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pos\out-woods-construction-company\Clientes\Katherine Calderón\0001 -Escuela Melchor, Petén\Documentos generados\Excel\"/>
    </mc:Choice>
  </mc:AlternateContent>
  <bookViews>
    <workbookView xWindow="0" yWindow="0" windowWidth="24000" windowHeight="9600" tabRatio="815" firstSheet="1" activeTab="3"/>
  </bookViews>
  <sheets>
    <sheet name="Renglones" sheetId="12" state="hidden" r:id="rId1"/>
    <sheet name="RESUMEN TOTAL" sheetId="25" r:id="rId2"/>
    <sheet name="(01)O.C (DECREMENTO)" sheetId="15" r:id="rId3"/>
    <sheet name="(01)O.T. (SUPLEMENTARIO)" sheetId="26" r:id="rId4"/>
    <sheet name="(01)A. TRABAJO EXTRA." sheetId="27" r:id="rId5"/>
    <sheet name="RDTEC" sheetId="30" r:id="rId6"/>
    <sheet name="RDTEAD" sheetId="31" r:id="rId7"/>
    <sheet name="RDTEAU" sheetId="32" r:id="rId8"/>
    <sheet name="RDTEB" sheetId="33" r:id="rId9"/>
    <sheet name="no" sheetId="28" r:id="rId10"/>
    <sheet name="PRECIOS" sheetId="29" r:id="rId11"/>
    <sheet name="ACTAS DIRYA" sheetId="9" state="hidden" r:id="rId12"/>
    <sheet name="CRONOGRAMA EJECUCION INVERSION" sheetId="5" state="hidden" r:id="rId13"/>
  </sheets>
  <externalReferences>
    <externalReference r:id="rId14"/>
    <externalReference r:id="rId15"/>
    <externalReference r:id="rId16"/>
  </externalReferences>
  <definedNames>
    <definedName name="_xlnm.Print_Area" localSheetId="4">'(01)A. TRABAJO EXTRA.'!$A$1:$J$167</definedName>
    <definedName name="_xlnm.Print_Area" localSheetId="2">'(01)O.C (DECREMENTO)'!$A$1:$J$184</definedName>
    <definedName name="_xlnm.Print_Area" localSheetId="3">'(01)O.T. (SUPLEMENTARIO)'!$A$1:$J$48</definedName>
    <definedName name="_xlnm.Print_Area" localSheetId="11">'ACTAS DIRYA'!$B$1:$Y$219</definedName>
    <definedName name="_xlnm.Print_Area" localSheetId="12">'CRONOGRAMA EJECUCION INVERSION'!$B$1:$AJ$681</definedName>
    <definedName name="_xlnm.Print_Area" localSheetId="9">no!$B$1:$K$687</definedName>
    <definedName name="_xlnm.Print_Area" localSheetId="6">RDTEAD!$B$1:$K$453</definedName>
    <definedName name="_xlnm.Print_Area" localSheetId="7">RDTEAU!$B$1:$K$452</definedName>
    <definedName name="_xlnm.Print_Area" localSheetId="8">RDTEB!$B$1:$K$1187</definedName>
    <definedName name="_xlnm.Print_Area" localSheetId="5">RDTEC!$B$1:$K$1546</definedName>
    <definedName name="_xlnm.Print_Area" localSheetId="0">Renglones!$B$4:$AC$479</definedName>
    <definedName name="_xlnm.Print_Area" localSheetId="1">'RESUMEN TOTAL'!$A$1:$K$33</definedName>
    <definedName name="Centenas" localSheetId="4">{"";"c";"dosc";"tresc";"cuatroc";"quin";"seisc";"setec";"ochoc";"novec"}&amp;"ient"</definedName>
    <definedName name="Centenas" localSheetId="2">{"";"c";"dosc";"tresc";"cuatroc";"quin";"seisc";"setec";"ochoc";"novec"}&amp;"ient"</definedName>
    <definedName name="Centenas" localSheetId="3">{"";"c";"dosc";"tresc";"cuatroc";"quin";"seisc";"setec";"ochoc";"novec"}&amp;"ient"</definedName>
    <definedName name="Centenas" localSheetId="1">{"";"c";"dosc";"tresc";"cuatroc";"quin";"seisc";"setec";"ochoc";"novec"}&amp;"ient"</definedName>
    <definedName name="Decenas" localSheetId="4">{"";"";"";"trei";"cuare";"cincue";"sese";"sete";"oche";"nove"}&amp;"nta "</definedName>
    <definedName name="Decenas" localSheetId="2">{"";"";"";"trei";"cuare";"cincue";"sese";"sete";"oche";"nove"}&amp;"nta "</definedName>
    <definedName name="Decenas" localSheetId="3">{"";"";"";"trei";"cuare";"cincue";"sese";"sete";"oche";"nove"}&amp;"nta "</definedName>
    <definedName name="Decenas" localSheetId="1">{"";"";"";"trei";"cuare";"cincue";"sese";"sete";"oche";"nove"}&amp;"nta "</definedName>
    <definedName name="Quincenas" localSheetId="4">{"";"diez";"once";"doce";"trece";"catorce";"quince"}&amp;" "</definedName>
    <definedName name="Quincenas" localSheetId="2">{"";"diez";"once";"doce";"trece";"catorce";"quince"}&amp;" "</definedName>
    <definedName name="Quincenas" localSheetId="3">{"";"diez";"once";"doce";"trece";"catorce";"quince"}&amp;" "</definedName>
    <definedName name="Quincenas" localSheetId="1">{"";"diez";"once";"doce";"trece";"catorce";"quince"}&amp;" "</definedName>
    <definedName name="_xlnm.Print_Titles" localSheetId="11">'ACTAS DIRYA'!$14:$18</definedName>
    <definedName name="_xlnm.Print_Titles" localSheetId="12">'CRONOGRAMA EJECUCION INVERSION'!$25:$26</definedName>
    <definedName name="_xlnm.Print_Titles" localSheetId="9">no!$1:$9</definedName>
    <definedName name="_xlnm.Print_Titles" localSheetId="6">RDTEAD!$1:$9</definedName>
    <definedName name="_xlnm.Print_Titles" localSheetId="7">RDTEAU!$1:$9</definedName>
    <definedName name="_xlnm.Print_Titles" localSheetId="8">RDTEB!$1:$9</definedName>
    <definedName name="_xlnm.Print_Titles" localSheetId="5">RDTEC!$1:$9</definedName>
    <definedName name="_xlnm.Print_Titles" localSheetId="0">Renglones!$15:$21</definedName>
    <definedName name="Unidades" localSheetId="4">{"";"un";"dos";"tres";"cuatro";"cinco";"seis";"siete";"ocho";"nueve"}</definedName>
    <definedName name="Unidades" localSheetId="2">{"";"un";"dos";"tres";"cuatro";"cinco";"seis";"siete";"ocho";"nueve"}</definedName>
    <definedName name="Unidades" localSheetId="3">{"";"un";"dos";"tres";"cuatro";"cinco";"seis";"siete";"ocho";"nueve"}</definedName>
    <definedName name="Unidades" localSheetId="1">{"";"un";"dos";"tres";"cuatro";"cinco";"seis";"siete";"ocho";"nueve"}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18" i="30" l="1"/>
  <c r="I85" i="31"/>
  <c r="I85" i="32"/>
  <c r="I218" i="33"/>
  <c r="I261" i="30"/>
  <c r="I165" i="15"/>
  <c r="I33" i="26"/>
  <c r="K232" i="30"/>
  <c r="I232" i="30"/>
  <c r="D232" i="30"/>
  <c r="B232" i="30"/>
  <c r="I263" i="30"/>
  <c r="L263" i="30" s="1"/>
  <c r="I262" i="30"/>
  <c r="L262" i="30" s="1"/>
  <c r="G261" i="30"/>
  <c r="I255" i="30"/>
  <c r="L255" i="30" s="1"/>
  <c r="L254" i="30"/>
  <c r="I254" i="30"/>
  <c r="K254" i="30" s="1"/>
  <c r="L253" i="30"/>
  <c r="K253" i="30"/>
  <c r="I253" i="30"/>
  <c r="I252" i="30"/>
  <c r="L252" i="30" s="1"/>
  <c r="I246" i="30"/>
  <c r="L246" i="30" s="1"/>
  <c r="I245" i="30"/>
  <c r="K245" i="30" s="1"/>
  <c r="I244" i="30"/>
  <c r="L244" i="30" s="1"/>
  <c r="I243" i="30"/>
  <c r="L243" i="30" s="1"/>
  <c r="I242" i="30"/>
  <c r="L242" i="30" s="1"/>
  <c r="I241" i="30"/>
  <c r="L241" i="30" s="1"/>
  <c r="I240" i="30"/>
  <c r="L240" i="30" s="1"/>
  <c r="I239" i="30"/>
  <c r="L239" i="30" s="1"/>
  <c r="G239" i="30"/>
  <c r="I238" i="30"/>
  <c r="K238" i="30" s="1"/>
  <c r="G238" i="30"/>
  <c r="I237" i="30"/>
  <c r="L237" i="30" s="1"/>
  <c r="G237" i="30"/>
  <c r="I236" i="30"/>
  <c r="K236" i="30" s="1"/>
  <c r="G236" i="30"/>
  <c r="E261" i="30"/>
  <c r="G196" i="33"/>
  <c r="G195" i="33"/>
  <c r="G194" i="33"/>
  <c r="K242" i="30" l="1"/>
  <c r="K246" i="30"/>
  <c r="L238" i="30"/>
  <c r="K243" i="30"/>
  <c r="L236" i="30"/>
  <c r="L261" i="30"/>
  <c r="L265" i="30" s="1"/>
  <c r="F261" i="30"/>
  <c r="K261" i="30" s="1"/>
  <c r="K265" i="30" s="1"/>
  <c r="L257" i="30"/>
  <c r="K241" i="30"/>
  <c r="K262" i="30"/>
  <c r="K244" i="30"/>
  <c r="K237" i="30"/>
  <c r="K239" i="30"/>
  <c r="K263" i="30"/>
  <c r="K252" i="30"/>
  <c r="K240" i="30"/>
  <c r="K248" i="30" s="1"/>
  <c r="L245" i="30"/>
  <c r="K255" i="30"/>
  <c r="L248" i="30" l="1"/>
  <c r="L268" i="30" s="1"/>
  <c r="L270" i="30" s="1"/>
  <c r="L272" i="30" s="1"/>
  <c r="L273" i="30" s="1"/>
  <c r="K257" i="30"/>
  <c r="K268" i="30" s="1"/>
  <c r="K270" i="30" l="1"/>
  <c r="K272" i="30" s="1"/>
  <c r="M273" i="30" l="1"/>
  <c r="H31" i="27"/>
  <c r="I31" i="27" s="1"/>
  <c r="B17" i="25" l="1"/>
  <c r="E11" i="25"/>
  <c r="E7" i="25"/>
  <c r="E8" i="25"/>
  <c r="E9" i="25"/>
  <c r="D13" i="27"/>
  <c r="D12" i="27"/>
  <c r="D11" i="27"/>
  <c r="I10" i="27"/>
  <c r="D10" i="27"/>
  <c r="I9" i="27"/>
  <c r="D9" i="27"/>
  <c r="I10" i="26"/>
  <c r="I9" i="26"/>
  <c r="D13" i="26"/>
  <c r="D12" i="26"/>
  <c r="D11" i="26"/>
  <c r="D10" i="26"/>
  <c r="D9" i="26"/>
  <c r="I218" i="32" l="1"/>
  <c r="I218" i="31"/>
  <c r="I688" i="30"/>
  <c r="I645" i="30" l="1"/>
  <c r="I175" i="31"/>
  <c r="I175" i="32"/>
  <c r="K5" i="32"/>
  <c r="I1354" i="30"/>
  <c r="G1332" i="30"/>
  <c r="K1325" i="30"/>
  <c r="I1325" i="30"/>
  <c r="E1354" i="30" s="1"/>
  <c r="D1325" i="30"/>
  <c r="B1325" i="30"/>
  <c r="I1356" i="30"/>
  <c r="L1356" i="30" s="1"/>
  <c r="I1355" i="30"/>
  <c r="K1355" i="30" s="1"/>
  <c r="G1354" i="30"/>
  <c r="I1348" i="30"/>
  <c r="L1348" i="30" s="1"/>
  <c r="I1347" i="30"/>
  <c r="K1347" i="30" s="1"/>
  <c r="I1346" i="30"/>
  <c r="K1346" i="30" s="1"/>
  <c r="I1345" i="30"/>
  <c r="L1345" i="30" s="1"/>
  <c r="I1339" i="30"/>
  <c r="K1339" i="30" s="1"/>
  <c r="I1338" i="30"/>
  <c r="L1338" i="30" s="1"/>
  <c r="I1337" i="30"/>
  <c r="L1337" i="30" s="1"/>
  <c r="I1336" i="30"/>
  <c r="K1336" i="30" s="1"/>
  <c r="I1335" i="30"/>
  <c r="L1335" i="30" s="1"/>
  <c r="I1334" i="30"/>
  <c r="K1334" i="30" s="1"/>
  <c r="I1333" i="30"/>
  <c r="L1333" i="30" s="1"/>
  <c r="I1332" i="30"/>
  <c r="K1332" i="30" s="1"/>
  <c r="I1331" i="30"/>
  <c r="K1331" i="30" s="1"/>
  <c r="G1331" i="30"/>
  <c r="I1330" i="30"/>
  <c r="K1330" i="30" s="1"/>
  <c r="G1330" i="30"/>
  <c r="K1329" i="30"/>
  <c r="E1329" i="30"/>
  <c r="L1329" i="30" s="1"/>
  <c r="I1309" i="30"/>
  <c r="K1280" i="30"/>
  <c r="I1280" i="30"/>
  <c r="E1285" i="30" s="1"/>
  <c r="D1280" i="30"/>
  <c r="B1280" i="30"/>
  <c r="I1311" i="30"/>
  <c r="L1311" i="30" s="1"/>
  <c r="I1310" i="30"/>
  <c r="L1310" i="30" s="1"/>
  <c r="G1309" i="30"/>
  <c r="I1303" i="30"/>
  <c r="L1303" i="30" s="1"/>
  <c r="I1302" i="30"/>
  <c r="K1302" i="30" s="1"/>
  <c r="I1301" i="30"/>
  <c r="L1301" i="30" s="1"/>
  <c r="I1300" i="30"/>
  <c r="L1300" i="30" s="1"/>
  <c r="I1294" i="30"/>
  <c r="L1294" i="30" s="1"/>
  <c r="I1293" i="30"/>
  <c r="L1293" i="30" s="1"/>
  <c r="I1292" i="30"/>
  <c r="L1292" i="30" s="1"/>
  <c r="I1291" i="30"/>
  <c r="K1291" i="30" s="1"/>
  <c r="I1290" i="30"/>
  <c r="K1290" i="30" s="1"/>
  <c r="I1289" i="30"/>
  <c r="L1289" i="30" s="1"/>
  <c r="I1288" i="30"/>
  <c r="L1288" i="30" s="1"/>
  <c r="I1287" i="30"/>
  <c r="L1287" i="30" s="1"/>
  <c r="I1286" i="30"/>
  <c r="K1286" i="30" s="1"/>
  <c r="G1286" i="30"/>
  <c r="I1285" i="30"/>
  <c r="K1285" i="30" s="1"/>
  <c r="G1285" i="30"/>
  <c r="K1284" i="30"/>
  <c r="I1264" i="30"/>
  <c r="K1235" i="30"/>
  <c r="I1235" i="30"/>
  <c r="E1240" i="30" s="1"/>
  <c r="D1235" i="30"/>
  <c r="B1235" i="30"/>
  <c r="I1266" i="30"/>
  <c r="L1266" i="30" s="1"/>
  <c r="I1265" i="30"/>
  <c r="L1265" i="30" s="1"/>
  <c r="G1264" i="30"/>
  <c r="I1258" i="30"/>
  <c r="L1258" i="30" s="1"/>
  <c r="I1257" i="30"/>
  <c r="L1257" i="30" s="1"/>
  <c r="I1256" i="30"/>
  <c r="K1256" i="30" s="1"/>
  <c r="I1255" i="30"/>
  <c r="L1255" i="30" s="1"/>
  <c r="I1249" i="30"/>
  <c r="L1249" i="30" s="1"/>
  <c r="I1248" i="30"/>
  <c r="L1248" i="30" s="1"/>
  <c r="I1247" i="30"/>
  <c r="K1247" i="30" s="1"/>
  <c r="I1246" i="30"/>
  <c r="K1246" i="30" s="1"/>
  <c r="I1245" i="30"/>
  <c r="L1245" i="30" s="1"/>
  <c r="I1244" i="30"/>
  <c r="L1244" i="30" s="1"/>
  <c r="G1244" i="30"/>
  <c r="I1243" i="30"/>
  <c r="L1243" i="30" s="1"/>
  <c r="G1243" i="30"/>
  <c r="I1242" i="30"/>
  <c r="L1242" i="30" s="1"/>
  <c r="G1242" i="30"/>
  <c r="I1241" i="30"/>
  <c r="K1241" i="30" s="1"/>
  <c r="G1241" i="30"/>
  <c r="I1240" i="30"/>
  <c r="K1240" i="30" s="1"/>
  <c r="G1240" i="30"/>
  <c r="K1239" i="30"/>
  <c r="I1219" i="30"/>
  <c r="G1200" i="30"/>
  <c r="G1199" i="30"/>
  <c r="G1198" i="30"/>
  <c r="G1197" i="30"/>
  <c r="K1190" i="30"/>
  <c r="I1190" i="30"/>
  <c r="E1194" i="30" s="1"/>
  <c r="L1194" i="30" s="1"/>
  <c r="D1190" i="30"/>
  <c r="B1190" i="30"/>
  <c r="I1221" i="30"/>
  <c r="L1221" i="30" s="1"/>
  <c r="I1220" i="30"/>
  <c r="L1220" i="30" s="1"/>
  <c r="G1219" i="30"/>
  <c r="I1213" i="30"/>
  <c r="L1213" i="30" s="1"/>
  <c r="I1212" i="30"/>
  <c r="K1212" i="30" s="1"/>
  <c r="I1211" i="30"/>
  <c r="L1211" i="30" s="1"/>
  <c r="I1210" i="30"/>
  <c r="L1210" i="30" s="1"/>
  <c r="I1204" i="30"/>
  <c r="L1204" i="30" s="1"/>
  <c r="I1203" i="30"/>
  <c r="L1203" i="30" s="1"/>
  <c r="I1202" i="30"/>
  <c r="L1202" i="30" s="1"/>
  <c r="I1201" i="30"/>
  <c r="K1201" i="30" s="1"/>
  <c r="I1200" i="30"/>
  <c r="L1200" i="30" s="1"/>
  <c r="I1199" i="30"/>
  <c r="L1199" i="30" s="1"/>
  <c r="I1198" i="30"/>
  <c r="L1198" i="30" s="1"/>
  <c r="I1197" i="30"/>
  <c r="K1197" i="30" s="1"/>
  <c r="I1196" i="30"/>
  <c r="K1196" i="30" s="1"/>
  <c r="G1196" i="30"/>
  <c r="I1195" i="30"/>
  <c r="K1195" i="30" s="1"/>
  <c r="G1195" i="30"/>
  <c r="K1194" i="30"/>
  <c r="K1338" i="30" l="1"/>
  <c r="L1212" i="30"/>
  <c r="K1249" i="30"/>
  <c r="K1204" i="30"/>
  <c r="L1247" i="30"/>
  <c r="L1256" i="30"/>
  <c r="L1260" i="30" s="1"/>
  <c r="L1246" i="30"/>
  <c r="K1345" i="30"/>
  <c r="L1291" i="30"/>
  <c r="K1301" i="30"/>
  <c r="L1336" i="30"/>
  <c r="L1346" i="30"/>
  <c r="K1294" i="30"/>
  <c r="L1339" i="30"/>
  <c r="E1331" i="30"/>
  <c r="L1331" i="30" s="1"/>
  <c r="K1335" i="30"/>
  <c r="L1347" i="30"/>
  <c r="L1201" i="30"/>
  <c r="K1211" i="30"/>
  <c r="K1257" i="30"/>
  <c r="L1302" i="30"/>
  <c r="L1305" i="30" s="1"/>
  <c r="E1330" i="30"/>
  <c r="L1330" i="30" s="1"/>
  <c r="L1332" i="30"/>
  <c r="L1354" i="30"/>
  <c r="F1354" i="30"/>
  <c r="K1354" i="30" s="1"/>
  <c r="L1334" i="30"/>
  <c r="K1337" i="30"/>
  <c r="L1355" i="30"/>
  <c r="K1356" i="30"/>
  <c r="K1333" i="30"/>
  <c r="K1348" i="30"/>
  <c r="L1290" i="30"/>
  <c r="L1285" i="30"/>
  <c r="K1287" i="30"/>
  <c r="K1289" i="30"/>
  <c r="K1310" i="30"/>
  <c r="E1284" i="30"/>
  <c r="L1284" i="30" s="1"/>
  <c r="E1286" i="30"/>
  <c r="L1286" i="30" s="1"/>
  <c r="K1292" i="30"/>
  <c r="E1309" i="30"/>
  <c r="K1311" i="30"/>
  <c r="K1288" i="30"/>
  <c r="K1293" i="30"/>
  <c r="K1300" i="30"/>
  <c r="K1303" i="30"/>
  <c r="K1245" i="30"/>
  <c r="L1240" i="30"/>
  <c r="E1264" i="30"/>
  <c r="F1264" i="30" s="1"/>
  <c r="K1264" i="30" s="1"/>
  <c r="K1242" i="30"/>
  <c r="K1244" i="30"/>
  <c r="E1239" i="30"/>
  <c r="L1239" i="30" s="1"/>
  <c r="E1241" i="30"/>
  <c r="L1241" i="30" s="1"/>
  <c r="K1265" i="30"/>
  <c r="K1243" i="30"/>
  <c r="K1266" i="30"/>
  <c r="K1248" i="30"/>
  <c r="K1255" i="30"/>
  <c r="K1258" i="30"/>
  <c r="K1200" i="30"/>
  <c r="L1197" i="30"/>
  <c r="E1196" i="30"/>
  <c r="L1196" i="30" s="1"/>
  <c r="E1219" i="30"/>
  <c r="L1219" i="30" s="1"/>
  <c r="L1223" i="30" s="1"/>
  <c r="E1195" i="30"/>
  <c r="L1195" i="30" s="1"/>
  <c r="L1215" i="30"/>
  <c r="K1199" i="30"/>
  <c r="K1220" i="30"/>
  <c r="K1202" i="30"/>
  <c r="K1221" i="30"/>
  <c r="K1203" i="30"/>
  <c r="K1210" i="30"/>
  <c r="K1198" i="30"/>
  <c r="K1213" i="30"/>
  <c r="K1350" i="30" l="1"/>
  <c r="K1341" i="30"/>
  <c r="L1264" i="30"/>
  <c r="L1268" i="30" s="1"/>
  <c r="K1358" i="30"/>
  <c r="L1350" i="30"/>
  <c r="K1361" i="30"/>
  <c r="K1363" i="30" s="1"/>
  <c r="K1365" i="30" s="1"/>
  <c r="H64" i="27" s="1"/>
  <c r="L1341" i="30"/>
  <c r="L1358" i="30"/>
  <c r="K1296" i="30"/>
  <c r="L1296" i="30"/>
  <c r="K1305" i="30"/>
  <c r="K1251" i="30"/>
  <c r="L1206" i="30"/>
  <c r="L1226" i="30" s="1"/>
  <c r="L1228" i="30" s="1"/>
  <c r="L1230" i="30" s="1"/>
  <c r="L1231" i="30" s="1"/>
  <c r="L1309" i="30"/>
  <c r="L1313" i="30" s="1"/>
  <c r="F1309" i="30"/>
  <c r="K1309" i="30" s="1"/>
  <c r="K1313" i="30" s="1"/>
  <c r="L1251" i="30"/>
  <c r="K1260" i="30"/>
  <c r="K1268" i="30"/>
  <c r="K1206" i="30"/>
  <c r="F1219" i="30"/>
  <c r="K1219" i="30" s="1"/>
  <c r="K1223" i="30" s="1"/>
  <c r="K1215" i="30"/>
  <c r="L1271" i="30" l="1"/>
  <c r="L1361" i="30"/>
  <c r="L1363" i="30" s="1"/>
  <c r="L1365" i="30" s="1"/>
  <c r="L1366" i="30" s="1"/>
  <c r="M1366" i="30" s="1"/>
  <c r="K1316" i="30"/>
  <c r="K1318" i="30" s="1"/>
  <c r="K1320" i="30" s="1"/>
  <c r="H63" i="27" s="1"/>
  <c r="L1316" i="30"/>
  <c r="K1271" i="30"/>
  <c r="K1273" i="30" s="1"/>
  <c r="K1275" i="30" s="1"/>
  <c r="H62" i="27" s="1"/>
  <c r="L1273" i="30"/>
  <c r="L1275" i="30" s="1"/>
  <c r="L1276" i="30" s="1"/>
  <c r="K1226" i="30"/>
  <c r="K1228" i="30" s="1"/>
  <c r="K1230" i="30" s="1"/>
  <c r="L1318" i="30" l="1"/>
  <c r="L1320" i="30" s="1"/>
  <c r="L1321" i="30" s="1"/>
  <c r="M1321" i="30" s="1"/>
  <c r="M1276" i="30"/>
  <c r="M1231" i="30"/>
  <c r="H61" i="27"/>
  <c r="K1459" i="30" l="1"/>
  <c r="I1459" i="30"/>
  <c r="E1464" i="30" s="1"/>
  <c r="D1459" i="30"/>
  <c r="B1459" i="30"/>
  <c r="I1486" i="30"/>
  <c r="L1486" i="30" s="1"/>
  <c r="I1485" i="30"/>
  <c r="L1485" i="30" s="1"/>
  <c r="K1484" i="30"/>
  <c r="K1478" i="30"/>
  <c r="I1478" i="30"/>
  <c r="L1478" i="30" s="1"/>
  <c r="I1477" i="30"/>
  <c r="L1477" i="30" s="1"/>
  <c r="I1476" i="30"/>
  <c r="L1476" i="30" s="1"/>
  <c r="I1475" i="30"/>
  <c r="K1475" i="30" s="1"/>
  <c r="I1469" i="30"/>
  <c r="L1469" i="30" s="1"/>
  <c r="I1468" i="30"/>
  <c r="K1468" i="30" s="1"/>
  <c r="I1467" i="30"/>
  <c r="L1467" i="30" s="1"/>
  <c r="I1466" i="30"/>
  <c r="L1466" i="30" s="1"/>
  <c r="I1465" i="30"/>
  <c r="K1465" i="30" s="1"/>
  <c r="G1465" i="30"/>
  <c r="I1464" i="30"/>
  <c r="K1464" i="30" s="1"/>
  <c r="G1464" i="30"/>
  <c r="I1463" i="30"/>
  <c r="K1463" i="30" s="1"/>
  <c r="G1463" i="30"/>
  <c r="G1484" i="30"/>
  <c r="I1528" i="30"/>
  <c r="G1509" i="30"/>
  <c r="G1508" i="30"/>
  <c r="G1507" i="30"/>
  <c r="G1506" i="30"/>
  <c r="I1503" i="30"/>
  <c r="K1503" i="30" s="1"/>
  <c r="G1503" i="30"/>
  <c r="K1499" i="30"/>
  <c r="I1499" i="30"/>
  <c r="E1505" i="30" s="1"/>
  <c r="D1499" i="30"/>
  <c r="B1499" i="30"/>
  <c r="I1530" i="30"/>
  <c r="L1530" i="30" s="1"/>
  <c r="I1529" i="30"/>
  <c r="L1529" i="30" s="1"/>
  <c r="G1528" i="30"/>
  <c r="I1522" i="30"/>
  <c r="L1522" i="30" s="1"/>
  <c r="I1521" i="30"/>
  <c r="L1521" i="30" s="1"/>
  <c r="L1520" i="30"/>
  <c r="I1520" i="30"/>
  <c r="K1520" i="30" s="1"/>
  <c r="I1519" i="30"/>
  <c r="L1519" i="30" s="1"/>
  <c r="I1513" i="30"/>
  <c r="L1513" i="30" s="1"/>
  <c r="I1512" i="30"/>
  <c r="L1512" i="30" s="1"/>
  <c r="I1511" i="30"/>
  <c r="L1511" i="30" s="1"/>
  <c r="I1510" i="30"/>
  <c r="K1510" i="30" s="1"/>
  <c r="I1509" i="30"/>
  <c r="L1509" i="30" s="1"/>
  <c r="I1508" i="30"/>
  <c r="K1508" i="30" s="1"/>
  <c r="I1507" i="30"/>
  <c r="L1507" i="30" s="1"/>
  <c r="I1506" i="30"/>
  <c r="K1506" i="30" s="1"/>
  <c r="I1505" i="30"/>
  <c r="G1505" i="30"/>
  <c r="I1504" i="30"/>
  <c r="K1504" i="30" s="1"/>
  <c r="G1504" i="30"/>
  <c r="K1414" i="30"/>
  <c r="I1414" i="30"/>
  <c r="E1443" i="30" s="1"/>
  <c r="D1414" i="30"/>
  <c r="B1414" i="30"/>
  <c r="I1445" i="30"/>
  <c r="L1445" i="30" s="1"/>
  <c r="I1444" i="30"/>
  <c r="L1444" i="30" s="1"/>
  <c r="I1443" i="30"/>
  <c r="G1443" i="30"/>
  <c r="I1437" i="30"/>
  <c r="L1437" i="30" s="1"/>
  <c r="I1436" i="30"/>
  <c r="K1436" i="30" s="1"/>
  <c r="I1435" i="30"/>
  <c r="L1435" i="30" s="1"/>
  <c r="I1434" i="30"/>
  <c r="L1434" i="30" s="1"/>
  <c r="I1428" i="30"/>
  <c r="L1428" i="30" s="1"/>
  <c r="I1427" i="30"/>
  <c r="L1427" i="30" s="1"/>
  <c r="I1426" i="30"/>
  <c r="L1426" i="30" s="1"/>
  <c r="I1425" i="30"/>
  <c r="L1425" i="30" s="1"/>
  <c r="I1424" i="30"/>
  <c r="L1424" i="30" s="1"/>
  <c r="I1423" i="30"/>
  <c r="L1423" i="30" s="1"/>
  <c r="I1422" i="30"/>
  <c r="L1422" i="30" s="1"/>
  <c r="I1421" i="30"/>
  <c r="K1421" i="30" s="1"/>
  <c r="I1420" i="30"/>
  <c r="L1420" i="30" s="1"/>
  <c r="I1419" i="30"/>
  <c r="L1419" i="30" s="1"/>
  <c r="K1418" i="30"/>
  <c r="I1399" i="30"/>
  <c r="K1370" i="30"/>
  <c r="I1370" i="30"/>
  <c r="E1374" i="30" s="1"/>
  <c r="L1374" i="30" s="1"/>
  <c r="D1370" i="30"/>
  <c r="B1370" i="30"/>
  <c r="I1401" i="30"/>
  <c r="L1401" i="30" s="1"/>
  <c r="I1400" i="30"/>
  <c r="L1400" i="30" s="1"/>
  <c r="G1399" i="30"/>
  <c r="I1393" i="30"/>
  <c r="L1393" i="30" s="1"/>
  <c r="I1392" i="30"/>
  <c r="K1392" i="30" s="1"/>
  <c r="I1391" i="30"/>
  <c r="L1391" i="30" s="1"/>
  <c r="I1390" i="30"/>
  <c r="L1390" i="30" s="1"/>
  <c r="I1384" i="30"/>
  <c r="L1384" i="30" s="1"/>
  <c r="I1383" i="30"/>
  <c r="L1383" i="30" s="1"/>
  <c r="I1382" i="30"/>
  <c r="L1382" i="30" s="1"/>
  <c r="I1381" i="30"/>
  <c r="K1381" i="30" s="1"/>
  <c r="I1380" i="30"/>
  <c r="L1380" i="30" s="1"/>
  <c r="I1379" i="30"/>
  <c r="L1379" i="30" s="1"/>
  <c r="I1378" i="30"/>
  <c r="L1378" i="30" s="1"/>
  <c r="I1377" i="30"/>
  <c r="K1377" i="30" s="1"/>
  <c r="I1376" i="30"/>
  <c r="K1376" i="30" s="1"/>
  <c r="I1375" i="30"/>
  <c r="K1375" i="30" s="1"/>
  <c r="K1374" i="30"/>
  <c r="K1144" i="33"/>
  <c r="G1148" i="33" s="1"/>
  <c r="I1144" i="33"/>
  <c r="E1148" i="33" s="1"/>
  <c r="D1144" i="33"/>
  <c r="B1144" i="33"/>
  <c r="I1175" i="33"/>
  <c r="L1175" i="33" s="1"/>
  <c r="I1174" i="33"/>
  <c r="K1174" i="33" s="1"/>
  <c r="G1173" i="33"/>
  <c r="I1167" i="33"/>
  <c r="L1167" i="33" s="1"/>
  <c r="I1166" i="33"/>
  <c r="K1166" i="33" s="1"/>
  <c r="I1165" i="33"/>
  <c r="L1165" i="33" s="1"/>
  <c r="I1164" i="33"/>
  <c r="L1164" i="33" s="1"/>
  <c r="L1158" i="33"/>
  <c r="I1158" i="33"/>
  <c r="K1158" i="33" s="1"/>
  <c r="I1157" i="33"/>
  <c r="L1157" i="33" s="1"/>
  <c r="I1156" i="33"/>
  <c r="L1156" i="33" s="1"/>
  <c r="I1155" i="33"/>
  <c r="L1155" i="33" s="1"/>
  <c r="I1154" i="33"/>
  <c r="L1154" i="33" s="1"/>
  <c r="I1153" i="33"/>
  <c r="L1153" i="33" s="1"/>
  <c r="I1152" i="33"/>
  <c r="L1152" i="33" s="1"/>
  <c r="I1151" i="33"/>
  <c r="L1151" i="33" s="1"/>
  <c r="I1150" i="33"/>
  <c r="L1150" i="33" s="1"/>
  <c r="I1149" i="33"/>
  <c r="K1149" i="33" s="1"/>
  <c r="K1148" i="33"/>
  <c r="I1129" i="33"/>
  <c r="G1112" i="33"/>
  <c r="G1111" i="33"/>
  <c r="G1110" i="33"/>
  <c r="G1109" i="33"/>
  <c r="G1108" i="33"/>
  <c r="G1107" i="33"/>
  <c r="G1106" i="33"/>
  <c r="G1104" i="33"/>
  <c r="K1100" i="33"/>
  <c r="I1100" i="33"/>
  <c r="E1105" i="33" s="1"/>
  <c r="D1100" i="33"/>
  <c r="B1100" i="33"/>
  <c r="I1131" i="33"/>
  <c r="L1131" i="33" s="1"/>
  <c r="I1130" i="33"/>
  <c r="L1130" i="33" s="1"/>
  <c r="G1129" i="33"/>
  <c r="I1123" i="33"/>
  <c r="L1123" i="33" s="1"/>
  <c r="I1122" i="33"/>
  <c r="L1122" i="33" s="1"/>
  <c r="I1121" i="33"/>
  <c r="L1121" i="33" s="1"/>
  <c r="I1120" i="33"/>
  <c r="L1120" i="33" s="1"/>
  <c r="I1114" i="33"/>
  <c r="L1114" i="33" s="1"/>
  <c r="I1113" i="33"/>
  <c r="L1113" i="33" s="1"/>
  <c r="I1112" i="33"/>
  <c r="L1112" i="33" s="1"/>
  <c r="I1111" i="33"/>
  <c r="L1111" i="33" s="1"/>
  <c r="I1110" i="33"/>
  <c r="L1110" i="33" s="1"/>
  <c r="I1109" i="33"/>
  <c r="K1109" i="33" s="1"/>
  <c r="I1108" i="33"/>
  <c r="L1108" i="33" s="1"/>
  <c r="I1107" i="33"/>
  <c r="L1107" i="33" s="1"/>
  <c r="I1106" i="33"/>
  <c r="L1106" i="33" s="1"/>
  <c r="I1105" i="33"/>
  <c r="K1105" i="33" s="1"/>
  <c r="G1105" i="33"/>
  <c r="I1104" i="33"/>
  <c r="K1104" i="33" s="1"/>
  <c r="I1084" i="33"/>
  <c r="K1055" i="33"/>
  <c r="I1055" i="33"/>
  <c r="E1060" i="33" s="1"/>
  <c r="D1055" i="33"/>
  <c r="B1055" i="33"/>
  <c r="I1086" i="33"/>
  <c r="L1086" i="33" s="1"/>
  <c r="I1085" i="33"/>
  <c r="L1085" i="33" s="1"/>
  <c r="G1084" i="33"/>
  <c r="I1078" i="33"/>
  <c r="L1078" i="33" s="1"/>
  <c r="I1077" i="33"/>
  <c r="K1077" i="33" s="1"/>
  <c r="I1076" i="33"/>
  <c r="L1076" i="33" s="1"/>
  <c r="I1075" i="33"/>
  <c r="L1075" i="33" s="1"/>
  <c r="I1069" i="33"/>
  <c r="L1069" i="33" s="1"/>
  <c r="I1068" i="33"/>
  <c r="L1068" i="33" s="1"/>
  <c r="I1067" i="33"/>
  <c r="L1067" i="33" s="1"/>
  <c r="I1066" i="33"/>
  <c r="K1066" i="33" s="1"/>
  <c r="I1065" i="33"/>
  <c r="L1065" i="33" s="1"/>
  <c r="I1064" i="33"/>
  <c r="L1064" i="33" s="1"/>
  <c r="I1063" i="33"/>
  <c r="L1063" i="33" s="1"/>
  <c r="I1062" i="33"/>
  <c r="K1062" i="33" s="1"/>
  <c r="I1061" i="33"/>
  <c r="K1061" i="33" s="1"/>
  <c r="I1060" i="33"/>
  <c r="K1060" i="33" s="1"/>
  <c r="G1060" i="33"/>
  <c r="I1059" i="33"/>
  <c r="K1059" i="33" s="1"/>
  <c r="G1152" i="30"/>
  <c r="G1155" i="30"/>
  <c r="G1154" i="30"/>
  <c r="G1153" i="30"/>
  <c r="G1149" i="30"/>
  <c r="K1145" i="30"/>
  <c r="I1145" i="30"/>
  <c r="E1150" i="30" s="1"/>
  <c r="D1145" i="30"/>
  <c r="B1145" i="30"/>
  <c r="G1107" i="30"/>
  <c r="G1106" i="30"/>
  <c r="G1103" i="30"/>
  <c r="K1099" i="30"/>
  <c r="G1128" i="30" s="1"/>
  <c r="I1099" i="30"/>
  <c r="E1104" i="30" s="1"/>
  <c r="D1099" i="30"/>
  <c r="B1099" i="30"/>
  <c r="I1176" i="30"/>
  <c r="L1176" i="30" s="1"/>
  <c r="I1175" i="30"/>
  <c r="K1175" i="30" s="1"/>
  <c r="G1174" i="30"/>
  <c r="I1168" i="30"/>
  <c r="L1168" i="30" s="1"/>
  <c r="I1167" i="30"/>
  <c r="L1167" i="30" s="1"/>
  <c r="I1166" i="30"/>
  <c r="L1166" i="30" s="1"/>
  <c r="I1165" i="30"/>
  <c r="K1165" i="30" s="1"/>
  <c r="I1159" i="30"/>
  <c r="L1159" i="30" s="1"/>
  <c r="I1158" i="30"/>
  <c r="K1158" i="30" s="1"/>
  <c r="I1157" i="30"/>
  <c r="L1157" i="30" s="1"/>
  <c r="I1156" i="30"/>
  <c r="K1156" i="30" s="1"/>
  <c r="I1155" i="30"/>
  <c r="L1155" i="30" s="1"/>
  <c r="I1154" i="30"/>
  <c r="L1154" i="30" s="1"/>
  <c r="I1153" i="30"/>
  <c r="L1153" i="30" s="1"/>
  <c r="I1152" i="30"/>
  <c r="L1152" i="30" s="1"/>
  <c r="I1151" i="30"/>
  <c r="K1151" i="30" s="1"/>
  <c r="G1151" i="30"/>
  <c r="I1150" i="30"/>
  <c r="K1150" i="30" s="1"/>
  <c r="G1150" i="30"/>
  <c r="I1149" i="30"/>
  <c r="K1149" i="30" s="1"/>
  <c r="I1130" i="30"/>
  <c r="L1130" i="30" s="1"/>
  <c r="I1129" i="30"/>
  <c r="L1129" i="30" s="1"/>
  <c r="I1122" i="30"/>
  <c r="L1122" i="30" s="1"/>
  <c r="I1121" i="30"/>
  <c r="K1121" i="30" s="1"/>
  <c r="I1120" i="30"/>
  <c r="L1120" i="30" s="1"/>
  <c r="I1119" i="30"/>
  <c r="L1119" i="30" s="1"/>
  <c r="I1113" i="30"/>
  <c r="L1113" i="30" s="1"/>
  <c r="I1112" i="30"/>
  <c r="L1112" i="30" s="1"/>
  <c r="I1111" i="30"/>
  <c r="L1111" i="30" s="1"/>
  <c r="I1110" i="30"/>
  <c r="L1110" i="30" s="1"/>
  <c r="I1109" i="30"/>
  <c r="L1109" i="30" s="1"/>
  <c r="I1108" i="30"/>
  <c r="K1108" i="30" s="1"/>
  <c r="I1107" i="30"/>
  <c r="L1107" i="30" s="1"/>
  <c r="I1106" i="30"/>
  <c r="K1106" i="30" s="1"/>
  <c r="I1105" i="30"/>
  <c r="K1105" i="30" s="1"/>
  <c r="G1105" i="30"/>
  <c r="I1104" i="30"/>
  <c r="K1104" i="30" s="1"/>
  <c r="G1104" i="30"/>
  <c r="I1103" i="30"/>
  <c r="K1103" i="30" s="1"/>
  <c r="I1040" i="33"/>
  <c r="K1011" i="33"/>
  <c r="I1011" i="33"/>
  <c r="E1016" i="33" s="1"/>
  <c r="D1011" i="33"/>
  <c r="B1011" i="33"/>
  <c r="I1042" i="33"/>
  <c r="L1042" i="33" s="1"/>
  <c r="I1041" i="33"/>
  <c r="K1041" i="33" s="1"/>
  <c r="G1040" i="33"/>
  <c r="I1034" i="33"/>
  <c r="L1034" i="33" s="1"/>
  <c r="I1033" i="33"/>
  <c r="L1033" i="33" s="1"/>
  <c r="I1032" i="33"/>
  <c r="K1032" i="33" s="1"/>
  <c r="I1031" i="33"/>
  <c r="L1031" i="33" s="1"/>
  <c r="I1025" i="33"/>
  <c r="L1025" i="33" s="1"/>
  <c r="I1024" i="33"/>
  <c r="L1024" i="33" s="1"/>
  <c r="I1023" i="33"/>
  <c r="K1023" i="33" s="1"/>
  <c r="I1022" i="33"/>
  <c r="L1022" i="33" s="1"/>
  <c r="I1021" i="33"/>
  <c r="L1021" i="33" s="1"/>
  <c r="I1020" i="33"/>
  <c r="K1020" i="33" s="1"/>
  <c r="I1019" i="33"/>
  <c r="L1019" i="33" s="1"/>
  <c r="I1018" i="33"/>
  <c r="L1018" i="33" s="1"/>
  <c r="I1017" i="33"/>
  <c r="K1017" i="33" s="1"/>
  <c r="G1017" i="33"/>
  <c r="I1016" i="33"/>
  <c r="K1016" i="33" s="1"/>
  <c r="G1016" i="33"/>
  <c r="I1015" i="33"/>
  <c r="K1015" i="33" s="1"/>
  <c r="E1017" i="33"/>
  <c r="K966" i="33"/>
  <c r="I966" i="33"/>
  <c r="E971" i="33" s="1"/>
  <c r="D966" i="33"/>
  <c r="B966" i="33"/>
  <c r="I997" i="33"/>
  <c r="L997" i="33" s="1"/>
  <c r="I996" i="33"/>
  <c r="L996" i="33" s="1"/>
  <c r="I995" i="33"/>
  <c r="G995" i="33"/>
  <c r="I989" i="33"/>
  <c r="L989" i="33" s="1"/>
  <c r="I988" i="33"/>
  <c r="K988" i="33" s="1"/>
  <c r="I987" i="33"/>
  <c r="K987" i="33" s="1"/>
  <c r="I986" i="33"/>
  <c r="L986" i="33" s="1"/>
  <c r="I980" i="33"/>
  <c r="L980" i="33" s="1"/>
  <c r="I979" i="33"/>
  <c r="L979" i="33" s="1"/>
  <c r="I978" i="33"/>
  <c r="L978" i="33" s="1"/>
  <c r="I977" i="33"/>
  <c r="K977" i="33" s="1"/>
  <c r="I976" i="33"/>
  <c r="L976" i="33" s="1"/>
  <c r="I975" i="33"/>
  <c r="L975" i="33" s="1"/>
  <c r="I974" i="33"/>
  <c r="L974" i="33" s="1"/>
  <c r="I973" i="33"/>
  <c r="K973" i="33" s="1"/>
  <c r="I972" i="33"/>
  <c r="K972" i="33" s="1"/>
  <c r="G972" i="33"/>
  <c r="I971" i="33"/>
  <c r="K971" i="33" s="1"/>
  <c r="G971" i="33"/>
  <c r="I970" i="33"/>
  <c r="K970" i="33" s="1"/>
  <c r="I1083" i="30"/>
  <c r="K1054" i="30"/>
  <c r="I1054" i="30"/>
  <c r="E1059" i="30" s="1"/>
  <c r="D1054" i="30"/>
  <c r="B1054" i="30"/>
  <c r="I1085" i="30"/>
  <c r="L1085" i="30" s="1"/>
  <c r="I1084" i="30"/>
  <c r="K1084" i="30" s="1"/>
  <c r="G1083" i="30"/>
  <c r="I1077" i="30"/>
  <c r="L1077" i="30" s="1"/>
  <c r="I1076" i="30"/>
  <c r="K1076" i="30" s="1"/>
  <c r="I1075" i="30"/>
  <c r="K1075" i="30" s="1"/>
  <c r="I1074" i="30"/>
  <c r="L1074" i="30" s="1"/>
  <c r="I1068" i="30"/>
  <c r="L1068" i="30" s="1"/>
  <c r="I1067" i="30"/>
  <c r="L1067" i="30" s="1"/>
  <c r="I1066" i="30"/>
  <c r="L1066" i="30" s="1"/>
  <c r="I1065" i="30"/>
  <c r="K1065" i="30" s="1"/>
  <c r="I1064" i="30"/>
  <c r="L1064" i="30" s="1"/>
  <c r="I1063" i="30"/>
  <c r="K1063" i="30" s="1"/>
  <c r="I1062" i="30"/>
  <c r="L1062" i="30" s="1"/>
  <c r="I1061" i="30"/>
  <c r="K1061" i="30" s="1"/>
  <c r="I1060" i="30"/>
  <c r="K1060" i="30" s="1"/>
  <c r="G1060" i="30"/>
  <c r="I1059" i="30"/>
  <c r="K1059" i="30" s="1"/>
  <c r="G1059" i="30"/>
  <c r="I1058" i="30"/>
  <c r="I1038" i="30"/>
  <c r="K1009" i="30"/>
  <c r="I1009" i="30"/>
  <c r="E1014" i="30" s="1"/>
  <c r="D1009" i="30"/>
  <c r="B1009" i="30"/>
  <c r="I1040" i="30"/>
  <c r="L1040" i="30" s="1"/>
  <c r="I1039" i="30"/>
  <c r="K1039" i="30" s="1"/>
  <c r="G1038" i="30"/>
  <c r="I1032" i="30"/>
  <c r="L1032" i="30" s="1"/>
  <c r="I1031" i="30"/>
  <c r="K1031" i="30" s="1"/>
  <c r="I1030" i="30"/>
  <c r="L1030" i="30" s="1"/>
  <c r="I1029" i="30"/>
  <c r="L1029" i="30" s="1"/>
  <c r="I1023" i="30"/>
  <c r="K1023" i="30" s="1"/>
  <c r="I1022" i="30"/>
  <c r="L1022" i="30" s="1"/>
  <c r="I1021" i="30"/>
  <c r="L1021" i="30" s="1"/>
  <c r="I1020" i="30"/>
  <c r="L1020" i="30" s="1"/>
  <c r="I1019" i="30"/>
  <c r="L1019" i="30" s="1"/>
  <c r="I1018" i="30"/>
  <c r="K1018" i="30" s="1"/>
  <c r="I1017" i="30"/>
  <c r="L1017" i="30" s="1"/>
  <c r="I1016" i="30"/>
  <c r="L1016" i="30" s="1"/>
  <c r="I1015" i="30"/>
  <c r="K1015" i="30" s="1"/>
  <c r="G1015" i="30"/>
  <c r="I1014" i="30"/>
  <c r="K1014" i="30" s="1"/>
  <c r="G1014" i="30"/>
  <c r="I1013" i="30"/>
  <c r="K1013" i="30" s="1"/>
  <c r="K921" i="33"/>
  <c r="I921" i="33"/>
  <c r="E926" i="33" s="1"/>
  <c r="D921" i="33"/>
  <c r="B921" i="33"/>
  <c r="I952" i="33"/>
  <c r="L952" i="33" s="1"/>
  <c r="I951" i="33"/>
  <c r="L951" i="33" s="1"/>
  <c r="I950" i="33"/>
  <c r="G950" i="33"/>
  <c r="I944" i="33"/>
  <c r="L944" i="33" s="1"/>
  <c r="I943" i="33"/>
  <c r="K943" i="33" s="1"/>
  <c r="I942" i="33"/>
  <c r="L942" i="33" s="1"/>
  <c r="I941" i="33"/>
  <c r="L941" i="33" s="1"/>
  <c r="I935" i="33"/>
  <c r="L935" i="33" s="1"/>
  <c r="I934" i="33"/>
  <c r="L934" i="33" s="1"/>
  <c r="I933" i="33"/>
  <c r="L933" i="33" s="1"/>
  <c r="I932" i="33"/>
  <c r="L932" i="33" s="1"/>
  <c r="I931" i="33"/>
  <c r="L931" i="33" s="1"/>
  <c r="I930" i="33"/>
  <c r="L930" i="33" s="1"/>
  <c r="I929" i="33"/>
  <c r="L929" i="33" s="1"/>
  <c r="I928" i="33"/>
  <c r="L928" i="33" s="1"/>
  <c r="G928" i="33"/>
  <c r="I927" i="33"/>
  <c r="K927" i="33" s="1"/>
  <c r="G927" i="33"/>
  <c r="I926" i="33"/>
  <c r="K926" i="33" s="1"/>
  <c r="G926" i="33"/>
  <c r="I925" i="33"/>
  <c r="K925" i="33" s="1"/>
  <c r="I992" i="30"/>
  <c r="I967" i="30"/>
  <c r="K967" i="30" s="1"/>
  <c r="I970" i="30"/>
  <c r="L970" i="30" s="1"/>
  <c r="G970" i="30"/>
  <c r="K963" i="30"/>
  <c r="I963" i="30"/>
  <c r="E992" i="30" s="1"/>
  <c r="D963" i="30"/>
  <c r="B963" i="30"/>
  <c r="I994" i="30"/>
  <c r="L994" i="30" s="1"/>
  <c r="I993" i="30"/>
  <c r="L993" i="30" s="1"/>
  <c r="G992" i="30"/>
  <c r="I986" i="30"/>
  <c r="L986" i="30" s="1"/>
  <c r="I985" i="30"/>
  <c r="L985" i="30" s="1"/>
  <c r="I984" i="30"/>
  <c r="K984" i="30" s="1"/>
  <c r="I983" i="30"/>
  <c r="K983" i="30" s="1"/>
  <c r="I977" i="30"/>
  <c r="K977" i="30" s="1"/>
  <c r="I976" i="30"/>
  <c r="K976" i="30" s="1"/>
  <c r="I975" i="30"/>
  <c r="L975" i="30" s="1"/>
  <c r="I974" i="30"/>
  <c r="L974" i="30" s="1"/>
  <c r="I973" i="30"/>
  <c r="L973" i="30" s="1"/>
  <c r="I972" i="30"/>
  <c r="L972" i="30" s="1"/>
  <c r="I971" i="30"/>
  <c r="L971" i="30" s="1"/>
  <c r="I969" i="30"/>
  <c r="K969" i="30" s="1"/>
  <c r="G969" i="30"/>
  <c r="I968" i="30"/>
  <c r="K968" i="30" s="1"/>
  <c r="G968" i="30"/>
  <c r="K875" i="33"/>
  <c r="G904" i="33" s="1"/>
  <c r="I875" i="33"/>
  <c r="E904" i="33" s="1"/>
  <c r="D875" i="33"/>
  <c r="B875" i="33"/>
  <c r="K828" i="33"/>
  <c r="I828" i="33"/>
  <c r="E857" i="33" s="1"/>
  <c r="D828" i="33"/>
  <c r="B828" i="33"/>
  <c r="K409" i="32"/>
  <c r="G438" i="32" s="1"/>
  <c r="I409" i="32"/>
  <c r="E438" i="32" s="1"/>
  <c r="D409" i="32"/>
  <c r="B409" i="32"/>
  <c r="K362" i="32"/>
  <c r="G391" i="32" s="1"/>
  <c r="I362" i="32"/>
  <c r="E391" i="32" s="1"/>
  <c r="D362" i="32"/>
  <c r="B362" i="32"/>
  <c r="K409" i="31"/>
  <c r="G438" i="31" s="1"/>
  <c r="I409" i="31"/>
  <c r="D409" i="31"/>
  <c r="B409" i="31"/>
  <c r="K362" i="31"/>
  <c r="G391" i="31" s="1"/>
  <c r="I362" i="31"/>
  <c r="E391" i="31" s="1"/>
  <c r="D362" i="31"/>
  <c r="B362" i="31"/>
  <c r="I906" i="33"/>
  <c r="L906" i="33" s="1"/>
  <c r="I905" i="33"/>
  <c r="L905" i="33" s="1"/>
  <c r="I898" i="33"/>
  <c r="K898" i="33" s="1"/>
  <c r="I897" i="33"/>
  <c r="L897" i="33" s="1"/>
  <c r="I896" i="33"/>
  <c r="L896" i="33" s="1"/>
  <c r="I895" i="33"/>
  <c r="L895" i="33" s="1"/>
  <c r="I889" i="33"/>
  <c r="L889" i="33" s="1"/>
  <c r="I888" i="33"/>
  <c r="L888" i="33" s="1"/>
  <c r="I887" i="33"/>
  <c r="L887" i="33" s="1"/>
  <c r="I886" i="33"/>
  <c r="L886" i="33" s="1"/>
  <c r="I885" i="33"/>
  <c r="L885" i="33" s="1"/>
  <c r="I884" i="33"/>
  <c r="L884" i="33" s="1"/>
  <c r="I883" i="33"/>
  <c r="K883" i="33" s="1"/>
  <c r="I882" i="33"/>
  <c r="L882" i="33" s="1"/>
  <c r="I881" i="33"/>
  <c r="L881" i="33" s="1"/>
  <c r="I880" i="33"/>
  <c r="L880" i="33" s="1"/>
  <c r="L879" i="33"/>
  <c r="K879" i="33"/>
  <c r="I859" i="33"/>
  <c r="L859" i="33" s="1"/>
  <c r="I858" i="33"/>
  <c r="L858" i="33" s="1"/>
  <c r="I851" i="33"/>
  <c r="L851" i="33" s="1"/>
  <c r="I850" i="33"/>
  <c r="L850" i="33" s="1"/>
  <c r="I849" i="33"/>
  <c r="K849" i="33" s="1"/>
  <c r="I848" i="33"/>
  <c r="L848" i="33" s="1"/>
  <c r="I842" i="33"/>
  <c r="K842" i="33" s="1"/>
  <c r="I841" i="33"/>
  <c r="L841" i="33" s="1"/>
  <c r="I840" i="33"/>
  <c r="L840" i="33" s="1"/>
  <c r="I839" i="33"/>
  <c r="K839" i="33" s="1"/>
  <c r="I838" i="33"/>
  <c r="L838" i="33" s="1"/>
  <c r="I837" i="33"/>
  <c r="L837" i="33" s="1"/>
  <c r="I836" i="33"/>
  <c r="L836" i="33" s="1"/>
  <c r="I835" i="33"/>
  <c r="L835" i="33" s="1"/>
  <c r="I834" i="33"/>
  <c r="L834" i="33" s="1"/>
  <c r="I833" i="33"/>
  <c r="K833" i="33" s="1"/>
  <c r="L832" i="33"/>
  <c r="K832" i="33"/>
  <c r="G857" i="33"/>
  <c r="I440" i="32"/>
  <c r="L440" i="32" s="1"/>
  <c r="I439" i="32"/>
  <c r="L439" i="32" s="1"/>
  <c r="I432" i="32"/>
  <c r="K432" i="32" s="1"/>
  <c r="I431" i="32"/>
  <c r="L431" i="32" s="1"/>
  <c r="I430" i="32"/>
  <c r="L430" i="32" s="1"/>
  <c r="I429" i="32"/>
  <c r="L429" i="32" s="1"/>
  <c r="I423" i="32"/>
  <c r="L423" i="32" s="1"/>
  <c r="I422" i="32"/>
  <c r="L422" i="32" s="1"/>
  <c r="I421" i="32"/>
  <c r="L421" i="32" s="1"/>
  <c r="I420" i="32"/>
  <c r="L420" i="32" s="1"/>
  <c r="I419" i="32"/>
  <c r="L419" i="32" s="1"/>
  <c r="I418" i="32"/>
  <c r="L418" i="32" s="1"/>
  <c r="I417" i="32"/>
  <c r="K417" i="32" s="1"/>
  <c r="I416" i="32"/>
  <c r="L416" i="32" s="1"/>
  <c r="I415" i="32"/>
  <c r="L415" i="32" s="1"/>
  <c r="I414" i="32"/>
  <c r="L414" i="32" s="1"/>
  <c r="L413" i="32"/>
  <c r="K413" i="32"/>
  <c r="I393" i="32"/>
  <c r="L393" i="32" s="1"/>
  <c r="I392" i="32"/>
  <c r="L392" i="32" s="1"/>
  <c r="I385" i="32"/>
  <c r="K385" i="32" s="1"/>
  <c r="I384" i="32"/>
  <c r="L384" i="32" s="1"/>
  <c r="I383" i="32"/>
  <c r="L383" i="32" s="1"/>
  <c r="I382" i="32"/>
  <c r="L382" i="32" s="1"/>
  <c r="I376" i="32"/>
  <c r="K376" i="32" s="1"/>
  <c r="I375" i="32"/>
  <c r="L375" i="32" s="1"/>
  <c r="I374" i="32"/>
  <c r="L374" i="32" s="1"/>
  <c r="I373" i="32"/>
  <c r="L373" i="32" s="1"/>
  <c r="I372" i="32"/>
  <c r="L372" i="32" s="1"/>
  <c r="I371" i="32"/>
  <c r="L371" i="32" s="1"/>
  <c r="I370" i="32"/>
  <c r="K370" i="32" s="1"/>
  <c r="I369" i="32"/>
  <c r="L369" i="32" s="1"/>
  <c r="I368" i="32"/>
  <c r="K368" i="32" s="1"/>
  <c r="I367" i="32"/>
  <c r="L367" i="32" s="1"/>
  <c r="L366" i="32"/>
  <c r="K366" i="32"/>
  <c r="I440" i="31"/>
  <c r="L440" i="31" s="1"/>
  <c r="I439" i="31"/>
  <c r="L439" i="31" s="1"/>
  <c r="I432" i="31"/>
  <c r="K432" i="31" s="1"/>
  <c r="I431" i="31"/>
  <c r="L431" i="31" s="1"/>
  <c r="I430" i="31"/>
  <c r="L430" i="31" s="1"/>
  <c r="I429" i="31"/>
  <c r="L429" i="31" s="1"/>
  <c r="I423" i="31"/>
  <c r="L423" i="31" s="1"/>
  <c r="I422" i="31"/>
  <c r="L422" i="31" s="1"/>
  <c r="I421" i="31"/>
  <c r="K421" i="31" s="1"/>
  <c r="I420" i="31"/>
  <c r="L420" i="31" s="1"/>
  <c r="I419" i="31"/>
  <c r="L419" i="31" s="1"/>
  <c r="I418" i="31"/>
  <c r="L418" i="31" s="1"/>
  <c r="I417" i="31"/>
  <c r="K417" i="31" s="1"/>
  <c r="I416" i="31"/>
  <c r="L416" i="31" s="1"/>
  <c r="I415" i="31"/>
  <c r="L415" i="31" s="1"/>
  <c r="I414" i="31"/>
  <c r="L414" i="31" s="1"/>
  <c r="L413" i="31"/>
  <c r="K413" i="31"/>
  <c r="E438" i="31"/>
  <c r="I393" i="31"/>
  <c r="L393" i="31" s="1"/>
  <c r="I392" i="31"/>
  <c r="L392" i="31" s="1"/>
  <c r="I385" i="31"/>
  <c r="L385" i="31" s="1"/>
  <c r="I384" i="31"/>
  <c r="L384" i="31" s="1"/>
  <c r="I383" i="31"/>
  <c r="L383" i="31" s="1"/>
  <c r="I382" i="31"/>
  <c r="L382" i="31" s="1"/>
  <c r="I376" i="31"/>
  <c r="L376" i="31" s="1"/>
  <c r="I375" i="31"/>
  <c r="L375" i="31" s="1"/>
  <c r="I374" i="31"/>
  <c r="L374" i="31" s="1"/>
  <c r="I373" i="31"/>
  <c r="K373" i="31" s="1"/>
  <c r="I372" i="31"/>
  <c r="L372" i="31" s="1"/>
  <c r="I371" i="31"/>
  <c r="L371" i="31" s="1"/>
  <c r="I370" i="31"/>
  <c r="L370" i="31" s="1"/>
  <c r="I369" i="31"/>
  <c r="K369" i="31" s="1"/>
  <c r="I368" i="31"/>
  <c r="L368" i="31" s="1"/>
  <c r="I367" i="31"/>
  <c r="L367" i="31" s="1"/>
  <c r="L366" i="31"/>
  <c r="K366" i="31"/>
  <c r="K917" i="30"/>
  <c r="G946" i="30" s="1"/>
  <c r="I917" i="30"/>
  <c r="D917" i="30"/>
  <c r="B917" i="30"/>
  <c r="I948" i="30"/>
  <c r="L948" i="30" s="1"/>
  <c r="I947" i="30"/>
  <c r="K947" i="30" s="1"/>
  <c r="I940" i="30"/>
  <c r="K940" i="30" s="1"/>
  <c r="I939" i="30"/>
  <c r="L939" i="30" s="1"/>
  <c r="I938" i="30"/>
  <c r="K938" i="30" s="1"/>
  <c r="I937" i="30"/>
  <c r="L937" i="30" s="1"/>
  <c r="I931" i="30"/>
  <c r="K931" i="30" s="1"/>
  <c r="I930" i="30"/>
  <c r="L930" i="30" s="1"/>
  <c r="I929" i="30"/>
  <c r="L929" i="30" s="1"/>
  <c r="I928" i="30"/>
  <c r="K928" i="30" s="1"/>
  <c r="I927" i="30"/>
  <c r="K927" i="30" s="1"/>
  <c r="I926" i="30"/>
  <c r="L926" i="30" s="1"/>
  <c r="I925" i="30"/>
  <c r="K925" i="30" s="1"/>
  <c r="I924" i="30"/>
  <c r="L924" i="30" s="1"/>
  <c r="I923" i="30"/>
  <c r="K923" i="30" s="1"/>
  <c r="I922" i="30"/>
  <c r="L922" i="30" s="1"/>
  <c r="L921" i="30"/>
  <c r="K921" i="30"/>
  <c r="E946" i="30"/>
  <c r="K870" i="30"/>
  <c r="G899" i="30" s="1"/>
  <c r="I870" i="30"/>
  <c r="E899" i="30" s="1"/>
  <c r="D870" i="30"/>
  <c r="B870" i="30"/>
  <c r="I901" i="30"/>
  <c r="L901" i="30" s="1"/>
  <c r="I900" i="30"/>
  <c r="L900" i="30" s="1"/>
  <c r="I893" i="30"/>
  <c r="K893" i="30" s="1"/>
  <c r="I892" i="30"/>
  <c r="L892" i="30" s="1"/>
  <c r="I891" i="30"/>
  <c r="L891" i="30" s="1"/>
  <c r="I890" i="30"/>
  <c r="L890" i="30" s="1"/>
  <c r="I884" i="30"/>
  <c r="L884" i="30" s="1"/>
  <c r="I883" i="30"/>
  <c r="L883" i="30" s="1"/>
  <c r="I882" i="30"/>
  <c r="L882" i="30" s="1"/>
  <c r="I881" i="30"/>
  <c r="K881" i="30" s="1"/>
  <c r="I880" i="30"/>
  <c r="L880" i="30" s="1"/>
  <c r="I879" i="30"/>
  <c r="L879" i="30" s="1"/>
  <c r="I878" i="30"/>
  <c r="L878" i="30" s="1"/>
  <c r="I877" i="30"/>
  <c r="L877" i="30" s="1"/>
  <c r="I876" i="30"/>
  <c r="L876" i="30" s="1"/>
  <c r="I875" i="30"/>
  <c r="L875" i="30" s="1"/>
  <c r="L874" i="30"/>
  <c r="K874" i="30"/>
  <c r="K782" i="33"/>
  <c r="G811" i="33" s="1"/>
  <c r="I782" i="33"/>
  <c r="E811" i="33" s="1"/>
  <c r="D782" i="33"/>
  <c r="B782" i="33"/>
  <c r="K316" i="32"/>
  <c r="G345" i="32" s="1"/>
  <c r="I316" i="32"/>
  <c r="E345" i="32" s="1"/>
  <c r="D316" i="32"/>
  <c r="B316" i="32"/>
  <c r="K317" i="31"/>
  <c r="G346" i="31" s="1"/>
  <c r="I317" i="31"/>
  <c r="E346" i="31" s="1"/>
  <c r="D317" i="31"/>
  <c r="B317" i="31"/>
  <c r="I813" i="33"/>
  <c r="L813" i="33" s="1"/>
  <c r="I812" i="33"/>
  <c r="K812" i="33" s="1"/>
  <c r="I805" i="33"/>
  <c r="K805" i="33" s="1"/>
  <c r="I804" i="33"/>
  <c r="L804" i="33" s="1"/>
  <c r="I803" i="33"/>
  <c r="L803" i="33" s="1"/>
  <c r="I802" i="33"/>
  <c r="L802" i="33" s="1"/>
  <c r="I796" i="33"/>
  <c r="K796" i="33" s="1"/>
  <c r="I795" i="33"/>
  <c r="L795" i="33" s="1"/>
  <c r="I794" i="33"/>
  <c r="K794" i="33" s="1"/>
  <c r="I793" i="33"/>
  <c r="K793" i="33" s="1"/>
  <c r="I792" i="33"/>
  <c r="L792" i="33" s="1"/>
  <c r="I791" i="33"/>
  <c r="L791" i="33" s="1"/>
  <c r="I790" i="33"/>
  <c r="K790" i="33" s="1"/>
  <c r="I789" i="33"/>
  <c r="L789" i="33" s="1"/>
  <c r="I788" i="33"/>
  <c r="L788" i="33" s="1"/>
  <c r="I787" i="33"/>
  <c r="L787" i="33" s="1"/>
  <c r="L786" i="33"/>
  <c r="K786" i="33"/>
  <c r="I347" i="32"/>
  <c r="L347" i="32" s="1"/>
  <c r="I346" i="32"/>
  <c r="L346" i="32" s="1"/>
  <c r="I339" i="32"/>
  <c r="K339" i="32" s="1"/>
  <c r="I338" i="32"/>
  <c r="K338" i="32" s="1"/>
  <c r="I337" i="32"/>
  <c r="K337" i="32" s="1"/>
  <c r="I336" i="32"/>
  <c r="L336" i="32" s="1"/>
  <c r="I330" i="32"/>
  <c r="L330" i="32" s="1"/>
  <c r="I329" i="32"/>
  <c r="L329" i="32" s="1"/>
  <c r="I328" i="32"/>
  <c r="L328" i="32" s="1"/>
  <c r="I327" i="32"/>
  <c r="L327" i="32" s="1"/>
  <c r="I326" i="32"/>
  <c r="L326" i="32" s="1"/>
  <c r="I325" i="32"/>
  <c r="L325" i="32" s="1"/>
  <c r="I324" i="32"/>
  <c r="K324" i="32" s="1"/>
  <c r="I323" i="32"/>
  <c r="L323" i="32" s="1"/>
  <c r="I322" i="32"/>
  <c r="L322" i="32" s="1"/>
  <c r="I321" i="32"/>
  <c r="L321" i="32" s="1"/>
  <c r="L320" i="32"/>
  <c r="K320" i="32"/>
  <c r="I348" i="31"/>
  <c r="L348" i="31" s="1"/>
  <c r="I347" i="31"/>
  <c r="K347" i="31" s="1"/>
  <c r="I340" i="31"/>
  <c r="K340" i="31" s="1"/>
  <c r="I339" i="31"/>
  <c r="L339" i="31" s="1"/>
  <c r="I338" i="31"/>
  <c r="K338" i="31" s="1"/>
  <c r="I337" i="31"/>
  <c r="L337" i="31" s="1"/>
  <c r="I331" i="31"/>
  <c r="L331" i="31" s="1"/>
  <c r="I330" i="31"/>
  <c r="L330" i="31" s="1"/>
  <c r="I329" i="31"/>
  <c r="L329" i="31" s="1"/>
  <c r="I328" i="31"/>
  <c r="L328" i="31" s="1"/>
  <c r="I327" i="31"/>
  <c r="L327" i="31" s="1"/>
  <c r="I326" i="31"/>
  <c r="L326" i="31" s="1"/>
  <c r="I325" i="31"/>
  <c r="K325" i="31" s="1"/>
  <c r="I324" i="31"/>
  <c r="L324" i="31" s="1"/>
  <c r="I323" i="31"/>
  <c r="L323" i="31" s="1"/>
  <c r="I322" i="31"/>
  <c r="L322" i="31" s="1"/>
  <c r="L321" i="31"/>
  <c r="K321" i="31"/>
  <c r="K824" i="30"/>
  <c r="G853" i="30" s="1"/>
  <c r="I824" i="30"/>
  <c r="E853" i="30" s="1"/>
  <c r="D824" i="30"/>
  <c r="B824" i="30"/>
  <c r="I855" i="30"/>
  <c r="L855" i="30" s="1"/>
  <c r="I854" i="30"/>
  <c r="L854" i="30" s="1"/>
  <c r="I847" i="30"/>
  <c r="L847" i="30" s="1"/>
  <c r="I846" i="30"/>
  <c r="K846" i="30" s="1"/>
  <c r="I845" i="30"/>
  <c r="L845" i="30" s="1"/>
  <c r="I844" i="30"/>
  <c r="L844" i="30" s="1"/>
  <c r="I838" i="30"/>
  <c r="K838" i="30" s="1"/>
  <c r="I837" i="30"/>
  <c r="K837" i="30" s="1"/>
  <c r="I836" i="30"/>
  <c r="L836" i="30" s="1"/>
  <c r="I835" i="30"/>
  <c r="L835" i="30" s="1"/>
  <c r="I834" i="30"/>
  <c r="K834" i="30" s="1"/>
  <c r="I833" i="30"/>
  <c r="L833" i="30" s="1"/>
  <c r="I832" i="30"/>
  <c r="L832" i="30" s="1"/>
  <c r="I831" i="30"/>
  <c r="K831" i="30" s="1"/>
  <c r="I830" i="30"/>
  <c r="L830" i="30" s="1"/>
  <c r="I829" i="30"/>
  <c r="K829" i="30" s="1"/>
  <c r="K828" i="30"/>
  <c r="L828" i="30"/>
  <c r="K740" i="33"/>
  <c r="I740" i="33"/>
  <c r="E746" i="33" s="1"/>
  <c r="D740" i="33"/>
  <c r="B740" i="33"/>
  <c r="K700" i="33"/>
  <c r="I700" i="33"/>
  <c r="E704" i="33" s="1"/>
  <c r="L704" i="33" s="1"/>
  <c r="D700" i="33"/>
  <c r="B700" i="33"/>
  <c r="I767" i="33"/>
  <c r="L767" i="33" s="1"/>
  <c r="I766" i="33"/>
  <c r="K766" i="33" s="1"/>
  <c r="K765" i="33"/>
  <c r="G765" i="33"/>
  <c r="I759" i="33"/>
  <c r="L759" i="33" s="1"/>
  <c r="I758" i="33"/>
  <c r="L758" i="33" s="1"/>
  <c r="I757" i="33"/>
  <c r="L757" i="33" s="1"/>
  <c r="I756" i="33"/>
  <c r="K756" i="33" s="1"/>
  <c r="I750" i="33"/>
  <c r="L750" i="33" s="1"/>
  <c r="G750" i="33"/>
  <c r="I749" i="33"/>
  <c r="L749" i="33" s="1"/>
  <c r="G749" i="33"/>
  <c r="I748" i="33"/>
  <c r="L748" i="33" s="1"/>
  <c r="G748" i="33"/>
  <c r="I747" i="33"/>
  <c r="L747" i="33" s="1"/>
  <c r="G747" i="33"/>
  <c r="I746" i="33"/>
  <c r="K746" i="33" s="1"/>
  <c r="G746" i="33"/>
  <c r="I745" i="33"/>
  <c r="K745" i="33" s="1"/>
  <c r="G745" i="33"/>
  <c r="I744" i="33"/>
  <c r="K744" i="33" s="1"/>
  <c r="I727" i="33"/>
  <c r="L727" i="33" s="1"/>
  <c r="I726" i="33"/>
  <c r="L726" i="33" s="1"/>
  <c r="K725" i="33"/>
  <c r="G725" i="33"/>
  <c r="I719" i="33"/>
  <c r="L719" i="33" s="1"/>
  <c r="I718" i="33"/>
  <c r="K718" i="33" s="1"/>
  <c r="I717" i="33"/>
  <c r="L717" i="33" s="1"/>
  <c r="I716" i="33"/>
  <c r="K716" i="33" s="1"/>
  <c r="I710" i="33"/>
  <c r="K710" i="33" s="1"/>
  <c r="I709" i="33"/>
  <c r="K709" i="33" s="1"/>
  <c r="I708" i="33"/>
  <c r="L708" i="33" s="1"/>
  <c r="I707" i="33"/>
  <c r="L707" i="33" s="1"/>
  <c r="I706" i="33"/>
  <c r="K706" i="33" s="1"/>
  <c r="G706" i="33"/>
  <c r="I705" i="33"/>
  <c r="K705" i="33" s="1"/>
  <c r="G705" i="33"/>
  <c r="K704" i="33"/>
  <c r="I684" i="33"/>
  <c r="K684" i="33" s="1"/>
  <c r="K658" i="33"/>
  <c r="I658" i="33"/>
  <c r="D658" i="33"/>
  <c r="B658" i="33"/>
  <c r="I686" i="33"/>
  <c r="L686" i="33" s="1"/>
  <c r="I685" i="33"/>
  <c r="K685" i="33" s="1"/>
  <c r="G684" i="33"/>
  <c r="I678" i="33"/>
  <c r="K678" i="33" s="1"/>
  <c r="I677" i="33"/>
  <c r="L677" i="33" s="1"/>
  <c r="I676" i="33"/>
  <c r="K676" i="33" s="1"/>
  <c r="I675" i="33"/>
  <c r="L675" i="33" s="1"/>
  <c r="I669" i="33"/>
  <c r="K669" i="33" s="1"/>
  <c r="I668" i="33"/>
  <c r="K668" i="33" s="1"/>
  <c r="I667" i="33"/>
  <c r="K667" i="33" s="1"/>
  <c r="I666" i="33"/>
  <c r="K666" i="33" s="1"/>
  <c r="I665" i="33"/>
  <c r="K665" i="33" s="1"/>
  <c r="G665" i="33"/>
  <c r="I664" i="33"/>
  <c r="K664" i="33" s="1"/>
  <c r="G664" i="33"/>
  <c r="I663" i="33"/>
  <c r="K663" i="33" s="1"/>
  <c r="G663" i="33"/>
  <c r="K662" i="33"/>
  <c r="K617" i="33"/>
  <c r="G642" i="33" s="1"/>
  <c r="I617" i="33"/>
  <c r="E622" i="33" s="1"/>
  <c r="D617" i="33"/>
  <c r="B617" i="33"/>
  <c r="I644" i="33"/>
  <c r="L644" i="33" s="1"/>
  <c r="I643" i="33"/>
  <c r="L643" i="33" s="1"/>
  <c r="K642" i="33"/>
  <c r="I636" i="33"/>
  <c r="K636" i="33" s="1"/>
  <c r="I635" i="33"/>
  <c r="L635" i="33" s="1"/>
  <c r="I634" i="33"/>
  <c r="L634" i="33" s="1"/>
  <c r="I633" i="33"/>
  <c r="L633" i="33" s="1"/>
  <c r="I627" i="33"/>
  <c r="L627" i="33" s="1"/>
  <c r="I626" i="33"/>
  <c r="L626" i="33" s="1"/>
  <c r="I625" i="33"/>
  <c r="L625" i="33" s="1"/>
  <c r="I624" i="33"/>
  <c r="L624" i="33" s="1"/>
  <c r="I623" i="33"/>
  <c r="K623" i="33" s="1"/>
  <c r="G623" i="33"/>
  <c r="I622" i="33"/>
  <c r="K622" i="33" s="1"/>
  <c r="G622" i="33"/>
  <c r="I621" i="33"/>
  <c r="K621" i="33" s="1"/>
  <c r="G621" i="33"/>
  <c r="K576" i="33"/>
  <c r="I576" i="33"/>
  <c r="D576" i="33"/>
  <c r="B576" i="33"/>
  <c r="I603" i="33"/>
  <c r="L603" i="33" s="1"/>
  <c r="I602" i="33"/>
  <c r="L602" i="33" s="1"/>
  <c r="K601" i="33"/>
  <c r="G601" i="33"/>
  <c r="I595" i="33"/>
  <c r="K595" i="33" s="1"/>
  <c r="I594" i="33"/>
  <c r="L594" i="33" s="1"/>
  <c r="I593" i="33"/>
  <c r="L593" i="33" s="1"/>
  <c r="I592" i="33"/>
  <c r="L592" i="33" s="1"/>
  <c r="I586" i="33"/>
  <c r="L586" i="33" s="1"/>
  <c r="I585" i="33"/>
  <c r="L585" i="33" s="1"/>
  <c r="I584" i="33"/>
  <c r="L584" i="33" s="1"/>
  <c r="I583" i="33"/>
  <c r="L583" i="33" s="1"/>
  <c r="I582" i="33"/>
  <c r="K582" i="33" s="1"/>
  <c r="I581" i="33"/>
  <c r="K581" i="33" s="1"/>
  <c r="G581" i="33"/>
  <c r="I580" i="33"/>
  <c r="K580" i="33" s="1"/>
  <c r="K275" i="32"/>
  <c r="I275" i="32"/>
  <c r="E281" i="32" s="1"/>
  <c r="D275" i="32"/>
  <c r="B275" i="32"/>
  <c r="K234" i="32"/>
  <c r="G259" i="32" s="1"/>
  <c r="I234" i="32"/>
  <c r="E239" i="32" s="1"/>
  <c r="D234" i="32"/>
  <c r="B234" i="32"/>
  <c r="I302" i="32"/>
  <c r="L302" i="32" s="1"/>
  <c r="I301" i="32"/>
  <c r="L301" i="32" s="1"/>
  <c r="K300" i="32"/>
  <c r="G300" i="32"/>
  <c r="I294" i="32"/>
  <c r="L294" i="32" s="1"/>
  <c r="I293" i="32"/>
  <c r="L293" i="32" s="1"/>
  <c r="I292" i="32"/>
  <c r="K292" i="32" s="1"/>
  <c r="I291" i="32"/>
  <c r="K291" i="32" s="1"/>
  <c r="I285" i="32"/>
  <c r="K285" i="32" s="1"/>
  <c r="G285" i="32"/>
  <c r="I284" i="32"/>
  <c r="L284" i="32" s="1"/>
  <c r="G284" i="32"/>
  <c r="I283" i="32"/>
  <c r="K283" i="32" s="1"/>
  <c r="G283" i="32"/>
  <c r="I282" i="32"/>
  <c r="L282" i="32" s="1"/>
  <c r="G282" i="32"/>
  <c r="I281" i="32"/>
  <c r="K281" i="32" s="1"/>
  <c r="G281" i="32"/>
  <c r="I280" i="32"/>
  <c r="K280" i="32" s="1"/>
  <c r="G280" i="32"/>
  <c r="I279" i="32"/>
  <c r="K279" i="32" s="1"/>
  <c r="I261" i="32"/>
  <c r="L261" i="32" s="1"/>
  <c r="I260" i="32"/>
  <c r="L260" i="32" s="1"/>
  <c r="K259" i="32"/>
  <c r="I253" i="32"/>
  <c r="L253" i="32" s="1"/>
  <c r="I252" i="32"/>
  <c r="L252" i="32" s="1"/>
  <c r="I251" i="32"/>
  <c r="K251" i="32" s="1"/>
  <c r="I250" i="32"/>
  <c r="L250" i="32" s="1"/>
  <c r="I244" i="32"/>
  <c r="K244" i="32" s="1"/>
  <c r="I243" i="32"/>
  <c r="L243" i="32" s="1"/>
  <c r="I242" i="32"/>
  <c r="L242" i="32" s="1"/>
  <c r="I241" i="32"/>
  <c r="L241" i="32" s="1"/>
  <c r="I240" i="32"/>
  <c r="K240" i="32" s="1"/>
  <c r="G240" i="32"/>
  <c r="I239" i="32"/>
  <c r="K239" i="32" s="1"/>
  <c r="G239" i="32"/>
  <c r="I238" i="32"/>
  <c r="K238" i="32" s="1"/>
  <c r="G238" i="32"/>
  <c r="E259" i="32"/>
  <c r="L259" i="32" s="1"/>
  <c r="K275" i="31"/>
  <c r="I275" i="31"/>
  <c r="E281" i="31" s="1"/>
  <c r="D275" i="31"/>
  <c r="B275" i="31"/>
  <c r="K234" i="31"/>
  <c r="G259" i="31" s="1"/>
  <c r="I234" i="31"/>
  <c r="E239" i="31" s="1"/>
  <c r="D234" i="31"/>
  <c r="B234" i="31"/>
  <c r="I302" i="31"/>
  <c r="L302" i="31" s="1"/>
  <c r="I301" i="31"/>
  <c r="L301" i="31" s="1"/>
  <c r="K300" i="31"/>
  <c r="G300" i="31"/>
  <c r="I294" i="31"/>
  <c r="L294" i="31" s="1"/>
  <c r="I293" i="31"/>
  <c r="L293" i="31" s="1"/>
  <c r="I292" i="31"/>
  <c r="L292" i="31" s="1"/>
  <c r="I291" i="31"/>
  <c r="L291" i="31" s="1"/>
  <c r="I285" i="31"/>
  <c r="L285" i="31" s="1"/>
  <c r="G285" i="31"/>
  <c r="I284" i="31"/>
  <c r="L284" i="31" s="1"/>
  <c r="G284" i="31"/>
  <c r="I283" i="31"/>
  <c r="L283" i="31" s="1"/>
  <c r="G283" i="31"/>
  <c r="I282" i="31"/>
  <c r="L282" i="31" s="1"/>
  <c r="G282" i="31"/>
  <c r="I281" i="31"/>
  <c r="K281" i="31" s="1"/>
  <c r="G281" i="31"/>
  <c r="I280" i="31"/>
  <c r="K280" i="31" s="1"/>
  <c r="G280" i="31"/>
  <c r="I279" i="31"/>
  <c r="K279" i="31" s="1"/>
  <c r="I261" i="31"/>
  <c r="L261" i="31" s="1"/>
  <c r="I260" i="31"/>
  <c r="L260" i="31" s="1"/>
  <c r="K259" i="31"/>
  <c r="I253" i="31"/>
  <c r="K253" i="31" s="1"/>
  <c r="I252" i="31"/>
  <c r="L252" i="31" s="1"/>
  <c r="I251" i="31"/>
  <c r="L251" i="31" s="1"/>
  <c r="I250" i="31"/>
  <c r="L250" i="31" s="1"/>
  <c r="I244" i="31"/>
  <c r="L244" i="31" s="1"/>
  <c r="I243" i="31"/>
  <c r="L243" i="31" s="1"/>
  <c r="I242" i="31"/>
  <c r="L242" i="31" s="1"/>
  <c r="I241" i="31"/>
  <c r="L241" i="31" s="1"/>
  <c r="I240" i="31"/>
  <c r="K240" i="31" s="1"/>
  <c r="G240" i="31"/>
  <c r="I239" i="31"/>
  <c r="K239" i="31" s="1"/>
  <c r="G239" i="31"/>
  <c r="I238" i="31"/>
  <c r="K238" i="31" s="1"/>
  <c r="G238" i="31"/>
  <c r="I708" i="30"/>
  <c r="K934" i="33" l="1"/>
  <c r="L281" i="32"/>
  <c r="L417" i="31"/>
  <c r="L368" i="32"/>
  <c r="K895" i="33"/>
  <c r="L369" i="31"/>
  <c r="L325" i="31"/>
  <c r="L333" i="31" s="1"/>
  <c r="K1166" i="30"/>
  <c r="L1032" i="33"/>
  <c r="L1036" i="33" s="1"/>
  <c r="L253" i="31"/>
  <c r="L710" i="33"/>
  <c r="L928" i="30"/>
  <c r="L940" i="30"/>
  <c r="K372" i="31"/>
  <c r="L839" i="33"/>
  <c r="E1104" i="33"/>
  <c r="L1104" i="33" s="1"/>
  <c r="L417" i="32"/>
  <c r="L425" i="32" s="1"/>
  <c r="L834" i="30"/>
  <c r="K250" i="31"/>
  <c r="K385" i="31"/>
  <c r="L421" i="31"/>
  <c r="L376" i="32"/>
  <c r="L432" i="32"/>
  <c r="L434" i="32" s="1"/>
  <c r="K932" i="33"/>
  <c r="L833" i="33"/>
  <c r="K942" i="33"/>
  <c r="L943" i="33"/>
  <c r="K294" i="32"/>
  <c r="L339" i="32"/>
  <c r="K789" i="33"/>
  <c r="K422" i="31"/>
  <c r="L838" i="30"/>
  <c r="K383" i="31"/>
  <c r="K1120" i="33"/>
  <c r="L281" i="31"/>
  <c r="K759" i="33"/>
  <c r="K835" i="30"/>
  <c r="K1024" i="33"/>
  <c r="K1380" i="30"/>
  <c r="K935" i="33"/>
  <c r="K294" i="31"/>
  <c r="K592" i="33"/>
  <c r="K384" i="31"/>
  <c r="K373" i="32"/>
  <c r="K973" i="30"/>
  <c r="K626" i="33"/>
  <c r="L324" i="32"/>
  <c r="L332" i="32" s="1"/>
  <c r="L373" i="31"/>
  <c r="L378" i="31" s="1"/>
  <c r="L977" i="30"/>
  <c r="L746" i="33"/>
  <c r="L1065" i="30"/>
  <c r="K1025" i="33"/>
  <c r="K1159" i="30"/>
  <c r="L1062" i="33"/>
  <c r="K830" i="30"/>
  <c r="K429" i="31"/>
  <c r="K834" i="33"/>
  <c r="K726" i="33"/>
  <c r="L756" i="33"/>
  <c r="K392" i="31"/>
  <c r="K369" i="32"/>
  <c r="K383" i="32"/>
  <c r="K392" i="32"/>
  <c r="K414" i="32"/>
  <c r="K858" i="33"/>
  <c r="L1031" i="30"/>
  <c r="L1034" i="30" s="1"/>
  <c r="K1109" i="30"/>
  <c r="K1113" i="30"/>
  <c r="K1121" i="33"/>
  <c r="L1392" i="30"/>
  <c r="L1395" i="30" s="1"/>
  <c r="L1510" i="30"/>
  <c r="L622" i="33"/>
  <c r="K707" i="33"/>
  <c r="K327" i="32"/>
  <c r="K370" i="31"/>
  <c r="K414" i="31"/>
  <c r="K420" i="31"/>
  <c r="K420" i="32"/>
  <c r="K429" i="32"/>
  <c r="L883" i="33"/>
  <c r="L891" i="33" s="1"/>
  <c r="L984" i="30"/>
  <c r="K1020" i="30"/>
  <c r="K1069" i="33"/>
  <c r="K1434" i="30"/>
  <c r="K1031" i="33"/>
  <c r="K291" i="31"/>
  <c r="K243" i="31"/>
  <c r="K252" i="32"/>
  <c r="L718" i="33"/>
  <c r="K758" i="33"/>
  <c r="K328" i="31"/>
  <c r="K368" i="31"/>
  <c r="K376" i="31"/>
  <c r="K393" i="31"/>
  <c r="L370" i="32"/>
  <c r="L378" i="32" s="1"/>
  <c r="K384" i="32"/>
  <c r="K393" i="32"/>
  <c r="L849" i="33"/>
  <c r="L853" i="33" s="1"/>
  <c r="K1110" i="30"/>
  <c r="K1065" i="33"/>
  <c r="K1165" i="33"/>
  <c r="K1425" i="30"/>
  <c r="K1435" i="30"/>
  <c r="L239" i="32"/>
  <c r="L829" i="30"/>
  <c r="L340" i="31"/>
  <c r="L790" i="33"/>
  <c r="K421" i="32"/>
  <c r="K885" i="33"/>
  <c r="L1076" i="30"/>
  <c r="L973" i="33"/>
  <c r="K1384" i="30"/>
  <c r="L239" i="31"/>
  <c r="L387" i="31"/>
  <c r="L926" i="33"/>
  <c r="L291" i="32"/>
  <c r="L881" i="30"/>
  <c r="L886" i="30" s="1"/>
  <c r="L432" i="31"/>
  <c r="L434" i="31" s="1"/>
  <c r="L385" i="32"/>
  <c r="L387" i="32" s="1"/>
  <c r="K422" i="32"/>
  <c r="K851" i="33"/>
  <c r="L1077" i="33"/>
  <c r="L1166" i="33"/>
  <c r="L1169" i="33" s="1"/>
  <c r="L1421" i="30"/>
  <c r="K1019" i="30"/>
  <c r="K878" i="30"/>
  <c r="K882" i="30"/>
  <c r="K929" i="30"/>
  <c r="K985" i="30"/>
  <c r="L1023" i="30"/>
  <c r="E1058" i="30"/>
  <c r="L1058" i="30" s="1"/>
  <c r="L1075" i="30"/>
  <c r="L1377" i="30"/>
  <c r="K1424" i="30"/>
  <c r="L1475" i="30"/>
  <c r="L1480" i="30" s="1"/>
  <c r="L1061" i="30"/>
  <c r="L1104" i="30"/>
  <c r="K1427" i="30"/>
  <c r="K1391" i="30"/>
  <c r="K1420" i="30"/>
  <c r="K1428" i="30"/>
  <c r="L1436" i="30"/>
  <c r="L1439" i="30" s="1"/>
  <c r="K1521" i="30"/>
  <c r="L893" i="30"/>
  <c r="L895" i="30" s="1"/>
  <c r="K1120" i="30"/>
  <c r="K1383" i="30"/>
  <c r="K1513" i="30"/>
  <c r="L1158" i="30"/>
  <c r="K1390" i="30"/>
  <c r="K1445" i="30"/>
  <c r="K845" i="30"/>
  <c r="K922" i="30"/>
  <c r="L927" i="30"/>
  <c r="K1030" i="30"/>
  <c r="K1064" i="30"/>
  <c r="K1068" i="30"/>
  <c r="L1464" i="30"/>
  <c r="L925" i="30"/>
  <c r="L1156" i="30"/>
  <c r="L1165" i="30"/>
  <c r="L1170" i="30" s="1"/>
  <c r="L1381" i="30"/>
  <c r="K930" i="30"/>
  <c r="K974" i="30"/>
  <c r="L846" i="30"/>
  <c r="L849" i="30" s="1"/>
  <c r="K937" i="30"/>
  <c r="L1121" i="30"/>
  <c r="L1124" i="30" s="1"/>
  <c r="L1468" i="30"/>
  <c r="E1151" i="30"/>
  <c r="L1151" i="30" s="1"/>
  <c r="E1105" i="30"/>
  <c r="E1060" i="30"/>
  <c r="E1528" i="30"/>
  <c r="L1528" i="30" s="1"/>
  <c r="L1532" i="30" s="1"/>
  <c r="E1503" i="30"/>
  <c r="L1503" i="30" s="1"/>
  <c r="E1504" i="30"/>
  <c r="L1504" i="30" s="1"/>
  <c r="L1505" i="30"/>
  <c r="E1463" i="30"/>
  <c r="L1463" i="30" s="1"/>
  <c r="K1466" i="30"/>
  <c r="K1485" i="30"/>
  <c r="K1469" i="30"/>
  <c r="K1476" i="30"/>
  <c r="E1418" i="30"/>
  <c r="L1418" i="30" s="1"/>
  <c r="E1465" i="30"/>
  <c r="L1465" i="30" s="1"/>
  <c r="K1467" i="30"/>
  <c r="E1484" i="30"/>
  <c r="L1484" i="30" s="1"/>
  <c r="L1488" i="30" s="1"/>
  <c r="K1486" i="30"/>
  <c r="K1477" i="30"/>
  <c r="E1399" i="30"/>
  <c r="L1399" i="30" s="1"/>
  <c r="L1403" i="30" s="1"/>
  <c r="L1506" i="30"/>
  <c r="K1505" i="30"/>
  <c r="K1509" i="30"/>
  <c r="L1524" i="30"/>
  <c r="F1528" i="30"/>
  <c r="K1528" i="30" s="1"/>
  <c r="K1529" i="30"/>
  <c r="L1508" i="30"/>
  <c r="K1511" i="30"/>
  <c r="K1530" i="30"/>
  <c r="K1512" i="30"/>
  <c r="K1519" i="30"/>
  <c r="K1507" i="30"/>
  <c r="K1522" i="30"/>
  <c r="L1443" i="30"/>
  <c r="L1447" i="30" s="1"/>
  <c r="F1443" i="30"/>
  <c r="K1443" i="30" s="1"/>
  <c r="K1423" i="30"/>
  <c r="K1444" i="30"/>
  <c r="K1426" i="30"/>
  <c r="K1419" i="30"/>
  <c r="K1422" i="30"/>
  <c r="K1437" i="30"/>
  <c r="L1375" i="30"/>
  <c r="L1376" i="30"/>
  <c r="K1379" i="30"/>
  <c r="K1400" i="30"/>
  <c r="K1382" i="30"/>
  <c r="K1401" i="30"/>
  <c r="K1378" i="30"/>
  <c r="K1393" i="30"/>
  <c r="L1148" i="33"/>
  <c r="K1150" i="33"/>
  <c r="K1152" i="33"/>
  <c r="K1154" i="33"/>
  <c r="K1156" i="33"/>
  <c r="E1173" i="33"/>
  <c r="L1174" i="33"/>
  <c r="L1149" i="33"/>
  <c r="L1160" i="33" s="1"/>
  <c r="K1175" i="33"/>
  <c r="K1157" i="33"/>
  <c r="K1164" i="33"/>
  <c r="K1151" i="33"/>
  <c r="K1153" i="33"/>
  <c r="K1155" i="33"/>
  <c r="K1167" i="33"/>
  <c r="E1129" i="33"/>
  <c r="F1129" i="33" s="1"/>
  <c r="K1129" i="33" s="1"/>
  <c r="E972" i="33"/>
  <c r="L972" i="33" s="1"/>
  <c r="K677" i="33"/>
  <c r="L636" i="33"/>
  <c r="L793" i="33"/>
  <c r="K804" i="33"/>
  <c r="L842" i="33"/>
  <c r="K888" i="33"/>
  <c r="K931" i="33"/>
  <c r="K1022" i="33"/>
  <c r="L1066" i="33"/>
  <c r="K1076" i="33"/>
  <c r="K1086" i="33"/>
  <c r="K633" i="33"/>
  <c r="L678" i="33"/>
  <c r="K717" i="33"/>
  <c r="L794" i="33"/>
  <c r="L805" i="33"/>
  <c r="L807" i="33" s="1"/>
  <c r="K848" i="33"/>
  <c r="K880" i="33"/>
  <c r="L898" i="33"/>
  <c r="L900" i="33" s="1"/>
  <c r="L946" i="33"/>
  <c r="L595" i="33"/>
  <c r="L597" i="33" s="1"/>
  <c r="K841" i="33"/>
  <c r="K886" i="33"/>
  <c r="K941" i="33"/>
  <c r="K1114" i="33"/>
  <c r="K813" i="33"/>
  <c r="K836" i="33"/>
  <c r="K1111" i="33"/>
  <c r="K1110" i="33"/>
  <c r="K1106" i="33"/>
  <c r="L1105" i="33"/>
  <c r="L1125" i="33"/>
  <c r="K1130" i="33"/>
  <c r="L1109" i="33"/>
  <c r="K1112" i="33"/>
  <c r="K1107" i="33"/>
  <c r="K1122" i="33"/>
  <c r="K1131" i="33"/>
  <c r="K1113" i="33"/>
  <c r="K1108" i="33"/>
  <c r="K1123" i="33"/>
  <c r="L1061" i="33"/>
  <c r="L1060" i="33"/>
  <c r="L1080" i="33"/>
  <c r="K1064" i="33"/>
  <c r="K1085" i="33"/>
  <c r="K1067" i="33"/>
  <c r="E1084" i="33"/>
  <c r="E1059" i="33"/>
  <c r="L1059" i="33" s="1"/>
  <c r="K1068" i="33"/>
  <c r="K1075" i="33"/>
  <c r="K1063" i="33"/>
  <c r="K1078" i="33"/>
  <c r="E967" i="30"/>
  <c r="L967" i="30" s="1"/>
  <c r="K1153" i="30"/>
  <c r="K1155" i="30"/>
  <c r="L1150" i="30"/>
  <c r="L1105" i="30"/>
  <c r="L1106" i="30"/>
  <c r="K1154" i="30"/>
  <c r="K1157" i="30"/>
  <c r="E1174" i="30"/>
  <c r="L1175" i="30"/>
  <c r="K1152" i="30"/>
  <c r="K1167" i="30"/>
  <c r="E1149" i="30"/>
  <c r="L1149" i="30" s="1"/>
  <c r="K1176" i="30"/>
  <c r="K1168" i="30"/>
  <c r="K1129" i="30"/>
  <c r="L1108" i="30"/>
  <c r="K1111" i="30"/>
  <c r="E1128" i="30"/>
  <c r="E1103" i="30"/>
  <c r="L1103" i="30" s="1"/>
  <c r="K1130" i="30"/>
  <c r="K1112" i="30"/>
  <c r="K1119" i="30"/>
  <c r="K1107" i="30"/>
  <c r="K1122" i="30"/>
  <c r="L1017" i="33"/>
  <c r="L1016" i="33"/>
  <c r="K1018" i="33"/>
  <c r="L1023" i="33"/>
  <c r="K1033" i="33"/>
  <c r="L1020" i="33"/>
  <c r="E1040" i="33"/>
  <c r="L1041" i="33"/>
  <c r="E1015" i="33"/>
  <c r="L1015" i="33" s="1"/>
  <c r="K1021" i="33"/>
  <c r="K1042" i="33"/>
  <c r="K1019" i="33"/>
  <c r="K1034" i="33"/>
  <c r="L977" i="33"/>
  <c r="L988" i="33"/>
  <c r="L987" i="33"/>
  <c r="K976" i="33"/>
  <c r="K980" i="33"/>
  <c r="L971" i="33"/>
  <c r="K975" i="33"/>
  <c r="K996" i="33"/>
  <c r="K978" i="33"/>
  <c r="E995" i="33"/>
  <c r="E970" i="33"/>
  <c r="L970" i="33" s="1"/>
  <c r="K997" i="33"/>
  <c r="K979" i="33"/>
  <c r="K986" i="33"/>
  <c r="K974" i="33"/>
  <c r="K989" i="33"/>
  <c r="L1060" i="30"/>
  <c r="L1059" i="30"/>
  <c r="L1063" i="30"/>
  <c r="K1066" i="30"/>
  <c r="E1083" i="30"/>
  <c r="L1084" i="30"/>
  <c r="K1085" i="30"/>
  <c r="K1067" i="30"/>
  <c r="K1074" i="30"/>
  <c r="K1058" i="30"/>
  <c r="K1062" i="30"/>
  <c r="K1077" i="30"/>
  <c r="L1014" i="30"/>
  <c r="L1018" i="30"/>
  <c r="K1021" i="30"/>
  <c r="E1038" i="30"/>
  <c r="L1039" i="30"/>
  <c r="E1013" i="30"/>
  <c r="L1013" i="30" s="1"/>
  <c r="K1016" i="30"/>
  <c r="E1015" i="30"/>
  <c r="L1015" i="30" s="1"/>
  <c r="K1040" i="30"/>
  <c r="K1022" i="30"/>
  <c r="K1029" i="30"/>
  <c r="K1017" i="30"/>
  <c r="K1032" i="30"/>
  <c r="K930" i="33"/>
  <c r="K951" i="33"/>
  <c r="K933" i="33"/>
  <c r="E950" i="33"/>
  <c r="E925" i="33"/>
  <c r="L925" i="33" s="1"/>
  <c r="K928" i="33"/>
  <c r="E927" i="33"/>
  <c r="L927" i="33" s="1"/>
  <c r="K952" i="33"/>
  <c r="K929" i="33"/>
  <c r="K944" i="33"/>
  <c r="K970" i="30"/>
  <c r="E968" i="30"/>
  <c r="L968" i="30" s="1"/>
  <c r="E969" i="30"/>
  <c r="L969" i="30" s="1"/>
  <c r="L992" i="30"/>
  <c r="L996" i="30" s="1"/>
  <c r="F992" i="30"/>
  <c r="K992" i="30" s="1"/>
  <c r="K972" i="30"/>
  <c r="K993" i="30"/>
  <c r="K975" i="30"/>
  <c r="K994" i="30"/>
  <c r="K971" i="30"/>
  <c r="L976" i="30"/>
  <c r="L983" i="30"/>
  <c r="K986" i="30"/>
  <c r="L904" i="33"/>
  <c r="L908" i="33" s="1"/>
  <c r="F904" i="33"/>
  <c r="L857" i="33"/>
  <c r="L861" i="33" s="1"/>
  <c r="F857" i="33"/>
  <c r="K857" i="33" s="1"/>
  <c r="K837" i="33"/>
  <c r="K881" i="33"/>
  <c r="K889" i="33"/>
  <c r="K896" i="33"/>
  <c r="K905" i="33"/>
  <c r="K840" i="33"/>
  <c r="K884" i="33"/>
  <c r="K835" i="33"/>
  <c r="K850" i="33"/>
  <c r="K859" i="33"/>
  <c r="K887" i="33"/>
  <c r="K838" i="33"/>
  <c r="K882" i="33"/>
  <c r="K897" i="33"/>
  <c r="K906" i="33"/>
  <c r="L438" i="32"/>
  <c r="L442" i="32" s="1"/>
  <c r="F438" i="32"/>
  <c r="K438" i="32" s="1"/>
  <c r="L391" i="32"/>
  <c r="L395" i="32" s="1"/>
  <c r="F391" i="32"/>
  <c r="K391" i="32" s="1"/>
  <c r="K371" i="32"/>
  <c r="K415" i="32"/>
  <c r="K423" i="32"/>
  <c r="K430" i="32"/>
  <c r="K439" i="32"/>
  <c r="K374" i="32"/>
  <c r="K418" i="32"/>
  <c r="K372" i="32"/>
  <c r="K416" i="32"/>
  <c r="K431" i="32"/>
  <c r="K440" i="32"/>
  <c r="K367" i="32"/>
  <c r="K375" i="32"/>
  <c r="K382" i="32"/>
  <c r="K419" i="32"/>
  <c r="L391" i="31"/>
  <c r="L395" i="31" s="1"/>
  <c r="F391" i="31"/>
  <c r="K391" i="31" s="1"/>
  <c r="L438" i="31"/>
  <c r="L442" i="31" s="1"/>
  <c r="F438" i="31"/>
  <c r="K438" i="31" s="1"/>
  <c r="L425" i="31"/>
  <c r="K371" i="31"/>
  <c r="K415" i="31"/>
  <c r="K423" i="31"/>
  <c r="K430" i="31"/>
  <c r="K439" i="31"/>
  <c r="K374" i="31"/>
  <c r="K418" i="31"/>
  <c r="K416" i="31"/>
  <c r="K431" i="31"/>
  <c r="K440" i="31"/>
  <c r="K367" i="31"/>
  <c r="K375" i="31"/>
  <c r="K382" i="31"/>
  <c r="K419" i="31"/>
  <c r="L946" i="30"/>
  <c r="F946" i="30"/>
  <c r="K946" i="30" s="1"/>
  <c r="L923" i="30"/>
  <c r="K926" i="30"/>
  <c r="L931" i="30"/>
  <c r="L938" i="30"/>
  <c r="L947" i="30"/>
  <c r="K924" i="30"/>
  <c r="K939" i="30"/>
  <c r="K942" i="30" s="1"/>
  <c r="K948" i="30"/>
  <c r="L899" i="30"/>
  <c r="L903" i="30" s="1"/>
  <c r="F899" i="30"/>
  <c r="K899" i="30" s="1"/>
  <c r="K876" i="30"/>
  <c r="K884" i="30"/>
  <c r="K891" i="30"/>
  <c r="K900" i="30"/>
  <c r="K879" i="30"/>
  <c r="K877" i="30"/>
  <c r="K892" i="30"/>
  <c r="K901" i="30"/>
  <c r="K880" i="30"/>
  <c r="K875" i="30"/>
  <c r="K883" i="30"/>
  <c r="K890" i="30"/>
  <c r="L811" i="33"/>
  <c r="F811" i="33"/>
  <c r="K811" i="33" s="1"/>
  <c r="K788" i="33"/>
  <c r="K803" i="33"/>
  <c r="K791" i="33"/>
  <c r="L796" i="33"/>
  <c r="L812" i="33"/>
  <c r="K792" i="33"/>
  <c r="K787" i="33"/>
  <c r="K795" i="33"/>
  <c r="K802" i="33"/>
  <c r="L345" i="32"/>
  <c r="L349" i="32" s="1"/>
  <c r="F345" i="32"/>
  <c r="K345" i="32" s="1"/>
  <c r="K322" i="32"/>
  <c r="K346" i="32"/>
  <c r="L337" i="32"/>
  <c r="K326" i="32"/>
  <c r="L338" i="32"/>
  <c r="K321" i="32"/>
  <c r="K329" i="32"/>
  <c r="K336" i="32"/>
  <c r="K341" i="32" s="1"/>
  <c r="K330" i="32"/>
  <c r="K325" i="32"/>
  <c r="K328" i="32"/>
  <c r="K323" i="32"/>
  <c r="K347" i="32"/>
  <c r="L346" i="31"/>
  <c r="F346" i="31"/>
  <c r="K346" i="31" s="1"/>
  <c r="K331" i="31"/>
  <c r="K326" i="31"/>
  <c r="K329" i="31"/>
  <c r="K323" i="31"/>
  <c r="L338" i="31"/>
  <c r="L342" i="31" s="1"/>
  <c r="K324" i="31"/>
  <c r="K339" i="31"/>
  <c r="K348" i="31"/>
  <c r="L347" i="31"/>
  <c r="K327" i="31"/>
  <c r="K322" i="31"/>
  <c r="K330" i="31"/>
  <c r="K337" i="31"/>
  <c r="L831" i="30"/>
  <c r="L853" i="30"/>
  <c r="L857" i="30" s="1"/>
  <c r="F853" i="30"/>
  <c r="K853" i="30" s="1"/>
  <c r="K833" i="30"/>
  <c r="K854" i="30"/>
  <c r="K836" i="30"/>
  <c r="K855" i="30"/>
  <c r="K844" i="30"/>
  <c r="K832" i="30"/>
  <c r="L837" i="30"/>
  <c r="K847" i="30"/>
  <c r="E705" i="33"/>
  <c r="L705" i="33" s="1"/>
  <c r="E725" i="33"/>
  <c r="L725" i="33" s="1"/>
  <c r="L729" i="33" s="1"/>
  <c r="E706" i="33"/>
  <c r="L706" i="33" s="1"/>
  <c r="L761" i="33"/>
  <c r="L709" i="33"/>
  <c r="L716" i="33"/>
  <c r="K719" i="33"/>
  <c r="E745" i="33"/>
  <c r="L745" i="33" s="1"/>
  <c r="K748" i="33"/>
  <c r="K750" i="33"/>
  <c r="K757" i="33"/>
  <c r="L766" i="33"/>
  <c r="E765" i="33"/>
  <c r="L765" i="33" s="1"/>
  <c r="K767" i="33"/>
  <c r="K769" i="33" s="1"/>
  <c r="K708" i="33"/>
  <c r="K727" i="33"/>
  <c r="E744" i="33"/>
  <c r="L744" i="33" s="1"/>
  <c r="K747" i="33"/>
  <c r="K749" i="33"/>
  <c r="L666" i="33"/>
  <c r="E663" i="33"/>
  <c r="L663" i="33" s="1"/>
  <c r="K671" i="33"/>
  <c r="E665" i="33"/>
  <c r="L665" i="33" s="1"/>
  <c r="L676" i="33"/>
  <c r="L685" i="33"/>
  <c r="E684" i="33"/>
  <c r="L684" i="33" s="1"/>
  <c r="L667" i="33"/>
  <c r="K686" i="33"/>
  <c r="K688" i="33" s="1"/>
  <c r="E662" i="33"/>
  <c r="L662" i="33" s="1"/>
  <c r="E664" i="33"/>
  <c r="L664" i="33" s="1"/>
  <c r="L668" i="33"/>
  <c r="L669" i="33"/>
  <c r="K675" i="33"/>
  <c r="L638" i="33"/>
  <c r="E621" i="33"/>
  <c r="L621" i="33" s="1"/>
  <c r="K624" i="33"/>
  <c r="K643" i="33"/>
  <c r="K627" i="33"/>
  <c r="K634" i="33"/>
  <c r="E623" i="33"/>
  <c r="L623" i="33" s="1"/>
  <c r="K625" i="33"/>
  <c r="E642" i="33"/>
  <c r="L642" i="33" s="1"/>
  <c r="L646" i="33" s="1"/>
  <c r="K644" i="33"/>
  <c r="K635" i="33"/>
  <c r="L582" i="33"/>
  <c r="K602" i="33"/>
  <c r="E581" i="33"/>
  <c r="L581" i="33" s="1"/>
  <c r="K584" i="33"/>
  <c r="K586" i="33"/>
  <c r="K593" i="33"/>
  <c r="E601" i="33"/>
  <c r="L601" i="33" s="1"/>
  <c r="L605" i="33" s="1"/>
  <c r="K603" i="33"/>
  <c r="K594" i="33"/>
  <c r="E580" i="33"/>
  <c r="L580" i="33" s="1"/>
  <c r="K583" i="33"/>
  <c r="K585" i="33"/>
  <c r="E280" i="32"/>
  <c r="L280" i="32" s="1"/>
  <c r="L263" i="32"/>
  <c r="K253" i="32"/>
  <c r="E238" i="32"/>
  <c r="L238" i="32" s="1"/>
  <c r="K260" i="32"/>
  <c r="L283" i="32"/>
  <c r="L285" i="32"/>
  <c r="L292" i="32"/>
  <c r="K243" i="32"/>
  <c r="K250" i="32"/>
  <c r="K301" i="32"/>
  <c r="K241" i="32"/>
  <c r="E300" i="32"/>
  <c r="L300" i="32" s="1"/>
  <c r="L304" i="32" s="1"/>
  <c r="K302" i="32"/>
  <c r="E240" i="32"/>
  <c r="L240" i="32" s="1"/>
  <c r="L244" i="32"/>
  <c r="L251" i="32"/>
  <c r="L255" i="32" s="1"/>
  <c r="K293" i="32"/>
  <c r="K242" i="32"/>
  <c r="K261" i="32"/>
  <c r="E279" i="32"/>
  <c r="L279" i="32" s="1"/>
  <c r="K282" i="32"/>
  <c r="K284" i="32"/>
  <c r="L296" i="31"/>
  <c r="K301" i="31"/>
  <c r="E280" i="31"/>
  <c r="L280" i="31" s="1"/>
  <c r="K283" i="31"/>
  <c r="K285" i="31"/>
  <c r="K292" i="31"/>
  <c r="E300" i="31"/>
  <c r="L300" i="31" s="1"/>
  <c r="L304" i="31" s="1"/>
  <c r="K302" i="31"/>
  <c r="K293" i="31"/>
  <c r="E279" i="31"/>
  <c r="L279" i="31" s="1"/>
  <c r="K282" i="31"/>
  <c r="K284" i="31"/>
  <c r="L255" i="31"/>
  <c r="E238" i="31"/>
  <c r="L238" i="31" s="1"/>
  <c r="K241" i="31"/>
  <c r="K260" i="31"/>
  <c r="K244" i="31"/>
  <c r="K251" i="31"/>
  <c r="K242" i="31"/>
  <c r="E259" i="31"/>
  <c r="L259" i="31" s="1"/>
  <c r="L263" i="31" s="1"/>
  <c r="K261" i="31"/>
  <c r="K252" i="31"/>
  <c r="E240" i="31"/>
  <c r="L240" i="31" s="1"/>
  <c r="L1430" i="30" l="1"/>
  <c r="K296" i="32"/>
  <c r="L688" i="33"/>
  <c r="L296" i="32"/>
  <c r="K395" i="31"/>
  <c r="L942" i="30"/>
  <c r="L844" i="33"/>
  <c r="K395" i="32"/>
  <c r="L988" i="30"/>
  <c r="K815" i="33"/>
  <c r="K434" i="32"/>
  <c r="K761" i="33"/>
  <c r="K442" i="32"/>
  <c r="K853" i="33"/>
  <c r="K442" i="31"/>
  <c r="K287" i="32"/>
  <c r="L680" i="33"/>
  <c r="K729" i="33"/>
  <c r="K857" i="30"/>
  <c r="K350" i="31"/>
  <c r="K387" i="31"/>
  <c r="K1160" i="33"/>
  <c r="K378" i="32"/>
  <c r="K605" i="33"/>
  <c r="K638" i="33"/>
  <c r="K721" i="33"/>
  <c r="K255" i="31"/>
  <c r="K296" i="31"/>
  <c r="K263" i="32"/>
  <c r="L721" i="33"/>
  <c r="K988" i="30"/>
  <c r="L350" i="31"/>
  <c r="L353" i="31" s="1"/>
  <c r="K349" i="32"/>
  <c r="K861" i="33"/>
  <c r="K255" i="32"/>
  <c r="K946" i="33"/>
  <c r="L1071" i="33"/>
  <c r="K1125" i="33"/>
  <c r="L1079" i="30"/>
  <c r="K287" i="31"/>
  <c r="K304" i="31"/>
  <c r="K246" i="32"/>
  <c r="K342" i="31"/>
  <c r="K332" i="32"/>
  <c r="K378" i="31"/>
  <c r="L991" i="33"/>
  <c r="L1129" i="33"/>
  <c r="L1133" i="33" s="1"/>
  <c r="K1439" i="30"/>
  <c r="K597" i="33"/>
  <c r="K752" i="33"/>
  <c r="K425" i="31"/>
  <c r="K425" i="32"/>
  <c r="K445" i="32" s="1"/>
  <c r="K447" i="32" s="1"/>
  <c r="K449" i="32" s="1"/>
  <c r="H102" i="27" s="1"/>
  <c r="K1532" i="30"/>
  <c r="L445" i="31"/>
  <c r="L447" i="31" s="1"/>
  <c r="L449" i="31" s="1"/>
  <c r="L450" i="31" s="1"/>
  <c r="K712" i="33"/>
  <c r="K263" i="31"/>
  <c r="K333" i="31"/>
  <c r="K387" i="32"/>
  <c r="K1515" i="30"/>
  <c r="K246" i="31"/>
  <c r="K304" i="32"/>
  <c r="K680" i="33"/>
  <c r="K691" i="33" s="1"/>
  <c r="L341" i="32"/>
  <c r="K937" i="33"/>
  <c r="K1169" i="33"/>
  <c r="K1488" i="30"/>
  <c r="K1471" i="30"/>
  <c r="K1430" i="30"/>
  <c r="L1450" i="30"/>
  <c r="L1452" i="30" s="1"/>
  <c r="L1454" i="30" s="1"/>
  <c r="L1455" i="30" s="1"/>
  <c r="K1395" i="30"/>
  <c r="L1386" i="30"/>
  <c r="L1406" i="30" s="1"/>
  <c r="K996" i="30"/>
  <c r="K1386" i="30"/>
  <c r="K1480" i="30"/>
  <c r="F1399" i="30"/>
  <c r="K1399" i="30" s="1"/>
  <c r="K1403" i="30" s="1"/>
  <c r="L933" i="30"/>
  <c r="K1170" i="30"/>
  <c r="K1025" i="30"/>
  <c r="K895" i="30"/>
  <c r="L840" i="30"/>
  <c r="L860" i="30" s="1"/>
  <c r="L862" i="30" s="1"/>
  <c r="L864" i="30" s="1"/>
  <c r="L865" i="30" s="1"/>
  <c r="K979" i="30"/>
  <c r="K840" i="30"/>
  <c r="L1471" i="30"/>
  <c r="L1491" i="30" s="1"/>
  <c r="K1115" i="30"/>
  <c r="L1515" i="30"/>
  <c r="L1535" i="30" s="1"/>
  <c r="L1537" i="30" s="1"/>
  <c r="L1539" i="30" s="1"/>
  <c r="L1540" i="30" s="1"/>
  <c r="K933" i="30"/>
  <c r="K886" i="30"/>
  <c r="L1070" i="30"/>
  <c r="L1161" i="30"/>
  <c r="K1524" i="30"/>
  <c r="K1447" i="30"/>
  <c r="L1173" i="33"/>
  <c r="L1177" i="33" s="1"/>
  <c r="L1180" i="33" s="1"/>
  <c r="F1173" i="33"/>
  <c r="K1173" i="33" s="1"/>
  <c r="K1177" i="33" s="1"/>
  <c r="K891" i="33"/>
  <c r="K844" i="33"/>
  <c r="K1133" i="33"/>
  <c r="K798" i="33"/>
  <c r="K1071" i="33"/>
  <c r="K1027" i="33"/>
  <c r="L911" i="33"/>
  <c r="L913" i="33" s="1"/>
  <c r="L915" i="33" s="1"/>
  <c r="L916" i="33" s="1"/>
  <c r="K646" i="33"/>
  <c r="K629" i="33"/>
  <c r="L769" i="33"/>
  <c r="L798" i="33"/>
  <c r="K1116" i="33"/>
  <c r="L1116" i="33"/>
  <c r="L1084" i="33"/>
  <c r="L1088" i="33" s="1"/>
  <c r="F1084" i="33"/>
  <c r="K1084" i="33" s="1"/>
  <c r="K1088" i="33" s="1"/>
  <c r="K1080" i="33"/>
  <c r="L1025" i="30"/>
  <c r="K1161" i="30"/>
  <c r="L1115" i="30"/>
  <c r="L1174" i="30"/>
  <c r="L1178" i="30" s="1"/>
  <c r="F1174" i="30"/>
  <c r="K1174" i="30" s="1"/>
  <c r="K1178" i="30" s="1"/>
  <c r="L1128" i="30"/>
  <c r="L1132" i="30" s="1"/>
  <c r="F1128" i="30"/>
  <c r="K1128" i="30" s="1"/>
  <c r="K1132" i="30" s="1"/>
  <c r="K1124" i="30"/>
  <c r="K1036" i="33"/>
  <c r="L1040" i="33"/>
  <c r="L1044" i="33" s="1"/>
  <c r="F1040" i="33"/>
  <c r="K1040" i="33" s="1"/>
  <c r="K1044" i="33" s="1"/>
  <c r="L1027" i="33"/>
  <c r="L982" i="33"/>
  <c r="K982" i="33"/>
  <c r="K991" i="33"/>
  <c r="L995" i="33"/>
  <c r="L999" i="33" s="1"/>
  <c r="F995" i="33"/>
  <c r="K995" i="33" s="1"/>
  <c r="K999" i="33" s="1"/>
  <c r="L1083" i="30"/>
  <c r="L1087" i="30" s="1"/>
  <c r="F1083" i="30"/>
  <c r="K1083" i="30" s="1"/>
  <c r="K1087" i="30" s="1"/>
  <c r="K1070" i="30"/>
  <c r="K1079" i="30"/>
  <c r="L1038" i="30"/>
  <c r="L1042" i="30" s="1"/>
  <c r="F1038" i="30"/>
  <c r="K1038" i="30" s="1"/>
  <c r="K1042" i="30" s="1"/>
  <c r="K1034" i="30"/>
  <c r="L979" i="30"/>
  <c r="L937" i="33"/>
  <c r="L950" i="33"/>
  <c r="L954" i="33" s="1"/>
  <c r="L957" i="33" s="1"/>
  <c r="F950" i="33"/>
  <c r="K950" i="33" s="1"/>
  <c r="K954" i="33" s="1"/>
  <c r="L752" i="33"/>
  <c r="K904" i="33"/>
  <c r="K908" i="33" s="1"/>
  <c r="L445" i="32"/>
  <c r="L447" i="32" s="1"/>
  <c r="L449" i="32" s="1"/>
  <c r="L450" i="32" s="1"/>
  <c r="L398" i="32"/>
  <c r="L400" i="32" s="1"/>
  <c r="L402" i="32" s="1"/>
  <c r="L403" i="32" s="1"/>
  <c r="K900" i="33"/>
  <c r="L864" i="33"/>
  <c r="L398" i="31"/>
  <c r="K434" i="31"/>
  <c r="K950" i="30"/>
  <c r="L950" i="30"/>
  <c r="K903" i="30"/>
  <c r="L906" i="30"/>
  <c r="K807" i="33"/>
  <c r="L815" i="33"/>
  <c r="L352" i="32"/>
  <c r="K849" i="30"/>
  <c r="L712" i="33"/>
  <c r="L671" i="33"/>
  <c r="L629" i="33"/>
  <c r="L649" i="33" s="1"/>
  <c r="K588" i="33"/>
  <c r="L588" i="33"/>
  <c r="L608" i="33" s="1"/>
  <c r="L610" i="33" s="1"/>
  <c r="L612" i="33" s="1"/>
  <c r="L613" i="33" s="1"/>
  <c r="L287" i="32"/>
  <c r="L307" i="32" s="1"/>
  <c r="L246" i="32"/>
  <c r="L266" i="32" s="1"/>
  <c r="L287" i="31"/>
  <c r="L307" i="31" s="1"/>
  <c r="L309" i="31" s="1"/>
  <c r="L311" i="31" s="1"/>
  <c r="L312" i="31" s="1"/>
  <c r="L246" i="31"/>
  <c r="L266" i="31" s="1"/>
  <c r="L268" i="31" s="1"/>
  <c r="L270" i="31" s="1"/>
  <c r="L271" i="31" s="1"/>
  <c r="L953" i="30" l="1"/>
  <c r="L1047" i="33"/>
  <c r="K999" i="30"/>
  <c r="K1001" i="30" s="1"/>
  <c r="K1003" i="30" s="1"/>
  <c r="H55" i="27" s="1"/>
  <c r="L1136" i="33"/>
  <c r="L1138" i="33" s="1"/>
  <c r="L1140" i="33" s="1"/>
  <c r="L1141" i="33" s="1"/>
  <c r="L999" i="30"/>
  <c r="L1001" i="30" s="1"/>
  <c r="L1003" i="30" s="1"/>
  <c r="L1004" i="30" s="1"/>
  <c r="K307" i="32"/>
  <c r="K307" i="31"/>
  <c r="K309" i="31" s="1"/>
  <c r="K311" i="31" s="1"/>
  <c r="L691" i="33"/>
  <c r="L693" i="33" s="1"/>
  <c r="L695" i="33" s="1"/>
  <c r="L696" i="33" s="1"/>
  <c r="K353" i="31"/>
  <c r="K355" i="31" s="1"/>
  <c r="K357" i="31" s="1"/>
  <c r="H83" i="27" s="1"/>
  <c r="K398" i="32"/>
  <c r="K400" i="32" s="1"/>
  <c r="K402" i="32" s="1"/>
  <c r="H101" i="27" s="1"/>
  <c r="K732" i="33"/>
  <c r="K734" i="33" s="1"/>
  <c r="K736" i="33" s="1"/>
  <c r="K957" i="33"/>
  <c r="K959" i="33" s="1"/>
  <c r="K961" i="33" s="1"/>
  <c r="H133" i="27" s="1"/>
  <c r="K398" i="31"/>
  <c r="K400" i="31" s="1"/>
  <c r="K402" i="31" s="1"/>
  <c r="H85" i="27" s="1"/>
  <c r="L1091" i="33"/>
  <c r="K772" i="33"/>
  <c r="K774" i="33" s="1"/>
  <c r="K776" i="33" s="1"/>
  <c r="H126" i="27" s="1"/>
  <c r="K864" i="33"/>
  <c r="K866" i="33" s="1"/>
  <c r="K868" i="33" s="1"/>
  <c r="K352" i="32"/>
  <c r="K354" i="32" s="1"/>
  <c r="K356" i="32" s="1"/>
  <c r="H99" i="27" s="1"/>
  <c r="L732" i="33"/>
  <c r="L734" i="33" s="1"/>
  <c r="L736" i="33" s="1"/>
  <c r="L737" i="33" s="1"/>
  <c r="K1450" i="30"/>
  <c r="K1452" i="30" s="1"/>
  <c r="K1454" i="30" s="1"/>
  <c r="K608" i="33"/>
  <c r="K610" i="33" s="1"/>
  <c r="K612" i="33" s="1"/>
  <c r="H122" i="27" s="1"/>
  <c r="K1491" i="30"/>
  <c r="K1493" i="30" s="1"/>
  <c r="K1495" i="30" s="1"/>
  <c r="K266" i="31"/>
  <c r="K266" i="32"/>
  <c r="K268" i="32" s="1"/>
  <c r="K270" i="32" s="1"/>
  <c r="H96" i="27" s="1"/>
  <c r="K1180" i="33"/>
  <c r="K1182" i="33" s="1"/>
  <c r="K1184" i="33" s="1"/>
  <c r="H142" i="27" s="1"/>
  <c r="L818" i="33"/>
  <c r="L820" i="33" s="1"/>
  <c r="L822" i="33" s="1"/>
  <c r="L823" i="33" s="1"/>
  <c r="K445" i="31"/>
  <c r="K447" i="31" s="1"/>
  <c r="K449" i="31" s="1"/>
  <c r="L1135" i="30"/>
  <c r="L1137" i="30" s="1"/>
  <c r="L1139" i="30" s="1"/>
  <c r="L1140" i="30" s="1"/>
  <c r="K818" i="33"/>
  <c r="K820" i="33" s="1"/>
  <c r="K822" i="33" s="1"/>
  <c r="H128" i="27" s="1"/>
  <c r="L772" i="33"/>
  <c r="L774" i="33" s="1"/>
  <c r="L776" i="33" s="1"/>
  <c r="L777" i="33" s="1"/>
  <c r="K1136" i="33"/>
  <c r="K1138" i="33" s="1"/>
  <c r="K1140" i="33" s="1"/>
  <c r="H139" i="27" s="1"/>
  <c r="K1535" i="30"/>
  <c r="K1537" i="30" s="1"/>
  <c r="K1539" i="30" s="1"/>
  <c r="K1406" i="30"/>
  <c r="K1408" i="30" s="1"/>
  <c r="K1410" i="30" s="1"/>
  <c r="K1181" i="30"/>
  <c r="K1183" i="30" s="1"/>
  <c r="K1185" i="30" s="1"/>
  <c r="H59" i="27" s="1"/>
  <c r="K860" i="30"/>
  <c r="K862" i="30" s="1"/>
  <c r="K864" i="30" s="1"/>
  <c r="K906" i="30"/>
  <c r="K908" i="30" s="1"/>
  <c r="K910" i="30" s="1"/>
  <c r="K953" i="30"/>
  <c r="K955" i="30" s="1"/>
  <c r="K957" i="30" s="1"/>
  <c r="K1045" i="30"/>
  <c r="K1047" i="30" s="1"/>
  <c r="K1049" i="30" s="1"/>
  <c r="H56" i="27" s="1"/>
  <c r="L1045" i="30"/>
  <c r="L1047" i="30" s="1"/>
  <c r="L1049" i="30" s="1"/>
  <c r="L1050" i="30" s="1"/>
  <c r="L1181" i="30"/>
  <c r="L1183" i="30" s="1"/>
  <c r="L1185" i="30" s="1"/>
  <c r="L1186" i="30" s="1"/>
  <c r="L1090" i="30"/>
  <c r="L1092" i="30" s="1"/>
  <c r="L1094" i="30" s="1"/>
  <c r="L1095" i="30" s="1"/>
  <c r="L1493" i="30"/>
  <c r="L1495" i="30" s="1"/>
  <c r="L1496" i="30" s="1"/>
  <c r="L1408" i="30"/>
  <c r="L1410" i="30" s="1"/>
  <c r="L1411" i="30" s="1"/>
  <c r="L1182" i="33"/>
  <c r="L1184" i="33" s="1"/>
  <c r="L1185" i="33" s="1"/>
  <c r="K1002" i="33"/>
  <c r="K1004" i="33" s="1"/>
  <c r="K1006" i="33" s="1"/>
  <c r="H134" i="27" s="1"/>
  <c r="K134" i="27" s="1"/>
  <c r="L134" i="27" s="1"/>
  <c r="M134" i="27" s="1"/>
  <c r="L1002" i="33"/>
  <c r="L1004" i="33" s="1"/>
  <c r="L1006" i="33" s="1"/>
  <c r="L1007" i="33" s="1"/>
  <c r="K649" i="33"/>
  <c r="K651" i="33" s="1"/>
  <c r="K653" i="33" s="1"/>
  <c r="H123" i="27" s="1"/>
  <c r="K1091" i="33"/>
  <c r="K1093" i="33" s="1"/>
  <c r="K1095" i="33" s="1"/>
  <c r="H137" i="27" s="1"/>
  <c r="L1093" i="33"/>
  <c r="L1095" i="33" s="1"/>
  <c r="L1096" i="33" s="1"/>
  <c r="K1135" i="30"/>
  <c r="K1137" i="30" s="1"/>
  <c r="K1139" i="30" s="1"/>
  <c r="H58" i="27" s="1"/>
  <c r="K1047" i="33"/>
  <c r="K1049" i="33" s="1"/>
  <c r="K1051" i="33" s="1"/>
  <c r="H135" i="27" s="1"/>
  <c r="K135" i="27" s="1"/>
  <c r="L135" i="27" s="1"/>
  <c r="M135" i="27" s="1"/>
  <c r="L1049" i="33"/>
  <c r="L1051" i="33" s="1"/>
  <c r="L1052" i="33" s="1"/>
  <c r="K1090" i="30"/>
  <c r="L959" i="33"/>
  <c r="L961" i="33" s="1"/>
  <c r="L962" i="33" s="1"/>
  <c r="M1004" i="30"/>
  <c r="K911" i="33"/>
  <c r="K913" i="33" s="1"/>
  <c r="L866" i="33"/>
  <c r="L868" i="33" s="1"/>
  <c r="L869" i="33" s="1"/>
  <c r="M403" i="32"/>
  <c r="M450" i="32"/>
  <c r="L400" i="31"/>
  <c r="L402" i="31" s="1"/>
  <c r="L403" i="31" s="1"/>
  <c r="M403" i="31" s="1"/>
  <c r="L955" i="30"/>
  <c r="L957" i="30" s="1"/>
  <c r="L958" i="30" s="1"/>
  <c r="H53" i="27" s="1"/>
  <c r="L908" i="30"/>
  <c r="L910" i="30" s="1"/>
  <c r="L911" i="30" s="1"/>
  <c r="H52" i="27" s="1"/>
  <c r="L354" i="32"/>
  <c r="L356" i="32" s="1"/>
  <c r="L357" i="32" s="1"/>
  <c r="M357" i="32" s="1"/>
  <c r="L355" i="31"/>
  <c r="L357" i="31" s="1"/>
  <c r="L358" i="31" s="1"/>
  <c r="M358" i="31" s="1"/>
  <c r="K693" i="33"/>
  <c r="K695" i="33" s="1"/>
  <c r="H124" i="27" s="1"/>
  <c r="L651" i="33"/>
  <c r="L653" i="33" s="1"/>
  <c r="L654" i="33" s="1"/>
  <c r="L268" i="32"/>
  <c r="L270" i="32" s="1"/>
  <c r="L271" i="32" s="1"/>
  <c r="K309" i="32"/>
  <c r="K311" i="32" s="1"/>
  <c r="H97" i="27" s="1"/>
  <c r="L309" i="32"/>
  <c r="L311" i="32" s="1"/>
  <c r="L312" i="32" s="1"/>
  <c r="K268" i="31"/>
  <c r="K270" i="31" s="1"/>
  <c r="M271" i="32" l="1"/>
  <c r="M777" i="33"/>
  <c r="M613" i="33"/>
  <c r="M1141" i="33"/>
  <c r="M958" i="30"/>
  <c r="M312" i="31"/>
  <c r="H81" i="27"/>
  <c r="M271" i="31"/>
  <c r="H80" i="27"/>
  <c r="M654" i="33"/>
  <c r="M1496" i="30"/>
  <c r="H69" i="27"/>
  <c r="M1540" i="30"/>
  <c r="H70" i="27"/>
  <c r="M1411" i="30"/>
  <c r="H66" i="27"/>
  <c r="M1455" i="30"/>
  <c r="H67" i="27"/>
  <c r="M1185" i="33"/>
  <c r="M737" i="33"/>
  <c r="H125" i="27"/>
  <c r="M1096" i="33"/>
  <c r="M1186" i="30"/>
  <c r="M1140" i="30"/>
  <c r="M1052" i="33"/>
  <c r="M1007" i="33"/>
  <c r="K1092" i="30"/>
  <c r="K1094" i="30" s="1"/>
  <c r="M1050" i="30"/>
  <c r="M962" i="33"/>
  <c r="M869" i="33"/>
  <c r="H130" i="27"/>
  <c r="K915" i="33"/>
  <c r="H131" i="27" s="1"/>
  <c r="M450" i="31"/>
  <c r="H86" i="27"/>
  <c r="M911" i="30"/>
  <c r="M865" i="30"/>
  <c r="H50" i="27"/>
  <c r="M823" i="33"/>
  <c r="M696" i="33"/>
  <c r="M312" i="32"/>
  <c r="M1095" i="30" l="1"/>
  <c r="H57" i="27"/>
  <c r="M916" i="33"/>
  <c r="I50" i="27" l="1"/>
  <c r="I787" i="30"/>
  <c r="K787" i="30" s="1"/>
  <c r="G793" i="30"/>
  <c r="G792" i="30"/>
  <c r="G791" i="30"/>
  <c r="G790" i="30"/>
  <c r="K783" i="30"/>
  <c r="I783" i="30"/>
  <c r="E788" i="30" s="1"/>
  <c r="D783" i="30"/>
  <c r="B783" i="30"/>
  <c r="I810" i="30"/>
  <c r="L810" i="30" s="1"/>
  <c r="I809" i="30"/>
  <c r="L809" i="30" s="1"/>
  <c r="K808" i="30"/>
  <c r="G808" i="30"/>
  <c r="I802" i="30"/>
  <c r="K802" i="30" s="1"/>
  <c r="I801" i="30"/>
  <c r="L801" i="30" s="1"/>
  <c r="I800" i="30"/>
  <c r="L800" i="30" s="1"/>
  <c r="I799" i="30"/>
  <c r="K799" i="30" s="1"/>
  <c r="I793" i="30"/>
  <c r="L793" i="30" s="1"/>
  <c r="I792" i="30"/>
  <c r="K792" i="30" s="1"/>
  <c r="I791" i="30"/>
  <c r="K791" i="30" s="1"/>
  <c r="I790" i="30"/>
  <c r="L790" i="30" s="1"/>
  <c r="I789" i="30"/>
  <c r="K789" i="30" s="1"/>
  <c r="G789" i="30"/>
  <c r="I788" i="30"/>
  <c r="K788" i="30" s="1"/>
  <c r="G788" i="30"/>
  <c r="G768" i="30"/>
  <c r="I748" i="30"/>
  <c r="K748" i="30" s="1"/>
  <c r="K743" i="30"/>
  <c r="I743" i="30"/>
  <c r="E748" i="30" s="1"/>
  <c r="D743" i="30"/>
  <c r="B743" i="30"/>
  <c r="I770" i="30"/>
  <c r="L770" i="30" s="1"/>
  <c r="I769" i="30"/>
  <c r="K769" i="30" s="1"/>
  <c r="K768" i="30"/>
  <c r="I762" i="30"/>
  <c r="K762" i="30" s="1"/>
  <c r="I761" i="30"/>
  <c r="L761" i="30" s="1"/>
  <c r="I760" i="30"/>
  <c r="K760" i="30" s="1"/>
  <c r="I759" i="30"/>
  <c r="L759" i="30" s="1"/>
  <c r="I753" i="30"/>
  <c r="L753" i="30" s="1"/>
  <c r="I752" i="30"/>
  <c r="L752" i="30" s="1"/>
  <c r="I751" i="30"/>
  <c r="L751" i="30" s="1"/>
  <c r="I750" i="30"/>
  <c r="L750" i="30" s="1"/>
  <c r="I749" i="30"/>
  <c r="K749" i="30" s="1"/>
  <c r="G749" i="30"/>
  <c r="G748" i="30"/>
  <c r="K747" i="30"/>
  <c r="E768" i="30"/>
  <c r="K703" i="30"/>
  <c r="G728" i="30" s="1"/>
  <c r="I703" i="30"/>
  <c r="D703" i="30"/>
  <c r="B703" i="30"/>
  <c r="I730" i="30"/>
  <c r="L730" i="30" s="1"/>
  <c r="I729" i="30"/>
  <c r="L729" i="30" s="1"/>
  <c r="K728" i="30"/>
  <c r="I722" i="30"/>
  <c r="K722" i="30" s="1"/>
  <c r="I721" i="30"/>
  <c r="L721" i="30" s="1"/>
  <c r="I720" i="30"/>
  <c r="L720" i="30" s="1"/>
  <c r="I719" i="30"/>
  <c r="L719" i="30" s="1"/>
  <c r="I713" i="30"/>
  <c r="K713" i="30" s="1"/>
  <c r="I712" i="30"/>
  <c r="K712" i="30" s="1"/>
  <c r="I711" i="30"/>
  <c r="K711" i="30" s="1"/>
  <c r="I710" i="30"/>
  <c r="K710" i="30" s="1"/>
  <c r="I709" i="30"/>
  <c r="K709" i="30" s="1"/>
  <c r="G709" i="30"/>
  <c r="K708" i="30"/>
  <c r="G708" i="30"/>
  <c r="I707" i="30"/>
  <c r="K707" i="30" s="1"/>
  <c r="G707" i="30"/>
  <c r="K190" i="32"/>
  <c r="I190" i="32"/>
  <c r="E198" i="32" s="1"/>
  <c r="D190" i="32"/>
  <c r="B190" i="32"/>
  <c r="K12" i="32"/>
  <c r="I12" i="32"/>
  <c r="D12" i="32"/>
  <c r="B12" i="32"/>
  <c r="K56" i="32"/>
  <c r="I56" i="32"/>
  <c r="D56" i="32"/>
  <c r="B56" i="32"/>
  <c r="K101" i="32"/>
  <c r="I101" i="32"/>
  <c r="D101" i="32"/>
  <c r="B101" i="32"/>
  <c r="K145" i="32"/>
  <c r="I145" i="32"/>
  <c r="E154" i="32" s="1"/>
  <c r="D145" i="32"/>
  <c r="B145" i="32"/>
  <c r="K190" i="31"/>
  <c r="I190" i="31"/>
  <c r="E197" i="31" s="1"/>
  <c r="D190" i="31"/>
  <c r="B190" i="31"/>
  <c r="K145" i="31"/>
  <c r="I145" i="31"/>
  <c r="E151" i="31" s="1"/>
  <c r="D145" i="31"/>
  <c r="B145" i="31"/>
  <c r="I220" i="32"/>
  <c r="L220" i="32" s="1"/>
  <c r="I219" i="32"/>
  <c r="L219" i="32" s="1"/>
  <c r="K218" i="32"/>
  <c r="G218" i="32"/>
  <c r="I212" i="32"/>
  <c r="K212" i="32" s="1"/>
  <c r="I211" i="32"/>
  <c r="L211" i="32" s="1"/>
  <c r="I210" i="32"/>
  <c r="L210" i="32" s="1"/>
  <c r="I209" i="32"/>
  <c r="L209" i="32" s="1"/>
  <c r="I203" i="32"/>
  <c r="K203" i="32" s="1"/>
  <c r="G203" i="32"/>
  <c r="E203" i="32"/>
  <c r="I202" i="32"/>
  <c r="L202" i="32" s="1"/>
  <c r="G202" i="32"/>
  <c r="E202" i="32"/>
  <c r="I201" i="32"/>
  <c r="L201" i="32" s="1"/>
  <c r="G201" i="32"/>
  <c r="E201" i="32"/>
  <c r="I200" i="32"/>
  <c r="K200" i="32" s="1"/>
  <c r="G200" i="32"/>
  <c r="I199" i="32"/>
  <c r="K199" i="32" s="1"/>
  <c r="G199" i="32"/>
  <c r="I198" i="32"/>
  <c r="K198" i="32" s="1"/>
  <c r="G198" i="32"/>
  <c r="I197" i="32"/>
  <c r="K197" i="32" s="1"/>
  <c r="G197" i="32"/>
  <c r="I196" i="32"/>
  <c r="K196" i="32" s="1"/>
  <c r="G196" i="32"/>
  <c r="I195" i="32"/>
  <c r="K195" i="32" s="1"/>
  <c r="G195" i="32"/>
  <c r="I194" i="32"/>
  <c r="K194" i="32" s="1"/>
  <c r="G194" i="32"/>
  <c r="I177" i="32"/>
  <c r="L177" i="32" s="1"/>
  <c r="I176" i="32"/>
  <c r="L176" i="32" s="1"/>
  <c r="K175" i="32"/>
  <c r="G175" i="32"/>
  <c r="I169" i="32"/>
  <c r="K169" i="32" s="1"/>
  <c r="I168" i="32"/>
  <c r="L168" i="32" s="1"/>
  <c r="I167" i="32"/>
  <c r="L167" i="32" s="1"/>
  <c r="I166" i="32"/>
  <c r="L166" i="32" s="1"/>
  <c r="I160" i="32"/>
  <c r="K160" i="32" s="1"/>
  <c r="G160" i="32"/>
  <c r="I159" i="32"/>
  <c r="K159" i="32" s="1"/>
  <c r="G159" i="32"/>
  <c r="I158" i="32"/>
  <c r="K158" i="32" s="1"/>
  <c r="G158" i="32"/>
  <c r="E158" i="32"/>
  <c r="I157" i="32"/>
  <c r="L157" i="32" s="1"/>
  <c r="G157" i="32"/>
  <c r="E157" i="32"/>
  <c r="I156" i="32"/>
  <c r="K156" i="32" s="1"/>
  <c r="G156" i="32"/>
  <c r="E156" i="32"/>
  <c r="I155" i="32"/>
  <c r="K155" i="32" s="1"/>
  <c r="G155" i="32"/>
  <c r="I154" i="32"/>
  <c r="K154" i="32" s="1"/>
  <c r="G154" i="32"/>
  <c r="I153" i="32"/>
  <c r="K153" i="32" s="1"/>
  <c r="G153" i="32"/>
  <c r="I152" i="32"/>
  <c r="K152" i="32" s="1"/>
  <c r="G152" i="32"/>
  <c r="I151" i="32"/>
  <c r="K151" i="32" s="1"/>
  <c r="G151" i="32"/>
  <c r="I150" i="32"/>
  <c r="K150" i="32" s="1"/>
  <c r="G150" i="32"/>
  <c r="I149" i="32"/>
  <c r="E159" i="32" s="1"/>
  <c r="G149" i="32"/>
  <c r="I220" i="31"/>
  <c r="L220" i="31" s="1"/>
  <c r="I219" i="31"/>
  <c r="L219" i="31" s="1"/>
  <c r="K218" i="31"/>
  <c r="G218" i="31"/>
  <c r="I212" i="31"/>
  <c r="K212" i="31" s="1"/>
  <c r="I211" i="31"/>
  <c r="L211" i="31" s="1"/>
  <c r="I210" i="31"/>
  <c r="L210" i="31" s="1"/>
  <c r="I209" i="31"/>
  <c r="L209" i="31" s="1"/>
  <c r="I203" i="31"/>
  <c r="K203" i="31" s="1"/>
  <c r="G203" i="31"/>
  <c r="E203" i="31"/>
  <c r="I202" i="31"/>
  <c r="K202" i="31" s="1"/>
  <c r="G202" i="31"/>
  <c r="E202" i="31"/>
  <c r="I201" i="31"/>
  <c r="L201" i="31" s="1"/>
  <c r="G201" i="31"/>
  <c r="E201" i="31"/>
  <c r="I200" i="31"/>
  <c r="K200" i="31" s="1"/>
  <c r="G200" i="31"/>
  <c r="I199" i="31"/>
  <c r="K199" i="31" s="1"/>
  <c r="G199" i="31"/>
  <c r="I198" i="31"/>
  <c r="K198" i="31" s="1"/>
  <c r="G198" i="31"/>
  <c r="I197" i="31"/>
  <c r="K197" i="31" s="1"/>
  <c r="G197" i="31"/>
  <c r="I196" i="31"/>
  <c r="K196" i="31" s="1"/>
  <c r="G196" i="31"/>
  <c r="I195" i="31"/>
  <c r="K195" i="31" s="1"/>
  <c r="G195" i="31"/>
  <c r="I194" i="31"/>
  <c r="K194" i="31" s="1"/>
  <c r="G194" i="31"/>
  <c r="I177" i="31"/>
  <c r="K177" i="31" s="1"/>
  <c r="I176" i="31"/>
  <c r="K176" i="31" s="1"/>
  <c r="K175" i="31"/>
  <c r="G175" i="31"/>
  <c r="I169" i="31"/>
  <c r="K169" i="31" s="1"/>
  <c r="I168" i="31"/>
  <c r="K168" i="31" s="1"/>
  <c r="I167" i="31"/>
  <c r="K167" i="31" s="1"/>
  <c r="I166" i="31"/>
  <c r="L166" i="31" s="1"/>
  <c r="I160" i="31"/>
  <c r="K160" i="31" s="1"/>
  <c r="G160" i="31"/>
  <c r="I159" i="31"/>
  <c r="K159" i="31" s="1"/>
  <c r="G159" i="31"/>
  <c r="I158" i="31"/>
  <c r="K158" i="31" s="1"/>
  <c r="G158" i="31"/>
  <c r="E158" i="31"/>
  <c r="I157" i="31"/>
  <c r="L157" i="31" s="1"/>
  <c r="G157" i="31"/>
  <c r="E157" i="31"/>
  <c r="I156" i="31"/>
  <c r="K156" i="31" s="1"/>
  <c r="G156" i="31"/>
  <c r="E156" i="31"/>
  <c r="I155" i="31"/>
  <c r="K155" i="31" s="1"/>
  <c r="G155" i="31"/>
  <c r="I154" i="31"/>
  <c r="K154" i="31" s="1"/>
  <c r="G154" i="31"/>
  <c r="I153" i="31"/>
  <c r="K153" i="31" s="1"/>
  <c r="G153" i="31"/>
  <c r="I152" i="31"/>
  <c r="K152" i="31" s="1"/>
  <c r="G152" i="31"/>
  <c r="I151" i="31"/>
  <c r="K151" i="31" s="1"/>
  <c r="G151" i="31"/>
  <c r="I150" i="31"/>
  <c r="K150" i="31" s="1"/>
  <c r="G150" i="31"/>
  <c r="I149" i="31"/>
  <c r="E159" i="31" s="1"/>
  <c r="G149" i="31"/>
  <c r="E149" i="31"/>
  <c r="K688" i="30"/>
  <c r="I665" i="30"/>
  <c r="K660" i="30"/>
  <c r="I660" i="30"/>
  <c r="E666" i="30" s="1"/>
  <c r="D660" i="30"/>
  <c r="B660" i="30"/>
  <c r="I690" i="30"/>
  <c r="L690" i="30" s="1"/>
  <c r="I689" i="30"/>
  <c r="L689" i="30" s="1"/>
  <c r="G688" i="30"/>
  <c r="I682" i="30"/>
  <c r="K682" i="30" s="1"/>
  <c r="I681" i="30"/>
  <c r="L681" i="30" s="1"/>
  <c r="I680" i="30"/>
  <c r="L680" i="30" s="1"/>
  <c r="I679" i="30"/>
  <c r="L679" i="30" s="1"/>
  <c r="I673" i="30"/>
  <c r="G673" i="30"/>
  <c r="E673" i="30"/>
  <c r="I672" i="30"/>
  <c r="G672" i="30"/>
  <c r="E672" i="30"/>
  <c r="I671" i="30"/>
  <c r="K671" i="30" s="1"/>
  <c r="G671" i="30"/>
  <c r="E671" i="30"/>
  <c r="I670" i="30"/>
  <c r="K670" i="30" s="1"/>
  <c r="G670" i="30"/>
  <c r="I669" i="30"/>
  <c r="G669" i="30"/>
  <c r="I668" i="30"/>
  <c r="G668" i="30"/>
  <c r="I667" i="30"/>
  <c r="G667" i="30"/>
  <c r="I666" i="30"/>
  <c r="G666" i="30"/>
  <c r="G665" i="30"/>
  <c r="I664" i="30"/>
  <c r="G664" i="30"/>
  <c r="K645" i="30"/>
  <c r="I629" i="30"/>
  <c r="K629" i="30" s="1"/>
  <c r="G629" i="30"/>
  <c r="I628" i="30"/>
  <c r="K628" i="30" s="1"/>
  <c r="G628" i="30"/>
  <c r="E628" i="30"/>
  <c r="I627" i="30"/>
  <c r="G627" i="30"/>
  <c r="E627" i="30"/>
  <c r="I626" i="30"/>
  <c r="K626" i="30" s="1"/>
  <c r="G626" i="30"/>
  <c r="E626" i="30"/>
  <c r="K615" i="30"/>
  <c r="I615" i="30"/>
  <c r="E623" i="30" s="1"/>
  <c r="D615" i="30"/>
  <c r="B615" i="30"/>
  <c r="I647" i="30"/>
  <c r="L647" i="30" s="1"/>
  <c r="I646" i="30"/>
  <c r="L646" i="30" s="1"/>
  <c r="G645" i="30"/>
  <c r="I639" i="30"/>
  <c r="K639" i="30" s="1"/>
  <c r="I638" i="30"/>
  <c r="L638" i="30" s="1"/>
  <c r="I637" i="30"/>
  <c r="L637" i="30" s="1"/>
  <c r="I636" i="30"/>
  <c r="L636" i="30" s="1"/>
  <c r="I630" i="30"/>
  <c r="K630" i="30" s="1"/>
  <c r="G630" i="30"/>
  <c r="I625" i="30"/>
  <c r="K625" i="30" s="1"/>
  <c r="G625" i="30"/>
  <c r="I624" i="30"/>
  <c r="K624" i="30" s="1"/>
  <c r="G624" i="30"/>
  <c r="I623" i="30"/>
  <c r="K623" i="30" s="1"/>
  <c r="G623" i="30"/>
  <c r="I622" i="30"/>
  <c r="K622" i="30" s="1"/>
  <c r="G622" i="30"/>
  <c r="I621" i="30"/>
  <c r="K621" i="30" s="1"/>
  <c r="G621" i="30"/>
  <c r="I620" i="30"/>
  <c r="K620" i="30" s="1"/>
  <c r="G620" i="30"/>
  <c r="E620" i="30"/>
  <c r="I619" i="30"/>
  <c r="E629" i="30" s="1"/>
  <c r="G619" i="30"/>
  <c r="L212" i="32" l="1"/>
  <c r="L202" i="31"/>
  <c r="L169" i="32"/>
  <c r="L159" i="31"/>
  <c r="L169" i="31"/>
  <c r="L802" i="30"/>
  <c r="L203" i="31"/>
  <c r="K750" i="30"/>
  <c r="L799" i="30"/>
  <c r="L159" i="32"/>
  <c r="L762" i="30"/>
  <c r="K157" i="31"/>
  <c r="L212" i="31"/>
  <c r="K149" i="32"/>
  <c r="K157" i="32"/>
  <c r="K201" i="32"/>
  <c r="L214" i="32"/>
  <c r="L722" i="30"/>
  <c r="L724" i="30" s="1"/>
  <c r="K149" i="31"/>
  <c r="L156" i="31"/>
  <c r="L158" i="31"/>
  <c r="K166" i="31"/>
  <c r="K171" i="31" s="1"/>
  <c r="K201" i="31"/>
  <c r="K205" i="31" s="1"/>
  <c r="L214" i="31"/>
  <c r="L156" i="32"/>
  <c r="L197" i="31"/>
  <c r="L171" i="32"/>
  <c r="L167" i="31"/>
  <c r="L176" i="31"/>
  <c r="K211" i="32"/>
  <c r="K211" i="31"/>
  <c r="L149" i="31"/>
  <c r="K220" i="31"/>
  <c r="L158" i="32"/>
  <c r="L203" i="32"/>
  <c r="L151" i="31"/>
  <c r="L154" i="32"/>
  <c r="L198" i="32"/>
  <c r="K761" i="30"/>
  <c r="K801" i="30"/>
  <c r="E630" i="30"/>
  <c r="L630" i="30" s="1"/>
  <c r="L791" i="30"/>
  <c r="L792" i="30"/>
  <c r="L788" i="30"/>
  <c r="K790" i="30"/>
  <c r="K809" i="30"/>
  <c r="K793" i="30"/>
  <c r="K800" i="30"/>
  <c r="E787" i="30"/>
  <c r="L787" i="30" s="1"/>
  <c r="E789" i="30"/>
  <c r="L789" i="30" s="1"/>
  <c r="E808" i="30"/>
  <c r="L808" i="30" s="1"/>
  <c r="L812" i="30" s="1"/>
  <c r="K810" i="30"/>
  <c r="L768" i="30"/>
  <c r="L748" i="30"/>
  <c r="E747" i="30"/>
  <c r="L747" i="30" s="1"/>
  <c r="E749" i="30"/>
  <c r="L749" i="30" s="1"/>
  <c r="K753" i="30"/>
  <c r="L760" i="30"/>
  <c r="L769" i="30"/>
  <c r="K751" i="30"/>
  <c r="K770" i="30"/>
  <c r="K772" i="30" s="1"/>
  <c r="K752" i="30"/>
  <c r="K759" i="30"/>
  <c r="K721" i="30"/>
  <c r="L713" i="30"/>
  <c r="E707" i="30"/>
  <c r="L707" i="30" s="1"/>
  <c r="K720" i="30"/>
  <c r="K729" i="30"/>
  <c r="L712" i="30"/>
  <c r="E728" i="30"/>
  <c r="L728" i="30" s="1"/>
  <c r="L732" i="30" s="1"/>
  <c r="L710" i="30"/>
  <c r="E709" i="30"/>
  <c r="L709" i="30" s="1"/>
  <c r="K715" i="30"/>
  <c r="K730" i="30"/>
  <c r="L711" i="30"/>
  <c r="E708" i="30"/>
  <c r="L708" i="30" s="1"/>
  <c r="K719" i="30"/>
  <c r="E197" i="32"/>
  <c r="L197" i="32" s="1"/>
  <c r="E200" i="32"/>
  <c r="L200" i="32" s="1"/>
  <c r="E153" i="32"/>
  <c r="L153" i="32" s="1"/>
  <c r="E175" i="32"/>
  <c r="L175" i="32" s="1"/>
  <c r="L179" i="32" s="1"/>
  <c r="E160" i="32"/>
  <c r="L160" i="32" s="1"/>
  <c r="E151" i="32"/>
  <c r="L151" i="32" s="1"/>
  <c r="E149" i="32"/>
  <c r="L149" i="32" s="1"/>
  <c r="E194" i="31"/>
  <c r="L194" i="31" s="1"/>
  <c r="E200" i="31"/>
  <c r="L200" i="31" s="1"/>
  <c r="E150" i="31"/>
  <c r="L150" i="31" s="1"/>
  <c r="E153" i="31"/>
  <c r="L153" i="31" s="1"/>
  <c r="E175" i="31"/>
  <c r="L175" i="31" s="1"/>
  <c r="E154" i="31"/>
  <c r="L154" i="31" s="1"/>
  <c r="E150" i="32"/>
  <c r="L150" i="32" s="1"/>
  <c r="K168" i="32"/>
  <c r="K177" i="32"/>
  <c r="E194" i="32"/>
  <c r="L194" i="32" s="1"/>
  <c r="K210" i="32"/>
  <c r="K219" i="32"/>
  <c r="E155" i="32"/>
  <c r="L155" i="32" s="1"/>
  <c r="E199" i="32"/>
  <c r="L199" i="32" s="1"/>
  <c r="E152" i="32"/>
  <c r="L152" i="32" s="1"/>
  <c r="K166" i="32"/>
  <c r="E196" i="32"/>
  <c r="L196" i="32" s="1"/>
  <c r="E218" i="32"/>
  <c r="L218" i="32" s="1"/>
  <c r="L222" i="32" s="1"/>
  <c r="K202" i="32"/>
  <c r="K220" i="32"/>
  <c r="K167" i="32"/>
  <c r="K176" i="32"/>
  <c r="E195" i="32"/>
  <c r="L195" i="32" s="1"/>
  <c r="K209" i="32"/>
  <c r="K179" i="31"/>
  <c r="K210" i="31"/>
  <c r="K219" i="31"/>
  <c r="E155" i="31"/>
  <c r="L155" i="31" s="1"/>
  <c r="L168" i="31"/>
  <c r="L177" i="31"/>
  <c r="E199" i="31"/>
  <c r="L199" i="31" s="1"/>
  <c r="E152" i="31"/>
  <c r="L152" i="31" s="1"/>
  <c r="E160" i="31"/>
  <c r="L160" i="31" s="1"/>
  <c r="E196" i="31"/>
  <c r="L196" i="31" s="1"/>
  <c r="E218" i="31"/>
  <c r="L218" i="31" s="1"/>
  <c r="L222" i="31" s="1"/>
  <c r="E198" i="31"/>
  <c r="L198" i="31" s="1"/>
  <c r="E195" i="31"/>
  <c r="L195" i="31" s="1"/>
  <c r="K209" i="31"/>
  <c r="K673" i="30"/>
  <c r="K664" i="30"/>
  <c r="K665" i="30"/>
  <c r="K669" i="30"/>
  <c r="K672" i="30"/>
  <c r="K667" i="30"/>
  <c r="K666" i="30"/>
  <c r="K668" i="30"/>
  <c r="L673" i="30"/>
  <c r="L672" i="30"/>
  <c r="K638" i="30"/>
  <c r="L627" i="30"/>
  <c r="K681" i="30"/>
  <c r="L629" i="30"/>
  <c r="L639" i="30"/>
  <c r="L641" i="30" s="1"/>
  <c r="L666" i="30"/>
  <c r="L671" i="30"/>
  <c r="L682" i="30"/>
  <c r="L684" i="30" s="1"/>
  <c r="E669" i="30"/>
  <c r="L669" i="30" s="1"/>
  <c r="E664" i="30"/>
  <c r="L664" i="30" s="1"/>
  <c r="K680" i="30"/>
  <c r="K689" i="30"/>
  <c r="E668" i="30"/>
  <c r="L668" i="30" s="1"/>
  <c r="E688" i="30"/>
  <c r="L688" i="30" s="1"/>
  <c r="L692" i="30" s="1"/>
  <c r="E665" i="30"/>
  <c r="L665" i="30" s="1"/>
  <c r="K690" i="30"/>
  <c r="E670" i="30"/>
  <c r="L670" i="30" s="1"/>
  <c r="E667" i="30"/>
  <c r="L667" i="30" s="1"/>
  <c r="K679" i="30"/>
  <c r="L623" i="30"/>
  <c r="L628" i="30"/>
  <c r="L626" i="30"/>
  <c r="K619" i="30"/>
  <c r="L620" i="30"/>
  <c r="K627" i="30"/>
  <c r="E625" i="30"/>
  <c r="L625" i="30" s="1"/>
  <c r="K637" i="30"/>
  <c r="K646" i="30"/>
  <c r="E622" i="30"/>
  <c r="L622" i="30" s="1"/>
  <c r="E645" i="30"/>
  <c r="L645" i="30" s="1"/>
  <c r="L649" i="30" s="1"/>
  <c r="E624" i="30"/>
  <c r="L624" i="30" s="1"/>
  <c r="K647" i="30"/>
  <c r="E621" i="30"/>
  <c r="L621" i="30" s="1"/>
  <c r="E619" i="30"/>
  <c r="L619" i="30" s="1"/>
  <c r="K636" i="30"/>
  <c r="K812" i="30" l="1"/>
  <c r="K764" i="30"/>
  <c r="L764" i="30"/>
  <c r="K162" i="31"/>
  <c r="K182" i="31" s="1"/>
  <c r="K184" i="31" s="1"/>
  <c r="L804" i="30"/>
  <c r="K222" i="31"/>
  <c r="K632" i="30"/>
  <c r="K222" i="32"/>
  <c r="K804" i="30"/>
  <c r="K214" i="31"/>
  <c r="K205" i="32"/>
  <c r="L171" i="31"/>
  <c r="K214" i="32"/>
  <c r="K171" i="32"/>
  <c r="K732" i="30"/>
  <c r="K162" i="32"/>
  <c r="K179" i="32"/>
  <c r="L179" i="31"/>
  <c r="K692" i="30"/>
  <c r="K724" i="30"/>
  <c r="K641" i="30"/>
  <c r="L755" i="30"/>
  <c r="K684" i="30"/>
  <c r="K755" i="30"/>
  <c r="K775" i="30" s="1"/>
  <c r="K777" i="30" s="1"/>
  <c r="K779" i="30" s="1"/>
  <c r="H47" i="27" s="1"/>
  <c r="L772" i="30"/>
  <c r="K795" i="30"/>
  <c r="L795" i="30"/>
  <c r="L715" i="30"/>
  <c r="L735" i="30" s="1"/>
  <c r="L162" i="31"/>
  <c r="L205" i="32"/>
  <c r="L225" i="32" s="1"/>
  <c r="L162" i="32"/>
  <c r="L182" i="32" s="1"/>
  <c r="L184" i="32" s="1"/>
  <c r="L186" i="32" s="1"/>
  <c r="L187" i="32" s="1"/>
  <c r="L205" i="31"/>
  <c r="L225" i="31" s="1"/>
  <c r="L227" i="31" s="1"/>
  <c r="L229" i="31" s="1"/>
  <c r="L230" i="31" s="1"/>
  <c r="K675" i="30"/>
  <c r="K649" i="30"/>
  <c r="L675" i="30"/>
  <c r="L695" i="30" s="1"/>
  <c r="L697" i="30" s="1"/>
  <c r="L699" i="30" s="1"/>
  <c r="L700" i="30" s="1"/>
  <c r="L632" i="30"/>
  <c r="L652" i="30" s="1"/>
  <c r="L775" i="30" l="1"/>
  <c r="K225" i="31"/>
  <c r="K227" i="31" s="1"/>
  <c r="K229" i="31" s="1"/>
  <c r="M230" i="31" s="1"/>
  <c r="K815" i="30"/>
  <c r="K817" i="30" s="1"/>
  <c r="L815" i="30"/>
  <c r="L817" i="30" s="1"/>
  <c r="L819" i="30" s="1"/>
  <c r="L820" i="30" s="1"/>
  <c r="K735" i="30"/>
  <c r="K737" i="30" s="1"/>
  <c r="K739" i="30" s="1"/>
  <c r="H46" i="27" s="1"/>
  <c r="L182" i="31"/>
  <c r="L184" i="31" s="1"/>
  <c r="K225" i="32"/>
  <c r="K227" i="32" s="1"/>
  <c r="K229" i="32" s="1"/>
  <c r="H94" i="27" s="1"/>
  <c r="K186" i="31"/>
  <c r="H77" i="27" s="1"/>
  <c r="K652" i="30"/>
  <c r="K654" i="30" s="1"/>
  <c r="K182" i="32"/>
  <c r="K184" i="32" s="1"/>
  <c r="K186" i="32" s="1"/>
  <c r="K695" i="30"/>
  <c r="K697" i="30" s="1"/>
  <c r="K699" i="30" s="1"/>
  <c r="H78" i="27" s="1"/>
  <c r="K819" i="30"/>
  <c r="L777" i="30"/>
  <c r="L779" i="30" s="1"/>
  <c r="L780" i="30" s="1"/>
  <c r="M780" i="30" s="1"/>
  <c r="L737" i="30"/>
  <c r="L739" i="30" s="1"/>
  <c r="L740" i="30" s="1"/>
  <c r="L227" i="32"/>
  <c r="L229" i="32" s="1"/>
  <c r="L230" i="32" s="1"/>
  <c r="L654" i="30"/>
  <c r="L656" i="30" s="1"/>
  <c r="L657" i="30" s="1"/>
  <c r="M740" i="30" l="1"/>
  <c r="L186" i="31"/>
  <c r="L187" i="31" s="1"/>
  <c r="M187" i="31" s="1"/>
  <c r="K656" i="30"/>
  <c r="H43" i="27" s="1"/>
  <c r="H93" i="27"/>
  <c r="M187" i="32"/>
  <c r="M820" i="30"/>
  <c r="H48" i="27"/>
  <c r="I48" i="27" s="1"/>
  <c r="M230" i="32"/>
  <c r="M700" i="30"/>
  <c r="H44" i="27"/>
  <c r="M657" i="30" l="1"/>
  <c r="K574" i="30"/>
  <c r="I574" i="30"/>
  <c r="E582" i="30" s="1"/>
  <c r="D574" i="30"/>
  <c r="B574" i="30"/>
  <c r="I602" i="30"/>
  <c r="L602" i="30" s="1"/>
  <c r="I601" i="30"/>
  <c r="L601" i="30" s="1"/>
  <c r="I600" i="30"/>
  <c r="K600" i="30" s="1"/>
  <c r="G600" i="30"/>
  <c r="I594" i="30"/>
  <c r="K594" i="30" s="1"/>
  <c r="I593" i="30"/>
  <c r="K593" i="30" s="1"/>
  <c r="I592" i="30"/>
  <c r="L592" i="30" s="1"/>
  <c r="I591" i="30"/>
  <c r="L591" i="30" s="1"/>
  <c r="I585" i="30"/>
  <c r="K585" i="30" s="1"/>
  <c r="G585" i="30"/>
  <c r="I584" i="30"/>
  <c r="K584" i="30" s="1"/>
  <c r="G584" i="30"/>
  <c r="I583" i="30"/>
  <c r="K583" i="30" s="1"/>
  <c r="G583" i="30"/>
  <c r="I582" i="30"/>
  <c r="K582" i="30" s="1"/>
  <c r="G582" i="30"/>
  <c r="I581" i="30"/>
  <c r="K581" i="30" s="1"/>
  <c r="G581" i="30"/>
  <c r="I580" i="30"/>
  <c r="K580" i="30" s="1"/>
  <c r="G580" i="30"/>
  <c r="I579" i="30"/>
  <c r="K579" i="30" s="1"/>
  <c r="G579" i="30"/>
  <c r="I578" i="30"/>
  <c r="K578" i="30" s="1"/>
  <c r="G578" i="30"/>
  <c r="K533" i="30"/>
  <c r="I533" i="30"/>
  <c r="E538" i="30" s="1"/>
  <c r="D533" i="30"/>
  <c r="B533" i="30"/>
  <c r="K491" i="30"/>
  <c r="I491" i="30"/>
  <c r="E496" i="30" s="1"/>
  <c r="D491" i="30"/>
  <c r="B491" i="30"/>
  <c r="K449" i="30"/>
  <c r="I449" i="30"/>
  <c r="E456" i="30" s="1"/>
  <c r="D449" i="30"/>
  <c r="B449" i="30"/>
  <c r="K407" i="30"/>
  <c r="I407" i="30"/>
  <c r="E417" i="30" s="1"/>
  <c r="D407" i="30"/>
  <c r="B407" i="30"/>
  <c r="K365" i="30"/>
  <c r="I365" i="30"/>
  <c r="E370" i="30" s="1"/>
  <c r="D365" i="30"/>
  <c r="B365" i="30"/>
  <c r="I561" i="30"/>
  <c r="L561" i="30" s="1"/>
  <c r="I560" i="30"/>
  <c r="L560" i="30" s="1"/>
  <c r="I559" i="30"/>
  <c r="K559" i="30" s="1"/>
  <c r="G559" i="30"/>
  <c r="I553" i="30"/>
  <c r="K553" i="30" s="1"/>
  <c r="I552" i="30"/>
  <c r="L552" i="30" s="1"/>
  <c r="I551" i="30"/>
  <c r="L551" i="30" s="1"/>
  <c r="I550" i="30"/>
  <c r="L550" i="30" s="1"/>
  <c r="I544" i="30"/>
  <c r="K544" i="30" s="1"/>
  <c r="G544" i="30"/>
  <c r="I543" i="30"/>
  <c r="K543" i="30" s="1"/>
  <c r="G543" i="30"/>
  <c r="I542" i="30"/>
  <c r="K542" i="30" s="1"/>
  <c r="G542" i="30"/>
  <c r="I541" i="30"/>
  <c r="K541" i="30" s="1"/>
  <c r="G541" i="30"/>
  <c r="I540" i="30"/>
  <c r="K540" i="30" s="1"/>
  <c r="G540" i="30"/>
  <c r="I539" i="30"/>
  <c r="K539" i="30" s="1"/>
  <c r="G539" i="30"/>
  <c r="I538" i="30"/>
  <c r="K538" i="30" s="1"/>
  <c r="G538" i="30"/>
  <c r="I537" i="30"/>
  <c r="K537" i="30" s="1"/>
  <c r="G537" i="30"/>
  <c r="I519" i="30"/>
  <c r="K519" i="30" s="1"/>
  <c r="I518" i="30"/>
  <c r="L518" i="30" s="1"/>
  <c r="I517" i="30"/>
  <c r="K517" i="30" s="1"/>
  <c r="G517" i="30"/>
  <c r="I511" i="30"/>
  <c r="L511" i="30" s="1"/>
  <c r="I510" i="30"/>
  <c r="L510" i="30" s="1"/>
  <c r="I509" i="30"/>
  <c r="L509" i="30" s="1"/>
  <c r="I508" i="30"/>
  <c r="L508" i="30" s="1"/>
  <c r="I502" i="30"/>
  <c r="K502" i="30" s="1"/>
  <c r="G502" i="30"/>
  <c r="I501" i="30"/>
  <c r="K501" i="30" s="1"/>
  <c r="G501" i="30"/>
  <c r="I500" i="30"/>
  <c r="K500" i="30" s="1"/>
  <c r="G500" i="30"/>
  <c r="I499" i="30"/>
  <c r="K499" i="30" s="1"/>
  <c r="G499" i="30"/>
  <c r="I498" i="30"/>
  <c r="K498" i="30" s="1"/>
  <c r="G498" i="30"/>
  <c r="I497" i="30"/>
  <c r="K497" i="30" s="1"/>
  <c r="G497" i="30"/>
  <c r="I496" i="30"/>
  <c r="K496" i="30" s="1"/>
  <c r="G496" i="30"/>
  <c r="I495" i="30"/>
  <c r="K495" i="30" s="1"/>
  <c r="G495" i="30"/>
  <c r="I477" i="30"/>
  <c r="L477" i="30" s="1"/>
  <c r="I476" i="30"/>
  <c r="L476" i="30" s="1"/>
  <c r="I475" i="30"/>
  <c r="K475" i="30" s="1"/>
  <c r="G475" i="30"/>
  <c r="I469" i="30"/>
  <c r="K469" i="30" s="1"/>
  <c r="I468" i="30"/>
  <c r="L468" i="30" s="1"/>
  <c r="I467" i="30"/>
  <c r="K467" i="30" s="1"/>
  <c r="I466" i="30"/>
  <c r="L466" i="30" s="1"/>
  <c r="I460" i="30"/>
  <c r="K460" i="30" s="1"/>
  <c r="G460" i="30"/>
  <c r="I459" i="30"/>
  <c r="K459" i="30" s="1"/>
  <c r="G459" i="30"/>
  <c r="I458" i="30"/>
  <c r="K458" i="30" s="1"/>
  <c r="G458" i="30"/>
  <c r="I457" i="30"/>
  <c r="K457" i="30" s="1"/>
  <c r="G457" i="30"/>
  <c r="I456" i="30"/>
  <c r="K456" i="30" s="1"/>
  <c r="G456" i="30"/>
  <c r="I455" i="30"/>
  <c r="K455" i="30" s="1"/>
  <c r="G455" i="30"/>
  <c r="I454" i="30"/>
  <c r="K454" i="30" s="1"/>
  <c r="G454" i="30"/>
  <c r="I453" i="30"/>
  <c r="K453" i="30" s="1"/>
  <c r="G453" i="30"/>
  <c r="I435" i="30"/>
  <c r="L435" i="30" s="1"/>
  <c r="I434" i="30"/>
  <c r="L434" i="30" s="1"/>
  <c r="I433" i="30"/>
  <c r="G433" i="30"/>
  <c r="E433" i="30"/>
  <c r="I427" i="30"/>
  <c r="K427" i="30" s="1"/>
  <c r="I426" i="30"/>
  <c r="L426" i="30" s="1"/>
  <c r="I425" i="30"/>
  <c r="K425" i="30" s="1"/>
  <c r="I424" i="30"/>
  <c r="L424" i="30" s="1"/>
  <c r="I418" i="30"/>
  <c r="K418" i="30" s="1"/>
  <c r="G418" i="30"/>
  <c r="I417" i="30"/>
  <c r="K417" i="30" s="1"/>
  <c r="G417" i="30"/>
  <c r="I416" i="30"/>
  <c r="K416" i="30" s="1"/>
  <c r="G416" i="30"/>
  <c r="I415" i="30"/>
  <c r="K415" i="30" s="1"/>
  <c r="G415" i="30"/>
  <c r="I414" i="30"/>
  <c r="K414" i="30" s="1"/>
  <c r="G414" i="30"/>
  <c r="I413" i="30"/>
  <c r="K413" i="30" s="1"/>
  <c r="G413" i="30"/>
  <c r="I412" i="30"/>
  <c r="K412" i="30" s="1"/>
  <c r="G412" i="30"/>
  <c r="I411" i="30"/>
  <c r="K411" i="30" s="1"/>
  <c r="G411" i="30"/>
  <c r="E411" i="30"/>
  <c r="I393" i="30"/>
  <c r="K393" i="30" s="1"/>
  <c r="I392" i="30"/>
  <c r="K392" i="30" s="1"/>
  <c r="I391" i="30"/>
  <c r="G391" i="30"/>
  <c r="I385" i="30"/>
  <c r="L385" i="30" s="1"/>
  <c r="I384" i="30"/>
  <c r="K384" i="30" s="1"/>
  <c r="I383" i="30"/>
  <c r="K383" i="30" s="1"/>
  <c r="I382" i="30"/>
  <c r="L382" i="30" s="1"/>
  <c r="I376" i="30"/>
  <c r="K376" i="30" s="1"/>
  <c r="G376" i="30"/>
  <c r="I375" i="30"/>
  <c r="K375" i="30" s="1"/>
  <c r="G375" i="30"/>
  <c r="I374" i="30"/>
  <c r="K374" i="30" s="1"/>
  <c r="G374" i="30"/>
  <c r="I373" i="30"/>
  <c r="K373" i="30" s="1"/>
  <c r="G373" i="30"/>
  <c r="I372" i="30"/>
  <c r="K372" i="30" s="1"/>
  <c r="G372" i="30"/>
  <c r="I371" i="30"/>
  <c r="K371" i="30" s="1"/>
  <c r="G371" i="30"/>
  <c r="I370" i="30"/>
  <c r="G370" i="30"/>
  <c r="I369" i="30"/>
  <c r="K369" i="30" s="1"/>
  <c r="G369" i="30"/>
  <c r="K534" i="33"/>
  <c r="I534" i="33"/>
  <c r="E542" i="33" s="1"/>
  <c r="D534" i="33"/>
  <c r="B534" i="33"/>
  <c r="I562" i="33"/>
  <c r="L562" i="33" s="1"/>
  <c r="I561" i="33"/>
  <c r="L561" i="33" s="1"/>
  <c r="K560" i="33"/>
  <c r="I554" i="33"/>
  <c r="K554" i="33" s="1"/>
  <c r="I553" i="33"/>
  <c r="L553" i="33" s="1"/>
  <c r="I552" i="33"/>
  <c r="K552" i="33" s="1"/>
  <c r="I551" i="33"/>
  <c r="L551" i="33" s="1"/>
  <c r="I545" i="33"/>
  <c r="K545" i="33" s="1"/>
  <c r="I544" i="33"/>
  <c r="K544" i="33" s="1"/>
  <c r="G544" i="33"/>
  <c r="I543" i="33"/>
  <c r="K543" i="33" s="1"/>
  <c r="G543" i="33"/>
  <c r="I542" i="33"/>
  <c r="K542" i="33" s="1"/>
  <c r="G542" i="33"/>
  <c r="I541" i="33"/>
  <c r="K541" i="33" s="1"/>
  <c r="G541" i="33"/>
  <c r="I540" i="33"/>
  <c r="K540" i="33" s="1"/>
  <c r="G540" i="33"/>
  <c r="I539" i="33"/>
  <c r="K539" i="33" s="1"/>
  <c r="G539" i="33"/>
  <c r="I538" i="33"/>
  <c r="K538" i="33" s="1"/>
  <c r="G538" i="33"/>
  <c r="K492" i="33"/>
  <c r="I492" i="33"/>
  <c r="D492" i="33"/>
  <c r="B492" i="33"/>
  <c r="I520" i="33"/>
  <c r="L520" i="33" s="1"/>
  <c r="I519" i="33"/>
  <c r="L519" i="33" s="1"/>
  <c r="I518" i="33"/>
  <c r="K518" i="33" s="1"/>
  <c r="G518" i="33"/>
  <c r="I512" i="33"/>
  <c r="K512" i="33" s="1"/>
  <c r="I511" i="33"/>
  <c r="K511" i="33" s="1"/>
  <c r="I510" i="33"/>
  <c r="L510" i="33" s="1"/>
  <c r="I509" i="33"/>
  <c r="L509" i="33" s="1"/>
  <c r="I503" i="33"/>
  <c r="K503" i="33" s="1"/>
  <c r="G503" i="33"/>
  <c r="I502" i="33"/>
  <c r="K502" i="33" s="1"/>
  <c r="G502" i="33"/>
  <c r="I501" i="33"/>
  <c r="K501" i="33" s="1"/>
  <c r="G501" i="33"/>
  <c r="I500" i="33"/>
  <c r="K500" i="33" s="1"/>
  <c r="G500" i="33"/>
  <c r="I499" i="33"/>
  <c r="K499" i="33" s="1"/>
  <c r="G499" i="33"/>
  <c r="I498" i="33"/>
  <c r="K498" i="33" s="1"/>
  <c r="G498" i="33"/>
  <c r="I497" i="33"/>
  <c r="K497" i="33" s="1"/>
  <c r="G497" i="33"/>
  <c r="I496" i="33"/>
  <c r="K496" i="33" s="1"/>
  <c r="G496" i="33"/>
  <c r="K450" i="33"/>
  <c r="I450" i="33"/>
  <c r="E458" i="33" s="1"/>
  <c r="D450" i="33"/>
  <c r="B450" i="33"/>
  <c r="I478" i="33"/>
  <c r="L478" i="33" s="1"/>
  <c r="I477" i="33"/>
  <c r="L477" i="33" s="1"/>
  <c r="I476" i="33"/>
  <c r="K476" i="33" s="1"/>
  <c r="G476" i="33"/>
  <c r="I470" i="33"/>
  <c r="K470" i="33" s="1"/>
  <c r="I469" i="33"/>
  <c r="L469" i="33" s="1"/>
  <c r="I468" i="33"/>
  <c r="L468" i="33" s="1"/>
  <c r="I467" i="33"/>
  <c r="L467" i="33" s="1"/>
  <c r="I461" i="33"/>
  <c r="K461" i="33" s="1"/>
  <c r="G461" i="33"/>
  <c r="I460" i="33"/>
  <c r="K460" i="33" s="1"/>
  <c r="G460" i="33"/>
  <c r="I459" i="33"/>
  <c r="K459" i="33" s="1"/>
  <c r="G459" i="33"/>
  <c r="I458" i="33"/>
  <c r="K458" i="33" s="1"/>
  <c r="G458" i="33"/>
  <c r="I457" i="33"/>
  <c r="K457" i="33" s="1"/>
  <c r="G457" i="33"/>
  <c r="I456" i="33"/>
  <c r="K456" i="33" s="1"/>
  <c r="G456" i="33"/>
  <c r="I455" i="33"/>
  <c r="K455" i="33" s="1"/>
  <c r="G455" i="33"/>
  <c r="I454" i="33"/>
  <c r="K454" i="33" s="1"/>
  <c r="G454" i="33"/>
  <c r="I434" i="33"/>
  <c r="K408" i="33"/>
  <c r="I408" i="33"/>
  <c r="E413" i="33" s="1"/>
  <c r="D408" i="33"/>
  <c r="B408" i="33"/>
  <c r="I436" i="33"/>
  <c r="L436" i="33" s="1"/>
  <c r="I435" i="33"/>
  <c r="L435" i="33" s="1"/>
  <c r="G434" i="33"/>
  <c r="I428" i="33"/>
  <c r="L428" i="33" s="1"/>
  <c r="I427" i="33"/>
  <c r="L427" i="33" s="1"/>
  <c r="I426" i="33"/>
  <c r="K426" i="33" s="1"/>
  <c r="I425" i="33"/>
  <c r="L425" i="33" s="1"/>
  <c r="I419" i="33"/>
  <c r="K419" i="33" s="1"/>
  <c r="G419" i="33"/>
  <c r="I418" i="33"/>
  <c r="K418" i="33" s="1"/>
  <c r="G418" i="33"/>
  <c r="I417" i="33"/>
  <c r="K417" i="33" s="1"/>
  <c r="G417" i="33"/>
  <c r="I416" i="33"/>
  <c r="K416" i="33" s="1"/>
  <c r="G416" i="33"/>
  <c r="I415" i="33"/>
  <c r="K415" i="33" s="1"/>
  <c r="G415" i="33"/>
  <c r="I414" i="33"/>
  <c r="K414" i="33" s="1"/>
  <c r="G414" i="33"/>
  <c r="I413" i="33"/>
  <c r="K413" i="33" s="1"/>
  <c r="G413" i="33"/>
  <c r="I412" i="33"/>
  <c r="K412" i="33" s="1"/>
  <c r="G412" i="33"/>
  <c r="K366" i="33"/>
  <c r="I366" i="33"/>
  <c r="E374" i="33" s="1"/>
  <c r="D366" i="33"/>
  <c r="B366" i="33"/>
  <c r="I394" i="33"/>
  <c r="L394" i="33" s="1"/>
  <c r="I393" i="33"/>
  <c r="L393" i="33" s="1"/>
  <c r="I392" i="33"/>
  <c r="G392" i="33"/>
  <c r="I386" i="33"/>
  <c r="L386" i="33" s="1"/>
  <c r="I385" i="33"/>
  <c r="K385" i="33" s="1"/>
  <c r="I384" i="33"/>
  <c r="L384" i="33" s="1"/>
  <c r="I383" i="33"/>
  <c r="L383" i="33" s="1"/>
  <c r="I377" i="33"/>
  <c r="K377" i="33" s="1"/>
  <c r="G377" i="33"/>
  <c r="I376" i="33"/>
  <c r="K376" i="33" s="1"/>
  <c r="G376" i="33"/>
  <c r="I375" i="33"/>
  <c r="K375" i="33" s="1"/>
  <c r="G375" i="33"/>
  <c r="I374" i="33"/>
  <c r="K374" i="33" s="1"/>
  <c r="G374" i="33"/>
  <c r="I373" i="33"/>
  <c r="K373" i="33" s="1"/>
  <c r="G373" i="33"/>
  <c r="I372" i="33"/>
  <c r="K372" i="33" s="1"/>
  <c r="G372" i="33"/>
  <c r="I371" i="33"/>
  <c r="K371" i="33" s="1"/>
  <c r="G371" i="33"/>
  <c r="I370" i="33"/>
  <c r="K370" i="33" s="1"/>
  <c r="G370" i="33"/>
  <c r="I350" i="33"/>
  <c r="K324" i="33"/>
  <c r="I324" i="33"/>
  <c r="E328" i="33" s="1"/>
  <c r="D324" i="33"/>
  <c r="B324" i="33"/>
  <c r="K279" i="33"/>
  <c r="I279" i="33"/>
  <c r="E285" i="33" s="1"/>
  <c r="D279" i="33"/>
  <c r="B279" i="33"/>
  <c r="I310" i="33"/>
  <c r="L310" i="33" s="1"/>
  <c r="I309" i="33"/>
  <c r="K309" i="33" s="1"/>
  <c r="I308" i="33"/>
  <c r="K308" i="33" s="1"/>
  <c r="G308" i="33"/>
  <c r="I302" i="33"/>
  <c r="K302" i="33" s="1"/>
  <c r="I301" i="33"/>
  <c r="L301" i="33" s="1"/>
  <c r="I300" i="33"/>
  <c r="K300" i="33" s="1"/>
  <c r="I299" i="33"/>
  <c r="L299" i="33" s="1"/>
  <c r="I293" i="33"/>
  <c r="K293" i="33" s="1"/>
  <c r="I292" i="33"/>
  <c r="L292" i="33" s="1"/>
  <c r="I291" i="33"/>
  <c r="L291" i="33" s="1"/>
  <c r="I290" i="33"/>
  <c r="L290" i="33" s="1"/>
  <c r="I289" i="33"/>
  <c r="L289" i="33" s="1"/>
  <c r="I288" i="33"/>
  <c r="K288" i="33" s="1"/>
  <c r="I287" i="33"/>
  <c r="K287" i="33" s="1"/>
  <c r="I286" i="33"/>
  <c r="K286" i="33" s="1"/>
  <c r="I285" i="33"/>
  <c r="K285" i="33" s="1"/>
  <c r="G285" i="33"/>
  <c r="I284" i="33"/>
  <c r="K284" i="33" s="1"/>
  <c r="G284" i="33"/>
  <c r="K283" i="33"/>
  <c r="K321" i="30"/>
  <c r="I321" i="30"/>
  <c r="E325" i="30" s="1"/>
  <c r="L325" i="30" s="1"/>
  <c r="D321" i="30"/>
  <c r="B321" i="30"/>
  <c r="I352" i="30"/>
  <c r="L352" i="30" s="1"/>
  <c r="I351" i="30"/>
  <c r="L351" i="30" s="1"/>
  <c r="I350" i="30"/>
  <c r="G350" i="30"/>
  <c r="I344" i="30"/>
  <c r="L344" i="30" s="1"/>
  <c r="I343" i="30"/>
  <c r="K343" i="30" s="1"/>
  <c r="I342" i="30"/>
  <c r="L342" i="30" s="1"/>
  <c r="I341" i="30"/>
  <c r="L341" i="30" s="1"/>
  <c r="I335" i="30"/>
  <c r="L335" i="30" s="1"/>
  <c r="I334" i="30"/>
  <c r="L334" i="30" s="1"/>
  <c r="I333" i="30"/>
  <c r="L333" i="30" s="1"/>
  <c r="I332" i="30"/>
  <c r="L332" i="30" s="1"/>
  <c r="I331" i="30"/>
  <c r="K331" i="30" s="1"/>
  <c r="I330" i="30"/>
  <c r="L330" i="30" s="1"/>
  <c r="I329" i="30"/>
  <c r="L329" i="30" s="1"/>
  <c r="I328" i="30"/>
  <c r="K328" i="30" s="1"/>
  <c r="I327" i="30"/>
  <c r="K327" i="30" s="1"/>
  <c r="G327" i="30"/>
  <c r="I326" i="30"/>
  <c r="K326" i="30" s="1"/>
  <c r="G326" i="30"/>
  <c r="K325" i="30"/>
  <c r="K277" i="30"/>
  <c r="I277" i="30"/>
  <c r="E283" i="30" s="1"/>
  <c r="D277" i="30"/>
  <c r="B277" i="30"/>
  <c r="I308" i="30"/>
  <c r="L308" i="30" s="1"/>
  <c r="I307" i="30"/>
  <c r="L307" i="30" s="1"/>
  <c r="I306" i="30"/>
  <c r="G306" i="30"/>
  <c r="I300" i="30"/>
  <c r="L300" i="30" s="1"/>
  <c r="I299" i="30"/>
  <c r="L299" i="30" s="1"/>
  <c r="I298" i="30"/>
  <c r="K298" i="30" s="1"/>
  <c r="I297" i="30"/>
  <c r="L297" i="30" s="1"/>
  <c r="I291" i="30"/>
  <c r="L291" i="30" s="1"/>
  <c r="I290" i="30"/>
  <c r="L290" i="30" s="1"/>
  <c r="I289" i="30"/>
  <c r="L289" i="30" s="1"/>
  <c r="I288" i="30"/>
  <c r="K288" i="30" s="1"/>
  <c r="I287" i="30"/>
  <c r="L287" i="30" s="1"/>
  <c r="I286" i="30"/>
  <c r="L286" i="30" s="1"/>
  <c r="I285" i="30"/>
  <c r="L285" i="30" s="1"/>
  <c r="I284" i="30"/>
  <c r="L284" i="30" s="1"/>
  <c r="I283" i="30"/>
  <c r="K283" i="30" s="1"/>
  <c r="G283" i="30"/>
  <c r="I282" i="30"/>
  <c r="K282" i="30" s="1"/>
  <c r="G282" i="30"/>
  <c r="K281" i="30"/>
  <c r="I263" i="33"/>
  <c r="K234" i="33"/>
  <c r="I234" i="33"/>
  <c r="D234" i="33"/>
  <c r="B234" i="33"/>
  <c r="I197" i="33"/>
  <c r="I196" i="33"/>
  <c r="I195" i="33"/>
  <c r="I194" i="33"/>
  <c r="I193" i="33"/>
  <c r="G193" i="33"/>
  <c r="K189" i="33"/>
  <c r="I189" i="33"/>
  <c r="D189" i="33"/>
  <c r="B189" i="33"/>
  <c r="I135" i="27"/>
  <c r="I134" i="27"/>
  <c r="I133" i="27"/>
  <c r="K130" i="27"/>
  <c r="L130" i="27" s="1"/>
  <c r="K553" i="33" l="1"/>
  <c r="L427" i="30"/>
  <c r="L553" i="30"/>
  <c r="L384" i="30"/>
  <c r="K335" i="30"/>
  <c r="L393" i="30"/>
  <c r="L328" i="30"/>
  <c r="E327" i="30"/>
  <c r="L327" i="30" s="1"/>
  <c r="E455" i="33"/>
  <c r="L455" i="33" s="1"/>
  <c r="L392" i="30"/>
  <c r="K426" i="30"/>
  <c r="L496" i="30"/>
  <c r="L511" i="33"/>
  <c r="K476" i="30"/>
  <c r="K509" i="30"/>
  <c r="L331" i="30"/>
  <c r="L554" i="33"/>
  <c r="K342" i="30"/>
  <c r="L426" i="33"/>
  <c r="L430" i="33" s="1"/>
  <c r="K469" i="33"/>
  <c r="E416" i="30"/>
  <c r="L416" i="30" s="1"/>
  <c r="L469" i="30"/>
  <c r="K511" i="30"/>
  <c r="L593" i="30"/>
  <c r="K552" i="30"/>
  <c r="L467" i="30"/>
  <c r="L456" i="30"/>
  <c r="L538" i="30"/>
  <c r="L343" i="30"/>
  <c r="L346" i="30" s="1"/>
  <c r="L433" i="30"/>
  <c r="L437" i="30" s="1"/>
  <c r="K546" i="30"/>
  <c r="L582" i="30"/>
  <c r="L594" i="30"/>
  <c r="L298" i="30"/>
  <c r="L302" i="30" s="1"/>
  <c r="L411" i="30"/>
  <c r="L425" i="30"/>
  <c r="L429" i="30" s="1"/>
  <c r="K510" i="30"/>
  <c r="K518" i="30"/>
  <c r="K521" i="30" s="1"/>
  <c r="L417" i="30"/>
  <c r="K332" i="30"/>
  <c r="K382" i="30"/>
  <c r="K434" i="30"/>
  <c r="K466" i="30"/>
  <c r="K504" i="30"/>
  <c r="L519" i="30"/>
  <c r="L383" i="30"/>
  <c r="L387" i="30" s="1"/>
  <c r="E326" i="30"/>
  <c r="L326" i="30" s="1"/>
  <c r="E391" i="30"/>
  <c r="F391" i="30" s="1"/>
  <c r="K391" i="30" s="1"/>
  <c r="K395" i="30" s="1"/>
  <c r="E459" i="30"/>
  <c r="L459" i="30" s="1"/>
  <c r="E541" i="30"/>
  <c r="L541" i="30" s="1"/>
  <c r="E371" i="30"/>
  <c r="L371" i="30" s="1"/>
  <c r="E350" i="30"/>
  <c r="L350" i="30" s="1"/>
  <c r="L354" i="30" s="1"/>
  <c r="E579" i="30"/>
  <c r="L579" i="30" s="1"/>
  <c r="K587" i="30"/>
  <c r="E584" i="30"/>
  <c r="L584" i="30" s="1"/>
  <c r="K592" i="30"/>
  <c r="K601" i="30"/>
  <c r="E581" i="30"/>
  <c r="L581" i="30" s="1"/>
  <c r="E578" i="30"/>
  <c r="L578" i="30" s="1"/>
  <c r="E600" i="30"/>
  <c r="L600" i="30" s="1"/>
  <c r="L604" i="30" s="1"/>
  <c r="E583" i="30"/>
  <c r="L583" i="30" s="1"/>
  <c r="K602" i="30"/>
  <c r="E580" i="30"/>
  <c r="L580" i="30" s="1"/>
  <c r="E585" i="30"/>
  <c r="L585" i="30" s="1"/>
  <c r="K591" i="30"/>
  <c r="E412" i="30"/>
  <c r="L412" i="30" s="1"/>
  <c r="E414" i="30"/>
  <c r="L414" i="30" s="1"/>
  <c r="F433" i="30"/>
  <c r="K433" i="30" s="1"/>
  <c r="L370" i="30"/>
  <c r="E369" i="30"/>
  <c r="L369" i="30" s="1"/>
  <c r="E376" i="30"/>
  <c r="L376" i="30" s="1"/>
  <c r="E372" i="30"/>
  <c r="L372" i="30" s="1"/>
  <c r="E374" i="30"/>
  <c r="L374" i="30" s="1"/>
  <c r="K462" i="30"/>
  <c r="L513" i="30"/>
  <c r="L555" i="30"/>
  <c r="K420" i="30"/>
  <c r="E373" i="30"/>
  <c r="L373" i="30" s="1"/>
  <c r="K385" i="30"/>
  <c r="E413" i="30"/>
  <c r="L413" i="30" s="1"/>
  <c r="K435" i="30"/>
  <c r="E453" i="30"/>
  <c r="L453" i="30" s="1"/>
  <c r="E475" i="30"/>
  <c r="L475" i="30" s="1"/>
  <c r="L479" i="30" s="1"/>
  <c r="E498" i="30"/>
  <c r="L498" i="30" s="1"/>
  <c r="E543" i="30"/>
  <c r="L543" i="30" s="1"/>
  <c r="K551" i="30"/>
  <c r="K560" i="30"/>
  <c r="E501" i="30"/>
  <c r="L501" i="30" s="1"/>
  <c r="E418" i="30"/>
  <c r="L418" i="30" s="1"/>
  <c r="K424" i="30"/>
  <c r="K429" i="30" s="1"/>
  <c r="E458" i="30"/>
  <c r="L458" i="30" s="1"/>
  <c r="K468" i="30"/>
  <c r="K471" i="30" s="1"/>
  <c r="K477" i="30"/>
  <c r="E495" i="30"/>
  <c r="L495" i="30" s="1"/>
  <c r="E517" i="30"/>
  <c r="L517" i="30" s="1"/>
  <c r="E540" i="30"/>
  <c r="L540" i="30" s="1"/>
  <c r="E375" i="30"/>
  <c r="L375" i="30" s="1"/>
  <c r="E415" i="30"/>
  <c r="L415" i="30" s="1"/>
  <c r="E455" i="30"/>
  <c r="L455" i="30" s="1"/>
  <c r="E500" i="30"/>
  <c r="L500" i="30" s="1"/>
  <c r="E537" i="30"/>
  <c r="L537" i="30" s="1"/>
  <c r="E559" i="30"/>
  <c r="L559" i="30" s="1"/>
  <c r="L563" i="30" s="1"/>
  <c r="E460" i="30"/>
  <c r="L460" i="30" s="1"/>
  <c r="E497" i="30"/>
  <c r="L497" i="30" s="1"/>
  <c r="E542" i="30"/>
  <c r="L542" i="30" s="1"/>
  <c r="K561" i="30"/>
  <c r="K370" i="30"/>
  <c r="K378" i="30" s="1"/>
  <c r="E457" i="30"/>
  <c r="L457" i="30" s="1"/>
  <c r="E502" i="30"/>
  <c r="L502" i="30" s="1"/>
  <c r="K508" i="30"/>
  <c r="E539" i="30"/>
  <c r="L539" i="30" s="1"/>
  <c r="E454" i="30"/>
  <c r="L454" i="30" s="1"/>
  <c r="E499" i="30"/>
  <c r="L499" i="30" s="1"/>
  <c r="E544" i="30"/>
  <c r="L544" i="30" s="1"/>
  <c r="K550" i="30"/>
  <c r="L542" i="33"/>
  <c r="E539" i="33"/>
  <c r="L539" i="33" s="1"/>
  <c r="K547" i="33"/>
  <c r="E544" i="33"/>
  <c r="L544" i="33" s="1"/>
  <c r="K561" i="33"/>
  <c r="E541" i="33"/>
  <c r="L541" i="33" s="1"/>
  <c r="L552" i="33"/>
  <c r="E538" i="33"/>
  <c r="L538" i="33" s="1"/>
  <c r="E560" i="33"/>
  <c r="L560" i="33" s="1"/>
  <c r="L564" i="33" s="1"/>
  <c r="E543" i="33"/>
  <c r="L543" i="33" s="1"/>
  <c r="K562" i="33"/>
  <c r="E540" i="33"/>
  <c r="L540" i="33" s="1"/>
  <c r="L545" i="33"/>
  <c r="K551" i="33"/>
  <c r="K556" i="33" s="1"/>
  <c r="L413" i="33"/>
  <c r="L512" i="33"/>
  <c r="K505" i="33"/>
  <c r="K510" i="33"/>
  <c r="K519" i="33"/>
  <c r="K520" i="33"/>
  <c r="K509" i="33"/>
  <c r="L374" i="33"/>
  <c r="E416" i="33"/>
  <c r="L416" i="33" s="1"/>
  <c r="L470" i="33"/>
  <c r="L472" i="33" s="1"/>
  <c r="E284" i="33"/>
  <c r="L284" i="33" s="1"/>
  <c r="K421" i="33"/>
  <c r="L458" i="33"/>
  <c r="K463" i="33"/>
  <c r="E460" i="33"/>
  <c r="L460" i="33" s="1"/>
  <c r="K468" i="33"/>
  <c r="K477" i="33"/>
  <c r="E457" i="33"/>
  <c r="L457" i="33" s="1"/>
  <c r="E476" i="33"/>
  <c r="L476" i="33" s="1"/>
  <c r="L480" i="33" s="1"/>
  <c r="E459" i="33"/>
  <c r="L459" i="33" s="1"/>
  <c r="K478" i="33"/>
  <c r="E454" i="33"/>
  <c r="L454" i="33" s="1"/>
  <c r="E456" i="33"/>
  <c r="L456" i="33" s="1"/>
  <c r="E461" i="33"/>
  <c r="L461" i="33" s="1"/>
  <c r="K467" i="33"/>
  <c r="L385" i="33"/>
  <c r="L388" i="33" s="1"/>
  <c r="L286" i="33"/>
  <c r="E329" i="33"/>
  <c r="L287" i="33"/>
  <c r="E330" i="33"/>
  <c r="K384" i="33"/>
  <c r="E418" i="33"/>
  <c r="L418" i="33" s="1"/>
  <c r="E434" i="33"/>
  <c r="E417" i="33"/>
  <c r="L417" i="33" s="1"/>
  <c r="K427" i="33"/>
  <c r="K435" i="33"/>
  <c r="E412" i="33"/>
  <c r="L412" i="33" s="1"/>
  <c r="E414" i="33"/>
  <c r="L414" i="33" s="1"/>
  <c r="K436" i="33"/>
  <c r="E415" i="33"/>
  <c r="L415" i="33" s="1"/>
  <c r="E419" i="33"/>
  <c r="L419" i="33" s="1"/>
  <c r="K425" i="33"/>
  <c r="K428" i="33"/>
  <c r="K379" i="33"/>
  <c r="E373" i="33"/>
  <c r="L373" i="33" s="1"/>
  <c r="K393" i="33"/>
  <c r="E371" i="33"/>
  <c r="L371" i="33" s="1"/>
  <c r="E370" i="33"/>
  <c r="L370" i="33" s="1"/>
  <c r="E392" i="33"/>
  <c r="E375" i="33"/>
  <c r="L375" i="33" s="1"/>
  <c r="E376" i="33"/>
  <c r="L376" i="33" s="1"/>
  <c r="E372" i="33"/>
  <c r="L372" i="33" s="1"/>
  <c r="K394" i="33"/>
  <c r="E377" i="33"/>
  <c r="L377" i="33" s="1"/>
  <c r="K383" i="33"/>
  <c r="K386" i="33"/>
  <c r="K290" i="33"/>
  <c r="K301" i="33"/>
  <c r="L285" i="33"/>
  <c r="L302" i="33"/>
  <c r="L288" i="33"/>
  <c r="K291" i="33"/>
  <c r="E308" i="33"/>
  <c r="L308" i="33" s="1"/>
  <c r="K310" i="33"/>
  <c r="K312" i="33" s="1"/>
  <c r="L293" i="33"/>
  <c r="L300" i="33"/>
  <c r="L309" i="33"/>
  <c r="K289" i="33"/>
  <c r="E283" i="33"/>
  <c r="L283" i="33" s="1"/>
  <c r="K292" i="33"/>
  <c r="K299" i="33"/>
  <c r="K350" i="30"/>
  <c r="K330" i="30"/>
  <c r="K351" i="30"/>
  <c r="K333" i="30"/>
  <c r="K334" i="30"/>
  <c r="K341" i="30"/>
  <c r="K352" i="30"/>
  <c r="K329" i="30"/>
  <c r="K344" i="30"/>
  <c r="E282" i="30"/>
  <c r="L282" i="30" s="1"/>
  <c r="K290" i="30"/>
  <c r="K291" i="30"/>
  <c r="E306" i="30"/>
  <c r="L306" i="30" s="1"/>
  <c r="L310" i="30" s="1"/>
  <c r="L288" i="30"/>
  <c r="K297" i="30"/>
  <c r="L283" i="30"/>
  <c r="K286" i="30"/>
  <c r="K307" i="30"/>
  <c r="K289" i="30"/>
  <c r="K284" i="30"/>
  <c r="K299" i="30"/>
  <c r="K287" i="30"/>
  <c r="K308" i="30"/>
  <c r="E281" i="30"/>
  <c r="L281" i="30" s="1"/>
  <c r="K285" i="30"/>
  <c r="K300" i="30"/>
  <c r="L514" i="33" l="1"/>
  <c r="K479" i="30"/>
  <c r="L596" i="30"/>
  <c r="K513" i="30"/>
  <c r="L337" i="30"/>
  <c r="K354" i="30"/>
  <c r="K596" i="30"/>
  <c r="L471" i="30"/>
  <c r="L547" i="33"/>
  <c r="L556" i="33"/>
  <c r="L391" i="30"/>
  <c r="L395" i="30" s="1"/>
  <c r="K564" i="33"/>
  <c r="K567" i="33" s="1"/>
  <c r="K514" i="33"/>
  <c r="K522" i="33"/>
  <c r="K387" i="30"/>
  <c r="K398" i="30" s="1"/>
  <c r="K400" i="30" s="1"/>
  <c r="K402" i="30" s="1"/>
  <c r="H36" i="27" s="1"/>
  <c r="L521" i="30"/>
  <c r="K437" i="30"/>
  <c r="K440" i="30" s="1"/>
  <c r="K604" i="30"/>
  <c r="K337" i="30"/>
  <c r="K524" i="30"/>
  <c r="K526" i="30" s="1"/>
  <c r="K528" i="30" s="1"/>
  <c r="H39" i="27" s="1"/>
  <c r="K555" i="30"/>
  <c r="K563" i="30"/>
  <c r="L378" i="30"/>
  <c r="L587" i="30"/>
  <c r="L607" i="30" s="1"/>
  <c r="L420" i="30"/>
  <c r="L440" i="30" s="1"/>
  <c r="L442" i="30" s="1"/>
  <c r="L444" i="30" s="1"/>
  <c r="L445" i="30" s="1"/>
  <c r="L462" i="30"/>
  <c r="L504" i="30"/>
  <c r="L546" i="30"/>
  <c r="L566" i="30" s="1"/>
  <c r="K482" i="30"/>
  <c r="K472" i="33"/>
  <c r="K304" i="33"/>
  <c r="K480" i="33"/>
  <c r="L463" i="33"/>
  <c r="L483" i="33" s="1"/>
  <c r="L421" i="33"/>
  <c r="L312" i="33"/>
  <c r="L434" i="33"/>
  <c r="L438" i="33" s="1"/>
  <c r="K434" i="33"/>
  <c r="K438" i="33" s="1"/>
  <c r="K430" i="33"/>
  <c r="L379" i="33"/>
  <c r="L392" i="33"/>
  <c r="L396" i="33" s="1"/>
  <c r="F392" i="33"/>
  <c r="K392" i="33" s="1"/>
  <c r="K396" i="33" s="1"/>
  <c r="K388" i="33"/>
  <c r="L304" i="33"/>
  <c r="K295" i="33"/>
  <c r="L295" i="33"/>
  <c r="L357" i="30"/>
  <c r="K346" i="30"/>
  <c r="L293" i="30"/>
  <c r="L313" i="30" s="1"/>
  <c r="L315" i="30" s="1"/>
  <c r="L317" i="30" s="1"/>
  <c r="L318" i="30" s="1"/>
  <c r="K293" i="30"/>
  <c r="F306" i="30"/>
  <c r="K306" i="30" s="1"/>
  <c r="K310" i="30" s="1"/>
  <c r="K302" i="30"/>
  <c r="L482" i="30" l="1"/>
  <c r="K607" i="30"/>
  <c r="L524" i="30"/>
  <c r="L567" i="33"/>
  <c r="L569" i="33" s="1"/>
  <c r="L571" i="33" s="1"/>
  <c r="L572" i="33" s="1"/>
  <c r="K525" i="33"/>
  <c r="K527" i="33" s="1"/>
  <c r="K529" i="33" s="1"/>
  <c r="H119" i="27" s="1"/>
  <c r="K483" i="33"/>
  <c r="K485" i="33" s="1"/>
  <c r="K487" i="33" s="1"/>
  <c r="H118" i="27" s="1"/>
  <c r="L398" i="30"/>
  <c r="L400" i="30" s="1"/>
  <c r="K357" i="30"/>
  <c r="K359" i="30" s="1"/>
  <c r="K361" i="30" s="1"/>
  <c r="H34" i="27" s="1"/>
  <c r="K566" i="30"/>
  <c r="K568" i="30" s="1"/>
  <c r="K570" i="30" s="1"/>
  <c r="H40" i="27" s="1"/>
  <c r="K609" i="30"/>
  <c r="K611" i="30" s="1"/>
  <c r="H41" i="27" s="1"/>
  <c r="L609" i="30"/>
  <c r="L611" i="30" s="1"/>
  <c r="L612" i="30" s="1"/>
  <c r="K484" i="30"/>
  <c r="K486" i="30" s="1"/>
  <c r="H38" i="27" s="1"/>
  <c r="K442" i="30"/>
  <c r="K444" i="30" s="1"/>
  <c r="L526" i="30"/>
  <c r="L528" i="30" s="1"/>
  <c r="L529" i="30" s="1"/>
  <c r="M529" i="30" s="1"/>
  <c r="L568" i="30"/>
  <c r="L570" i="30" s="1"/>
  <c r="L571" i="30" s="1"/>
  <c r="M571" i="30" s="1"/>
  <c r="L484" i="30"/>
  <c r="L486" i="30" s="1"/>
  <c r="L487" i="30" s="1"/>
  <c r="K569" i="33"/>
  <c r="K571" i="33" s="1"/>
  <c r="H120" i="27" s="1"/>
  <c r="K120" i="27" s="1"/>
  <c r="L120" i="27" s="1"/>
  <c r="K315" i="33"/>
  <c r="K317" i="33" s="1"/>
  <c r="K319" i="33" s="1"/>
  <c r="H113" i="27" s="1"/>
  <c r="L441" i="33"/>
  <c r="L443" i="33" s="1"/>
  <c r="L445" i="33" s="1"/>
  <c r="L446" i="33" s="1"/>
  <c r="L315" i="33"/>
  <c r="L317" i="33" s="1"/>
  <c r="L319" i="33" s="1"/>
  <c r="L320" i="33" s="1"/>
  <c r="L485" i="33"/>
  <c r="L487" i="33" s="1"/>
  <c r="L488" i="33" s="1"/>
  <c r="K399" i="33"/>
  <c r="K401" i="33" s="1"/>
  <c r="K403" i="33" s="1"/>
  <c r="H116" i="27" s="1"/>
  <c r="K441" i="33"/>
  <c r="L399" i="33"/>
  <c r="L359" i="30"/>
  <c r="L361" i="30" s="1"/>
  <c r="L362" i="30" s="1"/>
  <c r="K313" i="30"/>
  <c r="K315" i="30" s="1"/>
  <c r="K317" i="30" s="1"/>
  <c r="L402" i="30" l="1"/>
  <c r="L403" i="30" s="1"/>
  <c r="M403" i="30" s="1"/>
  <c r="M445" i="30"/>
  <c r="H37" i="27"/>
  <c r="M612" i="30"/>
  <c r="M487" i="30"/>
  <c r="M572" i="33"/>
  <c r="M320" i="33"/>
  <c r="M488" i="33"/>
  <c r="K443" i="33"/>
  <c r="K445" i="33" s="1"/>
  <c r="L401" i="33"/>
  <c r="L403" i="33" s="1"/>
  <c r="L404" i="33" s="1"/>
  <c r="M404" i="33" s="1"/>
  <c r="M318" i="30"/>
  <c r="H32" i="27"/>
  <c r="M362" i="30"/>
  <c r="M446" i="33" l="1"/>
  <c r="H117" i="27"/>
  <c r="K113" i="27" l="1"/>
  <c r="L113" i="27" s="1"/>
  <c r="M113" i="27" s="1"/>
  <c r="I113" i="27"/>
  <c r="K144" i="33"/>
  <c r="I144" i="33"/>
  <c r="D144" i="33"/>
  <c r="B144" i="33"/>
  <c r="K100" i="33"/>
  <c r="I100" i="33"/>
  <c r="E128" i="33" s="1"/>
  <c r="D100" i="33"/>
  <c r="B100" i="33"/>
  <c r="K56" i="33"/>
  <c r="I56" i="33"/>
  <c r="E84" i="33" s="1"/>
  <c r="F84" i="33" s="1"/>
  <c r="D56" i="33"/>
  <c r="B56" i="33"/>
  <c r="G84" i="33"/>
  <c r="I84" i="33"/>
  <c r="I40" i="33"/>
  <c r="G40" i="33"/>
  <c r="K12" i="33"/>
  <c r="I12" i="33"/>
  <c r="E40" i="33" s="1"/>
  <c r="F40" i="33" s="1"/>
  <c r="D12" i="33"/>
  <c r="B12" i="33"/>
  <c r="I352" i="33"/>
  <c r="L352" i="33" s="1"/>
  <c r="I351" i="33"/>
  <c r="L351" i="33" s="1"/>
  <c r="G350" i="33"/>
  <c r="I344" i="33"/>
  <c r="L344" i="33" s="1"/>
  <c r="I343" i="33"/>
  <c r="L343" i="33" s="1"/>
  <c r="I342" i="33"/>
  <c r="L342" i="33" s="1"/>
  <c r="I341" i="33"/>
  <c r="L341" i="33" s="1"/>
  <c r="I335" i="33"/>
  <c r="G335" i="33"/>
  <c r="I334" i="33"/>
  <c r="G334" i="33"/>
  <c r="I333" i="33"/>
  <c r="G333" i="33"/>
  <c r="I332" i="33"/>
  <c r="G332" i="33"/>
  <c r="I331" i="33"/>
  <c r="G331" i="33"/>
  <c r="I330" i="33"/>
  <c r="G330" i="33"/>
  <c r="I329" i="33"/>
  <c r="G329" i="33"/>
  <c r="I328" i="33"/>
  <c r="G328" i="33"/>
  <c r="I265" i="33"/>
  <c r="I264" i="33"/>
  <c r="K264" i="33" s="1"/>
  <c r="G263" i="33"/>
  <c r="I257" i="33"/>
  <c r="L257" i="33" s="1"/>
  <c r="I256" i="33"/>
  <c r="L256" i="33" s="1"/>
  <c r="I255" i="33"/>
  <c r="L255" i="33" s="1"/>
  <c r="I254" i="33"/>
  <c r="K254" i="33" s="1"/>
  <c r="I248" i="33"/>
  <c r="L248" i="33" s="1"/>
  <c r="I247" i="33"/>
  <c r="K247" i="33" s="1"/>
  <c r="I246" i="33"/>
  <c r="I245" i="33"/>
  <c r="I244" i="33"/>
  <c r="I243" i="33"/>
  <c r="I242" i="33"/>
  <c r="I241" i="33"/>
  <c r="I240" i="33"/>
  <c r="G240" i="33"/>
  <c r="I239" i="33"/>
  <c r="G239" i="33"/>
  <c r="I220" i="33"/>
  <c r="L220" i="33" s="1"/>
  <c r="I219" i="33"/>
  <c r="L219" i="33" s="1"/>
  <c r="G218" i="33"/>
  <c r="I212" i="33"/>
  <c r="L212" i="33" s="1"/>
  <c r="I211" i="33"/>
  <c r="K211" i="33" s="1"/>
  <c r="I210" i="33"/>
  <c r="L210" i="33" s="1"/>
  <c r="I209" i="33"/>
  <c r="L209" i="33" s="1"/>
  <c r="I203" i="33"/>
  <c r="L203" i="33" s="1"/>
  <c r="I202" i="33"/>
  <c r="L202" i="33" s="1"/>
  <c r="I201" i="33"/>
  <c r="L201" i="33" s="1"/>
  <c r="I200" i="33"/>
  <c r="L200" i="33" s="1"/>
  <c r="I199" i="33"/>
  <c r="L199" i="33" s="1"/>
  <c r="I198" i="33"/>
  <c r="L198" i="33" s="1"/>
  <c r="L197" i="33"/>
  <c r="K196" i="33"/>
  <c r="L195" i="33"/>
  <c r="L194" i="33"/>
  <c r="L193" i="33"/>
  <c r="E218" i="33"/>
  <c r="F218" i="33" s="1"/>
  <c r="I175" i="33"/>
  <c r="K175" i="33" s="1"/>
  <c r="I174" i="33"/>
  <c r="L174" i="33" s="1"/>
  <c r="I173" i="33"/>
  <c r="G173" i="33"/>
  <c r="I167" i="33"/>
  <c r="K167" i="33" s="1"/>
  <c r="I166" i="33"/>
  <c r="L166" i="33" s="1"/>
  <c r="I165" i="33"/>
  <c r="K165" i="33" s="1"/>
  <c r="I164" i="33"/>
  <c r="L164" i="33" s="1"/>
  <c r="I158" i="33"/>
  <c r="L158" i="33" s="1"/>
  <c r="I157" i="33"/>
  <c r="L157" i="33" s="1"/>
  <c r="I156" i="33"/>
  <c r="L156" i="33" s="1"/>
  <c r="I155" i="33"/>
  <c r="L155" i="33" s="1"/>
  <c r="I154" i="33"/>
  <c r="L154" i="33" s="1"/>
  <c r="I153" i="33"/>
  <c r="L153" i="33" s="1"/>
  <c r="I152" i="33"/>
  <c r="K152" i="33" s="1"/>
  <c r="I151" i="33"/>
  <c r="L151" i="33" s="1"/>
  <c r="I150" i="33"/>
  <c r="L150" i="33" s="1"/>
  <c r="I149" i="33"/>
  <c r="L149" i="33" s="1"/>
  <c r="I148" i="33"/>
  <c r="L148" i="33" s="1"/>
  <c r="E173" i="33"/>
  <c r="I130" i="33"/>
  <c r="L130" i="33" s="1"/>
  <c r="I129" i="33"/>
  <c r="K129" i="33" s="1"/>
  <c r="I128" i="33"/>
  <c r="G128" i="33"/>
  <c r="I122" i="33"/>
  <c r="L122" i="33" s="1"/>
  <c r="I121" i="33"/>
  <c r="L121" i="33" s="1"/>
  <c r="I120" i="33"/>
  <c r="L120" i="33" s="1"/>
  <c r="I119" i="33"/>
  <c r="K119" i="33" s="1"/>
  <c r="I113" i="33"/>
  <c r="L113" i="33" s="1"/>
  <c r="I112" i="33"/>
  <c r="L112" i="33" s="1"/>
  <c r="I111" i="33"/>
  <c r="L111" i="33" s="1"/>
  <c r="I110" i="33"/>
  <c r="K110" i="33" s="1"/>
  <c r="I109" i="33"/>
  <c r="L109" i="33" s="1"/>
  <c r="I108" i="33"/>
  <c r="K108" i="33" s="1"/>
  <c r="I107" i="33"/>
  <c r="K107" i="33" s="1"/>
  <c r="I106" i="33"/>
  <c r="K106" i="33" s="1"/>
  <c r="I105" i="33"/>
  <c r="L105" i="33" s="1"/>
  <c r="I104" i="33"/>
  <c r="K104" i="33" s="1"/>
  <c r="I86" i="33"/>
  <c r="K86" i="33" s="1"/>
  <c r="I85" i="33"/>
  <c r="K85" i="33" s="1"/>
  <c r="I78" i="33"/>
  <c r="K78" i="33" s="1"/>
  <c r="I77" i="33"/>
  <c r="K77" i="33" s="1"/>
  <c r="I76" i="33"/>
  <c r="L76" i="33" s="1"/>
  <c r="I75" i="33"/>
  <c r="L75" i="33" s="1"/>
  <c r="I69" i="33"/>
  <c r="K69" i="33" s="1"/>
  <c r="I68" i="33"/>
  <c r="L68" i="33" s="1"/>
  <c r="I67" i="33"/>
  <c r="L67" i="33" s="1"/>
  <c r="I66" i="33"/>
  <c r="L66" i="33" s="1"/>
  <c r="I65" i="33"/>
  <c r="L65" i="33" s="1"/>
  <c r="I64" i="33"/>
  <c r="L64" i="33" s="1"/>
  <c r="I63" i="33"/>
  <c r="K63" i="33" s="1"/>
  <c r="I62" i="33"/>
  <c r="K62" i="33" s="1"/>
  <c r="I61" i="33"/>
  <c r="L61" i="33" s="1"/>
  <c r="I60" i="33"/>
  <c r="K60" i="33" s="1"/>
  <c r="I42" i="33"/>
  <c r="L42" i="33" s="1"/>
  <c r="I41" i="33"/>
  <c r="K41" i="33" s="1"/>
  <c r="I34" i="33"/>
  <c r="L34" i="33" s="1"/>
  <c r="I33" i="33"/>
  <c r="L33" i="33" s="1"/>
  <c r="I32" i="33"/>
  <c r="L32" i="33" s="1"/>
  <c r="I31" i="33"/>
  <c r="K31" i="33" s="1"/>
  <c r="I25" i="33"/>
  <c r="L25" i="33" s="1"/>
  <c r="I24" i="33"/>
  <c r="K24" i="33" s="1"/>
  <c r="I23" i="33"/>
  <c r="K23" i="33" s="1"/>
  <c r="I22" i="33"/>
  <c r="L22" i="33" s="1"/>
  <c r="I21" i="33"/>
  <c r="L21" i="33" s="1"/>
  <c r="I20" i="33"/>
  <c r="L20" i="33" s="1"/>
  <c r="L19" i="33"/>
  <c r="I18" i="33"/>
  <c r="K18" i="33" s="1"/>
  <c r="I16" i="33"/>
  <c r="D6" i="33"/>
  <c r="N4" i="33"/>
  <c r="I132" i="32"/>
  <c r="L132" i="32" s="1"/>
  <c r="I131" i="32"/>
  <c r="K131" i="32" s="1"/>
  <c r="I130" i="32"/>
  <c r="G130" i="32"/>
  <c r="I124" i="32"/>
  <c r="L124" i="32" s="1"/>
  <c r="I123" i="32"/>
  <c r="I122" i="32"/>
  <c r="L122" i="32" s="1"/>
  <c r="I121" i="32"/>
  <c r="L121" i="32" s="1"/>
  <c r="I115" i="32"/>
  <c r="L115" i="32" s="1"/>
  <c r="I114" i="32"/>
  <c r="L114" i="32" s="1"/>
  <c r="I113" i="32"/>
  <c r="L113" i="32" s="1"/>
  <c r="I112" i="32"/>
  <c r="L112" i="32" s="1"/>
  <c r="I111" i="32"/>
  <c r="K111" i="32" s="1"/>
  <c r="I110" i="32"/>
  <c r="K110" i="32" s="1"/>
  <c r="I109" i="32"/>
  <c r="L109" i="32" s="1"/>
  <c r="I108" i="32"/>
  <c r="I107" i="32"/>
  <c r="L107" i="32" s="1"/>
  <c r="I106" i="32"/>
  <c r="L106" i="32" s="1"/>
  <c r="I105" i="32"/>
  <c r="K105" i="32" s="1"/>
  <c r="E130" i="32"/>
  <c r="I87" i="32"/>
  <c r="K87" i="32" s="1"/>
  <c r="I86" i="32"/>
  <c r="L86" i="32" s="1"/>
  <c r="G85" i="32"/>
  <c r="I79" i="32"/>
  <c r="I78" i="32"/>
  <c r="L78" i="32" s="1"/>
  <c r="I77" i="32"/>
  <c r="L77" i="32" s="1"/>
  <c r="I76" i="32"/>
  <c r="K76" i="32" s="1"/>
  <c r="I70" i="32"/>
  <c r="L70" i="32" s="1"/>
  <c r="I69" i="32"/>
  <c r="L69" i="32" s="1"/>
  <c r="I68" i="32"/>
  <c r="K68" i="32" s="1"/>
  <c r="I67" i="32"/>
  <c r="K67" i="32" s="1"/>
  <c r="I66" i="32"/>
  <c r="K66" i="32" s="1"/>
  <c r="I65" i="32"/>
  <c r="L65" i="32" s="1"/>
  <c r="I64" i="32"/>
  <c r="I63" i="32"/>
  <c r="L63" i="32" s="1"/>
  <c r="I62" i="32"/>
  <c r="L62" i="32" s="1"/>
  <c r="I61" i="32"/>
  <c r="L61" i="32" s="1"/>
  <c r="I60" i="32"/>
  <c r="L60" i="32" s="1"/>
  <c r="E85" i="32"/>
  <c r="I42" i="32"/>
  <c r="L42" i="32" s="1"/>
  <c r="I41" i="32"/>
  <c r="I40" i="32"/>
  <c r="G40" i="32"/>
  <c r="I34" i="32"/>
  <c r="K34" i="32" s="1"/>
  <c r="I33" i="32"/>
  <c r="L33" i="32" s="1"/>
  <c r="I32" i="32"/>
  <c r="L32" i="32" s="1"/>
  <c r="I31" i="32"/>
  <c r="L31" i="32" s="1"/>
  <c r="I25" i="32"/>
  <c r="L25" i="32" s="1"/>
  <c r="I24" i="32"/>
  <c r="K24" i="32" s="1"/>
  <c r="I23" i="32"/>
  <c r="I22" i="32"/>
  <c r="L22" i="32" s="1"/>
  <c r="I21" i="32"/>
  <c r="K21" i="32" s="1"/>
  <c r="I20" i="32"/>
  <c r="L20" i="32" s="1"/>
  <c r="I19" i="32"/>
  <c r="K19" i="32" s="1"/>
  <c r="I18" i="32"/>
  <c r="L18" i="32" s="1"/>
  <c r="I17" i="32"/>
  <c r="L17" i="32" s="1"/>
  <c r="I16" i="32"/>
  <c r="L16" i="32" s="1"/>
  <c r="E40" i="32"/>
  <c r="F40" i="32" s="1"/>
  <c r="D6" i="32"/>
  <c r="N4" i="32"/>
  <c r="B101" i="31"/>
  <c r="K56" i="31"/>
  <c r="I56" i="31"/>
  <c r="D56" i="31"/>
  <c r="B56" i="31"/>
  <c r="K12" i="31"/>
  <c r="I12" i="31"/>
  <c r="E40" i="31" s="1"/>
  <c r="D12" i="31"/>
  <c r="B12" i="31"/>
  <c r="K101" i="31"/>
  <c r="I101" i="31"/>
  <c r="D101" i="31"/>
  <c r="I132" i="31"/>
  <c r="I131" i="31"/>
  <c r="K131" i="31" s="1"/>
  <c r="I130" i="31"/>
  <c r="G130" i="31"/>
  <c r="I124" i="31"/>
  <c r="L124" i="31" s="1"/>
  <c r="I123" i="31"/>
  <c r="I122" i="31"/>
  <c r="L122" i="31" s="1"/>
  <c r="I121" i="31"/>
  <c r="I115" i="31"/>
  <c r="L115" i="31" s="1"/>
  <c r="I114" i="31"/>
  <c r="I113" i="31"/>
  <c r="I112" i="31"/>
  <c r="I111" i="31"/>
  <c r="I110" i="31"/>
  <c r="I109" i="31"/>
  <c r="I108" i="31"/>
  <c r="I107" i="31"/>
  <c r="I106" i="31"/>
  <c r="I105" i="31"/>
  <c r="I87" i="31"/>
  <c r="L87" i="31" s="1"/>
  <c r="I86" i="31"/>
  <c r="L86" i="31" s="1"/>
  <c r="G85" i="31"/>
  <c r="I79" i="31"/>
  <c r="L79" i="31" s="1"/>
  <c r="I78" i="31"/>
  <c r="K78" i="31" s="1"/>
  <c r="I77" i="31"/>
  <c r="L77" i="31" s="1"/>
  <c r="I76" i="31"/>
  <c r="L76" i="31" s="1"/>
  <c r="I70" i="31"/>
  <c r="L70" i="31" s="1"/>
  <c r="I69" i="31"/>
  <c r="K69" i="31" s="1"/>
  <c r="I68" i="31"/>
  <c r="I67" i="31"/>
  <c r="K67" i="31" s="1"/>
  <c r="I66" i="31"/>
  <c r="K66" i="31" s="1"/>
  <c r="I65" i="31"/>
  <c r="K65" i="31" s="1"/>
  <c r="I64" i="31"/>
  <c r="L64" i="31" s="1"/>
  <c r="I63" i="31"/>
  <c r="K63" i="31" s="1"/>
  <c r="I62" i="31"/>
  <c r="K62" i="31" s="1"/>
  <c r="I61" i="31"/>
  <c r="L61" i="31" s="1"/>
  <c r="I60" i="31"/>
  <c r="L60" i="31" s="1"/>
  <c r="E85" i="31"/>
  <c r="I42" i="31"/>
  <c r="K42" i="31" s="1"/>
  <c r="I41" i="31"/>
  <c r="K41" i="31" s="1"/>
  <c r="I40" i="31"/>
  <c r="G40" i="31"/>
  <c r="I34" i="31"/>
  <c r="L34" i="31" s="1"/>
  <c r="I33" i="31"/>
  <c r="L33" i="31" s="1"/>
  <c r="I32" i="31"/>
  <c r="L32" i="31" s="1"/>
  <c r="I31" i="31"/>
  <c r="L31" i="31" s="1"/>
  <c r="I25" i="31"/>
  <c r="L25" i="31" s="1"/>
  <c r="I24" i="31"/>
  <c r="L24" i="31" s="1"/>
  <c r="I23" i="31"/>
  <c r="K23" i="31" s="1"/>
  <c r="I22" i="31"/>
  <c r="K22" i="31" s="1"/>
  <c r="I21" i="31"/>
  <c r="L21" i="31" s="1"/>
  <c r="I20" i="31"/>
  <c r="I19" i="31"/>
  <c r="K19" i="31" s="1"/>
  <c r="I18" i="31"/>
  <c r="L18" i="31" s="1"/>
  <c r="I17" i="31"/>
  <c r="I16" i="31"/>
  <c r="K16" i="31" s="1"/>
  <c r="D6" i="31"/>
  <c r="N4" i="31"/>
  <c r="K189" i="30"/>
  <c r="I189" i="30"/>
  <c r="E218" i="30" s="1"/>
  <c r="F218" i="30" s="1"/>
  <c r="D189" i="30"/>
  <c r="B189" i="30"/>
  <c r="I193" i="30"/>
  <c r="L193" i="30" s="1"/>
  <c r="I194" i="30"/>
  <c r="K194" i="30" s="1"/>
  <c r="I195" i="30"/>
  <c r="K195" i="30" s="1"/>
  <c r="I196" i="30"/>
  <c r="K196" i="30" s="1"/>
  <c r="I197" i="30"/>
  <c r="L197" i="30" s="1"/>
  <c r="I198" i="30"/>
  <c r="K198" i="30" s="1"/>
  <c r="I199" i="30"/>
  <c r="L199" i="30" s="1"/>
  <c r="I200" i="30"/>
  <c r="L200" i="30" s="1"/>
  <c r="I201" i="30"/>
  <c r="L201" i="30" s="1"/>
  <c r="I202" i="30"/>
  <c r="L202" i="30" s="1"/>
  <c r="I203" i="30"/>
  <c r="K203" i="30" s="1"/>
  <c r="I209" i="30"/>
  <c r="K209" i="30" s="1"/>
  <c r="I210" i="30"/>
  <c r="K210" i="30" s="1"/>
  <c r="I211" i="30"/>
  <c r="L211" i="30" s="1"/>
  <c r="I212" i="30"/>
  <c r="L212" i="30" s="1"/>
  <c r="G218" i="30"/>
  <c r="I219" i="30"/>
  <c r="K219" i="30" s="1"/>
  <c r="I220" i="30"/>
  <c r="K220" i="30" s="1"/>
  <c r="K144" i="30"/>
  <c r="I144" i="30"/>
  <c r="D144" i="30"/>
  <c r="B144" i="30"/>
  <c r="K100" i="30"/>
  <c r="I100" i="30"/>
  <c r="D100" i="30"/>
  <c r="B100" i="30"/>
  <c r="I84" i="30"/>
  <c r="K56" i="30"/>
  <c r="I56" i="30"/>
  <c r="D56" i="30"/>
  <c r="B56" i="30"/>
  <c r="I41" i="30"/>
  <c r="L119" i="33" l="1"/>
  <c r="K211" i="30"/>
  <c r="L69" i="33"/>
  <c r="L76" i="32"/>
  <c r="K64" i="33"/>
  <c r="K40" i="32"/>
  <c r="K61" i="33"/>
  <c r="L247" i="33"/>
  <c r="L209" i="30"/>
  <c r="K122" i="33"/>
  <c r="L34" i="32"/>
  <c r="L36" i="32" s="1"/>
  <c r="L106" i="33"/>
  <c r="L68" i="32"/>
  <c r="K113" i="32"/>
  <c r="K148" i="33"/>
  <c r="E263" i="33"/>
  <c r="F263" i="33" s="1"/>
  <c r="K263" i="33" s="1"/>
  <c r="L77" i="33"/>
  <c r="K150" i="33"/>
  <c r="K197" i="33"/>
  <c r="K195" i="33"/>
  <c r="L24" i="32"/>
  <c r="K111" i="33"/>
  <c r="K344" i="33"/>
  <c r="K22" i="33"/>
  <c r="K151" i="33"/>
  <c r="K155" i="33"/>
  <c r="L19" i="32"/>
  <c r="K61" i="32"/>
  <c r="L107" i="33"/>
  <c r="L105" i="32"/>
  <c r="K112" i="32"/>
  <c r="L23" i="33"/>
  <c r="K113" i="33"/>
  <c r="K194" i="33"/>
  <c r="K212" i="30"/>
  <c r="K16" i="32"/>
  <c r="K122" i="32"/>
  <c r="K153" i="33"/>
  <c r="K248" i="33"/>
  <c r="L110" i="33"/>
  <c r="K164" i="33"/>
  <c r="L211" i="33"/>
  <c r="K246" i="33"/>
  <c r="L346" i="33"/>
  <c r="K63" i="32"/>
  <c r="K115" i="32"/>
  <c r="K65" i="33"/>
  <c r="K166" i="33"/>
  <c r="K198" i="33"/>
  <c r="E238" i="33"/>
  <c r="L238" i="33" s="1"/>
  <c r="K257" i="33"/>
  <c r="L329" i="33"/>
  <c r="K341" i="33"/>
  <c r="L21" i="32"/>
  <c r="K31" i="32"/>
  <c r="K60" i="32"/>
  <c r="K69" i="32"/>
  <c r="K78" i="32"/>
  <c r="K107" i="32"/>
  <c r="L62" i="33"/>
  <c r="K76" i="33"/>
  <c r="L254" i="33"/>
  <c r="L259" i="33" s="1"/>
  <c r="L195" i="30"/>
  <c r="K200" i="30"/>
  <c r="L104" i="33"/>
  <c r="L167" i="33"/>
  <c r="K199" i="33"/>
  <c r="K210" i="33"/>
  <c r="K241" i="33"/>
  <c r="L244" i="33"/>
  <c r="K342" i="33"/>
  <c r="L67" i="31"/>
  <c r="K25" i="33"/>
  <c r="K42" i="33"/>
  <c r="K109" i="33"/>
  <c r="K112" i="33"/>
  <c r="K154" i="33"/>
  <c r="K255" i="33"/>
  <c r="K202" i="30"/>
  <c r="E240" i="33"/>
  <c r="L198" i="30"/>
  <c r="K242" i="33"/>
  <c r="L85" i="33"/>
  <c r="L175" i="33"/>
  <c r="K220" i="33"/>
  <c r="K352" i="33"/>
  <c r="K351" i="33"/>
  <c r="K32" i="33"/>
  <c r="K218" i="33"/>
  <c r="L264" i="33"/>
  <c r="K40" i="33"/>
  <c r="K33" i="33"/>
  <c r="K130" i="33"/>
  <c r="L85" i="32"/>
  <c r="L86" i="33"/>
  <c r="K84" i="33"/>
  <c r="K88" i="33" s="1"/>
  <c r="L40" i="32"/>
  <c r="L128" i="33"/>
  <c r="F128" i="33"/>
  <c r="K128" i="33" s="1"/>
  <c r="L173" i="33"/>
  <c r="F173" i="33"/>
  <c r="K173" i="33" s="1"/>
  <c r="L214" i="33"/>
  <c r="L40" i="33"/>
  <c r="L84" i="33"/>
  <c r="K121" i="33"/>
  <c r="K157" i="33"/>
  <c r="K174" i="33"/>
  <c r="K201" i="33"/>
  <c r="K209" i="33"/>
  <c r="K212" i="33"/>
  <c r="L218" i="33"/>
  <c r="L222" i="33" s="1"/>
  <c r="K21" i="33"/>
  <c r="K68" i="33"/>
  <c r="K75" i="33"/>
  <c r="L18" i="33"/>
  <c r="L24" i="33"/>
  <c r="L31" i="33"/>
  <c r="L36" i="33" s="1"/>
  <c r="K34" i="33"/>
  <c r="E41" i="33"/>
  <c r="L41" i="33" s="1"/>
  <c r="L63" i="33"/>
  <c r="K66" i="33"/>
  <c r="L78" i="33"/>
  <c r="K149" i="33"/>
  <c r="L152" i="33"/>
  <c r="L160" i="33" s="1"/>
  <c r="K158" i="33"/>
  <c r="L165" i="33"/>
  <c r="K193" i="33"/>
  <c r="L196" i="33"/>
  <c r="L205" i="33" s="1"/>
  <c r="K202" i="33"/>
  <c r="L246" i="33"/>
  <c r="L60" i="33"/>
  <c r="K105" i="33"/>
  <c r="L108" i="33"/>
  <c r="K219" i="33"/>
  <c r="K329" i="33"/>
  <c r="K244" i="33"/>
  <c r="L124" i="33"/>
  <c r="E334" i="33"/>
  <c r="E335" i="33"/>
  <c r="E331" i="33"/>
  <c r="E350" i="33"/>
  <c r="E332" i="33"/>
  <c r="E333" i="33"/>
  <c r="K20" i="33"/>
  <c r="K156" i="33"/>
  <c r="K256" i="33"/>
  <c r="K67" i="33"/>
  <c r="L129" i="33"/>
  <c r="K200" i="33"/>
  <c r="K203" i="33"/>
  <c r="L265" i="33"/>
  <c r="K265" i="33"/>
  <c r="K120" i="33"/>
  <c r="E239" i="33"/>
  <c r="K343" i="33"/>
  <c r="K64" i="32"/>
  <c r="L64" i="32"/>
  <c r="K108" i="32"/>
  <c r="L108" i="32"/>
  <c r="K20" i="32"/>
  <c r="L66" i="32"/>
  <c r="L110" i="32"/>
  <c r="L131" i="32"/>
  <c r="K32" i="32"/>
  <c r="L123" i="32"/>
  <c r="L126" i="32" s="1"/>
  <c r="K123" i="32"/>
  <c r="L87" i="32"/>
  <c r="K17" i="32"/>
  <c r="L79" i="32"/>
  <c r="K79" i="32"/>
  <c r="K22" i="32"/>
  <c r="L23" i="32"/>
  <c r="K23" i="32"/>
  <c r="K25" i="32"/>
  <c r="L41" i="32"/>
  <c r="K41" i="32"/>
  <c r="F85" i="32"/>
  <c r="K85" i="32" s="1"/>
  <c r="L130" i="32"/>
  <c r="F130" i="32"/>
  <c r="K130" i="32" s="1"/>
  <c r="K132" i="32"/>
  <c r="K18" i="32"/>
  <c r="K33" i="32"/>
  <c r="K62" i="32"/>
  <c r="L67" i="32"/>
  <c r="K70" i="32"/>
  <c r="K77" i="32"/>
  <c r="K106" i="32"/>
  <c r="L111" i="32"/>
  <c r="K114" i="32"/>
  <c r="K121" i="32"/>
  <c r="K42" i="32"/>
  <c r="K65" i="32"/>
  <c r="K86" i="32"/>
  <c r="K109" i="32"/>
  <c r="K124" i="32"/>
  <c r="L107" i="31"/>
  <c r="K87" i="31"/>
  <c r="L65" i="31"/>
  <c r="L41" i="31"/>
  <c r="K31" i="31"/>
  <c r="L40" i="31"/>
  <c r="K122" i="31"/>
  <c r="L22" i="31"/>
  <c r="K18" i="31"/>
  <c r="L78" i="31"/>
  <c r="L81" i="31" s="1"/>
  <c r="L131" i="31"/>
  <c r="K34" i="31"/>
  <c r="L62" i="31"/>
  <c r="L66" i="31"/>
  <c r="K70" i="31"/>
  <c r="L113" i="31"/>
  <c r="K115" i="31"/>
  <c r="K124" i="31"/>
  <c r="L16" i="31"/>
  <c r="K21" i="31"/>
  <c r="K25" i="31"/>
  <c r="K86" i="31"/>
  <c r="E130" i="31"/>
  <c r="L130" i="31" s="1"/>
  <c r="L19" i="31"/>
  <c r="L23" i="31"/>
  <c r="L42" i="31"/>
  <c r="K113" i="31"/>
  <c r="L69" i="31"/>
  <c r="K20" i="31"/>
  <c r="L20" i="31"/>
  <c r="K33" i="31"/>
  <c r="F85" i="31"/>
  <c r="K85" i="31" s="1"/>
  <c r="L85" i="31"/>
  <c r="L89" i="31" s="1"/>
  <c r="L68" i="31"/>
  <c r="K68" i="31"/>
  <c r="L17" i="31"/>
  <c r="K17" i="31"/>
  <c r="F40" i="31"/>
  <c r="K40" i="31" s="1"/>
  <c r="K44" i="31" s="1"/>
  <c r="L123" i="31"/>
  <c r="K123" i="31"/>
  <c r="L36" i="31"/>
  <c r="L132" i="31"/>
  <c r="K132" i="31"/>
  <c r="K76" i="31"/>
  <c r="K79" i="31"/>
  <c r="K107" i="31"/>
  <c r="K60" i="31"/>
  <c r="L63" i="31"/>
  <c r="L121" i="31"/>
  <c r="K121" i="31"/>
  <c r="K24" i="31"/>
  <c r="K61" i="31"/>
  <c r="K64" i="31"/>
  <c r="K77" i="31"/>
  <c r="L114" i="31"/>
  <c r="K114" i="31"/>
  <c r="K32" i="31"/>
  <c r="L218" i="30"/>
  <c r="K218" i="30"/>
  <c r="K222" i="30" s="1"/>
  <c r="K199" i="30"/>
  <c r="L196" i="30"/>
  <c r="K193" i="30"/>
  <c r="K201" i="30"/>
  <c r="L194" i="30"/>
  <c r="L219" i="30"/>
  <c r="L210" i="30"/>
  <c r="L203" i="30"/>
  <c r="K197" i="30"/>
  <c r="L220" i="30"/>
  <c r="K142" i="27"/>
  <c r="I142" i="27"/>
  <c r="I160" i="15"/>
  <c r="K139" i="27"/>
  <c r="I139" i="27"/>
  <c r="K137" i="27"/>
  <c r="I137" i="27"/>
  <c r="K131" i="27"/>
  <c r="L131" i="27" s="1"/>
  <c r="M131" i="27" s="1"/>
  <c r="I131" i="27"/>
  <c r="M130" i="27"/>
  <c r="I130" i="27"/>
  <c r="K128" i="27"/>
  <c r="L128" i="27" s="1"/>
  <c r="M128" i="27" s="1"/>
  <c r="I128" i="27"/>
  <c r="K124" i="27"/>
  <c r="I124" i="27"/>
  <c r="K122" i="27"/>
  <c r="L122" i="27" s="1"/>
  <c r="M122" i="27" s="1"/>
  <c r="I122" i="27"/>
  <c r="K126" i="27"/>
  <c r="L126" i="27" s="1"/>
  <c r="M126" i="27" s="1"/>
  <c r="I126" i="27"/>
  <c r="K125" i="27"/>
  <c r="I125" i="27"/>
  <c r="K123" i="27"/>
  <c r="L123" i="27" s="1"/>
  <c r="M123" i="27" s="1"/>
  <c r="I123" i="27"/>
  <c r="M120" i="27"/>
  <c r="I120" i="27"/>
  <c r="K119" i="27"/>
  <c r="L119" i="27" s="1"/>
  <c r="M119" i="27" s="1"/>
  <c r="I119" i="27"/>
  <c r="K118" i="27"/>
  <c r="L118" i="27" s="1"/>
  <c r="M118" i="27" s="1"/>
  <c r="I118" i="27"/>
  <c r="K117" i="27"/>
  <c r="L117" i="27" s="1"/>
  <c r="M117" i="27" s="1"/>
  <c r="I117" i="27"/>
  <c r="K116" i="27"/>
  <c r="L116" i="27" s="1"/>
  <c r="M116" i="27" s="1"/>
  <c r="I116" i="27"/>
  <c r="I31" i="26"/>
  <c r="I163" i="15"/>
  <c r="I162" i="15"/>
  <c r="I158" i="15"/>
  <c r="I155" i="15"/>
  <c r="I154" i="15"/>
  <c r="I152" i="15"/>
  <c r="I150" i="15"/>
  <c r="I149" i="15"/>
  <c r="I145" i="15"/>
  <c r="K145" i="15"/>
  <c r="L145" i="15"/>
  <c r="M145" i="15" s="1"/>
  <c r="I146" i="15"/>
  <c r="K146" i="15"/>
  <c r="L146" i="15"/>
  <c r="M146" i="15"/>
  <c r="I147" i="15"/>
  <c r="K147" i="15"/>
  <c r="L147" i="15"/>
  <c r="M147" i="15" s="1"/>
  <c r="I140" i="15"/>
  <c r="I142" i="15"/>
  <c r="I141" i="15"/>
  <c r="I138" i="15"/>
  <c r="I137" i="15"/>
  <c r="I135" i="15"/>
  <c r="I133" i="15"/>
  <c r="I132" i="15"/>
  <c r="I131" i="15"/>
  <c r="I129" i="15"/>
  <c r="I127" i="15"/>
  <c r="I126" i="15"/>
  <c r="I125" i="15"/>
  <c r="I124" i="15"/>
  <c r="K102" i="27"/>
  <c r="L102" i="27" s="1"/>
  <c r="M102" i="27" s="1"/>
  <c r="I102" i="27"/>
  <c r="K101" i="27"/>
  <c r="L101" i="27" s="1"/>
  <c r="M101" i="27" s="1"/>
  <c r="I101" i="27"/>
  <c r="K99" i="27"/>
  <c r="L99" i="27" s="1"/>
  <c r="M99" i="27" s="1"/>
  <c r="I99" i="27"/>
  <c r="K97" i="27"/>
  <c r="L97" i="27" s="1"/>
  <c r="M97" i="27" s="1"/>
  <c r="I97" i="27"/>
  <c r="K96" i="27"/>
  <c r="L96" i="27" s="1"/>
  <c r="M96" i="27" s="1"/>
  <c r="I96" i="27"/>
  <c r="K94" i="27"/>
  <c r="I94" i="27"/>
  <c r="K93" i="27"/>
  <c r="L93" i="27" s="1"/>
  <c r="M93" i="27" s="1"/>
  <c r="I93" i="27"/>
  <c r="K86" i="27"/>
  <c r="L86" i="27" s="1"/>
  <c r="M86" i="27" s="1"/>
  <c r="I86" i="27"/>
  <c r="K85" i="27"/>
  <c r="L85" i="27" s="1"/>
  <c r="M85" i="27" s="1"/>
  <c r="I85" i="27"/>
  <c r="K83" i="27"/>
  <c r="L83" i="27" s="1"/>
  <c r="M83" i="27" s="1"/>
  <c r="I83" i="27"/>
  <c r="I80" i="27"/>
  <c r="I81" i="27"/>
  <c r="K81" i="27"/>
  <c r="L81" i="27" s="1"/>
  <c r="K80" i="27"/>
  <c r="L80" i="27" s="1"/>
  <c r="K78" i="27"/>
  <c r="L78" i="27" s="1"/>
  <c r="M78" i="27" s="1"/>
  <c r="I78" i="27"/>
  <c r="K77" i="27"/>
  <c r="L77" i="27" s="1"/>
  <c r="M77" i="27" s="1"/>
  <c r="I77" i="27"/>
  <c r="I121" i="15"/>
  <c r="I120" i="15"/>
  <c r="I118" i="15"/>
  <c r="I117" i="15"/>
  <c r="I115" i="15"/>
  <c r="I113" i="15"/>
  <c r="I112" i="15"/>
  <c r="I111" i="15"/>
  <c r="I109" i="15"/>
  <c r="I106" i="15"/>
  <c r="I107" i="15"/>
  <c r="I105" i="15"/>
  <c r="I104" i="15"/>
  <c r="K70" i="27"/>
  <c r="L70" i="27" s="1"/>
  <c r="I70" i="27"/>
  <c r="K69" i="27"/>
  <c r="L69" i="27" s="1"/>
  <c r="I69" i="27"/>
  <c r="I101" i="15"/>
  <c r="I96" i="15"/>
  <c r="I97" i="15"/>
  <c r="I99" i="15"/>
  <c r="K67" i="27"/>
  <c r="L67" i="27" s="1"/>
  <c r="I67" i="27"/>
  <c r="K66" i="27"/>
  <c r="L66" i="27" s="1"/>
  <c r="M66" i="27" s="1"/>
  <c r="I66" i="27"/>
  <c r="K62" i="27"/>
  <c r="L62" i="27" s="1"/>
  <c r="K61" i="27"/>
  <c r="L61" i="27" s="1"/>
  <c r="M61" i="27" s="1"/>
  <c r="K59" i="27"/>
  <c r="K58" i="27"/>
  <c r="K57" i="27"/>
  <c r="K56" i="27"/>
  <c r="K55" i="27"/>
  <c r="L55" i="27" s="1"/>
  <c r="M55" i="27" s="1"/>
  <c r="K53" i="27"/>
  <c r="L53" i="27" s="1"/>
  <c r="K52" i="27"/>
  <c r="L52" i="27" s="1"/>
  <c r="M52" i="27" s="1"/>
  <c r="K50" i="27"/>
  <c r="L50" i="27" s="1"/>
  <c r="M50" i="27" s="1"/>
  <c r="K48" i="27"/>
  <c r="L48" i="27" s="1"/>
  <c r="K47" i="27"/>
  <c r="L47" i="27" s="1"/>
  <c r="M47" i="27" s="1"/>
  <c r="K46" i="27"/>
  <c r="L46" i="27" s="1"/>
  <c r="M46" i="27" s="1"/>
  <c r="K44" i="27"/>
  <c r="K43" i="27"/>
  <c r="L43" i="27" s="1"/>
  <c r="K41" i="27"/>
  <c r="L41" i="27" s="1"/>
  <c r="M41" i="27" s="1"/>
  <c r="K40" i="27"/>
  <c r="L40" i="27" s="1"/>
  <c r="M40" i="27" s="1"/>
  <c r="K39" i="27"/>
  <c r="L39" i="27" s="1"/>
  <c r="K38" i="27"/>
  <c r="L38" i="27" s="1"/>
  <c r="M38" i="27" s="1"/>
  <c r="K37" i="27"/>
  <c r="L37" i="27" s="1"/>
  <c r="M37" i="27" s="1"/>
  <c r="K36" i="27"/>
  <c r="L36" i="27" s="1"/>
  <c r="M36" i="27" s="1"/>
  <c r="K34" i="27"/>
  <c r="L34" i="27" s="1"/>
  <c r="M34" i="27" s="1"/>
  <c r="K32" i="27"/>
  <c r="L32" i="27" s="1"/>
  <c r="M32" i="27" s="1"/>
  <c r="K63" i="27"/>
  <c r="L63" i="27" s="1"/>
  <c r="K64" i="27"/>
  <c r="L64" i="27" s="1"/>
  <c r="M64" i="27" s="1"/>
  <c r="I64" i="27"/>
  <c r="I63" i="27"/>
  <c r="I62" i="27"/>
  <c r="I61" i="27"/>
  <c r="I95" i="15"/>
  <c r="I93" i="15"/>
  <c r="I92" i="15"/>
  <c r="I91" i="15"/>
  <c r="I90" i="15"/>
  <c r="I89" i="15"/>
  <c r="I87" i="15"/>
  <c r="I86" i="15"/>
  <c r="I85" i="15"/>
  <c r="I84" i="15"/>
  <c r="I83" i="15"/>
  <c r="I82" i="15"/>
  <c r="I81" i="15"/>
  <c r="I80" i="15"/>
  <c r="I59" i="27"/>
  <c r="I58" i="27"/>
  <c r="I57" i="27"/>
  <c r="I56" i="27"/>
  <c r="I55" i="27"/>
  <c r="I78" i="15"/>
  <c r="I77" i="15"/>
  <c r="I76" i="15"/>
  <c r="I75" i="15"/>
  <c r="I74" i="15"/>
  <c r="I73" i="15"/>
  <c r="I72" i="15"/>
  <c r="I71" i="15"/>
  <c r="I70" i="15"/>
  <c r="I53" i="27"/>
  <c r="I52" i="27"/>
  <c r="I68" i="15"/>
  <c r="I66" i="15"/>
  <c r="L81" i="32" l="1"/>
  <c r="L94" i="27"/>
  <c r="M94" i="27" s="1"/>
  <c r="L142" i="27"/>
  <c r="M142" i="27" s="1"/>
  <c r="L139" i="27"/>
  <c r="M139" i="27" s="1"/>
  <c r="L137" i="27"/>
  <c r="M137" i="27" s="1"/>
  <c r="L125" i="27"/>
  <c r="M125" i="27" s="1"/>
  <c r="L124" i="27"/>
  <c r="M124" i="27" s="1"/>
  <c r="L44" i="27"/>
  <c r="M44" i="27" s="1"/>
  <c r="K267" i="33"/>
  <c r="K214" i="30"/>
  <c r="L242" i="33"/>
  <c r="L80" i="33"/>
  <c r="K169" i="33"/>
  <c r="K259" i="33"/>
  <c r="L214" i="30"/>
  <c r="L169" i="33"/>
  <c r="L177" i="33"/>
  <c r="L27" i="32"/>
  <c r="L115" i="33"/>
  <c r="K238" i="33"/>
  <c r="L263" i="33"/>
  <c r="L267" i="33" s="1"/>
  <c r="L205" i="30"/>
  <c r="L72" i="32"/>
  <c r="K117" i="32"/>
  <c r="K115" i="33"/>
  <c r="K81" i="32"/>
  <c r="L245" i="33"/>
  <c r="K245" i="33"/>
  <c r="K72" i="32"/>
  <c r="K160" i="33"/>
  <c r="K80" i="33"/>
  <c r="K240" i="33"/>
  <c r="L240" i="33"/>
  <c r="K71" i="33"/>
  <c r="K44" i="33"/>
  <c r="K346" i="33"/>
  <c r="L241" i="33"/>
  <c r="L117" i="32"/>
  <c r="K36" i="33"/>
  <c r="L88" i="33"/>
  <c r="L89" i="32"/>
  <c r="L44" i="32"/>
  <c r="K177" i="33"/>
  <c r="K222" i="33"/>
  <c r="K132" i="33"/>
  <c r="K44" i="32"/>
  <c r="K134" i="32"/>
  <c r="L44" i="33"/>
  <c r="K334" i="33"/>
  <c r="L334" i="33"/>
  <c r="L328" i="33"/>
  <c r="K328" i="33"/>
  <c r="L332" i="33"/>
  <c r="K332" i="33"/>
  <c r="K239" i="33"/>
  <c r="L239" i="33"/>
  <c r="L17" i="33"/>
  <c r="K17" i="33"/>
  <c r="K124" i="33"/>
  <c r="L350" i="33"/>
  <c r="L354" i="33" s="1"/>
  <c r="F350" i="33"/>
  <c r="K350" i="33" s="1"/>
  <c r="K354" i="33" s="1"/>
  <c r="L225" i="33"/>
  <c r="K16" i="33"/>
  <c r="L16" i="33"/>
  <c r="K331" i="33"/>
  <c r="L331" i="33"/>
  <c r="K205" i="33"/>
  <c r="K214" i="33"/>
  <c r="L132" i="33"/>
  <c r="L333" i="33"/>
  <c r="K333" i="33"/>
  <c r="K335" i="33"/>
  <c r="L335" i="33"/>
  <c r="K243" i="33"/>
  <c r="L243" i="33"/>
  <c r="K330" i="33"/>
  <c r="L330" i="33"/>
  <c r="L71" i="33"/>
  <c r="L134" i="32"/>
  <c r="K27" i="32"/>
  <c r="K89" i="32"/>
  <c r="K36" i="32"/>
  <c r="K126" i="32"/>
  <c r="L134" i="31"/>
  <c r="L126" i="31"/>
  <c r="K36" i="31"/>
  <c r="L44" i="31"/>
  <c r="K89" i="31"/>
  <c r="L27" i="31"/>
  <c r="K126" i="31"/>
  <c r="L72" i="31"/>
  <c r="L92" i="31" s="1"/>
  <c r="F130" i="31"/>
  <c r="K130" i="31" s="1"/>
  <c r="K134" i="31" s="1"/>
  <c r="K27" i="31"/>
  <c r="K106" i="31"/>
  <c r="L106" i="31"/>
  <c r="K72" i="31"/>
  <c r="L112" i="31"/>
  <c r="K112" i="31"/>
  <c r="K81" i="31"/>
  <c r="K110" i="31"/>
  <c r="L110" i="31"/>
  <c r="K105" i="31"/>
  <c r="L105" i="31"/>
  <c r="L108" i="31"/>
  <c r="K108" i="31"/>
  <c r="L111" i="31"/>
  <c r="K111" i="31"/>
  <c r="K109" i="31"/>
  <c r="L109" i="31"/>
  <c r="L222" i="30"/>
  <c r="K205" i="30"/>
  <c r="M81" i="27"/>
  <c r="M80" i="27"/>
  <c r="M70" i="27"/>
  <c r="M69" i="27"/>
  <c r="M67" i="27"/>
  <c r="L56" i="27"/>
  <c r="M56" i="27" s="1"/>
  <c r="L57" i="27"/>
  <c r="M57" i="27" s="1"/>
  <c r="L58" i="27"/>
  <c r="M58" i="27" s="1"/>
  <c r="M43" i="27"/>
  <c r="L59" i="27"/>
  <c r="M59" i="27" s="1"/>
  <c r="M62" i="27"/>
  <c r="M53" i="27"/>
  <c r="M48" i="27"/>
  <c r="M39" i="27"/>
  <c r="M63" i="27"/>
  <c r="K225" i="30" l="1"/>
  <c r="K227" i="30" s="1"/>
  <c r="K229" i="30" s="1"/>
  <c r="H29" i="27" s="1"/>
  <c r="K29" i="27" s="1"/>
  <c r="L29" i="27" s="1"/>
  <c r="M29" i="27" s="1"/>
  <c r="K47" i="31"/>
  <c r="L47" i="32"/>
  <c r="L49" i="32" s="1"/>
  <c r="L51" i="32" s="1"/>
  <c r="L52" i="32" s="1"/>
  <c r="K27" i="33"/>
  <c r="K47" i="33" s="1"/>
  <c r="K49" i="33" s="1"/>
  <c r="K51" i="33" s="1"/>
  <c r="H105" i="27" s="1"/>
  <c r="L135" i="33"/>
  <c r="L250" i="33"/>
  <c r="L270" i="33" s="1"/>
  <c r="L272" i="33" s="1"/>
  <c r="L274" i="33" s="1"/>
  <c r="L275" i="33" s="1"/>
  <c r="K250" i="33"/>
  <c r="K270" i="33" s="1"/>
  <c r="K272" i="33" s="1"/>
  <c r="K274" i="33" s="1"/>
  <c r="H111" i="27" s="1"/>
  <c r="K92" i="32"/>
  <c r="K94" i="32" s="1"/>
  <c r="K96" i="32" s="1"/>
  <c r="L225" i="30"/>
  <c r="L227" i="30" s="1"/>
  <c r="L229" i="30" s="1"/>
  <c r="L230" i="30" s="1"/>
  <c r="L180" i="33"/>
  <c r="L182" i="33" s="1"/>
  <c r="L184" i="33" s="1"/>
  <c r="L185" i="33" s="1"/>
  <c r="L92" i="32"/>
  <c r="L94" i="32" s="1"/>
  <c r="L96" i="32" s="1"/>
  <c r="L97" i="32" s="1"/>
  <c r="K91" i="33"/>
  <c r="K93" i="33" s="1"/>
  <c r="K95" i="33" s="1"/>
  <c r="H106" i="27" s="1"/>
  <c r="I106" i="27" s="1"/>
  <c r="L137" i="32"/>
  <c r="L139" i="32" s="1"/>
  <c r="L141" i="32" s="1"/>
  <c r="L142" i="32" s="1"/>
  <c r="K180" i="33"/>
  <c r="K182" i="33" s="1"/>
  <c r="K184" i="33" s="1"/>
  <c r="H109" i="27" s="1"/>
  <c r="L91" i="33"/>
  <c r="L93" i="33" s="1"/>
  <c r="L95" i="33" s="1"/>
  <c r="L96" i="33" s="1"/>
  <c r="K137" i="32"/>
  <c r="K139" i="32" s="1"/>
  <c r="K141" i="32" s="1"/>
  <c r="H91" i="27" s="1"/>
  <c r="L47" i="31"/>
  <c r="L49" i="31" s="1"/>
  <c r="L51" i="31" s="1"/>
  <c r="L52" i="31" s="1"/>
  <c r="K47" i="32"/>
  <c r="K49" i="32" s="1"/>
  <c r="K51" i="32" s="1"/>
  <c r="K135" i="33"/>
  <c r="L27" i="33"/>
  <c r="L47" i="33" s="1"/>
  <c r="L137" i="33"/>
  <c r="L139" i="33" s="1"/>
  <c r="L140" i="33" s="1"/>
  <c r="L337" i="33"/>
  <c r="L357" i="33" s="1"/>
  <c r="L227" i="33"/>
  <c r="L229" i="33" s="1"/>
  <c r="L230" i="33" s="1"/>
  <c r="K225" i="33"/>
  <c r="K337" i="33"/>
  <c r="K357" i="33" s="1"/>
  <c r="L117" i="31"/>
  <c r="L137" i="31" s="1"/>
  <c r="L139" i="31" s="1"/>
  <c r="L141" i="31" s="1"/>
  <c r="L142" i="31" s="1"/>
  <c r="K117" i="31"/>
  <c r="K137" i="31" s="1"/>
  <c r="K139" i="31" s="1"/>
  <c r="K141" i="31" s="1"/>
  <c r="H75" i="27" s="1"/>
  <c r="L94" i="31"/>
  <c r="L96" i="31" s="1"/>
  <c r="L97" i="31" s="1"/>
  <c r="K49" i="31"/>
  <c r="K51" i="31" s="1"/>
  <c r="K92" i="31"/>
  <c r="K111" i="27" l="1"/>
  <c r="L111" i="27" s="1"/>
  <c r="M111" i="27" s="1"/>
  <c r="I111" i="27"/>
  <c r="M275" i="33"/>
  <c r="M96" i="33"/>
  <c r="K106" i="27"/>
  <c r="L106" i="27" s="1"/>
  <c r="M106" i="27" s="1"/>
  <c r="M185" i="33"/>
  <c r="K109" i="27"/>
  <c r="L109" i="27" s="1"/>
  <c r="M109" i="27" s="1"/>
  <c r="I109" i="27"/>
  <c r="K105" i="27"/>
  <c r="L105" i="27" s="1"/>
  <c r="M105" i="27" s="1"/>
  <c r="I105" i="27"/>
  <c r="K137" i="33"/>
  <c r="K139" i="33" s="1"/>
  <c r="M97" i="32"/>
  <c r="H90" i="27"/>
  <c r="L49" i="33"/>
  <c r="L51" i="33" s="1"/>
  <c r="L52" i="33" s="1"/>
  <c r="M52" i="33" s="1"/>
  <c r="I91" i="27"/>
  <c r="K91" i="27"/>
  <c r="L91" i="27" s="1"/>
  <c r="M91" i="27" s="1"/>
  <c r="K75" i="27"/>
  <c r="L75" i="27" s="1"/>
  <c r="M75" i="27" s="1"/>
  <c r="I75" i="27"/>
  <c r="M52" i="32"/>
  <c r="H89" i="27"/>
  <c r="K359" i="33"/>
  <c r="K361" i="33" s="1"/>
  <c r="H115" i="27" s="1"/>
  <c r="L359" i="33"/>
  <c r="L361" i="33" s="1"/>
  <c r="L362" i="33" s="1"/>
  <c r="K227" i="33"/>
  <c r="K229" i="33" s="1"/>
  <c r="M142" i="32"/>
  <c r="M52" i="31"/>
  <c r="H73" i="27"/>
  <c r="M142" i="31"/>
  <c r="K94" i="31"/>
  <c r="K96" i="31" s="1"/>
  <c r="M230" i="30"/>
  <c r="K115" i="27" l="1"/>
  <c r="L115" i="27" s="1"/>
  <c r="M115" i="27" s="1"/>
  <c r="I115" i="27"/>
  <c r="M230" i="33"/>
  <c r="H110" i="27"/>
  <c r="M140" i="33"/>
  <c r="H107" i="27"/>
  <c r="K90" i="27"/>
  <c r="L90" i="27" s="1"/>
  <c r="M90" i="27" s="1"/>
  <c r="I90" i="27"/>
  <c r="K89" i="27"/>
  <c r="L89" i="27" s="1"/>
  <c r="M89" i="27" s="1"/>
  <c r="I89" i="27"/>
  <c r="M362" i="33"/>
  <c r="M97" i="31"/>
  <c r="H74" i="27"/>
  <c r="I73" i="27"/>
  <c r="K73" i="27"/>
  <c r="L73" i="27" s="1"/>
  <c r="M73" i="27" s="1"/>
  <c r="K110" i="27" l="1"/>
  <c r="L110" i="27" s="1"/>
  <c r="M110" i="27" s="1"/>
  <c r="I110" i="27"/>
  <c r="I107" i="27"/>
  <c r="K107" i="27"/>
  <c r="L107" i="27" s="1"/>
  <c r="M107" i="27" s="1"/>
  <c r="K74" i="27"/>
  <c r="L74" i="27" s="1"/>
  <c r="M74" i="27" s="1"/>
  <c r="I74" i="27"/>
  <c r="I47" i="27" l="1"/>
  <c r="I46" i="27"/>
  <c r="I57" i="15"/>
  <c r="I58" i="15"/>
  <c r="I59" i="15"/>
  <c r="I60" i="15"/>
  <c r="I61" i="15"/>
  <c r="I62" i="15"/>
  <c r="I63" i="15"/>
  <c r="I64" i="15"/>
  <c r="I44" i="27"/>
  <c r="I54" i="15"/>
  <c r="I28" i="26"/>
  <c r="I55" i="15"/>
  <c r="I53" i="15"/>
  <c r="I43" i="27"/>
  <c r="F14" i="26"/>
  <c r="F14" i="27" s="1"/>
  <c r="I51" i="15"/>
  <c r="I50" i="15"/>
  <c r="I49" i="15"/>
  <c r="I48" i="15"/>
  <c r="I47" i="15"/>
  <c r="I46" i="15"/>
  <c r="I45" i="15"/>
  <c r="I44" i="15"/>
  <c r="I43" i="15"/>
  <c r="I42" i="15"/>
  <c r="I41" i="15"/>
  <c r="I34" i="27"/>
  <c r="I34" i="15"/>
  <c r="I33" i="15"/>
  <c r="I32" i="15"/>
  <c r="I31" i="15"/>
  <c r="I29" i="15"/>
  <c r="I27" i="15"/>
  <c r="I26" i="15"/>
  <c r="G15" i="15"/>
  <c r="I175" i="30" l="1"/>
  <c r="L175" i="30" s="1"/>
  <c r="I174" i="30"/>
  <c r="K174" i="30" s="1"/>
  <c r="I173" i="30"/>
  <c r="G173" i="30"/>
  <c r="I167" i="30"/>
  <c r="L167" i="30" s="1"/>
  <c r="I166" i="30"/>
  <c r="K166" i="30" s="1"/>
  <c r="I165" i="30"/>
  <c r="L165" i="30" s="1"/>
  <c r="I164" i="30"/>
  <c r="K164" i="30" s="1"/>
  <c r="I158" i="30"/>
  <c r="I157" i="30"/>
  <c r="I156" i="30"/>
  <c r="I155" i="30"/>
  <c r="I154" i="30"/>
  <c r="I153" i="30"/>
  <c r="I152" i="30"/>
  <c r="I151" i="30"/>
  <c r="I150" i="30"/>
  <c r="I149" i="30"/>
  <c r="I148" i="30"/>
  <c r="I130" i="30"/>
  <c r="L130" i="30" s="1"/>
  <c r="I129" i="30"/>
  <c r="K129" i="30" s="1"/>
  <c r="I128" i="30"/>
  <c r="G128" i="30"/>
  <c r="I122" i="30"/>
  <c r="L122" i="30" s="1"/>
  <c r="I121" i="30"/>
  <c r="L121" i="30" s="1"/>
  <c r="I120" i="30"/>
  <c r="L120" i="30" s="1"/>
  <c r="I119" i="30"/>
  <c r="K119" i="30" s="1"/>
  <c r="I113" i="30"/>
  <c r="L113" i="30" s="1"/>
  <c r="I112" i="30"/>
  <c r="K112" i="30" s="1"/>
  <c r="I111" i="30"/>
  <c r="L111" i="30" s="1"/>
  <c r="I110" i="30"/>
  <c r="L110" i="30" s="1"/>
  <c r="I109" i="30"/>
  <c r="L109" i="30" s="1"/>
  <c r="I108" i="30"/>
  <c r="K108" i="30" s="1"/>
  <c r="I107" i="30"/>
  <c r="L107" i="30" s="1"/>
  <c r="I106" i="30"/>
  <c r="L106" i="30" s="1"/>
  <c r="I105" i="30"/>
  <c r="I104" i="30"/>
  <c r="I86" i="30"/>
  <c r="K86" i="30" s="1"/>
  <c r="I85" i="30"/>
  <c r="L85" i="30" s="1"/>
  <c r="G84" i="30"/>
  <c r="I78" i="30"/>
  <c r="L78" i="30" s="1"/>
  <c r="I77" i="30"/>
  <c r="K77" i="30" s="1"/>
  <c r="I76" i="30"/>
  <c r="K76" i="30" s="1"/>
  <c r="I75" i="30"/>
  <c r="L75" i="30" s="1"/>
  <c r="I69" i="30"/>
  <c r="K69" i="30" s="1"/>
  <c r="I68" i="30"/>
  <c r="L68" i="30" s="1"/>
  <c r="I67" i="30"/>
  <c r="L67" i="30" s="1"/>
  <c r="I66" i="30"/>
  <c r="K66" i="30" s="1"/>
  <c r="I65" i="30"/>
  <c r="K65" i="30" s="1"/>
  <c r="I64" i="30"/>
  <c r="L64" i="30" s="1"/>
  <c r="I63" i="30"/>
  <c r="L63" i="30" s="1"/>
  <c r="I62" i="30"/>
  <c r="I61" i="30"/>
  <c r="I60" i="30"/>
  <c r="I42" i="30"/>
  <c r="K42" i="30" s="1"/>
  <c r="I34" i="30"/>
  <c r="L34" i="30" s="1"/>
  <c r="I33" i="30"/>
  <c r="K33" i="30" s="1"/>
  <c r="I32" i="30"/>
  <c r="L32" i="30" s="1"/>
  <c r="I31" i="30"/>
  <c r="L31" i="30" s="1"/>
  <c r="I25" i="30"/>
  <c r="L25" i="30" s="1"/>
  <c r="I24" i="30"/>
  <c r="L24" i="30" s="1"/>
  <c r="I23" i="30"/>
  <c r="L23" i="30" s="1"/>
  <c r="I22" i="30"/>
  <c r="K22" i="30" s="1"/>
  <c r="I21" i="30"/>
  <c r="L21" i="30" s="1"/>
  <c r="I20" i="30"/>
  <c r="L20" i="30" s="1"/>
  <c r="I18" i="30"/>
  <c r="G18" i="30"/>
  <c r="I16" i="30"/>
  <c r="G16" i="30"/>
  <c r="K12" i="30"/>
  <c r="I12" i="30"/>
  <c r="E17" i="30" s="1"/>
  <c r="D12" i="30"/>
  <c r="B12" i="30"/>
  <c r="D6" i="30"/>
  <c r="N4" i="30"/>
  <c r="L108" i="30" l="1"/>
  <c r="L86" i="30"/>
  <c r="L119" i="30"/>
  <c r="L124" i="30" s="1"/>
  <c r="K175" i="30"/>
  <c r="L112" i="30"/>
  <c r="K34" i="30"/>
  <c r="L66" i="30"/>
  <c r="L166" i="30"/>
  <c r="L77" i="30"/>
  <c r="K23" i="30"/>
  <c r="L129" i="30"/>
  <c r="K107" i="30"/>
  <c r="K111" i="30"/>
  <c r="K122" i="30"/>
  <c r="L22" i="30"/>
  <c r="L33" i="30"/>
  <c r="L36" i="30" s="1"/>
  <c r="K130" i="30"/>
  <c r="E16" i="30"/>
  <c r="L16" i="30" s="1"/>
  <c r="K21" i="30"/>
  <c r="K25" i="30"/>
  <c r="K32" i="30"/>
  <c r="E41" i="30"/>
  <c r="L41" i="30" s="1"/>
  <c r="L42" i="30"/>
  <c r="K63" i="30"/>
  <c r="L65" i="30"/>
  <c r="K67" i="30"/>
  <c r="L69" i="30"/>
  <c r="L76" i="30"/>
  <c r="K78" i="30"/>
  <c r="L104" i="30"/>
  <c r="K109" i="30"/>
  <c r="K113" i="30"/>
  <c r="K120" i="30"/>
  <c r="K165" i="30"/>
  <c r="K167" i="30"/>
  <c r="E18" i="30"/>
  <c r="L18" i="30" s="1"/>
  <c r="E84" i="30"/>
  <c r="L84" i="30" s="1"/>
  <c r="L88" i="30" s="1"/>
  <c r="E128" i="30"/>
  <c r="L128" i="30" s="1"/>
  <c r="L62" i="30"/>
  <c r="K62" i="30"/>
  <c r="L17" i="30"/>
  <c r="F17" i="30"/>
  <c r="K17" i="30" s="1"/>
  <c r="L105" i="30"/>
  <c r="K105" i="30"/>
  <c r="L152" i="30"/>
  <c r="K152" i="30"/>
  <c r="L164" i="30"/>
  <c r="E173" i="30"/>
  <c r="L174" i="30"/>
  <c r="K20" i="30"/>
  <c r="K24" i="30"/>
  <c r="K31" i="30"/>
  <c r="K41" i="30"/>
  <c r="K64" i="30"/>
  <c r="K68" i="30"/>
  <c r="K75" i="30"/>
  <c r="K85" i="30"/>
  <c r="K106" i="30"/>
  <c r="K110" i="30"/>
  <c r="K121" i="30"/>
  <c r="E40" i="30"/>
  <c r="L80" i="30" l="1"/>
  <c r="L169" i="30"/>
  <c r="K124" i="30"/>
  <c r="K169" i="30"/>
  <c r="F16" i="30"/>
  <c r="K16" i="30" s="1"/>
  <c r="F18" i="30"/>
  <c r="K18" i="30" s="1"/>
  <c r="K104" i="30"/>
  <c r="K115" i="30" s="1"/>
  <c r="L115" i="30"/>
  <c r="F128" i="30"/>
  <c r="K128" i="30" s="1"/>
  <c r="K132" i="30" s="1"/>
  <c r="L132" i="30"/>
  <c r="K36" i="30"/>
  <c r="K80" i="30"/>
  <c r="F84" i="30"/>
  <c r="K84" i="30" s="1"/>
  <c r="K88" i="30" s="1"/>
  <c r="L148" i="30"/>
  <c r="K148" i="30"/>
  <c r="L157" i="30"/>
  <c r="K157" i="30"/>
  <c r="L40" i="30"/>
  <c r="L44" i="30" s="1"/>
  <c r="F40" i="30"/>
  <c r="K40" i="30" s="1"/>
  <c r="K44" i="30" s="1"/>
  <c r="L155" i="30"/>
  <c r="K155" i="30"/>
  <c r="L60" i="30"/>
  <c r="K60" i="30"/>
  <c r="L158" i="30"/>
  <c r="K158" i="30"/>
  <c r="L19" i="30"/>
  <c r="L27" i="30" s="1"/>
  <c r="L151" i="30"/>
  <c r="K151" i="30"/>
  <c r="L173" i="30"/>
  <c r="L177" i="30" s="1"/>
  <c r="F173" i="30"/>
  <c r="K173" i="30" s="1"/>
  <c r="K177" i="30" s="1"/>
  <c r="L153" i="30"/>
  <c r="K153" i="30"/>
  <c r="L150" i="30"/>
  <c r="K150" i="30"/>
  <c r="L156" i="30"/>
  <c r="K156" i="30"/>
  <c r="L61" i="30"/>
  <c r="K61" i="30"/>
  <c r="L149" i="30"/>
  <c r="K149" i="30"/>
  <c r="I369" i="28"/>
  <c r="I392" i="28"/>
  <c r="L108" i="29"/>
  <c r="M108" i="29" s="1"/>
  <c r="I405" i="28"/>
  <c r="G405" i="28"/>
  <c r="I404" i="28"/>
  <c r="G404" i="28"/>
  <c r="I403" i="28"/>
  <c r="G403" i="28"/>
  <c r="I402" i="28"/>
  <c r="G402" i="28"/>
  <c r="I385" i="28"/>
  <c r="G385" i="28"/>
  <c r="I384" i="28"/>
  <c r="G384" i="28"/>
  <c r="L47" i="30" l="1"/>
  <c r="L49" i="30" s="1"/>
  <c r="L51" i="30" s="1"/>
  <c r="L52" i="30" s="1"/>
  <c r="K27" i="30"/>
  <c r="K47" i="30" s="1"/>
  <c r="L135" i="30"/>
  <c r="L137" i="30" s="1"/>
  <c r="L139" i="30" s="1"/>
  <c r="L140" i="30" s="1"/>
  <c r="K135" i="30"/>
  <c r="K137" i="30" s="1"/>
  <c r="K139" i="30" s="1"/>
  <c r="H27" i="27" s="1"/>
  <c r="K71" i="30"/>
  <c r="K91" i="30" s="1"/>
  <c r="K93" i="30" s="1"/>
  <c r="L71" i="30"/>
  <c r="L91" i="30" s="1"/>
  <c r="L154" i="30"/>
  <c r="L160" i="30" s="1"/>
  <c r="L180" i="30" s="1"/>
  <c r="K154" i="30"/>
  <c r="K160" i="30" s="1"/>
  <c r="K180" i="30" s="1"/>
  <c r="E382" i="28"/>
  <c r="E404" i="28"/>
  <c r="L404" i="28" s="1"/>
  <c r="E384" i="28"/>
  <c r="L384" i="28" s="1"/>
  <c r="E375" i="28"/>
  <c r="E374" i="28"/>
  <c r="E376" i="28"/>
  <c r="E385" i="28"/>
  <c r="L385" i="28" s="1"/>
  <c r="E381" i="28"/>
  <c r="E373" i="28"/>
  <c r="F403" i="28"/>
  <c r="K403" i="28" s="1"/>
  <c r="E402" i="28"/>
  <c r="F402" i="28" s="1"/>
  <c r="K402" i="28" s="1"/>
  <c r="E405" i="28"/>
  <c r="K392" i="28"/>
  <c r="E377" i="28"/>
  <c r="E378" i="28"/>
  <c r="L403" i="28"/>
  <c r="I378" i="28"/>
  <c r="G378" i="28"/>
  <c r="K369" i="28"/>
  <c r="D369" i="28"/>
  <c r="B369" i="28"/>
  <c r="I406" i="28"/>
  <c r="L406" i="28" s="1"/>
  <c r="I401" i="28"/>
  <c r="G401" i="28"/>
  <c r="I395" i="28"/>
  <c r="L395" i="28" s="1"/>
  <c r="I394" i="28"/>
  <c r="K394" i="28" s="1"/>
  <c r="I393" i="28"/>
  <c r="K393" i="28" s="1"/>
  <c r="I386" i="28"/>
  <c r="G386" i="28"/>
  <c r="I383" i="28"/>
  <c r="G383" i="28"/>
  <c r="I382" i="28"/>
  <c r="G382" i="28"/>
  <c r="I381" i="28"/>
  <c r="G381" i="28"/>
  <c r="I380" i="28"/>
  <c r="G380" i="28"/>
  <c r="I379" i="28"/>
  <c r="G379" i="28"/>
  <c r="I377" i="28"/>
  <c r="G377" i="28"/>
  <c r="I376" i="28"/>
  <c r="G376" i="28"/>
  <c r="I375" i="28"/>
  <c r="G375" i="28"/>
  <c r="I374" i="28"/>
  <c r="G374" i="28"/>
  <c r="I373" i="28"/>
  <c r="G373" i="28"/>
  <c r="K27" i="27" l="1"/>
  <c r="L27" i="27" s="1"/>
  <c r="M27" i="27" s="1"/>
  <c r="I27" i="27"/>
  <c r="K49" i="30"/>
  <c r="K51" i="30" s="1"/>
  <c r="F404" i="28"/>
  <c r="K404" i="28" s="1"/>
  <c r="M140" i="30"/>
  <c r="K95" i="30"/>
  <c r="H26" i="27" s="1"/>
  <c r="K182" i="30"/>
  <c r="K184" i="30" s="1"/>
  <c r="H28" i="27" s="1"/>
  <c r="L182" i="30"/>
  <c r="L184" i="30" s="1"/>
  <c r="L185" i="30" s="1"/>
  <c r="L93" i="30"/>
  <c r="L95" i="30" s="1"/>
  <c r="L96" i="30" s="1"/>
  <c r="L402" i="28"/>
  <c r="F405" i="28"/>
  <c r="K405" i="28" s="1"/>
  <c r="L405" i="28"/>
  <c r="F378" i="28"/>
  <c r="K378" i="28" s="1"/>
  <c r="F385" i="28"/>
  <c r="K385" i="28" s="1"/>
  <c r="F384" i="28"/>
  <c r="K384" i="28" s="1"/>
  <c r="E401" i="28"/>
  <c r="F401" i="28" s="1"/>
  <c r="K401" i="28" s="1"/>
  <c r="L378" i="28"/>
  <c r="L382" i="28"/>
  <c r="L377" i="28"/>
  <c r="K406" i="28"/>
  <c r="L393" i="28"/>
  <c r="L373" i="28"/>
  <c r="L386" i="28"/>
  <c r="L394" i="28"/>
  <c r="L375" i="28"/>
  <c r="F373" i="28"/>
  <c r="K373" i="28" s="1"/>
  <c r="F382" i="28"/>
  <c r="K382" i="28" s="1"/>
  <c r="L392" i="28"/>
  <c r="K395" i="28"/>
  <c r="K397" i="28" s="1"/>
  <c r="F375" i="28"/>
  <c r="K375" i="28" s="1"/>
  <c r="F377" i="28"/>
  <c r="K377" i="28" s="1"/>
  <c r="F386" i="28"/>
  <c r="K386" i="28" s="1"/>
  <c r="K28" i="27" l="1"/>
  <c r="L28" i="27" s="1"/>
  <c r="M28" i="27" s="1"/>
  <c r="I28" i="27"/>
  <c r="K26" i="27"/>
  <c r="L26" i="27" s="1"/>
  <c r="M26" i="27" s="1"/>
  <c r="I26" i="27"/>
  <c r="M52" i="30"/>
  <c r="H25" i="27"/>
  <c r="K25" i="27" s="1"/>
  <c r="L25" i="27" s="1"/>
  <c r="M25" i="27" s="1"/>
  <c r="M96" i="30"/>
  <c r="M185" i="30"/>
  <c r="L401" i="28"/>
  <c r="L408" i="28" s="1"/>
  <c r="L397" i="28"/>
  <c r="K408" i="28"/>
  <c r="L381" i="28"/>
  <c r="F381" i="28"/>
  <c r="K381" i="28" s="1"/>
  <c r="L376" i="28"/>
  <c r="F376" i="28"/>
  <c r="K376" i="28" s="1"/>
  <c r="L383" i="28"/>
  <c r="F383" i="28"/>
  <c r="K383" i="28" s="1"/>
  <c r="L374" i="28"/>
  <c r="F374" i="28"/>
  <c r="K374" i="28" s="1"/>
  <c r="L379" i="28"/>
  <c r="F379" i="28"/>
  <c r="K379" i="28" s="1"/>
  <c r="E380" i="28"/>
  <c r="L380" i="28" l="1"/>
  <c r="L388" i="28" s="1"/>
  <c r="L411" i="28" s="1"/>
  <c r="F380" i="28"/>
  <c r="K380" i="28" s="1"/>
  <c r="K388" i="28" s="1"/>
  <c r="K411" i="28" s="1"/>
  <c r="K413" i="28" s="1"/>
  <c r="K415" i="28" s="1"/>
  <c r="L413" i="28" l="1"/>
  <c r="L415" i="28" s="1"/>
  <c r="L416" i="28" s="1"/>
  <c r="M416" i="28" s="1"/>
  <c r="G675" i="28" l="1"/>
  <c r="G674" i="28"/>
  <c r="I664" i="28"/>
  <c r="E17" i="25" l="1"/>
  <c r="E18" i="25" l="1"/>
  <c r="K643" i="28" l="1"/>
  <c r="I643" i="28"/>
  <c r="D643" i="28"/>
  <c r="B643" i="28"/>
  <c r="I675" i="28"/>
  <c r="I674" i="28"/>
  <c r="I673" i="28"/>
  <c r="G673" i="28"/>
  <c r="I667" i="28"/>
  <c r="L667" i="28" s="1"/>
  <c r="I666" i="28"/>
  <c r="L666" i="28" s="1"/>
  <c r="I665" i="28"/>
  <c r="L665" i="28" s="1"/>
  <c r="I658" i="28"/>
  <c r="I657" i="28"/>
  <c r="I656" i="28"/>
  <c r="I655" i="28"/>
  <c r="I654" i="28"/>
  <c r="I653" i="28"/>
  <c r="I652" i="28"/>
  <c r="I651" i="28"/>
  <c r="I650" i="28"/>
  <c r="I649" i="28"/>
  <c r="I648" i="28"/>
  <c r="G648" i="28"/>
  <c r="I647" i="28"/>
  <c r="G647" i="28"/>
  <c r="K597" i="28"/>
  <c r="I597" i="28"/>
  <c r="D597" i="28"/>
  <c r="B597" i="28"/>
  <c r="I629" i="28"/>
  <c r="L629" i="28" s="1"/>
  <c r="I628" i="28"/>
  <c r="L628" i="28" s="1"/>
  <c r="I627" i="28"/>
  <c r="G627" i="28"/>
  <c r="I621" i="28"/>
  <c r="L621" i="28" s="1"/>
  <c r="I620" i="28"/>
  <c r="L620" i="28" s="1"/>
  <c r="I619" i="28"/>
  <c r="L619" i="28" s="1"/>
  <c r="I618" i="28"/>
  <c r="L618" i="28" s="1"/>
  <c r="I612" i="28"/>
  <c r="G612" i="28"/>
  <c r="I611" i="28"/>
  <c r="G611" i="28"/>
  <c r="I610" i="28"/>
  <c r="G610" i="28"/>
  <c r="I609" i="28"/>
  <c r="G609" i="28"/>
  <c r="I608" i="28"/>
  <c r="G608" i="28"/>
  <c r="I607" i="28"/>
  <c r="G607" i="28"/>
  <c r="I606" i="28"/>
  <c r="G606" i="28"/>
  <c r="I605" i="28"/>
  <c r="G605" i="28"/>
  <c r="I604" i="28"/>
  <c r="G604" i="28"/>
  <c r="I603" i="28"/>
  <c r="G603" i="28"/>
  <c r="I602" i="28"/>
  <c r="G602" i="28"/>
  <c r="I601" i="28"/>
  <c r="G601" i="28"/>
  <c r="E183" i="29"/>
  <c r="F183" i="29" s="1"/>
  <c r="E27" i="29"/>
  <c r="F27" i="29" s="1"/>
  <c r="I565" i="28"/>
  <c r="G565" i="28"/>
  <c r="I564" i="28"/>
  <c r="G564" i="28"/>
  <c r="K551" i="28"/>
  <c r="I551" i="28"/>
  <c r="D551" i="28"/>
  <c r="B551" i="28"/>
  <c r="I583" i="28"/>
  <c r="L583" i="28" s="1"/>
  <c r="I582" i="28"/>
  <c r="L582" i="28" s="1"/>
  <c r="I581" i="28"/>
  <c r="G581" i="28"/>
  <c r="I575" i="28"/>
  <c r="L575" i="28" s="1"/>
  <c r="I574" i="28"/>
  <c r="L574" i="28" s="1"/>
  <c r="I573" i="28"/>
  <c r="L573" i="28" s="1"/>
  <c r="I572" i="28"/>
  <c r="L572" i="28" s="1"/>
  <c r="I566" i="28"/>
  <c r="G566" i="28"/>
  <c r="I563" i="28"/>
  <c r="G563" i="28"/>
  <c r="I562" i="28"/>
  <c r="G562" i="28"/>
  <c r="I561" i="28"/>
  <c r="G561" i="28"/>
  <c r="I560" i="28"/>
  <c r="G560" i="28"/>
  <c r="I559" i="28"/>
  <c r="G559" i="28"/>
  <c r="I558" i="28"/>
  <c r="G558" i="28"/>
  <c r="I557" i="28"/>
  <c r="G557" i="28"/>
  <c r="I556" i="28"/>
  <c r="G556" i="28"/>
  <c r="I555" i="28"/>
  <c r="G555" i="28"/>
  <c r="K509" i="28"/>
  <c r="I509" i="28"/>
  <c r="E519" i="28" s="1"/>
  <c r="D509" i="28"/>
  <c r="B509" i="28"/>
  <c r="I537" i="28"/>
  <c r="L537" i="28" s="1"/>
  <c r="I536" i="28"/>
  <c r="L536" i="28" s="1"/>
  <c r="I535" i="28"/>
  <c r="G535" i="28"/>
  <c r="I529" i="28"/>
  <c r="L529" i="28" s="1"/>
  <c r="I528" i="28"/>
  <c r="L528" i="28" s="1"/>
  <c r="I527" i="28"/>
  <c r="L527" i="28" s="1"/>
  <c r="I526" i="28"/>
  <c r="L526" i="28" s="1"/>
  <c r="I520" i="28"/>
  <c r="G520" i="28"/>
  <c r="I519" i="28"/>
  <c r="G519" i="28"/>
  <c r="I518" i="28"/>
  <c r="G518" i="28"/>
  <c r="I517" i="28"/>
  <c r="G517" i="28"/>
  <c r="I516" i="28"/>
  <c r="G516" i="28"/>
  <c r="I515" i="28"/>
  <c r="G515" i="28"/>
  <c r="I514" i="28"/>
  <c r="G514" i="28"/>
  <c r="I513" i="28"/>
  <c r="G513" i="28"/>
  <c r="K467" i="28"/>
  <c r="I467" i="28"/>
  <c r="E474" i="28" s="1"/>
  <c r="D467" i="28"/>
  <c r="B467" i="28"/>
  <c r="I495" i="28"/>
  <c r="L495" i="28" s="1"/>
  <c r="I494" i="28"/>
  <c r="L494" i="28" s="1"/>
  <c r="I493" i="28"/>
  <c r="G493" i="28"/>
  <c r="I487" i="28"/>
  <c r="L487" i="28" s="1"/>
  <c r="I486" i="28"/>
  <c r="L486" i="28" s="1"/>
  <c r="I485" i="28"/>
  <c r="L485" i="28" s="1"/>
  <c r="I484" i="28"/>
  <c r="L484" i="28" s="1"/>
  <c r="I478" i="28"/>
  <c r="G478" i="28"/>
  <c r="I477" i="28"/>
  <c r="G477" i="28"/>
  <c r="I476" i="28"/>
  <c r="G476" i="28"/>
  <c r="I475" i="28"/>
  <c r="G475" i="28"/>
  <c r="I474" i="28"/>
  <c r="G474" i="28"/>
  <c r="I473" i="28"/>
  <c r="G473" i="28"/>
  <c r="I472" i="28"/>
  <c r="G472" i="28"/>
  <c r="I471" i="28"/>
  <c r="G471" i="28"/>
  <c r="G436" i="28"/>
  <c r="G435" i="28"/>
  <c r="I434" i="28"/>
  <c r="I435" i="28"/>
  <c r="G434" i="28"/>
  <c r="G433" i="28"/>
  <c r="I433" i="28"/>
  <c r="G432" i="28"/>
  <c r="G431" i="28"/>
  <c r="E563" i="28" l="1"/>
  <c r="E557" i="28"/>
  <c r="E607" i="28"/>
  <c r="E609" i="28"/>
  <c r="E648" i="28"/>
  <c r="E647" i="28"/>
  <c r="E675" i="28"/>
  <c r="E674" i="28"/>
  <c r="F674" i="28" s="1"/>
  <c r="K674" i="28" s="1"/>
  <c r="E627" i="28"/>
  <c r="L627" i="28" s="1"/>
  <c r="L631" i="28" s="1"/>
  <c r="E610" i="28"/>
  <c r="E601" i="28"/>
  <c r="E606" i="28"/>
  <c r="E602" i="28"/>
  <c r="K666" i="28"/>
  <c r="K665" i="28"/>
  <c r="L656" i="28"/>
  <c r="K656" i="28"/>
  <c r="E604" i="28"/>
  <c r="E608" i="28"/>
  <c r="E612" i="28" s="1"/>
  <c r="E611" i="28"/>
  <c r="K667" i="28"/>
  <c r="E673" i="28"/>
  <c r="E605" i="28"/>
  <c r="K629" i="28"/>
  <c r="K620" i="28"/>
  <c r="K619" i="28"/>
  <c r="L623" i="28"/>
  <c r="E520" i="28"/>
  <c r="E566" i="28"/>
  <c r="F566" i="28" s="1"/>
  <c r="K566" i="28" s="1"/>
  <c r="E564" i="28"/>
  <c r="L564" i="28" s="1"/>
  <c r="K618" i="28"/>
  <c r="K628" i="28"/>
  <c r="E556" i="28"/>
  <c r="K621" i="28"/>
  <c r="E565" i="28"/>
  <c r="E478" i="28"/>
  <c r="L478" i="28" s="1"/>
  <c r="E477" i="28"/>
  <c r="E513" i="28"/>
  <c r="E516" i="28"/>
  <c r="E558" i="28"/>
  <c r="F563" i="28"/>
  <c r="K563" i="28" s="1"/>
  <c r="E517" i="28"/>
  <c r="E559" i="28"/>
  <c r="L559" i="28" s="1"/>
  <c r="E561" i="28"/>
  <c r="E475" i="28"/>
  <c r="E473" i="28"/>
  <c r="E514" i="28"/>
  <c r="E518" i="28"/>
  <c r="E555" i="28"/>
  <c r="F555" i="28" s="1"/>
  <c r="K555" i="28" s="1"/>
  <c r="E560" i="28"/>
  <c r="F565" i="28"/>
  <c r="K565" i="28" s="1"/>
  <c r="E476" i="28"/>
  <c r="L476" i="28" s="1"/>
  <c r="E515" i="28"/>
  <c r="E562" i="28"/>
  <c r="K583" i="28"/>
  <c r="L577" i="28"/>
  <c r="K574" i="28"/>
  <c r="K573" i="28"/>
  <c r="K572" i="28"/>
  <c r="K582" i="28"/>
  <c r="K575" i="28"/>
  <c r="E581" i="28"/>
  <c r="L48" i="29" s="1"/>
  <c r="M48" i="29" s="1"/>
  <c r="K537" i="28"/>
  <c r="K528" i="28"/>
  <c r="K527" i="28"/>
  <c r="L531" i="28"/>
  <c r="E493" i="28"/>
  <c r="L493" i="28" s="1"/>
  <c r="L497" i="28" s="1"/>
  <c r="K526" i="28"/>
  <c r="K536" i="28"/>
  <c r="K529" i="28"/>
  <c r="E535" i="28"/>
  <c r="E472" i="28"/>
  <c r="L472" i="28" s="1"/>
  <c r="E471" i="28"/>
  <c r="L471" i="28" s="1"/>
  <c r="K495" i="28"/>
  <c r="K486" i="28"/>
  <c r="L474" i="28"/>
  <c r="K485" i="28"/>
  <c r="L489" i="28"/>
  <c r="F474" i="28"/>
  <c r="K474" i="28" s="1"/>
  <c r="K484" i="28"/>
  <c r="K494" i="28"/>
  <c r="K487" i="28"/>
  <c r="K420" i="28"/>
  <c r="I420" i="28"/>
  <c r="D420" i="28"/>
  <c r="B420" i="28"/>
  <c r="I453" i="28"/>
  <c r="L453" i="28" s="1"/>
  <c r="I452" i="28"/>
  <c r="L452" i="28" s="1"/>
  <c r="I451" i="28"/>
  <c r="G451" i="28"/>
  <c r="I445" i="28"/>
  <c r="L445" i="28" s="1"/>
  <c r="I444" i="28"/>
  <c r="L444" i="28" s="1"/>
  <c r="I443" i="28"/>
  <c r="L443" i="28" s="1"/>
  <c r="I442" i="28"/>
  <c r="L442" i="28" s="1"/>
  <c r="I436" i="28"/>
  <c r="I432" i="28"/>
  <c r="I431" i="28"/>
  <c r="I430" i="28"/>
  <c r="G430" i="28"/>
  <c r="I429" i="28"/>
  <c r="G429" i="28"/>
  <c r="I428" i="28"/>
  <c r="G428" i="28"/>
  <c r="I427" i="28"/>
  <c r="G427" i="28"/>
  <c r="I426" i="28"/>
  <c r="G426" i="28"/>
  <c r="I425" i="28"/>
  <c r="G425" i="28"/>
  <c r="I424" i="28"/>
  <c r="G424" i="28"/>
  <c r="E451" i="28"/>
  <c r="L63" i="29" s="1"/>
  <c r="M63" i="29" s="1"/>
  <c r="G336" i="28"/>
  <c r="G335" i="28"/>
  <c r="K324" i="28"/>
  <c r="I324" i="28"/>
  <c r="D324" i="28"/>
  <c r="B324" i="28"/>
  <c r="I355" i="28"/>
  <c r="L355" i="28" s="1"/>
  <c r="I354" i="28"/>
  <c r="L354" i="28" s="1"/>
  <c r="I353" i="28"/>
  <c r="G353" i="28"/>
  <c r="I347" i="28"/>
  <c r="L347" i="28" s="1"/>
  <c r="I346" i="28"/>
  <c r="K346" i="28" s="1"/>
  <c r="I345" i="28"/>
  <c r="L345" i="28" s="1"/>
  <c r="I344" i="28"/>
  <c r="L344" i="28" s="1"/>
  <c r="I338" i="28"/>
  <c r="L338" i="28" s="1"/>
  <c r="I337" i="28"/>
  <c r="L337" i="28" s="1"/>
  <c r="I336" i="28"/>
  <c r="I335" i="28"/>
  <c r="I334" i="28"/>
  <c r="G334" i="28"/>
  <c r="I333" i="28"/>
  <c r="G333" i="28"/>
  <c r="I332" i="28"/>
  <c r="G332" i="28"/>
  <c r="I331" i="28"/>
  <c r="G331" i="28"/>
  <c r="I330" i="28"/>
  <c r="G330" i="28"/>
  <c r="I329" i="28"/>
  <c r="G329" i="28"/>
  <c r="I328" i="28"/>
  <c r="G328" i="28"/>
  <c r="E284" i="28"/>
  <c r="K279" i="28"/>
  <c r="I279" i="28"/>
  <c r="D279" i="28"/>
  <c r="B279" i="28"/>
  <c r="I310" i="28"/>
  <c r="L310" i="28" s="1"/>
  <c r="I309" i="28"/>
  <c r="L309" i="28" s="1"/>
  <c r="I308" i="28"/>
  <c r="G308" i="28"/>
  <c r="I302" i="28"/>
  <c r="L302" i="28" s="1"/>
  <c r="I301" i="28"/>
  <c r="L301" i="28" s="1"/>
  <c r="I300" i="28"/>
  <c r="L300" i="28" s="1"/>
  <c r="I299" i="28"/>
  <c r="L299" i="28" s="1"/>
  <c r="I293" i="28"/>
  <c r="L293" i="28" s="1"/>
  <c r="I292" i="28"/>
  <c r="L292" i="28" s="1"/>
  <c r="I291" i="28"/>
  <c r="L291" i="28" s="1"/>
  <c r="I290" i="28"/>
  <c r="L290" i="28" s="1"/>
  <c r="I289" i="28"/>
  <c r="I288" i="28"/>
  <c r="I287" i="28"/>
  <c r="L287" i="28" s="1"/>
  <c r="I286" i="28"/>
  <c r="G286" i="28"/>
  <c r="I285" i="28"/>
  <c r="G285" i="28"/>
  <c r="I284" i="28"/>
  <c r="G284" i="28"/>
  <c r="I283" i="28"/>
  <c r="G283" i="28"/>
  <c r="E243" i="28"/>
  <c r="E427" i="28" l="1"/>
  <c r="E432" i="28"/>
  <c r="E74" i="29"/>
  <c r="F74" i="29" s="1"/>
  <c r="E285" i="28"/>
  <c r="E329" i="28"/>
  <c r="E328" i="28"/>
  <c r="E334" i="28"/>
  <c r="E333" i="28"/>
  <c r="E208" i="29" s="1"/>
  <c r="F208" i="29" s="1"/>
  <c r="E332" i="28"/>
  <c r="E170" i="29" s="1"/>
  <c r="F170" i="29" s="1"/>
  <c r="F627" i="28"/>
  <c r="K627" i="28" s="1"/>
  <c r="K631" i="28" s="1"/>
  <c r="E248" i="29"/>
  <c r="F248" i="29" s="1"/>
  <c r="F675" i="28"/>
  <c r="K675" i="28" s="1"/>
  <c r="L116" i="29"/>
  <c r="M116" i="29" s="1"/>
  <c r="E430" i="28"/>
  <c r="E436" i="28"/>
  <c r="F436" i="28" s="1"/>
  <c r="K436" i="28" s="1"/>
  <c r="E429" i="28"/>
  <c r="E435" i="28"/>
  <c r="E428" i="28"/>
  <c r="E434" i="28"/>
  <c r="E424" i="28"/>
  <c r="F424" i="28" s="1"/>
  <c r="K424" i="28" s="1"/>
  <c r="L675" i="28"/>
  <c r="K664" i="28"/>
  <c r="K669" i="28" s="1"/>
  <c r="L664" i="28"/>
  <c r="L669" i="28" s="1"/>
  <c r="L674" i="28"/>
  <c r="F493" i="28"/>
  <c r="K493" i="28" s="1"/>
  <c r="K497" i="28" s="1"/>
  <c r="L49" i="29"/>
  <c r="M49" i="29" s="1"/>
  <c r="L105" i="29"/>
  <c r="M105" i="29" s="1"/>
  <c r="L566" i="28"/>
  <c r="L651" i="28"/>
  <c r="K651" i="28"/>
  <c r="L652" i="28"/>
  <c r="K652" i="28"/>
  <c r="L650" i="28"/>
  <c r="K650" i="28"/>
  <c r="L655" i="28"/>
  <c r="K655" i="28"/>
  <c r="L673" i="28"/>
  <c r="F673" i="28"/>
  <c r="K673" i="28" s="1"/>
  <c r="L653" i="28"/>
  <c r="K653" i="28"/>
  <c r="L654" i="28"/>
  <c r="K654" i="28"/>
  <c r="L657" i="28"/>
  <c r="K657" i="28"/>
  <c r="L647" i="28"/>
  <c r="F647" i="28"/>
  <c r="K647" i="28" s="1"/>
  <c r="L648" i="28"/>
  <c r="F648" i="28"/>
  <c r="K648" i="28" s="1"/>
  <c r="K623" i="28"/>
  <c r="L609" i="28"/>
  <c r="F609" i="28"/>
  <c r="K609" i="28" s="1"/>
  <c r="L608" i="28"/>
  <c r="F608" i="28"/>
  <c r="K608" i="28" s="1"/>
  <c r="F559" i="28"/>
  <c r="K559" i="28" s="1"/>
  <c r="L605" i="28"/>
  <c r="F605" i="28"/>
  <c r="K605" i="28" s="1"/>
  <c r="F564" i="28"/>
  <c r="K564" i="28" s="1"/>
  <c r="L612" i="28"/>
  <c r="F612" i="28"/>
  <c r="K612" i="28" s="1"/>
  <c r="L604" i="28"/>
  <c r="F604" i="28"/>
  <c r="K604" i="28" s="1"/>
  <c r="L607" i="28"/>
  <c r="F607" i="28"/>
  <c r="K607" i="28" s="1"/>
  <c r="E603" i="28"/>
  <c r="L602" i="28"/>
  <c r="F602" i="28"/>
  <c r="K602" i="28" s="1"/>
  <c r="L606" i="28"/>
  <c r="F606" i="28"/>
  <c r="K606" i="28" s="1"/>
  <c r="L555" i="28"/>
  <c r="L611" i="28"/>
  <c r="F611" i="28"/>
  <c r="K611" i="28" s="1"/>
  <c r="L601" i="28"/>
  <c r="F601" i="28"/>
  <c r="K601" i="28" s="1"/>
  <c r="L610" i="28"/>
  <c r="F610" i="28"/>
  <c r="K610" i="28" s="1"/>
  <c r="F478" i="28"/>
  <c r="K478" i="28" s="1"/>
  <c r="L563" i="28"/>
  <c r="L565" i="28"/>
  <c r="F476" i="28"/>
  <c r="K476" i="28" s="1"/>
  <c r="L46" i="29"/>
  <c r="M46" i="29" s="1"/>
  <c r="F556" i="28"/>
  <c r="K556" i="28" s="1"/>
  <c r="L556" i="28"/>
  <c r="F514" i="28"/>
  <c r="K514" i="28" s="1"/>
  <c r="L562" i="28"/>
  <c r="F562" i="28"/>
  <c r="K562" i="28" s="1"/>
  <c r="L561" i="28"/>
  <c r="F561" i="28"/>
  <c r="K561" i="28" s="1"/>
  <c r="L558" i="28"/>
  <c r="F558" i="28"/>
  <c r="K558" i="28" s="1"/>
  <c r="L514" i="28"/>
  <c r="L560" i="28"/>
  <c r="F560" i="28"/>
  <c r="K560" i="28" s="1"/>
  <c r="L581" i="28"/>
  <c r="L585" i="28" s="1"/>
  <c r="F581" i="28"/>
  <c r="K581" i="28" s="1"/>
  <c r="K585" i="28" s="1"/>
  <c r="K577" i="28"/>
  <c r="K531" i="28"/>
  <c r="L513" i="28"/>
  <c r="F513" i="28"/>
  <c r="K513" i="28" s="1"/>
  <c r="L47" i="29"/>
  <c r="M47" i="29" s="1"/>
  <c r="L519" i="28"/>
  <c r="F519" i="28"/>
  <c r="K519" i="28" s="1"/>
  <c r="L520" i="28"/>
  <c r="F520" i="28"/>
  <c r="K520" i="28" s="1"/>
  <c r="L535" i="28"/>
  <c r="L539" i="28" s="1"/>
  <c r="F535" i="28"/>
  <c r="K535" i="28" s="1"/>
  <c r="K539" i="28" s="1"/>
  <c r="L515" i="28"/>
  <c r="F515" i="28"/>
  <c r="K515" i="28" s="1"/>
  <c r="L516" i="28"/>
  <c r="F516" i="28"/>
  <c r="K516" i="28" s="1"/>
  <c r="L517" i="28"/>
  <c r="F517" i="28"/>
  <c r="K517" i="28" s="1"/>
  <c r="L518" i="28"/>
  <c r="F518" i="28"/>
  <c r="K518" i="28" s="1"/>
  <c r="F472" i="28"/>
  <c r="K472" i="28" s="1"/>
  <c r="F471" i="28"/>
  <c r="K471" i="28" s="1"/>
  <c r="E433" i="28"/>
  <c r="L473" i="28"/>
  <c r="F473" i="28"/>
  <c r="K473" i="28" s="1"/>
  <c r="K489" i="28"/>
  <c r="L477" i="28"/>
  <c r="F477" i="28"/>
  <c r="K477" i="28" s="1"/>
  <c r="L475" i="28"/>
  <c r="F475" i="28"/>
  <c r="K475" i="28" s="1"/>
  <c r="E425" i="28"/>
  <c r="E426" i="28" s="1"/>
  <c r="L426" i="28" s="1"/>
  <c r="E335" i="28"/>
  <c r="E43" i="29" s="1"/>
  <c r="F43" i="29" s="1"/>
  <c r="E336" i="28"/>
  <c r="E76" i="29" s="1"/>
  <c r="F76" i="29" s="1"/>
  <c r="E431" i="28"/>
  <c r="L428" i="28"/>
  <c r="K453" i="28"/>
  <c r="L447" i="28"/>
  <c r="K444" i="28"/>
  <c r="K443" i="28"/>
  <c r="L451" i="28"/>
  <c r="L455" i="28" s="1"/>
  <c r="F451" i="28"/>
  <c r="K451" i="28" s="1"/>
  <c r="K442" i="28"/>
  <c r="K452" i="28"/>
  <c r="K445" i="28"/>
  <c r="K337" i="28"/>
  <c r="K355" i="28"/>
  <c r="K345" i="28"/>
  <c r="L346" i="28"/>
  <c r="L349" i="28" s="1"/>
  <c r="E331" i="28"/>
  <c r="K354" i="28"/>
  <c r="K338" i="28"/>
  <c r="K344" i="28"/>
  <c r="K347" i="28"/>
  <c r="E353" i="28"/>
  <c r="L58" i="29" s="1"/>
  <c r="M58" i="29" s="1"/>
  <c r="E330" i="28"/>
  <c r="K292" i="28"/>
  <c r="K310" i="28"/>
  <c r="K287" i="28"/>
  <c r="K291" i="28"/>
  <c r="K301" i="28"/>
  <c r="K300" i="28"/>
  <c r="L304" i="28"/>
  <c r="K288" i="28"/>
  <c r="L288" i="28"/>
  <c r="K290" i="28"/>
  <c r="K309" i="28"/>
  <c r="K293" i="28"/>
  <c r="K299" i="28"/>
  <c r="K302" i="28"/>
  <c r="E308" i="28"/>
  <c r="L112" i="29" s="1"/>
  <c r="M112" i="29" s="1"/>
  <c r="F332" i="28" l="1"/>
  <c r="K332" i="28" s="1"/>
  <c r="L333" i="28"/>
  <c r="F333" i="28"/>
  <c r="K333" i="28" s="1"/>
  <c r="L332" i="28"/>
  <c r="K677" i="28"/>
  <c r="L677" i="28"/>
  <c r="L649" i="28"/>
  <c r="K649" i="28"/>
  <c r="L658" i="28"/>
  <c r="K658" i="28"/>
  <c r="L603" i="28"/>
  <c r="L614" i="28" s="1"/>
  <c r="L634" i="28" s="1"/>
  <c r="F603" i="28"/>
  <c r="K603" i="28" s="1"/>
  <c r="K614" i="28" s="1"/>
  <c r="K634" i="28" s="1"/>
  <c r="L424" i="28"/>
  <c r="F428" i="28"/>
  <c r="K428" i="28" s="1"/>
  <c r="L557" i="28"/>
  <c r="L568" i="28" s="1"/>
  <c r="L588" i="28" s="1"/>
  <c r="F557" i="28"/>
  <c r="K557" i="28" s="1"/>
  <c r="K568" i="28" s="1"/>
  <c r="K588" i="28" s="1"/>
  <c r="L522" i="28"/>
  <c r="L542" i="28" s="1"/>
  <c r="K522" i="28"/>
  <c r="K542" i="28" s="1"/>
  <c r="L436" i="28"/>
  <c r="F433" i="28"/>
  <c r="K433" i="28" s="1"/>
  <c r="L433" i="28"/>
  <c r="F435" i="28"/>
  <c r="K435" i="28" s="1"/>
  <c r="L435" i="28"/>
  <c r="L480" i="28"/>
  <c r="L500" i="28" s="1"/>
  <c r="K480" i="28"/>
  <c r="K500" i="28" s="1"/>
  <c r="K502" i="28" s="1"/>
  <c r="K504" i="28" s="1"/>
  <c r="F434" i="28"/>
  <c r="K434" i="28" s="1"/>
  <c r="L434" i="28"/>
  <c r="F426" i="28"/>
  <c r="K426" i="28" s="1"/>
  <c r="F335" i="28"/>
  <c r="K335" i="28" s="1"/>
  <c r="L335" i="28"/>
  <c r="F432" i="28"/>
  <c r="K432" i="28" s="1"/>
  <c r="E182" i="29"/>
  <c r="F182" i="29" s="1"/>
  <c r="L336" i="28"/>
  <c r="F336" i="28"/>
  <c r="K336" i="28" s="1"/>
  <c r="E25" i="29"/>
  <c r="F25" i="29" s="1"/>
  <c r="F431" i="28"/>
  <c r="K431" i="28" s="1"/>
  <c r="K455" i="28"/>
  <c r="L427" i="28"/>
  <c r="F427" i="28"/>
  <c r="K427" i="28" s="1"/>
  <c r="L431" i="28"/>
  <c r="L432" i="28"/>
  <c r="L425" i="28"/>
  <c r="F425" i="28"/>
  <c r="K425" i="28" s="1"/>
  <c r="K447" i="28"/>
  <c r="L429" i="28"/>
  <c r="F429" i="28"/>
  <c r="K429" i="28" s="1"/>
  <c r="K349" i="28"/>
  <c r="L330" i="28"/>
  <c r="F330" i="28"/>
  <c r="K330" i="28" s="1"/>
  <c r="L329" i="28"/>
  <c r="F329" i="28"/>
  <c r="K329" i="28" s="1"/>
  <c r="L328" i="28"/>
  <c r="F328" i="28"/>
  <c r="K328" i="28" s="1"/>
  <c r="L331" i="28"/>
  <c r="F331" i="28"/>
  <c r="K331" i="28" s="1"/>
  <c r="L353" i="28"/>
  <c r="L357" i="28" s="1"/>
  <c r="F353" i="28"/>
  <c r="K353" i="28" s="1"/>
  <c r="K357" i="28" s="1"/>
  <c r="L334" i="28"/>
  <c r="F334" i="28"/>
  <c r="K334" i="28" s="1"/>
  <c r="K304" i="28"/>
  <c r="L285" i="28"/>
  <c r="F285" i="28"/>
  <c r="K285" i="28" s="1"/>
  <c r="L284" i="28"/>
  <c r="F284" i="28"/>
  <c r="K284" i="28" s="1"/>
  <c r="L308" i="28"/>
  <c r="L312" i="28" s="1"/>
  <c r="F308" i="28"/>
  <c r="K308" i="28" s="1"/>
  <c r="K312" i="28" s="1"/>
  <c r="L289" i="28"/>
  <c r="K289" i="28"/>
  <c r="L286" i="28"/>
  <c r="F286" i="28"/>
  <c r="K286" i="28" s="1"/>
  <c r="L283" i="28"/>
  <c r="F283" i="28"/>
  <c r="K283" i="28" s="1"/>
  <c r="K660" i="28" l="1"/>
  <c r="K680" i="28" s="1"/>
  <c r="K682" i="28" s="1"/>
  <c r="K684" i="28" s="1"/>
  <c r="L660" i="28"/>
  <c r="L680" i="28" s="1"/>
  <c r="L682" i="28" s="1"/>
  <c r="L684" i="28" s="1"/>
  <c r="L685" i="28" s="1"/>
  <c r="K636" i="28"/>
  <c r="K638" i="28" s="1"/>
  <c r="L636" i="28"/>
  <c r="L638" i="28" s="1"/>
  <c r="L639" i="28" s="1"/>
  <c r="K590" i="28"/>
  <c r="K592" i="28" s="1"/>
  <c r="L590" i="28"/>
  <c r="L592" i="28" s="1"/>
  <c r="L593" i="28" s="1"/>
  <c r="K544" i="28"/>
  <c r="K546" i="28" s="1"/>
  <c r="L544" i="28"/>
  <c r="L546" i="28" s="1"/>
  <c r="L547" i="28" s="1"/>
  <c r="L502" i="28"/>
  <c r="L504" i="28" s="1"/>
  <c r="L505" i="28" s="1"/>
  <c r="M505" i="28" s="1"/>
  <c r="K340" i="28"/>
  <c r="K360" i="28" s="1"/>
  <c r="L430" i="28"/>
  <c r="L438" i="28" s="1"/>
  <c r="L458" i="28" s="1"/>
  <c r="F430" i="28"/>
  <c r="K430" i="28" s="1"/>
  <c r="K438" i="28" s="1"/>
  <c r="K458" i="28" s="1"/>
  <c r="L340" i="28"/>
  <c r="L360" i="28" s="1"/>
  <c r="L295" i="28"/>
  <c r="L315" i="28" s="1"/>
  <c r="L317" i="28" s="1"/>
  <c r="L319" i="28" s="1"/>
  <c r="L320" i="28" s="1"/>
  <c r="K295" i="28"/>
  <c r="K315" i="28" s="1"/>
  <c r="K317" i="28" s="1"/>
  <c r="M685" i="28" l="1"/>
  <c r="M639" i="28"/>
  <c r="M593" i="28"/>
  <c r="M547" i="28"/>
  <c r="K460" i="28"/>
  <c r="K462" i="28" s="1"/>
  <c r="L460" i="28"/>
  <c r="L462" i="28" s="1"/>
  <c r="L463" i="28" s="1"/>
  <c r="L362" i="28"/>
  <c r="L364" i="28" s="1"/>
  <c r="L365" i="28" s="1"/>
  <c r="K362" i="28"/>
  <c r="K364" i="28" s="1"/>
  <c r="K319" i="28"/>
  <c r="M463" i="28" l="1"/>
  <c r="M365" i="28"/>
  <c r="M320" i="28"/>
  <c r="K234" i="28" l="1"/>
  <c r="I234" i="28"/>
  <c r="D234" i="28"/>
  <c r="B234" i="28"/>
  <c r="I265" i="28"/>
  <c r="L265" i="28" s="1"/>
  <c r="I264" i="28"/>
  <c r="L264" i="28" s="1"/>
  <c r="I263" i="28"/>
  <c r="G263" i="28"/>
  <c r="I257" i="28"/>
  <c r="L257" i="28" s="1"/>
  <c r="I256" i="28"/>
  <c r="K256" i="28" s="1"/>
  <c r="I255" i="28"/>
  <c r="L255" i="28" s="1"/>
  <c r="I254" i="28"/>
  <c r="L254" i="28" s="1"/>
  <c r="I248" i="28"/>
  <c r="I247" i="28"/>
  <c r="I246" i="28"/>
  <c r="I245" i="28"/>
  <c r="I244" i="28"/>
  <c r="G244" i="28"/>
  <c r="I243" i="28"/>
  <c r="G243" i="28"/>
  <c r="I242" i="28"/>
  <c r="G242" i="28"/>
  <c r="I241" i="28"/>
  <c r="G241" i="28"/>
  <c r="I240" i="28"/>
  <c r="G240" i="28"/>
  <c r="I239" i="28"/>
  <c r="G239" i="28"/>
  <c r="I238" i="28"/>
  <c r="G238" i="28"/>
  <c r="E239" i="28" l="1"/>
  <c r="E238" i="28"/>
  <c r="E244" i="28"/>
  <c r="E26" i="29"/>
  <c r="F26" i="29" s="1"/>
  <c r="E263" i="28"/>
  <c r="L62" i="29" s="1"/>
  <c r="M62" i="29" s="1"/>
  <c r="K254" i="28"/>
  <c r="E240" i="28"/>
  <c r="L240" i="28" s="1"/>
  <c r="E241" i="28"/>
  <c r="K255" i="28"/>
  <c r="L256" i="28"/>
  <c r="L259" i="28" s="1"/>
  <c r="K265" i="28"/>
  <c r="L242" i="28"/>
  <c r="F242" i="28"/>
  <c r="K242" i="28" s="1"/>
  <c r="K264" i="28"/>
  <c r="K257" i="28"/>
  <c r="L263" i="28" l="1"/>
  <c r="L267" i="28" s="1"/>
  <c r="F263" i="28"/>
  <c r="K263" i="28" s="1"/>
  <c r="K267" i="28" s="1"/>
  <c r="F240" i="28"/>
  <c r="K240" i="28" s="1"/>
  <c r="F238" i="28"/>
  <c r="K238" i="28" s="1"/>
  <c r="L238" i="28"/>
  <c r="K259" i="28"/>
  <c r="L245" i="28"/>
  <c r="K245" i="28"/>
  <c r="L247" i="28"/>
  <c r="K247" i="28"/>
  <c r="L239" i="28"/>
  <c r="F239" i="28"/>
  <c r="K239" i="28" s="1"/>
  <c r="L243" i="28"/>
  <c r="F243" i="28"/>
  <c r="K243" i="28" s="1"/>
  <c r="L248" i="28"/>
  <c r="K248" i="28"/>
  <c r="L241" i="28"/>
  <c r="F241" i="28"/>
  <c r="K241" i="28" s="1"/>
  <c r="L246" i="28"/>
  <c r="K246" i="28"/>
  <c r="L244" i="28" l="1"/>
  <c r="L250" i="28" s="1"/>
  <c r="L270" i="28" s="1"/>
  <c r="F244" i="28"/>
  <c r="K244" i="28" s="1"/>
  <c r="K250" i="28" s="1"/>
  <c r="K270" i="28" s="1"/>
  <c r="K272" i="28" l="1"/>
  <c r="K274" i="28" s="1"/>
  <c r="L272" i="28"/>
  <c r="L274" i="28" s="1"/>
  <c r="L275" i="28" s="1"/>
  <c r="M275" i="28" l="1"/>
  <c r="K189" i="28" l="1"/>
  <c r="I189" i="28"/>
  <c r="D189" i="28"/>
  <c r="B189" i="28"/>
  <c r="I220" i="28"/>
  <c r="L220" i="28" s="1"/>
  <c r="I219" i="28"/>
  <c r="L219" i="28" s="1"/>
  <c r="I218" i="28"/>
  <c r="G218" i="28"/>
  <c r="I212" i="28"/>
  <c r="L212" i="28" s="1"/>
  <c r="I211" i="28"/>
  <c r="L211" i="28" s="1"/>
  <c r="I210" i="28"/>
  <c r="L210" i="28" s="1"/>
  <c r="I209" i="28"/>
  <c r="L209" i="28" s="1"/>
  <c r="I203" i="28"/>
  <c r="G203" i="28"/>
  <c r="I202" i="28"/>
  <c r="G202" i="28"/>
  <c r="I201" i="28"/>
  <c r="G201" i="28"/>
  <c r="I200" i="28"/>
  <c r="G200" i="28"/>
  <c r="I199" i="28"/>
  <c r="G199" i="28"/>
  <c r="I198" i="28"/>
  <c r="G198" i="28"/>
  <c r="I197" i="28"/>
  <c r="G197" i="28"/>
  <c r="I196" i="28"/>
  <c r="G196" i="28"/>
  <c r="I195" i="28"/>
  <c r="G195" i="28"/>
  <c r="I194" i="28"/>
  <c r="G194" i="28"/>
  <c r="I193" i="28"/>
  <c r="G193" i="28"/>
  <c r="I158" i="28"/>
  <c r="G158" i="28"/>
  <c r="G157" i="28"/>
  <c r="G156" i="28"/>
  <c r="I157" i="28"/>
  <c r="G155" i="28"/>
  <c r="G154" i="28"/>
  <c r="G153" i="28"/>
  <c r="G152" i="28"/>
  <c r="E198" i="28" l="1"/>
  <c r="E200" i="28"/>
  <c r="E193" i="28"/>
  <c r="F193" i="28" s="1"/>
  <c r="K193" i="28" s="1"/>
  <c r="E218" i="28"/>
  <c r="F218" i="28" s="1"/>
  <c r="K218" i="28" s="1"/>
  <c r="E194" i="28"/>
  <c r="E197" i="28"/>
  <c r="L197" i="28" s="1"/>
  <c r="E202" i="28"/>
  <c r="E203" i="28"/>
  <c r="E195" i="28"/>
  <c r="L195" i="28" s="1"/>
  <c r="E201" i="28"/>
  <c r="K220" i="28"/>
  <c r="K211" i="28"/>
  <c r="K210" i="28"/>
  <c r="L214" i="28"/>
  <c r="K209" i="28"/>
  <c r="K219" i="28"/>
  <c r="E196" i="28"/>
  <c r="E134" i="29" s="1"/>
  <c r="F134" i="29" s="1"/>
  <c r="K212" i="28"/>
  <c r="G151" i="28"/>
  <c r="G150" i="28"/>
  <c r="L193" i="28" l="1"/>
  <c r="L218" i="28"/>
  <c r="L222" i="28" s="1"/>
  <c r="F197" i="28"/>
  <c r="K197" i="28" s="1"/>
  <c r="F195" i="28"/>
  <c r="K195" i="28" s="1"/>
  <c r="K222" i="28"/>
  <c r="L200" i="28"/>
  <c r="F200" i="28"/>
  <c r="K200" i="28" s="1"/>
  <c r="L196" i="28"/>
  <c r="F196" i="28"/>
  <c r="K196" i="28" s="1"/>
  <c r="L201" i="28"/>
  <c r="F201" i="28"/>
  <c r="K201" i="28" s="1"/>
  <c r="L202" i="28"/>
  <c r="F202" i="28"/>
  <c r="K202" i="28" s="1"/>
  <c r="L194" i="28"/>
  <c r="F194" i="28"/>
  <c r="K194" i="28" s="1"/>
  <c r="L198" i="28"/>
  <c r="F198" i="28"/>
  <c r="K198" i="28" s="1"/>
  <c r="E199" i="28"/>
  <c r="K214" i="28"/>
  <c r="L203" i="28"/>
  <c r="F203" i="28"/>
  <c r="K203" i="28" s="1"/>
  <c r="K144" i="28"/>
  <c r="I144" i="28"/>
  <c r="E173" i="28" s="1"/>
  <c r="D144" i="28"/>
  <c r="B144" i="28"/>
  <c r="I175" i="28"/>
  <c r="L175" i="28" s="1"/>
  <c r="I174" i="28"/>
  <c r="L174" i="28" s="1"/>
  <c r="I173" i="28"/>
  <c r="G173" i="28"/>
  <c r="I167" i="28"/>
  <c r="L167" i="28" s="1"/>
  <c r="I166" i="28"/>
  <c r="L166" i="28" s="1"/>
  <c r="I165" i="28"/>
  <c r="L165" i="28" s="1"/>
  <c r="I164" i="28"/>
  <c r="L164" i="28" s="1"/>
  <c r="I156" i="28"/>
  <c r="I155" i="28"/>
  <c r="I154" i="28"/>
  <c r="I153" i="28"/>
  <c r="I152" i="28"/>
  <c r="I151" i="28"/>
  <c r="I150" i="28"/>
  <c r="I149" i="28"/>
  <c r="G149" i="28"/>
  <c r="I148" i="28"/>
  <c r="G148" i="28"/>
  <c r="E157" i="28" l="1"/>
  <c r="E156" i="28"/>
  <c r="F156" i="28" s="1"/>
  <c r="K156" i="28" s="1"/>
  <c r="E158" i="28"/>
  <c r="L199" i="28"/>
  <c r="L205" i="28" s="1"/>
  <c r="L225" i="28" s="1"/>
  <c r="F199" i="28"/>
  <c r="K199" i="28" s="1"/>
  <c r="K205" i="28" s="1"/>
  <c r="K225" i="28" s="1"/>
  <c r="E153" i="28"/>
  <c r="L153" i="28" s="1"/>
  <c r="E151" i="28"/>
  <c r="F151" i="28" s="1"/>
  <c r="K151" i="28" s="1"/>
  <c r="E152" i="28"/>
  <c r="L152" i="28" s="1"/>
  <c r="E155" i="28"/>
  <c r="F155" i="28" s="1"/>
  <c r="K155" i="28" s="1"/>
  <c r="E150" i="28"/>
  <c r="L150" i="28" s="1"/>
  <c r="E148" i="28"/>
  <c r="E257" i="29" s="1"/>
  <c r="F257" i="29" s="1"/>
  <c r="E149" i="28"/>
  <c r="E256" i="29" s="1"/>
  <c r="F256" i="29" s="1"/>
  <c r="K166" i="28"/>
  <c r="K175" i="28"/>
  <c r="K165" i="28"/>
  <c r="L173" i="28"/>
  <c r="L177" i="28" s="1"/>
  <c r="F173" i="28"/>
  <c r="K173" i="28" s="1"/>
  <c r="L169" i="28"/>
  <c r="K174" i="28"/>
  <c r="K164" i="28"/>
  <c r="K167" i="28"/>
  <c r="L151" i="28" l="1"/>
  <c r="L148" i="28"/>
  <c r="K227" i="28"/>
  <c r="K229" i="28" s="1"/>
  <c r="L227" i="28"/>
  <c r="L229" i="28" s="1"/>
  <c r="L230" i="28" s="1"/>
  <c r="F157" i="28"/>
  <c r="K157" i="28" s="1"/>
  <c r="L157" i="28"/>
  <c r="L156" i="28"/>
  <c r="F158" i="28"/>
  <c r="K158" i="28" s="1"/>
  <c r="L158" i="28"/>
  <c r="E200" i="29"/>
  <c r="F200" i="29" s="1"/>
  <c r="F152" i="28"/>
  <c r="K152" i="28" s="1"/>
  <c r="F148" i="28"/>
  <c r="K148" i="28" s="1"/>
  <c r="L155" i="28"/>
  <c r="F150" i="28"/>
  <c r="K150" i="28" s="1"/>
  <c r="E106" i="29"/>
  <c r="F106" i="29" s="1"/>
  <c r="E154" i="28"/>
  <c r="F153" i="28"/>
  <c r="K153" i="28" s="1"/>
  <c r="K177" i="28"/>
  <c r="K169" i="28"/>
  <c r="L149" i="28"/>
  <c r="F149" i="28"/>
  <c r="K149" i="28" s="1"/>
  <c r="M230" i="28" l="1"/>
  <c r="F154" i="28"/>
  <c r="K154" i="28" s="1"/>
  <c r="K160" i="28" s="1"/>
  <c r="K180" i="28" s="1"/>
  <c r="K182" i="28" s="1"/>
  <c r="K184" i="28" s="1"/>
  <c r="L154" i="28"/>
  <c r="L160" i="28" s="1"/>
  <c r="L180" i="28" s="1"/>
  <c r="L182" i="28" s="1"/>
  <c r="L184" i="28" s="1"/>
  <c r="L185" i="28" s="1"/>
  <c r="M185" i="28" l="1"/>
  <c r="K100" i="28" l="1"/>
  <c r="I100" i="28"/>
  <c r="E105" i="28" s="1"/>
  <c r="D100" i="28"/>
  <c r="B100" i="28"/>
  <c r="I130" i="28"/>
  <c r="L130" i="28" s="1"/>
  <c r="I129" i="28"/>
  <c r="L129" i="28" s="1"/>
  <c r="I128" i="28"/>
  <c r="G128" i="28"/>
  <c r="I122" i="28"/>
  <c r="L122" i="28" s="1"/>
  <c r="I121" i="28"/>
  <c r="L121" i="28" s="1"/>
  <c r="I120" i="28"/>
  <c r="L120" i="28" s="1"/>
  <c r="I119" i="28"/>
  <c r="L119" i="28" s="1"/>
  <c r="I113" i="28"/>
  <c r="L113" i="28" s="1"/>
  <c r="I112" i="28"/>
  <c r="K112" i="28" s="1"/>
  <c r="I111" i="28"/>
  <c r="L111" i="28" s="1"/>
  <c r="I110" i="28"/>
  <c r="L110" i="28" s="1"/>
  <c r="I109" i="28"/>
  <c r="L109" i="28" s="1"/>
  <c r="I108" i="28"/>
  <c r="L108" i="28" s="1"/>
  <c r="I107" i="28"/>
  <c r="L107" i="28" s="1"/>
  <c r="I106" i="28"/>
  <c r="I105" i="28"/>
  <c r="G105" i="28"/>
  <c r="I104" i="28"/>
  <c r="G104" i="28"/>
  <c r="L105" i="28" l="1"/>
  <c r="E104" i="28"/>
  <c r="L112" i="28"/>
  <c r="K130" i="28"/>
  <c r="K108" i="28"/>
  <c r="K107" i="28"/>
  <c r="K111" i="28"/>
  <c r="K121" i="28"/>
  <c r="K120" i="28"/>
  <c r="L124" i="28"/>
  <c r="K110" i="28"/>
  <c r="K129" i="28"/>
  <c r="K109" i="28"/>
  <c r="K113" i="28"/>
  <c r="K119" i="28"/>
  <c r="K122" i="28"/>
  <c r="E128" i="28"/>
  <c r="L77" i="29" s="1"/>
  <c r="M77" i="29" s="1"/>
  <c r="F105" i="28" l="1"/>
  <c r="K105" i="28" s="1"/>
  <c r="K124" i="28"/>
  <c r="L128" i="28"/>
  <c r="L132" i="28" s="1"/>
  <c r="F128" i="28"/>
  <c r="K128" i="28" s="1"/>
  <c r="K132" i="28" s="1"/>
  <c r="L106" i="28"/>
  <c r="K106" i="28"/>
  <c r="L104" i="28"/>
  <c r="F104" i="28"/>
  <c r="K104" i="28" s="1"/>
  <c r="K115" i="28" l="1"/>
  <c r="K135" i="28" s="1"/>
  <c r="K137" i="28" s="1"/>
  <c r="K139" i="28" s="1"/>
  <c r="L115" i="28"/>
  <c r="L135" i="28" s="1"/>
  <c r="L137" i="28" l="1"/>
  <c r="L139" i="28" s="1"/>
  <c r="L140" i="28" s="1"/>
  <c r="M140" i="28" s="1"/>
  <c r="I32" i="28" l="1"/>
  <c r="I33" i="28"/>
  <c r="I34" i="28"/>
  <c r="I31" i="28"/>
  <c r="I42" i="28"/>
  <c r="I86" i="28"/>
  <c r="I76" i="28"/>
  <c r="I77" i="28"/>
  <c r="I78" i="28"/>
  <c r="I75" i="28"/>
  <c r="S10" i="29"/>
  <c r="T10" i="29" s="1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50" i="29"/>
  <c r="L51" i="29"/>
  <c r="L52" i="29"/>
  <c r="L53" i="29"/>
  <c r="L54" i="29"/>
  <c r="L55" i="29"/>
  <c r="L56" i="29"/>
  <c r="L59" i="29"/>
  <c r="L60" i="29"/>
  <c r="L61" i="29"/>
  <c r="L64" i="29"/>
  <c r="L65" i="29"/>
  <c r="L66" i="29"/>
  <c r="L67" i="29"/>
  <c r="L68" i="29"/>
  <c r="L69" i="29"/>
  <c r="L70" i="29"/>
  <c r="L72" i="29"/>
  <c r="L73" i="29"/>
  <c r="L74" i="29"/>
  <c r="L75" i="29"/>
  <c r="L76" i="29"/>
  <c r="L78" i="29"/>
  <c r="L79" i="29"/>
  <c r="L80" i="29"/>
  <c r="L81" i="29"/>
  <c r="L82" i="29"/>
  <c r="L83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6" i="29"/>
  <c r="L107" i="29"/>
  <c r="L110" i="29"/>
  <c r="L111" i="29"/>
  <c r="L113" i="29"/>
  <c r="L114" i="29"/>
  <c r="L115" i="29"/>
  <c r="L117" i="29"/>
  <c r="L118" i="29"/>
  <c r="L119" i="29"/>
  <c r="L120" i="29"/>
  <c r="L57" i="29"/>
  <c r="K56" i="28" l="1"/>
  <c r="I56" i="28"/>
  <c r="E61" i="28" s="1"/>
  <c r="D56" i="28"/>
  <c r="B56" i="28"/>
  <c r="G60" i="28"/>
  <c r="I60" i="28"/>
  <c r="G61" i="28"/>
  <c r="I61" i="28"/>
  <c r="G62" i="28"/>
  <c r="I62" i="28"/>
  <c r="I63" i="28"/>
  <c r="I64" i="28"/>
  <c r="K64" i="28" s="1"/>
  <c r="I65" i="28"/>
  <c r="K65" i="28" s="1"/>
  <c r="I66" i="28"/>
  <c r="L66" i="28" s="1"/>
  <c r="I67" i="28"/>
  <c r="L67" i="28" s="1"/>
  <c r="I68" i="28"/>
  <c r="K68" i="28" s="1"/>
  <c r="I69" i="28"/>
  <c r="K69" i="28" s="1"/>
  <c r="L75" i="28"/>
  <c r="K76" i="28"/>
  <c r="L77" i="28"/>
  <c r="K77" i="28"/>
  <c r="K78" i="28"/>
  <c r="L78" i="28"/>
  <c r="G84" i="28"/>
  <c r="I84" i="28"/>
  <c r="I85" i="28"/>
  <c r="K86" i="28"/>
  <c r="L86" i="28"/>
  <c r="E84" i="28" l="1"/>
  <c r="F84" i="28" s="1"/>
  <c r="K84" i="28" s="1"/>
  <c r="L61" i="28"/>
  <c r="K66" i="28"/>
  <c r="E60" i="28"/>
  <c r="E132" i="29" s="1"/>
  <c r="F132" i="29" s="1"/>
  <c r="E62" i="28"/>
  <c r="L62" i="28" s="1"/>
  <c r="K75" i="28"/>
  <c r="K80" i="28" s="1"/>
  <c r="L68" i="28"/>
  <c r="L64" i="28"/>
  <c r="L63" i="28"/>
  <c r="K67" i="28"/>
  <c r="K85" i="28"/>
  <c r="K63" i="28"/>
  <c r="L85" i="28"/>
  <c r="L76" i="28"/>
  <c r="L80" i="28" s="1"/>
  <c r="L69" i="28"/>
  <c r="L65" i="28"/>
  <c r="L84" i="29" l="1"/>
  <c r="M84" i="29" s="1"/>
  <c r="L84" i="28"/>
  <c r="L88" i="28" s="1"/>
  <c r="L60" i="28"/>
  <c r="L71" i="28" s="1"/>
  <c r="F60" i="28"/>
  <c r="K60" i="28" s="1"/>
  <c r="E68" i="29"/>
  <c r="F68" i="29" s="1"/>
  <c r="F61" i="28"/>
  <c r="K61" i="28" s="1"/>
  <c r="E230" i="29"/>
  <c r="F230" i="29" s="1"/>
  <c r="F62" i="28"/>
  <c r="K62" i="28" s="1"/>
  <c r="K88" i="28"/>
  <c r="L91" i="28" l="1"/>
  <c r="L93" i="28" s="1"/>
  <c r="L95" i="28" s="1"/>
  <c r="L96" i="28" s="1"/>
  <c r="K71" i="28"/>
  <c r="K91" i="28" s="1"/>
  <c r="K93" i="28" s="1"/>
  <c r="K95" i="28" s="1"/>
  <c r="M96" i="28" l="1"/>
  <c r="I41" i="28"/>
  <c r="G41" i="28"/>
  <c r="I40" i="28"/>
  <c r="G40" i="28"/>
  <c r="G19" i="28"/>
  <c r="G18" i="28"/>
  <c r="G17" i="28"/>
  <c r="G16" i="28"/>
  <c r="E204" i="29" l="1"/>
  <c r="F204" i="29" s="1"/>
  <c r="S2" i="29" l="1"/>
  <c r="S3" i="29"/>
  <c r="S4" i="29"/>
  <c r="S5" i="29"/>
  <c r="S6" i="29"/>
  <c r="S7" i="29"/>
  <c r="S8" i="29"/>
  <c r="S9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4" i="29"/>
  <c r="E45" i="29"/>
  <c r="E46" i="29"/>
  <c r="E47" i="29"/>
  <c r="E48" i="29"/>
  <c r="E49" i="29"/>
  <c r="E50" i="29"/>
  <c r="E51" i="29"/>
  <c r="E52" i="29"/>
  <c r="E53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9" i="29"/>
  <c r="E70" i="29"/>
  <c r="E71" i="29"/>
  <c r="E72" i="29"/>
  <c r="E73" i="29"/>
  <c r="E75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1" i="29"/>
  <c r="E102" i="29"/>
  <c r="E103" i="29"/>
  <c r="E104" i="29"/>
  <c r="E105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3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1" i="29"/>
  <c r="E172" i="29"/>
  <c r="E173" i="29"/>
  <c r="E174" i="29"/>
  <c r="E175" i="29"/>
  <c r="E176" i="29"/>
  <c r="E177" i="29"/>
  <c r="E178" i="29"/>
  <c r="E179" i="29"/>
  <c r="E180" i="29"/>
  <c r="E181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1" i="29"/>
  <c r="E202" i="29"/>
  <c r="E203" i="29"/>
  <c r="E207" i="29"/>
  <c r="E209" i="29"/>
  <c r="E210" i="29"/>
  <c r="E211" i="29"/>
  <c r="E212" i="29"/>
  <c r="E213" i="29"/>
  <c r="E214" i="29"/>
  <c r="E215" i="29"/>
  <c r="E216" i="29"/>
  <c r="E217" i="29"/>
  <c r="E218" i="29"/>
  <c r="E220" i="29"/>
  <c r="E221" i="29"/>
  <c r="E222" i="29"/>
  <c r="E223" i="29"/>
  <c r="E224" i="29"/>
  <c r="E225" i="29"/>
  <c r="E226" i="29"/>
  <c r="E227" i="29"/>
  <c r="E228" i="29"/>
  <c r="E229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9" i="29"/>
  <c r="E250" i="29"/>
  <c r="E251" i="29"/>
  <c r="E252" i="29"/>
  <c r="E253" i="29"/>
  <c r="E254" i="29"/>
  <c r="E255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" i="29"/>
  <c r="E219" i="29"/>
  <c r="E148" i="29"/>
  <c r="I17" i="28" l="1"/>
  <c r="I18" i="28"/>
  <c r="I19" i="28"/>
  <c r="I20" i="28"/>
  <c r="I21" i="28"/>
  <c r="I22" i="28"/>
  <c r="I23" i="28"/>
  <c r="I24" i="28"/>
  <c r="I25" i="28"/>
  <c r="I16" i="28"/>
  <c r="F148" i="29"/>
  <c r="F219" i="29"/>
  <c r="F2" i="29"/>
  <c r="F275" i="29"/>
  <c r="F274" i="29"/>
  <c r="F273" i="29"/>
  <c r="F272" i="29"/>
  <c r="F271" i="29"/>
  <c r="F270" i="29"/>
  <c r="F269" i="29"/>
  <c r="F268" i="29"/>
  <c r="F267" i="29"/>
  <c r="F266" i="29"/>
  <c r="F265" i="29"/>
  <c r="F264" i="29"/>
  <c r="F263" i="29"/>
  <c r="F262" i="29"/>
  <c r="F261" i="29"/>
  <c r="F260" i="29"/>
  <c r="F259" i="29"/>
  <c r="F258" i="29"/>
  <c r="F255" i="29"/>
  <c r="F254" i="29"/>
  <c r="F253" i="29"/>
  <c r="F252" i="29"/>
  <c r="F251" i="29"/>
  <c r="F250" i="29"/>
  <c r="F249" i="29"/>
  <c r="F247" i="29"/>
  <c r="F246" i="29"/>
  <c r="F245" i="29"/>
  <c r="F244" i="29"/>
  <c r="F243" i="29"/>
  <c r="F242" i="29"/>
  <c r="F241" i="29"/>
  <c r="F240" i="29"/>
  <c r="F239" i="29"/>
  <c r="F238" i="29"/>
  <c r="F237" i="29"/>
  <c r="F236" i="29"/>
  <c r="F235" i="29"/>
  <c r="F234" i="29"/>
  <c r="F233" i="29"/>
  <c r="F232" i="29"/>
  <c r="F231" i="29"/>
  <c r="F229" i="29"/>
  <c r="F228" i="29"/>
  <c r="F227" i="29"/>
  <c r="F226" i="29"/>
  <c r="F225" i="29"/>
  <c r="F224" i="29"/>
  <c r="F223" i="29"/>
  <c r="F222" i="29"/>
  <c r="F221" i="29"/>
  <c r="F220" i="29"/>
  <c r="F218" i="29"/>
  <c r="F217" i="29"/>
  <c r="F216" i="29"/>
  <c r="F215" i="29"/>
  <c r="F214" i="29"/>
  <c r="F213" i="29"/>
  <c r="F212" i="29"/>
  <c r="F211" i="29"/>
  <c r="F210" i="29"/>
  <c r="F209" i="29"/>
  <c r="F207" i="29"/>
  <c r="F203" i="29"/>
  <c r="F202" i="29"/>
  <c r="F201" i="29"/>
  <c r="F199" i="29"/>
  <c r="F198" i="29"/>
  <c r="F197" i="29"/>
  <c r="F196" i="29"/>
  <c r="F195" i="29"/>
  <c r="F194" i="29"/>
  <c r="F193" i="29"/>
  <c r="F192" i="29"/>
  <c r="F191" i="29"/>
  <c r="F190" i="29"/>
  <c r="F189" i="29"/>
  <c r="F188" i="29"/>
  <c r="F187" i="29"/>
  <c r="F186" i="29"/>
  <c r="F185" i="29"/>
  <c r="F184" i="29"/>
  <c r="F181" i="29"/>
  <c r="F180" i="29"/>
  <c r="F179" i="29"/>
  <c r="F178" i="29"/>
  <c r="F177" i="29"/>
  <c r="F176" i="29"/>
  <c r="F175" i="29"/>
  <c r="F174" i="29"/>
  <c r="F173" i="29"/>
  <c r="F172" i="29"/>
  <c r="F171" i="29"/>
  <c r="F169" i="29"/>
  <c r="F168" i="29"/>
  <c r="F167" i="29"/>
  <c r="F166" i="29"/>
  <c r="F165" i="29"/>
  <c r="F164" i="29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3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M57" i="29"/>
  <c r="F116" i="29"/>
  <c r="M120" i="29"/>
  <c r="F115" i="29"/>
  <c r="M119" i="29"/>
  <c r="F114" i="29"/>
  <c r="M118" i="29"/>
  <c r="F113" i="29"/>
  <c r="M117" i="29"/>
  <c r="F112" i="29"/>
  <c r="M115" i="29"/>
  <c r="F111" i="29"/>
  <c r="M114" i="29"/>
  <c r="F110" i="29"/>
  <c r="M113" i="29"/>
  <c r="F109" i="29"/>
  <c r="F108" i="29"/>
  <c r="M110" i="29"/>
  <c r="F107" i="29"/>
  <c r="M107" i="29"/>
  <c r="F105" i="29"/>
  <c r="M106" i="29"/>
  <c r="F104" i="29"/>
  <c r="M104" i="29"/>
  <c r="F103" i="29"/>
  <c r="M103" i="29"/>
  <c r="F102" i="29"/>
  <c r="M102" i="29"/>
  <c r="F101" i="29"/>
  <c r="M101" i="29"/>
  <c r="F99" i="29"/>
  <c r="M100" i="29"/>
  <c r="F98" i="29"/>
  <c r="M99" i="29"/>
  <c r="F97" i="29"/>
  <c r="M98" i="29"/>
  <c r="F96" i="29"/>
  <c r="M97" i="29"/>
  <c r="F95" i="29"/>
  <c r="M96" i="29"/>
  <c r="F94" i="29"/>
  <c r="M95" i="29"/>
  <c r="F93" i="29"/>
  <c r="M94" i="29"/>
  <c r="F92" i="29"/>
  <c r="M93" i="29"/>
  <c r="F91" i="29"/>
  <c r="M92" i="29"/>
  <c r="F90" i="29"/>
  <c r="M91" i="29"/>
  <c r="F89" i="29"/>
  <c r="M90" i="29"/>
  <c r="F88" i="29"/>
  <c r="M89" i="29"/>
  <c r="F87" i="29"/>
  <c r="M88" i="29"/>
  <c r="F86" i="29"/>
  <c r="M87" i="29"/>
  <c r="F85" i="29"/>
  <c r="M86" i="29"/>
  <c r="F84" i="29"/>
  <c r="M85" i="29"/>
  <c r="F83" i="29"/>
  <c r="M83" i="29"/>
  <c r="F82" i="29"/>
  <c r="M82" i="29"/>
  <c r="F81" i="29"/>
  <c r="M81" i="29"/>
  <c r="F80" i="29"/>
  <c r="M80" i="29"/>
  <c r="F79" i="29"/>
  <c r="M79" i="29"/>
  <c r="F78" i="29"/>
  <c r="M78" i="29"/>
  <c r="F77" i="29"/>
  <c r="M76" i="29"/>
  <c r="F75" i="29"/>
  <c r="M75" i="29"/>
  <c r="F73" i="29"/>
  <c r="M74" i="29"/>
  <c r="F72" i="29"/>
  <c r="M73" i="29"/>
  <c r="F71" i="29"/>
  <c r="M72" i="29"/>
  <c r="F70" i="29"/>
  <c r="M70" i="29"/>
  <c r="F69" i="29"/>
  <c r="M69" i="29"/>
  <c r="F67" i="29"/>
  <c r="M68" i="29"/>
  <c r="F66" i="29"/>
  <c r="M67" i="29"/>
  <c r="F65" i="29"/>
  <c r="M66" i="29"/>
  <c r="F64" i="29"/>
  <c r="M65" i="29"/>
  <c r="F63" i="29"/>
  <c r="M64" i="29"/>
  <c r="F62" i="29"/>
  <c r="M61" i="29"/>
  <c r="F61" i="29"/>
  <c r="M60" i="29"/>
  <c r="F60" i="29"/>
  <c r="M59" i="29"/>
  <c r="F59" i="29"/>
  <c r="M56" i="29"/>
  <c r="F58" i="29"/>
  <c r="M55" i="29"/>
  <c r="F57" i="29"/>
  <c r="M54" i="29"/>
  <c r="F56" i="29"/>
  <c r="M53" i="29"/>
  <c r="F55" i="29"/>
  <c r="M52" i="29"/>
  <c r="M51" i="29"/>
  <c r="F53" i="29"/>
  <c r="M50" i="29"/>
  <c r="F52" i="29"/>
  <c r="F51" i="29"/>
  <c r="M45" i="29"/>
  <c r="F50" i="29"/>
  <c r="M44" i="29"/>
  <c r="F49" i="29"/>
  <c r="M43" i="29"/>
  <c r="F48" i="29"/>
  <c r="M42" i="29"/>
  <c r="F47" i="29"/>
  <c r="M41" i="29"/>
  <c r="F46" i="29"/>
  <c r="M40" i="29"/>
  <c r="F45" i="29"/>
  <c r="M39" i="29"/>
  <c r="F44" i="29"/>
  <c r="M38" i="29"/>
  <c r="F42" i="29"/>
  <c r="M37" i="29"/>
  <c r="F41" i="29"/>
  <c r="M36" i="29"/>
  <c r="F40" i="29"/>
  <c r="M35" i="29"/>
  <c r="F39" i="29"/>
  <c r="M34" i="29"/>
  <c r="F38" i="29"/>
  <c r="M33" i="29"/>
  <c r="F37" i="29"/>
  <c r="M32" i="29"/>
  <c r="F36" i="29"/>
  <c r="M31" i="29"/>
  <c r="F35" i="29"/>
  <c r="M30" i="29"/>
  <c r="F34" i="29"/>
  <c r="M29" i="29"/>
  <c r="F33" i="29"/>
  <c r="M28" i="29"/>
  <c r="F32" i="29"/>
  <c r="M27" i="29"/>
  <c r="F31" i="29"/>
  <c r="M26" i="29"/>
  <c r="F30" i="29"/>
  <c r="M25" i="29"/>
  <c r="F29" i="29"/>
  <c r="M24" i="29"/>
  <c r="F28" i="29"/>
  <c r="M23" i="29"/>
  <c r="F24" i="29"/>
  <c r="M22" i="29"/>
  <c r="F23" i="29"/>
  <c r="M21" i="29"/>
  <c r="F22" i="29"/>
  <c r="M20" i="29"/>
  <c r="F21" i="29"/>
  <c r="M19" i="29"/>
  <c r="F20" i="29"/>
  <c r="M18" i="29"/>
  <c r="F19" i="29"/>
  <c r="M17" i="29"/>
  <c r="F18" i="29"/>
  <c r="M16" i="29"/>
  <c r="F17" i="29"/>
  <c r="M15" i="29"/>
  <c r="F16" i="29"/>
  <c r="M14" i="29"/>
  <c r="F15" i="29"/>
  <c r="M13" i="29"/>
  <c r="F14" i="29"/>
  <c r="M12" i="29"/>
  <c r="F13" i="29"/>
  <c r="M11" i="29"/>
  <c r="F12" i="29"/>
  <c r="M10" i="29"/>
  <c r="F11" i="29"/>
  <c r="T9" i="29"/>
  <c r="M9" i="29"/>
  <c r="F10" i="29"/>
  <c r="T8" i="29"/>
  <c r="M8" i="29"/>
  <c r="F9" i="29"/>
  <c r="T7" i="29"/>
  <c r="M7" i="29"/>
  <c r="F8" i="29"/>
  <c r="T6" i="29"/>
  <c r="M6" i="29"/>
  <c r="F7" i="29"/>
  <c r="T5" i="29"/>
  <c r="M5" i="29"/>
  <c r="F6" i="29"/>
  <c r="T4" i="29"/>
  <c r="M4" i="29"/>
  <c r="F5" i="29"/>
  <c r="T3" i="29"/>
  <c r="M3" i="29"/>
  <c r="F4" i="29"/>
  <c r="T2" i="29"/>
  <c r="M2" i="29"/>
  <c r="F3" i="29"/>
  <c r="K12" i="28" l="1"/>
  <c r="I12" i="28"/>
  <c r="E19" i="28" s="1"/>
  <c r="D12" i="28"/>
  <c r="B12" i="28"/>
  <c r="D6" i="28"/>
  <c r="L42" i="28"/>
  <c r="L34" i="28"/>
  <c r="L33" i="28"/>
  <c r="L32" i="28"/>
  <c r="L31" i="28"/>
  <c r="L25" i="28"/>
  <c r="L24" i="28"/>
  <c r="L23" i="28"/>
  <c r="K22" i="28"/>
  <c r="L21" i="28"/>
  <c r="L20" i="28"/>
  <c r="N4" i="28"/>
  <c r="E40" i="28" l="1"/>
  <c r="L40" i="28" s="1"/>
  <c r="E18" i="28"/>
  <c r="E41" i="28"/>
  <c r="L109" i="29" s="1"/>
  <c r="E16" i="28"/>
  <c r="L16" i="28" s="1"/>
  <c r="E17" i="28"/>
  <c r="M111" i="29"/>
  <c r="K42" i="28"/>
  <c r="K33" i="28"/>
  <c r="K21" i="28"/>
  <c r="L22" i="28"/>
  <c r="K25" i="28"/>
  <c r="K32" i="28"/>
  <c r="L36" i="28"/>
  <c r="K20" i="28"/>
  <c r="K24" i="28"/>
  <c r="K31" i="28"/>
  <c r="K23" i="28"/>
  <c r="K34" i="28"/>
  <c r="L71" i="29" l="1"/>
  <c r="M71" i="29" s="1"/>
  <c r="F16" i="28"/>
  <c r="K16" i="28" s="1"/>
  <c r="E205" i="29"/>
  <c r="F205" i="29" s="1"/>
  <c r="F40" i="28"/>
  <c r="K40" i="28" s="1"/>
  <c r="F41" i="28"/>
  <c r="K41" i="28" s="1"/>
  <c r="M109" i="29"/>
  <c r="L41" i="28"/>
  <c r="L44" i="28" s="1"/>
  <c r="F17" i="28"/>
  <c r="K17" i="28" s="1"/>
  <c r="E206" i="29"/>
  <c r="F206" i="29" s="1"/>
  <c r="L17" i="28"/>
  <c r="F19" i="28"/>
  <c r="K19" i="28" s="1"/>
  <c r="E54" i="29"/>
  <c r="F54" i="29" s="1"/>
  <c r="L19" i="28"/>
  <c r="F18" i="28"/>
  <c r="K18" i="28" s="1"/>
  <c r="E100" i="29"/>
  <c r="F100" i="29" s="1"/>
  <c r="L18" i="28"/>
  <c r="K36" i="28"/>
  <c r="K44" i="28" l="1"/>
  <c r="K27" i="28"/>
  <c r="L27" i="28"/>
  <c r="L47" i="28" s="1"/>
  <c r="L49" i="28" s="1"/>
  <c r="L51" i="28" s="1"/>
  <c r="L52" i="28" s="1"/>
  <c r="K47" i="28" l="1"/>
  <c r="K49" i="28" s="1"/>
  <c r="K51" i="28" s="1"/>
  <c r="M52" i="28" l="1"/>
  <c r="I25" i="27"/>
  <c r="I40" i="27"/>
  <c r="I39" i="27"/>
  <c r="I38" i="27"/>
  <c r="I37" i="27"/>
  <c r="I29" i="27"/>
  <c r="I41" i="27"/>
  <c r="I36" i="27"/>
  <c r="I32" i="27"/>
  <c r="I144" i="27" l="1"/>
  <c r="H17" i="25" s="1"/>
  <c r="I25" i="26"/>
  <c r="I39" i="15"/>
  <c r="I38" i="15"/>
  <c r="I37" i="15"/>
  <c r="I28" i="15"/>
  <c r="I25" i="15"/>
  <c r="H18" i="25" l="1"/>
  <c r="G161" i="27"/>
  <c r="G160" i="27"/>
  <c r="E500" i="33" l="1"/>
  <c r="L500" i="33" s="1"/>
  <c r="E497" i="33"/>
  <c r="L497" i="33" s="1"/>
  <c r="E499" i="33"/>
  <c r="L499" i="33" s="1"/>
  <c r="E496" i="33"/>
  <c r="L496" i="33" s="1"/>
  <c r="E501" i="33"/>
  <c r="L501" i="33" s="1"/>
  <c r="E502" i="33"/>
  <c r="L502" i="33" s="1"/>
  <c r="E503" i="33"/>
  <c r="L503" i="33" s="1"/>
  <c r="E498" i="33"/>
  <c r="L498" i="33" s="1"/>
  <c r="E518" i="33"/>
  <c r="L518" i="33" s="1"/>
  <c r="L522" i="33" s="1"/>
  <c r="G17" i="25"/>
  <c r="G41" i="26"/>
  <c r="G42" i="26"/>
  <c r="L505" i="33" l="1"/>
  <c r="L525" i="33" s="1"/>
  <c r="L527" i="33" s="1"/>
  <c r="L529" i="33" s="1"/>
  <c r="L530" i="33" s="1"/>
  <c r="M530" i="33" s="1"/>
  <c r="G18" i="25"/>
  <c r="I35" i="15" l="1"/>
  <c r="I180" i="15" l="1"/>
  <c r="G177" i="15"/>
  <c r="G178" i="15"/>
  <c r="F17" i="25"/>
  <c r="I17" i="25" s="1"/>
  <c r="F15" i="26" l="1"/>
  <c r="I44" i="26" s="1"/>
  <c r="F18" i="25"/>
  <c r="G15" i="26"/>
  <c r="F15" i="27" l="1"/>
  <c r="G15" i="27" s="1"/>
  <c r="J17" i="25"/>
  <c r="J18" i="25" s="1"/>
  <c r="I18" i="25"/>
  <c r="K17" i="25"/>
  <c r="K18" i="25" s="1"/>
  <c r="M18" i="25" s="1"/>
  <c r="I163" i="27" l="1"/>
  <c r="M186" i="12"/>
  <c r="N467" i="12" l="1"/>
  <c r="N178" i="12"/>
  <c r="I358" i="12"/>
  <c r="H358" i="12"/>
  <c r="G358" i="12"/>
  <c r="C358" i="12"/>
  <c r="B358" i="12"/>
  <c r="W358" i="12" l="1"/>
  <c r="T358" i="12"/>
  <c r="X358" i="12" s="1"/>
  <c r="O358" i="12"/>
  <c r="V358" i="12"/>
  <c r="J358" i="12"/>
  <c r="T186" i="12"/>
  <c r="AA186" i="12" s="1"/>
  <c r="I186" i="12"/>
  <c r="V186" i="12" s="1"/>
  <c r="G186" i="12"/>
  <c r="C186" i="12"/>
  <c r="B186" i="12"/>
  <c r="AA358" i="12" l="1"/>
  <c r="AB358" i="12" s="1"/>
  <c r="AC358" i="12" s="1"/>
  <c r="AB186" i="12"/>
  <c r="P358" i="12"/>
  <c r="Y358" i="12"/>
  <c r="W186" i="12"/>
  <c r="J186" i="12"/>
  <c r="O186" i="12"/>
  <c r="P186" i="12" s="1"/>
  <c r="X186" i="12"/>
  <c r="AF358" i="12" l="1"/>
  <c r="AC186" i="12"/>
  <c r="AG358" i="12"/>
  <c r="AF186" i="12"/>
  <c r="AG186" i="12" s="1"/>
  <c r="Y186" i="12"/>
  <c r="T423" i="12" l="1"/>
  <c r="I423" i="12"/>
  <c r="O423" i="12"/>
  <c r="G423" i="12"/>
  <c r="C423" i="12"/>
  <c r="B423" i="12"/>
  <c r="AF422" i="12"/>
  <c r="AG422" i="12" s="1"/>
  <c r="C422" i="12"/>
  <c r="B422" i="12"/>
  <c r="T430" i="12"/>
  <c r="O430" i="12"/>
  <c r="I430" i="12"/>
  <c r="G430" i="12"/>
  <c r="C430" i="12"/>
  <c r="B430" i="12"/>
  <c r="T429" i="12"/>
  <c r="AA429" i="12" s="1"/>
  <c r="O429" i="12"/>
  <c r="I429" i="12"/>
  <c r="G429" i="12"/>
  <c r="C429" i="12"/>
  <c r="B429" i="12"/>
  <c r="AF428" i="12"/>
  <c r="AG428" i="12" s="1"/>
  <c r="C428" i="12"/>
  <c r="B428" i="12"/>
  <c r="T426" i="12"/>
  <c r="O426" i="12"/>
  <c r="I426" i="12"/>
  <c r="G426" i="12"/>
  <c r="C426" i="12"/>
  <c r="B426" i="12"/>
  <c r="AF425" i="12"/>
  <c r="AG425" i="12" s="1"/>
  <c r="C425" i="12"/>
  <c r="B425" i="12"/>
  <c r="M367" i="12"/>
  <c r="B360" i="12"/>
  <c r="C360" i="12"/>
  <c r="G360" i="12"/>
  <c r="H360" i="12"/>
  <c r="I360" i="12"/>
  <c r="V360" i="12" s="1"/>
  <c r="T360" i="12"/>
  <c r="M354" i="12"/>
  <c r="T156" i="12"/>
  <c r="O156" i="12"/>
  <c r="I156" i="12"/>
  <c r="V156" i="12" s="1"/>
  <c r="G156" i="12"/>
  <c r="C156" i="12"/>
  <c r="B156" i="12"/>
  <c r="V429" i="12" l="1"/>
  <c r="J429" i="12"/>
  <c r="X423" i="12"/>
  <c r="X424" i="12" s="1"/>
  <c r="AB429" i="12"/>
  <c r="P430" i="12"/>
  <c r="P426" i="12"/>
  <c r="P427" i="12" s="1"/>
  <c r="P423" i="12"/>
  <c r="W429" i="12"/>
  <c r="W360" i="12"/>
  <c r="V423" i="12"/>
  <c r="J423" i="12"/>
  <c r="Y423" i="12" s="1"/>
  <c r="AA423" i="12"/>
  <c r="AB423" i="12" s="1"/>
  <c r="X429" i="12"/>
  <c r="W423" i="12"/>
  <c r="J360" i="12"/>
  <c r="X360" i="12"/>
  <c r="X426" i="12"/>
  <c r="X427" i="12" s="1"/>
  <c r="X430" i="12"/>
  <c r="P429" i="12"/>
  <c r="V426" i="12"/>
  <c r="V427" i="12" s="1"/>
  <c r="AA426" i="12"/>
  <c r="AB426" i="12" s="1"/>
  <c r="J430" i="12"/>
  <c r="W426" i="12"/>
  <c r="W427" i="12" s="1"/>
  <c r="W430" i="12"/>
  <c r="J426" i="12"/>
  <c r="J427" i="12" s="1"/>
  <c r="V430" i="12"/>
  <c r="AA430" i="12"/>
  <c r="AB430" i="12" s="1"/>
  <c r="O360" i="12"/>
  <c r="AA156" i="12"/>
  <c r="AB156" i="12" s="1"/>
  <c r="X156" i="12"/>
  <c r="W156" i="12"/>
  <c r="P156" i="12"/>
  <c r="J156" i="12"/>
  <c r="T163" i="12"/>
  <c r="AA163" i="12" s="1"/>
  <c r="O163" i="12"/>
  <c r="I163" i="12"/>
  <c r="G163" i="12"/>
  <c r="C163" i="12"/>
  <c r="B163" i="12"/>
  <c r="I129" i="12"/>
  <c r="O129" i="12"/>
  <c r="G129" i="12"/>
  <c r="C129" i="12"/>
  <c r="B129" i="12"/>
  <c r="AC429" i="12" l="1"/>
  <c r="P431" i="12"/>
  <c r="AF429" i="12"/>
  <c r="V431" i="12"/>
  <c r="W431" i="12"/>
  <c r="Y360" i="12"/>
  <c r="AF426" i="12"/>
  <c r="AG426" i="12" s="1"/>
  <c r="Y430" i="12"/>
  <c r="X431" i="12"/>
  <c r="Y429" i="12"/>
  <c r="J431" i="12"/>
  <c r="J424" i="12"/>
  <c r="V424" i="12"/>
  <c r="AC430" i="12"/>
  <c r="AG429" i="12"/>
  <c r="W424" i="12"/>
  <c r="AC423" i="12"/>
  <c r="AB424" i="12"/>
  <c r="AF423" i="12"/>
  <c r="AG423" i="12" s="1"/>
  <c r="P424" i="12"/>
  <c r="Y424" i="12" s="1"/>
  <c r="AF430" i="12"/>
  <c r="AG430" i="12" s="1"/>
  <c r="AC426" i="12"/>
  <c r="AB427" i="12"/>
  <c r="AC427" i="12" s="1"/>
  <c r="Y426" i="12"/>
  <c r="AB431" i="12"/>
  <c r="Y427" i="12"/>
  <c r="AA360" i="12"/>
  <c r="AB360" i="12" s="1"/>
  <c r="P360" i="12"/>
  <c r="X163" i="12"/>
  <c r="W129" i="12"/>
  <c r="AB163" i="12"/>
  <c r="V163" i="12"/>
  <c r="W163" i="12"/>
  <c r="P163" i="12"/>
  <c r="J163" i="12"/>
  <c r="J129" i="12"/>
  <c r="R129" i="12"/>
  <c r="P129" i="12"/>
  <c r="AC431" i="12" l="1"/>
  <c r="Y431" i="12"/>
  <c r="AF427" i="12"/>
  <c r="AG427" i="12" s="1"/>
  <c r="AC424" i="12"/>
  <c r="AF424" i="12"/>
  <c r="AG424" i="12" s="1"/>
  <c r="AF431" i="12"/>
  <c r="AG431" i="12" s="1"/>
  <c r="AC360" i="12"/>
  <c r="AF360" i="12"/>
  <c r="AG360" i="12" s="1"/>
  <c r="Y163" i="12"/>
  <c r="AF163" i="12"/>
  <c r="AG163" i="12" s="1"/>
  <c r="AC163" i="12"/>
  <c r="V129" i="12"/>
  <c r="T129" i="12"/>
  <c r="N196" i="12"/>
  <c r="X129" i="12" l="1"/>
  <c r="Y129" i="12" s="1"/>
  <c r="AA129" i="12"/>
  <c r="AB129" i="12" s="1"/>
  <c r="AC129" i="12" s="1"/>
  <c r="M434" i="12" l="1"/>
  <c r="M417" i="12"/>
  <c r="M344" i="12"/>
  <c r="O132" i="12"/>
  <c r="O133" i="12"/>
  <c r="O134" i="12"/>
  <c r="I323" i="12" l="1"/>
  <c r="H323" i="12"/>
  <c r="I320" i="12"/>
  <c r="H320" i="12"/>
  <c r="O128" i="12"/>
  <c r="O157" i="12"/>
  <c r="R128" i="12"/>
  <c r="T128" i="12" s="1"/>
  <c r="I128" i="12"/>
  <c r="G128" i="12"/>
  <c r="C128" i="12"/>
  <c r="B128" i="12"/>
  <c r="M68" i="12"/>
  <c r="O68" i="12" s="1"/>
  <c r="R68" i="12"/>
  <c r="T68" i="12" s="1"/>
  <c r="I68" i="12"/>
  <c r="G68" i="12"/>
  <c r="C68" i="12"/>
  <c r="B68" i="12"/>
  <c r="M31" i="12"/>
  <c r="O31" i="12" s="1"/>
  <c r="R31" i="12"/>
  <c r="T31" i="12" s="1"/>
  <c r="I31" i="12"/>
  <c r="G31" i="12"/>
  <c r="C31" i="12"/>
  <c r="B31" i="12"/>
  <c r="I122" i="12"/>
  <c r="R122" i="12"/>
  <c r="G122" i="12"/>
  <c r="C122" i="12"/>
  <c r="B122" i="12"/>
  <c r="T171" i="12"/>
  <c r="O171" i="12"/>
  <c r="I171" i="12"/>
  <c r="G171" i="12"/>
  <c r="C171" i="12"/>
  <c r="B171" i="12"/>
  <c r="T110" i="12"/>
  <c r="O110" i="12"/>
  <c r="I110" i="12"/>
  <c r="G110" i="12"/>
  <c r="C110" i="12"/>
  <c r="B110" i="12"/>
  <c r="I51" i="12"/>
  <c r="G51" i="12"/>
  <c r="B51" i="12"/>
  <c r="C51" i="12"/>
  <c r="T51" i="12"/>
  <c r="O51" i="12"/>
  <c r="W31" i="12" l="1"/>
  <c r="W51" i="12"/>
  <c r="W110" i="12"/>
  <c r="W128" i="12"/>
  <c r="J128" i="12"/>
  <c r="AA68" i="12"/>
  <c r="AB68" i="12" s="1"/>
  <c r="X128" i="12"/>
  <c r="AA128" i="12"/>
  <c r="AB128" i="12" s="1"/>
  <c r="P128" i="12"/>
  <c r="V128" i="12"/>
  <c r="X68" i="12"/>
  <c r="P68" i="12"/>
  <c r="V68" i="12"/>
  <c r="J68" i="12"/>
  <c r="W68" i="12"/>
  <c r="X31" i="12"/>
  <c r="AA171" i="12"/>
  <c r="AB171" i="12" s="1"/>
  <c r="J31" i="12"/>
  <c r="P31" i="12"/>
  <c r="AA31" i="12"/>
  <c r="AB31" i="12" s="1"/>
  <c r="V31" i="12"/>
  <c r="V122" i="12"/>
  <c r="T122" i="12"/>
  <c r="X122" i="12" s="1"/>
  <c r="W122" i="12"/>
  <c r="O122" i="12"/>
  <c r="P122" i="12" s="1"/>
  <c r="J122" i="12"/>
  <c r="X171" i="12"/>
  <c r="AA110" i="12"/>
  <c r="AB110" i="12" s="1"/>
  <c r="P171" i="12"/>
  <c r="V171" i="12"/>
  <c r="W171" i="12"/>
  <c r="J171" i="12"/>
  <c r="J110" i="12"/>
  <c r="P110" i="12"/>
  <c r="V110" i="12"/>
  <c r="X110" i="12"/>
  <c r="V51" i="12"/>
  <c r="P51" i="12"/>
  <c r="J51" i="12"/>
  <c r="X51" i="12"/>
  <c r="AA51" i="12"/>
  <c r="AB51" i="12" s="1"/>
  <c r="I95" i="12"/>
  <c r="G95" i="12"/>
  <c r="C95" i="12"/>
  <c r="B95" i="12"/>
  <c r="Y128" i="12" l="1"/>
  <c r="AC128" i="12"/>
  <c r="Y68" i="12"/>
  <c r="AC68" i="12"/>
  <c r="Y31" i="12"/>
  <c r="AC31" i="12"/>
  <c r="Y51" i="12"/>
  <c r="Y171" i="12"/>
  <c r="AA122" i="12"/>
  <c r="AB122" i="12" s="1"/>
  <c r="AC122" i="12" s="1"/>
  <c r="Y122" i="12"/>
  <c r="AC51" i="12"/>
  <c r="AC110" i="12"/>
  <c r="AC171" i="12"/>
  <c r="Y110" i="12"/>
  <c r="T95" i="12" l="1"/>
  <c r="X95" i="12" s="1"/>
  <c r="O95" i="12"/>
  <c r="J95" i="12"/>
  <c r="AA95" i="12" l="1"/>
  <c r="AB95" i="12" s="1"/>
  <c r="P95" i="12"/>
  <c r="W95" i="12"/>
  <c r="V95" i="12"/>
  <c r="H243" i="12" l="1"/>
  <c r="I469" i="12" l="1"/>
  <c r="R178" i="12" l="1"/>
  <c r="O178" i="12"/>
  <c r="T468" i="12"/>
  <c r="O468" i="12"/>
  <c r="I468" i="12"/>
  <c r="G468" i="12"/>
  <c r="C468" i="12"/>
  <c r="B468" i="12"/>
  <c r="T337" i="12"/>
  <c r="O337" i="12"/>
  <c r="AF336" i="12"/>
  <c r="AG336" i="12" s="1"/>
  <c r="C336" i="12"/>
  <c r="B336" i="12"/>
  <c r="P468" i="12" l="1"/>
  <c r="T178" i="12"/>
  <c r="X468" i="12"/>
  <c r="AA468" i="12"/>
  <c r="AB468" i="12" s="1"/>
  <c r="V468" i="12"/>
  <c r="J468" i="12"/>
  <c r="W468" i="12"/>
  <c r="AA337" i="12"/>
  <c r="AC468" i="12" l="1"/>
  <c r="Y468" i="12"/>
  <c r="AA178" i="12"/>
  <c r="AF468" i="12"/>
  <c r="AG468" i="12" s="1"/>
  <c r="T142" i="12"/>
  <c r="AA142" i="12" s="1"/>
  <c r="O142" i="12"/>
  <c r="I142" i="12"/>
  <c r="G142" i="12"/>
  <c r="C142" i="12"/>
  <c r="B142" i="12"/>
  <c r="T141" i="12"/>
  <c r="I141" i="12"/>
  <c r="O141" i="12"/>
  <c r="G141" i="12"/>
  <c r="C141" i="12"/>
  <c r="B141" i="12"/>
  <c r="T137" i="12"/>
  <c r="I137" i="12"/>
  <c r="O137" i="12"/>
  <c r="G137" i="12"/>
  <c r="C137" i="12"/>
  <c r="B137" i="12"/>
  <c r="AF136" i="12"/>
  <c r="AG136" i="12" s="1"/>
  <c r="C136" i="12"/>
  <c r="B136" i="12"/>
  <c r="T134" i="12"/>
  <c r="I134" i="12"/>
  <c r="G134" i="12"/>
  <c r="C134" i="12"/>
  <c r="B134" i="12"/>
  <c r="T133" i="12"/>
  <c r="AA133" i="12" s="1"/>
  <c r="I133" i="12"/>
  <c r="G133" i="12"/>
  <c r="C133" i="12"/>
  <c r="B133" i="12"/>
  <c r="T132" i="12"/>
  <c r="I132" i="12"/>
  <c r="G132" i="12"/>
  <c r="C132" i="12"/>
  <c r="B132" i="12"/>
  <c r="AF131" i="12"/>
  <c r="AG131" i="12" s="1"/>
  <c r="C131" i="12"/>
  <c r="B131" i="12"/>
  <c r="V133" i="12" l="1"/>
  <c r="W132" i="12"/>
  <c r="V142" i="12"/>
  <c r="V134" i="12"/>
  <c r="P142" i="12"/>
  <c r="X137" i="12"/>
  <c r="X138" i="12" s="1"/>
  <c r="P134" i="12"/>
  <c r="W134" i="12"/>
  <c r="V132" i="12"/>
  <c r="P132" i="12"/>
  <c r="P141" i="12"/>
  <c r="X132" i="12"/>
  <c r="V137" i="12"/>
  <c r="V138" i="12" s="1"/>
  <c r="X141" i="12"/>
  <c r="AB142" i="12"/>
  <c r="W142" i="12"/>
  <c r="P137" i="12"/>
  <c r="P138" i="12" s="1"/>
  <c r="W137" i="12"/>
  <c r="W138" i="12" s="1"/>
  <c r="X142" i="12"/>
  <c r="AB133" i="12"/>
  <c r="J141" i="12"/>
  <c r="AA141" i="12"/>
  <c r="AB141" i="12" s="1"/>
  <c r="X133" i="12"/>
  <c r="W141" i="12"/>
  <c r="J133" i="12"/>
  <c r="X134" i="12"/>
  <c r="V141" i="12"/>
  <c r="J142" i="12"/>
  <c r="P133" i="12"/>
  <c r="W133" i="12"/>
  <c r="J132" i="12"/>
  <c r="AA132" i="12"/>
  <c r="AB132" i="12" s="1"/>
  <c r="J134" i="12"/>
  <c r="AA134" i="12"/>
  <c r="AB134" i="12" s="1"/>
  <c r="AF134" i="12" s="1"/>
  <c r="J137" i="12"/>
  <c r="J138" i="12" s="1"/>
  <c r="AA137" i="12"/>
  <c r="AB137" i="12" s="1"/>
  <c r="T467" i="12"/>
  <c r="O467" i="12"/>
  <c r="G467" i="12"/>
  <c r="P135" i="12" l="1"/>
  <c r="AG134" i="12"/>
  <c r="V135" i="12"/>
  <c r="AF142" i="12"/>
  <c r="AG142" i="12" s="1"/>
  <c r="Y132" i="12"/>
  <c r="AF133" i="12"/>
  <c r="AG133" i="12" s="1"/>
  <c r="Y134" i="12"/>
  <c r="AF137" i="12"/>
  <c r="AG137" i="12" s="1"/>
  <c r="AC142" i="12"/>
  <c r="Y138" i="12"/>
  <c r="W135" i="12"/>
  <c r="AC141" i="12"/>
  <c r="AC133" i="12"/>
  <c r="AA467" i="12"/>
  <c r="Y142" i="12"/>
  <c r="Y141" i="12"/>
  <c r="Y133" i="12"/>
  <c r="X135" i="12"/>
  <c r="AF141" i="12"/>
  <c r="AG141" i="12" s="1"/>
  <c r="AB135" i="12"/>
  <c r="AC132" i="12"/>
  <c r="J135" i="12"/>
  <c r="AC134" i="12"/>
  <c r="AF132" i="12"/>
  <c r="AG132" i="12" s="1"/>
  <c r="AC137" i="12"/>
  <c r="AB138" i="12"/>
  <c r="Y137" i="12"/>
  <c r="T351" i="12"/>
  <c r="AA351" i="12" s="1"/>
  <c r="O351" i="12"/>
  <c r="I351" i="12"/>
  <c r="G351" i="12"/>
  <c r="C351" i="12"/>
  <c r="B351" i="12"/>
  <c r="T350" i="12"/>
  <c r="O350" i="12"/>
  <c r="I350" i="12"/>
  <c r="G350" i="12"/>
  <c r="C350" i="12"/>
  <c r="B350" i="12"/>
  <c r="AF349" i="12"/>
  <c r="AG349" i="12" s="1"/>
  <c r="C349" i="12"/>
  <c r="B349" i="12"/>
  <c r="T347" i="12"/>
  <c r="AA347" i="12" s="1"/>
  <c r="O347" i="12"/>
  <c r="I347" i="12"/>
  <c r="G347" i="12"/>
  <c r="C347" i="12"/>
  <c r="B347" i="12"/>
  <c r="AF346" i="12"/>
  <c r="AG346" i="12" s="1"/>
  <c r="C346" i="12"/>
  <c r="B346" i="12"/>
  <c r="W351" i="12" l="1"/>
  <c r="V347" i="12"/>
  <c r="V348" i="12" s="1"/>
  <c r="Y135" i="12"/>
  <c r="AC138" i="12"/>
  <c r="AF138" i="12"/>
  <c r="AG138" i="12" s="1"/>
  <c r="AC135" i="12"/>
  <c r="AF135" i="12"/>
  <c r="AG135" i="12" s="1"/>
  <c r="P347" i="12"/>
  <c r="P348" i="12" s="1"/>
  <c r="X347" i="12"/>
  <c r="X348" i="12" s="1"/>
  <c r="J347" i="12"/>
  <c r="J348" i="12" s="1"/>
  <c r="AB347" i="12"/>
  <c r="AB348" i="12" s="1"/>
  <c r="P351" i="12"/>
  <c r="W347" i="12"/>
  <c r="W348" i="12" s="1"/>
  <c r="AB351" i="12"/>
  <c r="X350" i="12"/>
  <c r="X351" i="12"/>
  <c r="P350" i="12"/>
  <c r="J350" i="12"/>
  <c r="V350" i="12"/>
  <c r="AA350" i="12"/>
  <c r="AB350" i="12" s="1"/>
  <c r="W350" i="12"/>
  <c r="J351" i="12"/>
  <c r="V351" i="12"/>
  <c r="P352" i="12" l="1"/>
  <c r="AF348" i="12"/>
  <c r="AG348" i="12" s="1"/>
  <c r="W352" i="12"/>
  <c r="AF347" i="12"/>
  <c r="AG347" i="12" s="1"/>
  <c r="Y347" i="12"/>
  <c r="Y350" i="12"/>
  <c r="AC347" i="12"/>
  <c r="AC351" i="12"/>
  <c r="AF351" i="12"/>
  <c r="AG351" i="12" s="1"/>
  <c r="X352" i="12"/>
  <c r="V352" i="12"/>
  <c r="Y351" i="12"/>
  <c r="AC350" i="12"/>
  <c r="AB352" i="12"/>
  <c r="AC348" i="12"/>
  <c r="AF350" i="12"/>
  <c r="AG350" i="12" s="1"/>
  <c r="Y348" i="12"/>
  <c r="J352" i="12"/>
  <c r="Y352" i="12" l="1"/>
  <c r="AC352" i="12"/>
  <c r="AF352" i="12"/>
  <c r="AG352" i="12" s="1"/>
  <c r="I337" i="12" l="1"/>
  <c r="AB337" i="12" l="1"/>
  <c r="P337" i="12"/>
  <c r="P338" i="12" s="1"/>
  <c r="J337" i="12"/>
  <c r="J338" i="12" s="1"/>
  <c r="W337" i="12"/>
  <c r="W338" i="12" s="1"/>
  <c r="X337" i="12"/>
  <c r="V337" i="12"/>
  <c r="V338" i="12" s="1"/>
  <c r="X338" i="12" l="1"/>
  <c r="Y337" i="12"/>
  <c r="AF337" i="12"/>
  <c r="AG337" i="12" s="1"/>
  <c r="AC337" i="12"/>
  <c r="AB338" i="12"/>
  <c r="AC338" i="12" s="1"/>
  <c r="Y338" i="12" l="1"/>
  <c r="AF338" i="12"/>
  <c r="AG338" i="12" s="1"/>
  <c r="I196" i="12" l="1"/>
  <c r="T196" i="12" l="1"/>
  <c r="X196" i="12" s="1"/>
  <c r="O196" i="12"/>
  <c r="V196" i="12"/>
  <c r="AA196" i="12" l="1"/>
  <c r="AB196" i="12" s="1"/>
  <c r="AF196" i="12" s="1"/>
  <c r="W196" i="12"/>
  <c r="P196" i="12"/>
  <c r="J196" i="12"/>
  <c r="AC196" i="12" l="1"/>
  <c r="AG196" i="12"/>
  <c r="Y196" i="12"/>
  <c r="T157" i="12" l="1"/>
  <c r="I157" i="12"/>
  <c r="G157" i="12"/>
  <c r="C157" i="12"/>
  <c r="B157" i="12"/>
  <c r="T96" i="12"/>
  <c r="O96" i="12"/>
  <c r="I96" i="12"/>
  <c r="G96" i="12"/>
  <c r="C96" i="12"/>
  <c r="B96" i="12"/>
  <c r="T43" i="12"/>
  <c r="I43" i="12"/>
  <c r="O43" i="12"/>
  <c r="G43" i="12"/>
  <c r="C43" i="12"/>
  <c r="B43" i="12"/>
  <c r="AA96" i="12" l="1"/>
  <c r="AB96" i="12" s="1"/>
  <c r="J96" i="12"/>
  <c r="V43" i="12"/>
  <c r="X157" i="12"/>
  <c r="X96" i="12"/>
  <c r="P96" i="12"/>
  <c r="P157" i="12"/>
  <c r="AA157" i="12"/>
  <c r="AB157" i="12" s="1"/>
  <c r="J157" i="12"/>
  <c r="V157" i="12"/>
  <c r="W157" i="12"/>
  <c r="AE157" i="12"/>
  <c r="V96" i="12"/>
  <c r="W96" i="12"/>
  <c r="AE96" i="12"/>
  <c r="J43" i="12"/>
  <c r="X43" i="12"/>
  <c r="AA43" i="12"/>
  <c r="AB43" i="12" s="1"/>
  <c r="P43" i="12"/>
  <c r="W43" i="12"/>
  <c r="AE43" i="12"/>
  <c r="O469" i="12"/>
  <c r="AF96" i="12" l="1"/>
  <c r="AG96" i="12" s="1"/>
  <c r="AF157" i="12"/>
  <c r="AG157" i="12" s="1"/>
  <c r="AF43" i="12"/>
  <c r="AG43" i="12" s="1"/>
  <c r="T469" i="12" l="1"/>
  <c r="AA469" i="12" s="1"/>
  <c r="J469" i="12"/>
  <c r="B80" i="12"/>
  <c r="C80" i="12"/>
  <c r="G80" i="12"/>
  <c r="H80" i="12"/>
  <c r="O80" i="12" s="1"/>
  <c r="I80" i="12"/>
  <c r="T80" i="12"/>
  <c r="B81" i="12"/>
  <c r="C81" i="12"/>
  <c r="G81" i="12"/>
  <c r="H81" i="12"/>
  <c r="O81" i="12" s="1"/>
  <c r="I81" i="12"/>
  <c r="T81" i="12"/>
  <c r="V469" i="12" l="1"/>
  <c r="V80" i="12"/>
  <c r="W81" i="12"/>
  <c r="W469" i="12"/>
  <c r="AB469" i="12"/>
  <c r="X469" i="12"/>
  <c r="P469" i="12"/>
  <c r="X80" i="12"/>
  <c r="X81" i="12"/>
  <c r="W80" i="12"/>
  <c r="J80" i="12"/>
  <c r="V81" i="12"/>
  <c r="J81" i="12"/>
  <c r="AA81" i="12"/>
  <c r="AB81" i="12" s="1"/>
  <c r="P80" i="12"/>
  <c r="P81" i="12"/>
  <c r="AA80" i="12"/>
  <c r="AB80" i="12" s="1"/>
  <c r="AC469" i="12" l="1"/>
  <c r="AC80" i="12"/>
  <c r="AF469" i="12"/>
  <c r="AG469" i="12" s="1"/>
  <c r="Y80" i="12"/>
  <c r="Y469" i="12"/>
  <c r="Y81" i="12"/>
  <c r="AC81" i="12"/>
  <c r="AF81" i="12"/>
  <c r="AG81" i="12" s="1"/>
  <c r="AF80" i="12"/>
  <c r="AG80" i="12" s="1"/>
  <c r="G32" i="12"/>
  <c r="G30" i="12"/>
  <c r="I466" i="12" l="1"/>
  <c r="I465" i="12"/>
  <c r="I464" i="12"/>
  <c r="I463" i="12"/>
  <c r="V463" i="12" s="1"/>
  <c r="I462" i="12"/>
  <c r="I461" i="12"/>
  <c r="I460" i="12"/>
  <c r="H466" i="12"/>
  <c r="O466" i="12" s="1"/>
  <c r="H465" i="12"/>
  <c r="O465" i="12" s="1"/>
  <c r="H464" i="12"/>
  <c r="O464" i="12" s="1"/>
  <c r="H463" i="12"/>
  <c r="O463" i="12" s="1"/>
  <c r="H462" i="12"/>
  <c r="O462" i="12" s="1"/>
  <c r="H461" i="12"/>
  <c r="O461" i="12" s="1"/>
  <c r="H460" i="12"/>
  <c r="O460" i="12" s="1"/>
  <c r="G466" i="12"/>
  <c r="G465" i="12"/>
  <c r="G464" i="12"/>
  <c r="G463" i="12"/>
  <c r="G462" i="12"/>
  <c r="G461" i="12"/>
  <c r="G460" i="12"/>
  <c r="C466" i="12"/>
  <c r="C465" i="12"/>
  <c r="C464" i="12"/>
  <c r="C463" i="12"/>
  <c r="C462" i="12"/>
  <c r="C461" i="12"/>
  <c r="C460" i="12"/>
  <c r="C459" i="12"/>
  <c r="B466" i="12"/>
  <c r="B465" i="12"/>
  <c r="B464" i="12"/>
  <c r="B463" i="12"/>
  <c r="B462" i="12"/>
  <c r="B461" i="12"/>
  <c r="B460" i="12"/>
  <c r="B459" i="12"/>
  <c r="T463" i="12"/>
  <c r="T464" i="12"/>
  <c r="T462" i="12"/>
  <c r="I457" i="12"/>
  <c r="I456" i="12"/>
  <c r="I455" i="12"/>
  <c r="H457" i="12"/>
  <c r="O457" i="12" s="1"/>
  <c r="H456" i="12"/>
  <c r="O456" i="12" s="1"/>
  <c r="H455" i="12"/>
  <c r="O455" i="12" s="1"/>
  <c r="G457" i="12"/>
  <c r="G456" i="12"/>
  <c r="G455" i="12"/>
  <c r="C457" i="12"/>
  <c r="C456" i="12"/>
  <c r="C455" i="12"/>
  <c r="C454" i="12"/>
  <c r="B457" i="12"/>
  <c r="B456" i="12"/>
  <c r="B455" i="12"/>
  <c r="B454" i="12"/>
  <c r="T455" i="12"/>
  <c r="AF454" i="12"/>
  <c r="AG454" i="12" s="1"/>
  <c r="I452" i="12"/>
  <c r="I451" i="12"/>
  <c r="H452" i="12"/>
  <c r="O452" i="12" s="1"/>
  <c r="H451" i="12"/>
  <c r="O451" i="12" s="1"/>
  <c r="G452" i="12"/>
  <c r="G451" i="12"/>
  <c r="C452" i="12"/>
  <c r="C451" i="12"/>
  <c r="C450" i="12"/>
  <c r="B452" i="12"/>
  <c r="B451" i="12"/>
  <c r="B450" i="12"/>
  <c r="T452" i="12"/>
  <c r="T451" i="12"/>
  <c r="AF450" i="12"/>
  <c r="AG450" i="12" s="1"/>
  <c r="I448" i="12"/>
  <c r="H448" i="12"/>
  <c r="O448" i="12" s="1"/>
  <c r="G448" i="12"/>
  <c r="C448" i="12"/>
  <c r="C447" i="12"/>
  <c r="B448" i="12"/>
  <c r="B447" i="12"/>
  <c r="T448" i="12"/>
  <c r="AF447" i="12"/>
  <c r="AG447" i="12" s="1"/>
  <c r="I445" i="12"/>
  <c r="I444" i="12"/>
  <c r="W444" i="12" s="1"/>
  <c r="H445" i="12"/>
  <c r="O445" i="12" s="1"/>
  <c r="H444" i="12"/>
  <c r="O444" i="12" s="1"/>
  <c r="G445" i="12"/>
  <c r="G444" i="12"/>
  <c r="H440" i="12"/>
  <c r="O440" i="12" s="1"/>
  <c r="C445" i="12"/>
  <c r="C444" i="12"/>
  <c r="C443" i="12"/>
  <c r="B445" i="12"/>
  <c r="B444" i="12"/>
  <c r="B443" i="12"/>
  <c r="I441" i="12"/>
  <c r="I440" i="12"/>
  <c r="V440" i="12" s="1"/>
  <c r="H441" i="12"/>
  <c r="O441" i="12" s="1"/>
  <c r="G441" i="12"/>
  <c r="G440" i="12"/>
  <c r="T445" i="12"/>
  <c r="T444" i="12"/>
  <c r="AF443" i="12"/>
  <c r="AG443" i="12" s="1"/>
  <c r="C441" i="12"/>
  <c r="C440" i="12"/>
  <c r="C439" i="12"/>
  <c r="B441" i="12"/>
  <c r="B440" i="12"/>
  <c r="B439" i="12"/>
  <c r="T441" i="12"/>
  <c r="T440" i="12"/>
  <c r="AF439" i="12"/>
  <c r="AG439" i="12" s="1"/>
  <c r="I437" i="12"/>
  <c r="I436" i="12"/>
  <c r="V436" i="12" s="1"/>
  <c r="I435" i="12"/>
  <c r="W435" i="12" s="1"/>
  <c r="I434" i="12"/>
  <c r="I433" i="12"/>
  <c r="W433" i="12" s="1"/>
  <c r="H437" i="12"/>
  <c r="O437" i="12" s="1"/>
  <c r="H436" i="12"/>
  <c r="O436" i="12" s="1"/>
  <c r="H435" i="12"/>
  <c r="O435" i="12" s="1"/>
  <c r="H434" i="12"/>
  <c r="O434" i="12" s="1"/>
  <c r="H433" i="12"/>
  <c r="O433" i="12" s="1"/>
  <c r="G437" i="12"/>
  <c r="G436" i="12"/>
  <c r="G435" i="12"/>
  <c r="G434" i="12"/>
  <c r="G433" i="12"/>
  <c r="C437" i="12"/>
  <c r="C436" i="12"/>
  <c r="C435" i="12"/>
  <c r="C434" i="12"/>
  <c r="C433" i="12"/>
  <c r="C432" i="12"/>
  <c r="B437" i="12"/>
  <c r="B436" i="12"/>
  <c r="B435" i="12"/>
  <c r="B434" i="12"/>
  <c r="B433" i="12"/>
  <c r="B432" i="12"/>
  <c r="T435" i="12"/>
  <c r="AA435" i="12" s="1"/>
  <c r="T437" i="12"/>
  <c r="T436" i="12"/>
  <c r="T434" i="12"/>
  <c r="T433" i="12"/>
  <c r="AF432" i="12"/>
  <c r="AG432" i="12" s="1"/>
  <c r="I420" i="12"/>
  <c r="I419" i="12"/>
  <c r="I418" i="12"/>
  <c r="I417" i="12"/>
  <c r="I416" i="12"/>
  <c r="H420" i="12"/>
  <c r="O420" i="12" s="1"/>
  <c r="H419" i="12"/>
  <c r="O419" i="12" s="1"/>
  <c r="H418" i="12"/>
  <c r="H417" i="12"/>
  <c r="O417" i="12" s="1"/>
  <c r="H416" i="12"/>
  <c r="O416" i="12" s="1"/>
  <c r="G420" i="12"/>
  <c r="G419" i="12"/>
  <c r="G418" i="12"/>
  <c r="G417" i="12"/>
  <c r="G416" i="12"/>
  <c r="C420" i="12"/>
  <c r="C419" i="12"/>
  <c r="C418" i="12"/>
  <c r="C417" i="12"/>
  <c r="C416" i="12"/>
  <c r="C415" i="12"/>
  <c r="B420" i="12"/>
  <c r="B419" i="12"/>
  <c r="B418" i="12"/>
  <c r="B417" i="12"/>
  <c r="B416" i="12"/>
  <c r="B415" i="12"/>
  <c r="W417" i="12"/>
  <c r="C414" i="12"/>
  <c r="AF415" i="12"/>
  <c r="AG415" i="12" s="1"/>
  <c r="I412" i="12"/>
  <c r="I411" i="12"/>
  <c r="V411" i="12" s="1"/>
  <c r="I410" i="12"/>
  <c r="I409" i="12"/>
  <c r="V409" i="12" s="1"/>
  <c r="H412" i="12"/>
  <c r="O412" i="12" s="1"/>
  <c r="H411" i="12"/>
  <c r="O411" i="12" s="1"/>
  <c r="H410" i="12"/>
  <c r="H409" i="12"/>
  <c r="O409" i="12" s="1"/>
  <c r="G412" i="12"/>
  <c r="G411" i="12"/>
  <c r="G410" i="12"/>
  <c r="G409" i="12"/>
  <c r="C412" i="12"/>
  <c r="C411" i="12"/>
  <c r="C410" i="12"/>
  <c r="C409" i="12"/>
  <c r="C408" i="12"/>
  <c r="B412" i="12"/>
  <c r="B411" i="12"/>
  <c r="B410" i="12"/>
  <c r="B409" i="12"/>
  <c r="B408" i="12"/>
  <c r="T412" i="12"/>
  <c r="T411" i="12"/>
  <c r="T410" i="12"/>
  <c r="T409" i="12"/>
  <c r="AF408" i="12"/>
  <c r="AG408" i="12" s="1"/>
  <c r="I406" i="12"/>
  <c r="I405" i="12"/>
  <c r="V405" i="12" s="1"/>
  <c r="I404" i="12"/>
  <c r="W404" i="12" s="1"/>
  <c r="H406" i="12"/>
  <c r="O406" i="12" s="1"/>
  <c r="H405" i="12"/>
  <c r="O405" i="12" s="1"/>
  <c r="H404" i="12"/>
  <c r="O404" i="12" s="1"/>
  <c r="G406" i="12"/>
  <c r="G405" i="12"/>
  <c r="G404" i="12"/>
  <c r="C406" i="12"/>
  <c r="C405" i="12"/>
  <c r="C404" i="12"/>
  <c r="C403" i="12"/>
  <c r="B406" i="12"/>
  <c r="B405" i="12"/>
  <c r="B404" i="12"/>
  <c r="B403" i="12"/>
  <c r="T406" i="12"/>
  <c r="T405" i="12"/>
  <c r="T404" i="12"/>
  <c r="AF403" i="12"/>
  <c r="AG403" i="12" s="1"/>
  <c r="I401" i="12"/>
  <c r="H401" i="12"/>
  <c r="O401" i="12" s="1"/>
  <c r="G401" i="12"/>
  <c r="C401" i="12"/>
  <c r="C400" i="12"/>
  <c r="B401" i="12"/>
  <c r="B400" i="12"/>
  <c r="I398" i="12"/>
  <c r="H398" i="12"/>
  <c r="O398" i="12" s="1"/>
  <c r="G398" i="12"/>
  <c r="C398" i="12"/>
  <c r="C397" i="12"/>
  <c r="B398" i="12"/>
  <c r="B397" i="12"/>
  <c r="T401" i="12"/>
  <c r="AF400" i="12"/>
  <c r="AG400" i="12" s="1"/>
  <c r="T398" i="12"/>
  <c r="AF397" i="12"/>
  <c r="AG397" i="12" s="1"/>
  <c r="I395" i="12"/>
  <c r="I394" i="12"/>
  <c r="W394" i="12" s="1"/>
  <c r="I393" i="12"/>
  <c r="I392" i="12"/>
  <c r="W392" i="12" s="1"/>
  <c r="H395" i="12"/>
  <c r="O395" i="12" s="1"/>
  <c r="H394" i="12"/>
  <c r="O394" i="12" s="1"/>
  <c r="H393" i="12"/>
  <c r="O393" i="12" s="1"/>
  <c r="H392" i="12"/>
  <c r="O392" i="12" s="1"/>
  <c r="G395" i="12"/>
  <c r="G394" i="12"/>
  <c r="G393" i="12"/>
  <c r="G392" i="12"/>
  <c r="C395" i="12"/>
  <c r="C394" i="12"/>
  <c r="C393" i="12"/>
  <c r="C392" i="12"/>
  <c r="C391" i="12"/>
  <c r="B395" i="12"/>
  <c r="B394" i="12"/>
  <c r="B393" i="12"/>
  <c r="B392" i="12"/>
  <c r="B391" i="12"/>
  <c r="T395" i="12"/>
  <c r="T394" i="12"/>
  <c r="T393" i="12"/>
  <c r="T392" i="12"/>
  <c r="AF391" i="12"/>
  <c r="AG391" i="12" s="1"/>
  <c r="I389" i="12"/>
  <c r="I388" i="12"/>
  <c r="H389" i="12"/>
  <c r="O389" i="12" s="1"/>
  <c r="H388" i="12"/>
  <c r="O388" i="12" s="1"/>
  <c r="G389" i="12"/>
  <c r="G388" i="12"/>
  <c r="C389" i="12"/>
  <c r="C388" i="12"/>
  <c r="C387" i="12"/>
  <c r="B389" i="12"/>
  <c r="B388" i="12"/>
  <c r="B387" i="12"/>
  <c r="I385" i="12"/>
  <c r="I384" i="12"/>
  <c r="I383" i="12"/>
  <c r="I382" i="12"/>
  <c r="H385" i="12"/>
  <c r="H384" i="12"/>
  <c r="H383" i="12"/>
  <c r="O383" i="12" s="1"/>
  <c r="H382" i="12"/>
  <c r="G385" i="12"/>
  <c r="G384" i="12"/>
  <c r="G383" i="12"/>
  <c r="G382" i="12"/>
  <c r="C385" i="12"/>
  <c r="C384" i="12"/>
  <c r="C383" i="12"/>
  <c r="C382" i="12"/>
  <c r="C381" i="12"/>
  <c r="B385" i="12"/>
  <c r="B384" i="12"/>
  <c r="B383" i="12"/>
  <c r="B382" i="12"/>
  <c r="B381" i="12"/>
  <c r="C380" i="12"/>
  <c r="I378" i="12"/>
  <c r="I377" i="12"/>
  <c r="I376" i="12"/>
  <c r="I375" i="12"/>
  <c r="H378" i="12"/>
  <c r="O378" i="12" s="1"/>
  <c r="H377" i="12"/>
  <c r="O377" i="12" s="1"/>
  <c r="H376" i="12"/>
  <c r="H375" i="12"/>
  <c r="O375" i="12" s="1"/>
  <c r="G378" i="12"/>
  <c r="G377" i="12"/>
  <c r="G376" i="12"/>
  <c r="G375" i="12"/>
  <c r="C378" i="12"/>
  <c r="C377" i="12"/>
  <c r="C376" i="12"/>
  <c r="C375" i="12"/>
  <c r="C374" i="12"/>
  <c r="B378" i="12"/>
  <c r="B377" i="12"/>
  <c r="B376" i="12"/>
  <c r="B375" i="12"/>
  <c r="B374" i="12"/>
  <c r="I372" i="12"/>
  <c r="I371" i="12"/>
  <c r="V371" i="12" s="1"/>
  <c r="I370" i="12"/>
  <c r="V370" i="12" s="1"/>
  <c r="H372" i="12"/>
  <c r="O372" i="12" s="1"/>
  <c r="H371" i="12"/>
  <c r="O371" i="12" s="1"/>
  <c r="H370" i="12"/>
  <c r="O370" i="12" s="1"/>
  <c r="G372" i="12"/>
  <c r="G371" i="12"/>
  <c r="G370" i="12"/>
  <c r="C372" i="12"/>
  <c r="C371" i="12"/>
  <c r="C370" i="12"/>
  <c r="C369" i="12"/>
  <c r="B372" i="12"/>
  <c r="B371" i="12"/>
  <c r="B370" i="12"/>
  <c r="B369" i="12"/>
  <c r="T371" i="12"/>
  <c r="T370" i="12"/>
  <c r="I367" i="12"/>
  <c r="H367" i="12"/>
  <c r="O367" i="12" s="1"/>
  <c r="G367" i="12"/>
  <c r="C367" i="12"/>
  <c r="C366" i="12"/>
  <c r="B367" i="12"/>
  <c r="B366" i="12"/>
  <c r="I364" i="12"/>
  <c r="H364" i="12"/>
  <c r="O364" i="12" s="1"/>
  <c r="G364" i="12"/>
  <c r="C364" i="12"/>
  <c r="C363" i="12"/>
  <c r="B364" i="12"/>
  <c r="B363" i="12"/>
  <c r="I361" i="12"/>
  <c r="I359" i="12"/>
  <c r="H361" i="12"/>
  <c r="O361" i="12" s="1"/>
  <c r="H359" i="12"/>
  <c r="O359" i="12" s="1"/>
  <c r="G361" i="12"/>
  <c r="G359" i="12"/>
  <c r="C361" i="12"/>
  <c r="C359" i="12"/>
  <c r="C357" i="12"/>
  <c r="B361" i="12"/>
  <c r="B359" i="12"/>
  <c r="B357" i="12"/>
  <c r="T359" i="12"/>
  <c r="I355" i="12"/>
  <c r="I354" i="12"/>
  <c r="H355" i="12"/>
  <c r="O355" i="12" s="1"/>
  <c r="H354" i="12"/>
  <c r="O354" i="12" s="1"/>
  <c r="G355" i="12"/>
  <c r="G354" i="12"/>
  <c r="C355" i="12"/>
  <c r="C354" i="12"/>
  <c r="C353" i="12"/>
  <c r="B355" i="12"/>
  <c r="B354" i="12"/>
  <c r="B353" i="12"/>
  <c r="T354" i="12"/>
  <c r="I344" i="12"/>
  <c r="I343" i="12"/>
  <c r="I342" i="12"/>
  <c r="I341" i="12"/>
  <c r="H344" i="12"/>
  <c r="H343" i="12"/>
  <c r="H342" i="12"/>
  <c r="H341" i="12"/>
  <c r="G344" i="12"/>
  <c r="G343" i="12"/>
  <c r="G342" i="12"/>
  <c r="G341" i="12"/>
  <c r="C342" i="12"/>
  <c r="C341" i="12"/>
  <c r="C344" i="12"/>
  <c r="C343" i="12"/>
  <c r="C340" i="12"/>
  <c r="B344" i="12"/>
  <c r="B343" i="12"/>
  <c r="B342" i="12"/>
  <c r="B341" i="12"/>
  <c r="B340" i="12"/>
  <c r="C339" i="12"/>
  <c r="I334" i="12"/>
  <c r="I333" i="12"/>
  <c r="V333" i="12" s="1"/>
  <c r="I332" i="12"/>
  <c r="I331" i="12"/>
  <c r="W331" i="12" s="1"/>
  <c r="H334" i="12"/>
  <c r="O334" i="12" s="1"/>
  <c r="H333" i="12"/>
  <c r="O333" i="12" s="1"/>
  <c r="H332" i="12"/>
  <c r="H331" i="12"/>
  <c r="O331" i="12" s="1"/>
  <c r="G334" i="12"/>
  <c r="G333" i="12"/>
  <c r="G332" i="12"/>
  <c r="G331" i="12"/>
  <c r="C334" i="12"/>
  <c r="C333" i="12"/>
  <c r="C332" i="12"/>
  <c r="C331" i="12"/>
  <c r="C330" i="12"/>
  <c r="B334" i="12"/>
  <c r="B333" i="12"/>
  <c r="B332" i="12"/>
  <c r="B331" i="12"/>
  <c r="B330" i="12"/>
  <c r="T334" i="12"/>
  <c r="T333" i="12"/>
  <c r="T332" i="12"/>
  <c r="T331" i="12"/>
  <c r="AF330" i="12"/>
  <c r="AG330" i="12" s="1"/>
  <c r="I328" i="12"/>
  <c r="I327" i="12"/>
  <c r="V327" i="12" s="1"/>
  <c r="I326" i="12"/>
  <c r="H328" i="12"/>
  <c r="O328" i="12" s="1"/>
  <c r="H327" i="12"/>
  <c r="O327" i="12" s="1"/>
  <c r="H326" i="12"/>
  <c r="O326" i="12" s="1"/>
  <c r="G328" i="12"/>
  <c r="G327" i="12"/>
  <c r="G326" i="12"/>
  <c r="C328" i="12"/>
  <c r="C327" i="12"/>
  <c r="C326" i="12"/>
  <c r="C325" i="12"/>
  <c r="B328" i="12"/>
  <c r="B327" i="12"/>
  <c r="B326" i="12"/>
  <c r="B325" i="12"/>
  <c r="T328" i="12"/>
  <c r="T327" i="12"/>
  <c r="T326" i="12"/>
  <c r="AF325" i="12"/>
  <c r="AG325" i="12" s="1"/>
  <c r="O320" i="12"/>
  <c r="G323" i="12"/>
  <c r="C323" i="12"/>
  <c r="C322" i="12"/>
  <c r="B323" i="12"/>
  <c r="B322" i="12"/>
  <c r="T323" i="12"/>
  <c r="V323" i="12"/>
  <c r="V324" i="12" s="1"/>
  <c r="O323" i="12"/>
  <c r="AF322" i="12"/>
  <c r="AG322" i="12" s="1"/>
  <c r="G320" i="12"/>
  <c r="C320" i="12"/>
  <c r="C319" i="12"/>
  <c r="B320" i="12"/>
  <c r="B319" i="12"/>
  <c r="I317" i="12"/>
  <c r="I316" i="12"/>
  <c r="I315" i="12"/>
  <c r="I314" i="12"/>
  <c r="H317" i="12"/>
  <c r="O317" i="12" s="1"/>
  <c r="H316" i="12"/>
  <c r="O316" i="12" s="1"/>
  <c r="H315" i="12"/>
  <c r="O315" i="12" s="1"/>
  <c r="H314" i="12"/>
  <c r="O314" i="12" s="1"/>
  <c r="G317" i="12"/>
  <c r="G316" i="12"/>
  <c r="G315" i="12"/>
  <c r="G314" i="12"/>
  <c r="C317" i="12"/>
  <c r="C316" i="12"/>
  <c r="C315" i="12"/>
  <c r="C314" i="12"/>
  <c r="C313" i="12"/>
  <c r="B317" i="12"/>
  <c r="B316" i="12"/>
  <c r="B315" i="12"/>
  <c r="B314" i="12"/>
  <c r="B313" i="12"/>
  <c r="I311" i="12"/>
  <c r="I310" i="12"/>
  <c r="V310" i="12" s="1"/>
  <c r="H311" i="12"/>
  <c r="O311" i="12" s="1"/>
  <c r="H310" i="12"/>
  <c r="O310" i="12" s="1"/>
  <c r="G311" i="12"/>
  <c r="G310" i="12"/>
  <c r="C311" i="12"/>
  <c r="C310" i="12"/>
  <c r="C309" i="12"/>
  <c r="B311" i="12"/>
  <c r="B310" i="12"/>
  <c r="B309" i="12"/>
  <c r="T310" i="12"/>
  <c r="I307" i="12"/>
  <c r="I306" i="12"/>
  <c r="I305" i="12"/>
  <c r="I304" i="12"/>
  <c r="H307" i="12"/>
  <c r="H306" i="12"/>
  <c r="H305" i="12"/>
  <c r="O305" i="12" s="1"/>
  <c r="H304" i="12"/>
  <c r="G307" i="12"/>
  <c r="G306" i="12"/>
  <c r="G305" i="12"/>
  <c r="G304" i="12"/>
  <c r="C307" i="12"/>
  <c r="C306" i="12"/>
  <c r="C305" i="12"/>
  <c r="C304" i="12"/>
  <c r="C303" i="12"/>
  <c r="B307" i="12"/>
  <c r="B306" i="12"/>
  <c r="B305" i="12"/>
  <c r="B304" i="12"/>
  <c r="B303" i="12"/>
  <c r="C302" i="12"/>
  <c r="I300" i="12"/>
  <c r="I299" i="12"/>
  <c r="V299" i="12" s="1"/>
  <c r="I298" i="12"/>
  <c r="H300" i="12"/>
  <c r="O300" i="12" s="1"/>
  <c r="H299" i="12"/>
  <c r="O299" i="12" s="1"/>
  <c r="H298" i="12"/>
  <c r="G300" i="12"/>
  <c r="G299" i="12"/>
  <c r="G298" i="12"/>
  <c r="C300" i="12"/>
  <c r="C299" i="12"/>
  <c r="C298" i="12"/>
  <c r="C297" i="12"/>
  <c r="B300" i="12"/>
  <c r="B299" i="12"/>
  <c r="B298" i="12"/>
  <c r="B297" i="12"/>
  <c r="W299" i="12"/>
  <c r="T299" i="12"/>
  <c r="I295" i="12"/>
  <c r="I294" i="12"/>
  <c r="V294" i="12" s="1"/>
  <c r="I293" i="12"/>
  <c r="I292" i="12"/>
  <c r="V292" i="12" s="1"/>
  <c r="H295" i="12"/>
  <c r="O295" i="12" s="1"/>
  <c r="H294" i="12"/>
  <c r="O294" i="12" s="1"/>
  <c r="H293" i="12"/>
  <c r="O293" i="12" s="1"/>
  <c r="H292" i="12"/>
  <c r="O292" i="12" s="1"/>
  <c r="G295" i="12"/>
  <c r="G294" i="12"/>
  <c r="G293" i="12"/>
  <c r="G292" i="12"/>
  <c r="C295" i="12"/>
  <c r="C294" i="12"/>
  <c r="C293" i="12"/>
  <c r="C292" i="12"/>
  <c r="C291" i="12"/>
  <c r="B295" i="12"/>
  <c r="B294" i="12"/>
  <c r="B293" i="12"/>
  <c r="B292" i="12"/>
  <c r="B291" i="12"/>
  <c r="T295" i="12"/>
  <c r="T294" i="12"/>
  <c r="T293" i="12"/>
  <c r="T292" i="12"/>
  <c r="AF291" i="12"/>
  <c r="AG291" i="12" s="1"/>
  <c r="I289" i="12"/>
  <c r="H289" i="12"/>
  <c r="O289" i="12" s="1"/>
  <c r="G289" i="12"/>
  <c r="C289" i="12"/>
  <c r="C288" i="12"/>
  <c r="B289" i="12"/>
  <c r="B288" i="12"/>
  <c r="I286" i="12"/>
  <c r="I285" i="12"/>
  <c r="H286" i="12"/>
  <c r="O286" i="12" s="1"/>
  <c r="H285" i="12"/>
  <c r="O285" i="12" s="1"/>
  <c r="G286" i="12"/>
  <c r="G285" i="12"/>
  <c r="C286" i="12"/>
  <c r="C285" i="12"/>
  <c r="C284" i="12"/>
  <c r="B286" i="12"/>
  <c r="B285" i="12"/>
  <c r="B284" i="12"/>
  <c r="I282" i="12"/>
  <c r="I281" i="12"/>
  <c r="V281" i="12" s="1"/>
  <c r="I280" i="12"/>
  <c r="I279" i="12"/>
  <c r="H282" i="12"/>
  <c r="O282" i="12" s="1"/>
  <c r="H281" i="12"/>
  <c r="O281" i="12" s="1"/>
  <c r="H280" i="12"/>
  <c r="O280" i="12" s="1"/>
  <c r="H279" i="12"/>
  <c r="O279" i="12" s="1"/>
  <c r="G282" i="12"/>
  <c r="G281" i="12"/>
  <c r="G280" i="12"/>
  <c r="G279" i="12"/>
  <c r="C282" i="12"/>
  <c r="C281" i="12"/>
  <c r="C280" i="12"/>
  <c r="C279" i="12"/>
  <c r="C278" i="12"/>
  <c r="B282" i="12"/>
  <c r="B281" i="12"/>
  <c r="B280" i="12"/>
  <c r="B279" i="12"/>
  <c r="B278" i="12"/>
  <c r="T281" i="12"/>
  <c r="I276" i="12"/>
  <c r="I275" i="12"/>
  <c r="H276" i="12"/>
  <c r="O276" i="12" s="1"/>
  <c r="H275" i="12"/>
  <c r="O275" i="12" s="1"/>
  <c r="G276" i="12"/>
  <c r="G275" i="12"/>
  <c r="C276" i="12"/>
  <c r="C275" i="12"/>
  <c r="C274" i="12"/>
  <c r="B276" i="12"/>
  <c r="B275" i="12"/>
  <c r="B274" i="12"/>
  <c r="I272" i="12"/>
  <c r="I271" i="12"/>
  <c r="I270" i="12"/>
  <c r="I269" i="12"/>
  <c r="I268" i="12"/>
  <c r="I267" i="12"/>
  <c r="H272" i="12"/>
  <c r="O272" i="12" s="1"/>
  <c r="H271" i="12"/>
  <c r="H270" i="12"/>
  <c r="O270" i="12" s="1"/>
  <c r="H269" i="12"/>
  <c r="O269" i="12" s="1"/>
  <c r="H268" i="12"/>
  <c r="O268" i="12" s="1"/>
  <c r="H267" i="12"/>
  <c r="O267" i="12" s="1"/>
  <c r="G272" i="12"/>
  <c r="G271" i="12"/>
  <c r="G270" i="12"/>
  <c r="G269" i="12"/>
  <c r="G268" i="12"/>
  <c r="G267" i="12"/>
  <c r="C272" i="12"/>
  <c r="C271" i="12"/>
  <c r="C270" i="12"/>
  <c r="C269" i="12"/>
  <c r="C268" i="12"/>
  <c r="C267" i="12"/>
  <c r="C266" i="12"/>
  <c r="B272" i="12"/>
  <c r="B271" i="12"/>
  <c r="B270" i="12"/>
  <c r="B269" i="12"/>
  <c r="B268" i="12"/>
  <c r="B267" i="12"/>
  <c r="B266" i="12"/>
  <c r="C265" i="12"/>
  <c r="I263" i="12"/>
  <c r="V263" i="12" s="1"/>
  <c r="I262" i="12"/>
  <c r="I261" i="12"/>
  <c r="V261" i="12" s="1"/>
  <c r="I260" i="12"/>
  <c r="H263" i="12"/>
  <c r="O263" i="12" s="1"/>
  <c r="H262" i="12"/>
  <c r="O262" i="12" s="1"/>
  <c r="H261" i="12"/>
  <c r="H260" i="12"/>
  <c r="O260" i="12" s="1"/>
  <c r="G263" i="12"/>
  <c r="G262" i="12"/>
  <c r="G261" i="12"/>
  <c r="G260" i="12"/>
  <c r="C263" i="12"/>
  <c r="C262" i="12"/>
  <c r="C261" i="12"/>
  <c r="C260" i="12"/>
  <c r="C259" i="12"/>
  <c r="B263" i="12"/>
  <c r="B262" i="12"/>
  <c r="B261" i="12"/>
  <c r="B260" i="12"/>
  <c r="B259" i="12"/>
  <c r="T263" i="12"/>
  <c r="T262" i="12"/>
  <c r="T261" i="12"/>
  <c r="T260" i="12"/>
  <c r="AF259" i="12"/>
  <c r="AG259" i="12" s="1"/>
  <c r="I257" i="12"/>
  <c r="I256" i="12"/>
  <c r="I255" i="12"/>
  <c r="I254" i="12"/>
  <c r="H257" i="12"/>
  <c r="O257" i="12" s="1"/>
  <c r="H256" i="12"/>
  <c r="O256" i="12" s="1"/>
  <c r="H255" i="12"/>
  <c r="O255" i="12" s="1"/>
  <c r="H254" i="12"/>
  <c r="O254" i="12" s="1"/>
  <c r="G257" i="12"/>
  <c r="G256" i="12"/>
  <c r="G255" i="12"/>
  <c r="G254" i="12"/>
  <c r="C257" i="12"/>
  <c r="C256" i="12"/>
  <c r="C255" i="12"/>
  <c r="C254" i="12"/>
  <c r="C253" i="12"/>
  <c r="B257" i="12"/>
  <c r="B256" i="12"/>
  <c r="B255" i="12"/>
  <c r="B254" i="12"/>
  <c r="B253" i="12"/>
  <c r="I251" i="12"/>
  <c r="H251" i="12"/>
  <c r="O251" i="12" s="1"/>
  <c r="G251" i="12"/>
  <c r="C251" i="12"/>
  <c r="C250" i="12"/>
  <c r="B251" i="12"/>
  <c r="B250" i="12"/>
  <c r="I248" i="12"/>
  <c r="H248" i="12"/>
  <c r="O248" i="12" s="1"/>
  <c r="G248" i="12"/>
  <c r="C248" i="12"/>
  <c r="C247" i="12"/>
  <c r="B248" i="12"/>
  <c r="B247" i="12"/>
  <c r="I245" i="12"/>
  <c r="I244" i="12"/>
  <c r="V244" i="12" s="1"/>
  <c r="I243" i="12"/>
  <c r="I242" i="12"/>
  <c r="W242" i="12" s="1"/>
  <c r="H245" i="12"/>
  <c r="O245" i="12" s="1"/>
  <c r="H244" i="12"/>
  <c r="O244" i="12" s="1"/>
  <c r="O243" i="12"/>
  <c r="H242" i="12"/>
  <c r="O242" i="12" s="1"/>
  <c r="G245" i="12"/>
  <c r="G244" i="12"/>
  <c r="G243" i="12"/>
  <c r="G242" i="12"/>
  <c r="C245" i="12"/>
  <c r="C244" i="12"/>
  <c r="C243" i="12"/>
  <c r="C242" i="12"/>
  <c r="C241" i="12"/>
  <c r="B245" i="12"/>
  <c r="B244" i="12"/>
  <c r="B243" i="12"/>
  <c r="B242" i="12"/>
  <c r="B241" i="12"/>
  <c r="T245" i="12"/>
  <c r="T244" i="12"/>
  <c r="T243" i="12"/>
  <c r="T242" i="12"/>
  <c r="AF241" i="12"/>
  <c r="AG241" i="12" s="1"/>
  <c r="I239" i="12"/>
  <c r="I238" i="12"/>
  <c r="H239" i="12"/>
  <c r="O239" i="12" s="1"/>
  <c r="H238" i="12"/>
  <c r="O238" i="12" s="1"/>
  <c r="G239" i="12"/>
  <c r="G238" i="12"/>
  <c r="C239" i="12"/>
  <c r="C238" i="12"/>
  <c r="C237" i="12"/>
  <c r="B239" i="12"/>
  <c r="B238" i="12"/>
  <c r="B237" i="12"/>
  <c r="W451" i="12" l="1"/>
  <c r="O261" i="12"/>
  <c r="AA261" i="12" s="1"/>
  <c r="AB261" i="12" s="1"/>
  <c r="W306" i="12"/>
  <c r="O376" i="12"/>
  <c r="O410" i="12"/>
  <c r="P410" i="12" s="1"/>
  <c r="O298" i="12"/>
  <c r="O332" i="12"/>
  <c r="P332" i="12" s="1"/>
  <c r="X371" i="12"/>
  <c r="V359" i="12"/>
  <c r="R271" i="12"/>
  <c r="O271" i="12"/>
  <c r="R344" i="12"/>
  <c r="O344" i="12"/>
  <c r="R382" i="12"/>
  <c r="O382" i="12"/>
  <c r="R306" i="12"/>
  <c r="T306" i="12" s="1"/>
  <c r="X306" i="12" s="1"/>
  <c r="O306" i="12"/>
  <c r="P306" i="12" s="1"/>
  <c r="R341" i="12"/>
  <c r="O341" i="12"/>
  <c r="R383" i="12"/>
  <c r="R307" i="12"/>
  <c r="O307" i="12"/>
  <c r="R342" i="12"/>
  <c r="O342" i="12"/>
  <c r="R384" i="12"/>
  <c r="O384" i="12"/>
  <c r="R304" i="12"/>
  <c r="O304" i="12"/>
  <c r="R343" i="12"/>
  <c r="O343" i="12"/>
  <c r="R385" i="12"/>
  <c r="O385" i="12"/>
  <c r="R418" i="12"/>
  <c r="T418" i="12" s="1"/>
  <c r="X418" i="12" s="1"/>
  <c r="O418" i="12"/>
  <c r="P418" i="12" s="1"/>
  <c r="J261" i="12"/>
  <c r="R270" i="12"/>
  <c r="R272" i="12"/>
  <c r="R267" i="12"/>
  <c r="R268" i="12"/>
  <c r="R269" i="12"/>
  <c r="J294" i="12"/>
  <c r="P409" i="12"/>
  <c r="X452" i="12"/>
  <c r="W359" i="12"/>
  <c r="X464" i="12"/>
  <c r="T456" i="12"/>
  <c r="AA456" i="12" s="1"/>
  <c r="AB456" i="12" s="1"/>
  <c r="T457" i="12"/>
  <c r="AA457" i="12" s="1"/>
  <c r="AB457" i="12" s="1"/>
  <c r="R305" i="12"/>
  <c r="T305" i="12" s="1"/>
  <c r="AA305" i="12" s="1"/>
  <c r="AB305" i="12" s="1"/>
  <c r="P416" i="12"/>
  <c r="R416" i="12"/>
  <c r="T416" i="12" s="1"/>
  <c r="X416" i="12" s="1"/>
  <c r="P420" i="12"/>
  <c r="R420" i="12"/>
  <c r="T420" i="12" s="1"/>
  <c r="AA420" i="12" s="1"/>
  <c r="AB420" i="12" s="1"/>
  <c r="W239" i="12"/>
  <c r="R417" i="12"/>
  <c r="T417" i="12" s="1"/>
  <c r="AA417" i="12" s="1"/>
  <c r="AB417" i="12" s="1"/>
  <c r="AA463" i="12"/>
  <c r="AB463" i="12" s="1"/>
  <c r="R419" i="12"/>
  <c r="T419" i="12" s="1"/>
  <c r="AA419" i="12" s="1"/>
  <c r="AB419" i="12" s="1"/>
  <c r="V456" i="12"/>
  <c r="AA462" i="12"/>
  <c r="AB462" i="12" s="1"/>
  <c r="AA464" i="12"/>
  <c r="AB464" i="12" s="1"/>
  <c r="W463" i="12"/>
  <c r="P463" i="12"/>
  <c r="X463" i="12"/>
  <c r="P464" i="12"/>
  <c r="J464" i="12"/>
  <c r="J462" i="12"/>
  <c r="W462" i="12"/>
  <c r="V464" i="12"/>
  <c r="W464" i="12"/>
  <c r="J463" i="12"/>
  <c r="X462" i="12"/>
  <c r="P462" i="12"/>
  <c r="V462" i="12"/>
  <c r="AA418" i="12"/>
  <c r="AB418" i="12" s="1"/>
  <c r="X456" i="12"/>
  <c r="V451" i="12"/>
  <c r="AA434" i="12"/>
  <c r="AB434" i="12" s="1"/>
  <c r="W456" i="12"/>
  <c r="P455" i="12"/>
  <c r="AA452" i="12"/>
  <c r="AB452" i="12" s="1"/>
  <c r="X455" i="12"/>
  <c r="AA455" i="12"/>
  <c r="AB455" i="12" s="1"/>
  <c r="P457" i="12"/>
  <c r="J455" i="12"/>
  <c r="V455" i="12"/>
  <c r="P456" i="12"/>
  <c r="J457" i="12"/>
  <c r="V457" i="12"/>
  <c r="AA451" i="12"/>
  <c r="AB451" i="12" s="1"/>
  <c r="W455" i="12"/>
  <c r="W457" i="12"/>
  <c r="J456" i="12"/>
  <c r="P452" i="12"/>
  <c r="X445" i="12"/>
  <c r="P451" i="12"/>
  <c r="X451" i="12"/>
  <c r="J452" i="12"/>
  <c r="V452" i="12"/>
  <c r="W452" i="12"/>
  <c r="AA433" i="12"/>
  <c r="AB433" i="12" s="1"/>
  <c r="X441" i="12"/>
  <c r="AA444" i="12"/>
  <c r="AB444" i="12" s="1"/>
  <c r="J451" i="12"/>
  <c r="AA436" i="12"/>
  <c r="AB436" i="12" s="1"/>
  <c r="AA440" i="12"/>
  <c r="AB440" i="12" s="1"/>
  <c r="X448" i="12"/>
  <c r="P448" i="12"/>
  <c r="X444" i="12"/>
  <c r="J448" i="12"/>
  <c r="V448" i="12"/>
  <c r="V449" i="12" s="1"/>
  <c r="AA448" i="12"/>
  <c r="AB448" i="12" s="1"/>
  <c r="AB449" i="12" s="1"/>
  <c r="W448" i="12"/>
  <c r="W449" i="12" s="1"/>
  <c r="V444" i="12"/>
  <c r="P444" i="12"/>
  <c r="P445" i="12"/>
  <c r="J445" i="12"/>
  <c r="V445" i="12"/>
  <c r="AA445" i="12"/>
  <c r="AB445" i="12" s="1"/>
  <c r="W445" i="12"/>
  <c r="W446" i="12" s="1"/>
  <c r="W409" i="12"/>
  <c r="J444" i="12"/>
  <c r="W440" i="12"/>
  <c r="X440" i="12"/>
  <c r="P440" i="12"/>
  <c r="P441" i="12"/>
  <c r="X410" i="12"/>
  <c r="V433" i="12"/>
  <c r="J441" i="12"/>
  <c r="V441" i="12"/>
  <c r="V442" i="12" s="1"/>
  <c r="AA441" i="12"/>
  <c r="AB441" i="12" s="1"/>
  <c r="AA411" i="12"/>
  <c r="AB411" i="12" s="1"/>
  <c r="W441" i="12"/>
  <c r="J440" i="12"/>
  <c r="AB435" i="12"/>
  <c r="X434" i="12"/>
  <c r="V435" i="12"/>
  <c r="X433" i="12"/>
  <c r="X409" i="12"/>
  <c r="P436" i="12"/>
  <c r="X437" i="12"/>
  <c r="P435" i="12"/>
  <c r="X435" i="12"/>
  <c r="W411" i="12"/>
  <c r="P433" i="12"/>
  <c r="P434" i="12"/>
  <c r="X436" i="12"/>
  <c r="W436" i="12"/>
  <c r="J435" i="12"/>
  <c r="P437" i="12"/>
  <c r="W419" i="12"/>
  <c r="J434" i="12"/>
  <c r="V434" i="12"/>
  <c r="J437" i="12"/>
  <c r="V437" i="12"/>
  <c r="AA437" i="12"/>
  <c r="AB437" i="12" s="1"/>
  <c r="W434" i="12"/>
  <c r="W437" i="12"/>
  <c r="AA410" i="12"/>
  <c r="AB410" i="12" s="1"/>
  <c r="J433" i="12"/>
  <c r="J436" i="12"/>
  <c r="P417" i="12"/>
  <c r="X392" i="12"/>
  <c r="W416" i="12"/>
  <c r="J417" i="12"/>
  <c r="J418" i="12"/>
  <c r="P419" i="12"/>
  <c r="J420" i="12"/>
  <c r="W418" i="12"/>
  <c r="W420" i="12"/>
  <c r="J416" i="12"/>
  <c r="J419" i="12"/>
  <c r="X412" i="12"/>
  <c r="X411" i="12"/>
  <c r="AA409" i="12"/>
  <c r="AB409" i="12" s="1"/>
  <c r="P412" i="12"/>
  <c r="J410" i="12"/>
  <c r="V410" i="12"/>
  <c r="P411" i="12"/>
  <c r="J412" i="12"/>
  <c r="V412" i="12"/>
  <c r="AA412" i="12"/>
  <c r="AB412" i="12" s="1"/>
  <c r="X405" i="12"/>
  <c r="W410" i="12"/>
  <c r="W412" i="12"/>
  <c r="J409" i="12"/>
  <c r="J411" i="12"/>
  <c r="X406" i="12"/>
  <c r="W405" i="12"/>
  <c r="V404" i="12"/>
  <c r="X404" i="12"/>
  <c r="AA392" i="12"/>
  <c r="AB392" i="12" s="1"/>
  <c r="AA404" i="12"/>
  <c r="AB404" i="12" s="1"/>
  <c r="AA405" i="12"/>
  <c r="AB405" i="12" s="1"/>
  <c r="AA394" i="12"/>
  <c r="AB394" i="12" s="1"/>
  <c r="P406" i="12"/>
  <c r="P404" i="12"/>
  <c r="P405" i="12"/>
  <c r="J406" i="12"/>
  <c r="V406" i="12"/>
  <c r="AA406" i="12"/>
  <c r="AB406" i="12" s="1"/>
  <c r="AA401" i="12"/>
  <c r="AB401" i="12" s="1"/>
  <c r="W406" i="12"/>
  <c r="J404" i="12"/>
  <c r="J405" i="12"/>
  <c r="X401" i="12"/>
  <c r="X402" i="12" s="1"/>
  <c r="P401" i="12"/>
  <c r="P402" i="12" s="1"/>
  <c r="X398" i="12"/>
  <c r="X399" i="12" s="1"/>
  <c r="AA398" i="12"/>
  <c r="AB398" i="12" s="1"/>
  <c r="AB399" i="12" s="1"/>
  <c r="P398" i="12"/>
  <c r="P399" i="12" s="1"/>
  <c r="V392" i="12"/>
  <c r="J398" i="12"/>
  <c r="J399" i="12" s="1"/>
  <c r="V398" i="12"/>
  <c r="V399" i="12" s="1"/>
  <c r="J401" i="12"/>
  <c r="J402" i="12" s="1"/>
  <c r="V401" i="12"/>
  <c r="V402" i="12" s="1"/>
  <c r="P392" i="12"/>
  <c r="W398" i="12"/>
  <c r="W399" i="12" s="1"/>
  <c r="W401" i="12"/>
  <c r="W402" i="12" s="1"/>
  <c r="X394" i="12"/>
  <c r="X395" i="12"/>
  <c r="V394" i="12"/>
  <c r="X393" i="12"/>
  <c r="P394" i="12"/>
  <c r="P393" i="12"/>
  <c r="P395" i="12"/>
  <c r="V393" i="12"/>
  <c r="W393" i="12"/>
  <c r="W395" i="12"/>
  <c r="J393" i="12"/>
  <c r="AA393" i="12"/>
  <c r="AB393" i="12" s="1"/>
  <c r="J395" i="12"/>
  <c r="V395" i="12"/>
  <c r="AA395" i="12"/>
  <c r="AB395" i="12" s="1"/>
  <c r="J392" i="12"/>
  <c r="J394" i="12"/>
  <c r="J371" i="12"/>
  <c r="J370" i="12"/>
  <c r="AA371" i="12"/>
  <c r="AB371" i="12" s="1"/>
  <c r="W371" i="12"/>
  <c r="X370" i="12"/>
  <c r="W370" i="12"/>
  <c r="J359" i="12"/>
  <c r="AA354" i="12"/>
  <c r="AB354" i="12" s="1"/>
  <c r="AA323" i="12"/>
  <c r="AB323" i="12" s="1"/>
  <c r="AB324" i="12" s="1"/>
  <c r="AA333" i="12"/>
  <c r="AB333" i="12" s="1"/>
  <c r="J354" i="12"/>
  <c r="AA359" i="12"/>
  <c r="AB359" i="12" s="1"/>
  <c r="X359" i="12"/>
  <c r="X333" i="12"/>
  <c r="X354" i="12"/>
  <c r="P359" i="12"/>
  <c r="W333" i="12"/>
  <c r="V354" i="12"/>
  <c r="P354" i="12"/>
  <c r="V331" i="12"/>
  <c r="W354" i="12"/>
  <c r="X331" i="12"/>
  <c r="AA332" i="12"/>
  <c r="AB332" i="12" s="1"/>
  <c r="AA331" i="12"/>
  <c r="AB331" i="12" s="1"/>
  <c r="X334" i="12"/>
  <c r="X332" i="12"/>
  <c r="P334" i="12"/>
  <c r="AA326" i="12"/>
  <c r="AB326" i="12" s="1"/>
  <c r="P331" i="12"/>
  <c r="J332" i="12"/>
  <c r="V332" i="12"/>
  <c r="P333" i="12"/>
  <c r="J334" i="12"/>
  <c r="V334" i="12"/>
  <c r="AA334" i="12"/>
  <c r="AB334" i="12" s="1"/>
  <c r="X327" i="12"/>
  <c r="W332" i="12"/>
  <c r="W334" i="12"/>
  <c r="J326" i="12"/>
  <c r="J331" i="12"/>
  <c r="J333" i="12"/>
  <c r="W327" i="12"/>
  <c r="X326" i="12"/>
  <c r="V326" i="12"/>
  <c r="AA327" i="12"/>
  <c r="AB327" i="12" s="1"/>
  <c r="AA292" i="12"/>
  <c r="AB292" i="12" s="1"/>
  <c r="P326" i="12"/>
  <c r="W323" i="12"/>
  <c r="W324" i="12" s="1"/>
  <c r="W326" i="12"/>
  <c r="P327" i="12"/>
  <c r="X328" i="12"/>
  <c r="P328" i="12"/>
  <c r="X323" i="12"/>
  <c r="X324" i="12" s="1"/>
  <c r="J328" i="12"/>
  <c r="V328" i="12"/>
  <c r="AA328" i="12"/>
  <c r="AB328" i="12" s="1"/>
  <c r="P323" i="12"/>
  <c r="P324" i="12" s="1"/>
  <c r="W328" i="12"/>
  <c r="J327" i="12"/>
  <c r="J323" i="12"/>
  <c r="J324" i="12" s="1"/>
  <c r="AA310" i="12"/>
  <c r="AB310" i="12" s="1"/>
  <c r="AA295" i="12"/>
  <c r="AB295" i="12" s="1"/>
  <c r="AA293" i="12"/>
  <c r="AB293" i="12" s="1"/>
  <c r="AA299" i="12"/>
  <c r="AB299" i="12" s="1"/>
  <c r="X310" i="12"/>
  <c r="P310" i="12"/>
  <c r="W310" i="12"/>
  <c r="J292" i="12"/>
  <c r="J310" i="12"/>
  <c r="J306" i="12"/>
  <c r="P305" i="12"/>
  <c r="J305" i="12"/>
  <c r="X292" i="12"/>
  <c r="W305" i="12"/>
  <c r="J299" i="12"/>
  <c r="X299" i="12"/>
  <c r="P299" i="12"/>
  <c r="AA281" i="12"/>
  <c r="AB281" i="12" s="1"/>
  <c r="X294" i="12"/>
  <c r="X295" i="12"/>
  <c r="W294" i="12"/>
  <c r="X293" i="12"/>
  <c r="W292" i="12"/>
  <c r="P295" i="12"/>
  <c r="AA294" i="12"/>
  <c r="AB294" i="12" s="1"/>
  <c r="P293" i="12"/>
  <c r="P292" i="12"/>
  <c r="J293" i="12"/>
  <c r="V293" i="12"/>
  <c r="J295" i="12"/>
  <c r="V295" i="12"/>
  <c r="W293" i="12"/>
  <c r="W295" i="12"/>
  <c r="X263" i="12"/>
  <c r="W263" i="12"/>
  <c r="X281" i="12"/>
  <c r="W281" i="12"/>
  <c r="P281" i="12"/>
  <c r="J263" i="12"/>
  <c r="J281" i="12"/>
  <c r="X260" i="12"/>
  <c r="X261" i="12"/>
  <c r="AA262" i="12"/>
  <c r="AB262" i="12" s="1"/>
  <c r="W261" i="12"/>
  <c r="AA263" i="12"/>
  <c r="AB263" i="12" s="1"/>
  <c r="AA260" i="12"/>
  <c r="AB260" i="12" s="1"/>
  <c r="X262" i="12"/>
  <c r="P262" i="12"/>
  <c r="P260" i="12"/>
  <c r="V260" i="12"/>
  <c r="J262" i="12"/>
  <c r="V262" i="12"/>
  <c r="P263" i="12"/>
  <c r="W260" i="12"/>
  <c r="W262" i="12"/>
  <c r="J260" i="12"/>
  <c r="AA242" i="12"/>
  <c r="AB242" i="12" s="1"/>
  <c r="AA243" i="12"/>
  <c r="AB243" i="12" s="1"/>
  <c r="AA244" i="12"/>
  <c r="AB244" i="12" s="1"/>
  <c r="AA245" i="12"/>
  <c r="AB245" i="12" s="1"/>
  <c r="X245" i="12"/>
  <c r="W244" i="12"/>
  <c r="X244" i="12"/>
  <c r="X243" i="12"/>
  <c r="V242" i="12"/>
  <c r="X242" i="12"/>
  <c r="J243" i="12"/>
  <c r="P243" i="12"/>
  <c r="J242" i="12"/>
  <c r="P245" i="12"/>
  <c r="P242" i="12"/>
  <c r="V243" i="12"/>
  <c r="P244" i="12"/>
  <c r="J245" i="12"/>
  <c r="V245" i="12"/>
  <c r="W243" i="12"/>
  <c r="W245" i="12"/>
  <c r="J244" i="12"/>
  <c r="P329" i="12" l="1"/>
  <c r="P407" i="12"/>
  <c r="P442" i="12"/>
  <c r="P446" i="12"/>
  <c r="P421" i="12"/>
  <c r="P438" i="12"/>
  <c r="P335" i="12"/>
  <c r="P396" i="12"/>
  <c r="P458" i="12"/>
  <c r="P246" i="12"/>
  <c r="Y371" i="12"/>
  <c r="P413" i="12"/>
  <c r="J246" i="12"/>
  <c r="J407" i="12"/>
  <c r="J396" i="12"/>
  <c r="J264" i="12"/>
  <c r="J296" i="12"/>
  <c r="J335" i="12"/>
  <c r="J329" i="12"/>
  <c r="W453" i="12"/>
  <c r="X457" i="12"/>
  <c r="Y457" i="12" s="1"/>
  <c r="AA306" i="12"/>
  <c r="AB306" i="12" s="1"/>
  <c r="AF306" i="12" s="1"/>
  <c r="AG306" i="12" s="1"/>
  <c r="Y294" i="12"/>
  <c r="V418" i="12"/>
  <c r="V306" i="12"/>
  <c r="AC261" i="12"/>
  <c r="X417" i="12"/>
  <c r="AF417" i="12" s="1"/>
  <c r="AG417" i="12" s="1"/>
  <c r="Y456" i="12"/>
  <c r="X419" i="12"/>
  <c r="Y419" i="12" s="1"/>
  <c r="V417" i="12"/>
  <c r="X305" i="12"/>
  <c r="AF305" i="12" s="1"/>
  <c r="AG305" i="12" s="1"/>
  <c r="V305" i="12"/>
  <c r="Y464" i="12"/>
  <c r="AF452" i="12"/>
  <c r="AG452" i="12" s="1"/>
  <c r="AF263" i="12"/>
  <c r="AG263" i="12" s="1"/>
  <c r="Y463" i="12"/>
  <c r="Y261" i="12"/>
  <c r="AA416" i="12"/>
  <c r="AB416" i="12" s="1"/>
  <c r="AB421" i="12" s="1"/>
  <c r="X420" i="12"/>
  <c r="Y420" i="12" s="1"/>
  <c r="V419" i="12"/>
  <c r="Y326" i="12"/>
  <c r="AF463" i="12"/>
  <c r="AG463" i="12" s="1"/>
  <c r="AC463" i="12"/>
  <c r="V420" i="12"/>
  <c r="AC464" i="12"/>
  <c r="V416" i="12"/>
  <c r="AF464" i="12"/>
  <c r="AG464" i="12" s="1"/>
  <c r="AC462" i="12"/>
  <c r="AF462" i="12"/>
  <c r="AG462" i="12" s="1"/>
  <c r="AC455" i="12"/>
  <c r="AF456" i="12"/>
  <c r="AG456" i="12" s="1"/>
  <c r="Y462" i="12"/>
  <c r="AF437" i="12"/>
  <c r="AG437" i="12" s="1"/>
  <c r="X442" i="12"/>
  <c r="AF455" i="12"/>
  <c r="AG455" i="12" s="1"/>
  <c r="AB453" i="12"/>
  <c r="V453" i="12"/>
  <c r="Y445" i="12"/>
  <c r="Y448" i="12"/>
  <c r="AC452" i="12"/>
  <c r="X446" i="12"/>
  <c r="AF445" i="12"/>
  <c r="AG445" i="12" s="1"/>
  <c r="W458" i="12"/>
  <c r="AC456" i="12"/>
  <c r="V458" i="12"/>
  <c r="AC457" i="12"/>
  <c r="J458" i="12"/>
  <c r="AB458" i="12"/>
  <c r="Y455" i="12"/>
  <c r="Y452" i="12"/>
  <c r="AF392" i="12"/>
  <c r="AG392" i="12" s="1"/>
  <c r="X453" i="12"/>
  <c r="AF451" i="12"/>
  <c r="AG451" i="12" s="1"/>
  <c r="Y451" i="12"/>
  <c r="Y441" i="12"/>
  <c r="J453" i="12"/>
  <c r="P453" i="12"/>
  <c r="AC451" i="12"/>
  <c r="AF448" i="12"/>
  <c r="AG448" i="12" s="1"/>
  <c r="AC435" i="12"/>
  <c r="AF440" i="12"/>
  <c r="AG440" i="12" s="1"/>
  <c r="J449" i="12"/>
  <c r="X449" i="12"/>
  <c r="AF444" i="12"/>
  <c r="AG444" i="12" s="1"/>
  <c r="AC448" i="12"/>
  <c r="P449" i="12"/>
  <c r="V446" i="12"/>
  <c r="J446" i="12"/>
  <c r="W442" i="12"/>
  <c r="Y444" i="12"/>
  <c r="AC433" i="12"/>
  <c r="AF433" i="12"/>
  <c r="AG433" i="12" s="1"/>
  <c r="AC440" i="12"/>
  <c r="AC445" i="12"/>
  <c r="AB446" i="12"/>
  <c r="AF434" i="12"/>
  <c r="AG434" i="12" s="1"/>
  <c r="AC444" i="12"/>
  <c r="AC441" i="12"/>
  <c r="Y440" i="12"/>
  <c r="AF409" i="12"/>
  <c r="AG409" i="12" s="1"/>
  <c r="AF410" i="12"/>
  <c r="AG410" i="12" s="1"/>
  <c r="Y437" i="12"/>
  <c r="AF441" i="12"/>
  <c r="AG441" i="12" s="1"/>
  <c r="W438" i="12"/>
  <c r="X438" i="12"/>
  <c r="J442" i="12"/>
  <c r="AB442" i="12"/>
  <c r="Y436" i="12"/>
  <c r="Y434" i="12"/>
  <c r="AF436" i="12"/>
  <c r="AG436" i="12" s="1"/>
  <c r="AB438" i="12"/>
  <c r="V438" i="12"/>
  <c r="AF435" i="12"/>
  <c r="AG435" i="12" s="1"/>
  <c r="Y435" i="12"/>
  <c r="AF412" i="12"/>
  <c r="AG412" i="12" s="1"/>
  <c r="AC410" i="12"/>
  <c r="AC436" i="12"/>
  <c r="Y433" i="12"/>
  <c r="Y406" i="12"/>
  <c r="Y411" i="12"/>
  <c r="Y418" i="12"/>
  <c r="AC417" i="12"/>
  <c r="J438" i="12"/>
  <c r="AC437" i="12"/>
  <c r="AC434" i="12"/>
  <c r="AF418" i="12"/>
  <c r="AG418" i="12" s="1"/>
  <c r="Y393" i="12"/>
  <c r="W421" i="12"/>
  <c r="AC419" i="12"/>
  <c r="AF411" i="12"/>
  <c r="AG411" i="12" s="1"/>
  <c r="J421" i="12"/>
  <c r="AF405" i="12"/>
  <c r="AG405" i="12" s="1"/>
  <c r="AC418" i="12"/>
  <c r="Y405" i="12"/>
  <c r="AF404" i="12"/>
  <c r="AG404" i="12" s="1"/>
  <c r="V413" i="12"/>
  <c r="Y416" i="12"/>
  <c r="AF394" i="12"/>
  <c r="AG394" i="12" s="1"/>
  <c r="V407" i="12"/>
  <c r="X407" i="12"/>
  <c r="W413" i="12"/>
  <c r="Y412" i="12"/>
  <c r="AC420" i="12"/>
  <c r="X413" i="12"/>
  <c r="AC411" i="12"/>
  <c r="AB413" i="12"/>
  <c r="Y410" i="12"/>
  <c r="W407" i="12"/>
  <c r="J413" i="12"/>
  <c r="AC412" i="12"/>
  <c r="AC409" i="12"/>
  <c r="Y409" i="12"/>
  <c r="AC406" i="12"/>
  <c r="AC405" i="12"/>
  <c r="AB402" i="12"/>
  <c r="AF402" i="12" s="1"/>
  <c r="AG402" i="12" s="1"/>
  <c r="AF401" i="12"/>
  <c r="AG401" i="12" s="1"/>
  <c r="AF406" i="12"/>
  <c r="AG406" i="12" s="1"/>
  <c r="Y404" i="12"/>
  <c r="AB407" i="12"/>
  <c r="AC404" i="12"/>
  <c r="AC401" i="12"/>
  <c r="AF398" i="12"/>
  <c r="AG398" i="12" s="1"/>
  <c r="Y402" i="12"/>
  <c r="Y398" i="12"/>
  <c r="Y394" i="12"/>
  <c r="Y395" i="12"/>
  <c r="W396" i="12"/>
  <c r="Y401" i="12"/>
  <c r="AC399" i="12"/>
  <c r="AC359" i="12"/>
  <c r="Y399" i="12"/>
  <c r="AF399" i="12"/>
  <c r="AG399" i="12" s="1"/>
  <c r="AC398" i="12"/>
  <c r="X396" i="12"/>
  <c r="V396" i="12"/>
  <c r="AC395" i="12"/>
  <c r="AC394" i="12"/>
  <c r="AC393" i="12"/>
  <c r="AF395" i="12"/>
  <c r="AG395" i="12" s="1"/>
  <c r="Y392" i="12"/>
  <c r="AB396" i="12"/>
  <c r="AC371" i="12"/>
  <c r="AF393" i="12"/>
  <c r="AG393" i="12" s="1"/>
  <c r="AC392" i="12"/>
  <c r="AF354" i="12"/>
  <c r="AG354" i="12" s="1"/>
  <c r="AC333" i="12"/>
  <c r="AF332" i="12"/>
  <c r="AG332" i="12" s="1"/>
  <c r="Y370" i="12"/>
  <c r="P371" i="12"/>
  <c r="AF371" i="12"/>
  <c r="AA370" i="12"/>
  <c r="AB370" i="12" s="1"/>
  <c r="P370" i="12"/>
  <c r="Y359" i="12"/>
  <c r="Y332" i="12"/>
  <c r="AF327" i="12"/>
  <c r="AG327" i="12" s="1"/>
  <c r="Y354" i="12"/>
  <c r="AC354" i="12"/>
  <c r="AF331" i="12"/>
  <c r="AG331" i="12" s="1"/>
  <c r="AF333" i="12"/>
  <c r="AG333" i="12" s="1"/>
  <c r="AF359" i="12"/>
  <c r="AG359" i="12" s="1"/>
  <c r="Y331" i="12"/>
  <c r="Y327" i="12"/>
  <c r="V329" i="12"/>
  <c r="Y334" i="12"/>
  <c r="AC292" i="12"/>
  <c r="AF326" i="12"/>
  <c r="AG326" i="12" s="1"/>
  <c r="X335" i="12"/>
  <c r="AF324" i="12"/>
  <c r="AG324" i="12" s="1"/>
  <c r="AB335" i="12"/>
  <c r="Y333" i="12"/>
  <c r="AF323" i="12"/>
  <c r="AG323" i="12" s="1"/>
  <c r="AC326" i="12"/>
  <c r="W335" i="12"/>
  <c r="V335" i="12"/>
  <c r="AF334" i="12"/>
  <c r="AG334" i="12" s="1"/>
  <c r="AF328" i="12"/>
  <c r="AG328" i="12" s="1"/>
  <c r="AC331" i="12"/>
  <c r="W329" i="12"/>
  <c r="AC334" i="12"/>
  <c r="AC332" i="12"/>
  <c r="X329" i="12"/>
  <c r="Y328" i="12"/>
  <c r="AC327" i="12"/>
  <c r="AC328" i="12"/>
  <c r="AB329" i="12"/>
  <c r="Y323" i="12"/>
  <c r="Y324" i="12"/>
  <c r="AC324" i="12"/>
  <c r="Y292" i="12"/>
  <c r="AC323" i="12"/>
  <c r="AF292" i="12"/>
  <c r="AG292" i="12" s="1"/>
  <c r="AF293" i="12"/>
  <c r="AG293" i="12" s="1"/>
  <c r="Y306" i="12"/>
  <c r="AF299" i="12"/>
  <c r="AG299" i="12" s="1"/>
  <c r="AF310" i="12"/>
  <c r="AG310" i="12" s="1"/>
  <c r="AC293" i="12"/>
  <c r="Y263" i="12"/>
  <c r="AC310" i="12"/>
  <c r="AC295" i="12"/>
  <c r="Y310" i="12"/>
  <c r="AF295" i="12"/>
  <c r="AG295" i="12" s="1"/>
  <c r="Y299" i="12"/>
  <c r="AB296" i="12"/>
  <c r="AC299" i="12"/>
  <c r="AC305" i="12"/>
  <c r="X296" i="12"/>
  <c r="Y244" i="12"/>
  <c r="P294" i="12"/>
  <c r="P296" i="12" s="1"/>
  <c r="AC281" i="12"/>
  <c r="AF281" i="12"/>
  <c r="AG281" i="12" s="1"/>
  <c r="AF294" i="12"/>
  <c r="W296" i="12"/>
  <c r="V296" i="12"/>
  <c r="AC294" i="12"/>
  <c r="P261" i="12"/>
  <c r="P264" i="12" s="1"/>
  <c r="Y293" i="12"/>
  <c r="Y295" i="12"/>
  <c r="AF244" i="12"/>
  <c r="AG244" i="12" s="1"/>
  <c r="Y281" i="12"/>
  <c r="AC262" i="12"/>
  <c r="AF262" i="12"/>
  <c r="AG262" i="12" s="1"/>
  <c r="AC263" i="12"/>
  <c r="AC260" i="12"/>
  <c r="W264" i="12"/>
  <c r="V264" i="12"/>
  <c r="AF261" i="12"/>
  <c r="AF260" i="12"/>
  <c r="AG260" i="12" s="1"/>
  <c r="AB264" i="12"/>
  <c r="X264" i="12"/>
  <c r="Y260" i="12"/>
  <c r="Y262" i="12"/>
  <c r="AF242" i="12"/>
  <c r="AG242" i="12" s="1"/>
  <c r="AF245" i="12"/>
  <c r="AG245" i="12" s="1"/>
  <c r="AC245" i="12"/>
  <c r="AC243" i="12"/>
  <c r="AC242" i="12"/>
  <c r="AF243" i="12"/>
  <c r="AG243" i="12" s="1"/>
  <c r="Y242" i="12"/>
  <c r="X246" i="12"/>
  <c r="AB246" i="12"/>
  <c r="W246" i="12"/>
  <c r="V246" i="12"/>
  <c r="Y243" i="12"/>
  <c r="AC244" i="12"/>
  <c r="Y245" i="12"/>
  <c r="AC306" i="12" l="1"/>
  <c r="AC264" i="12"/>
  <c r="X458" i="12"/>
  <c r="AF458" i="12" s="1"/>
  <c r="AG458" i="12" s="1"/>
  <c r="AF420" i="12"/>
  <c r="AG420" i="12" s="1"/>
  <c r="AF457" i="12"/>
  <c r="AG457" i="12" s="1"/>
  <c r="AF419" i="12"/>
  <c r="AG419" i="12" s="1"/>
  <c r="Y417" i="12"/>
  <c r="X421" i="12"/>
  <c r="AF421" i="12" s="1"/>
  <c r="AG421" i="12" s="1"/>
  <c r="Y305" i="12"/>
  <c r="AF416" i="12"/>
  <c r="AG416" i="12" s="1"/>
  <c r="AC416" i="12"/>
  <c r="V421" i="12"/>
  <c r="AC453" i="12"/>
  <c r="Y446" i="12"/>
  <c r="Y442" i="12"/>
  <c r="AC458" i="12"/>
  <c r="Y453" i="12"/>
  <c r="AF453" i="12"/>
  <c r="AG453" i="12" s="1"/>
  <c r="AF438" i="12"/>
  <c r="AG438" i="12" s="1"/>
  <c r="Y449" i="12"/>
  <c r="AF449" i="12"/>
  <c r="AG449" i="12" s="1"/>
  <c r="AC449" i="12"/>
  <c r="AC446" i="12"/>
  <c r="AF446" i="12"/>
  <c r="AG446" i="12" s="1"/>
  <c r="AC442" i="12"/>
  <c r="AF442" i="12"/>
  <c r="AG442" i="12" s="1"/>
  <c r="Y438" i="12"/>
  <c r="AC438" i="12"/>
  <c r="AF407" i="12"/>
  <c r="AG407" i="12" s="1"/>
  <c r="AF413" i="12"/>
  <c r="AG413" i="12" s="1"/>
  <c r="AC421" i="12"/>
  <c r="AC402" i="12"/>
  <c r="Y413" i="12"/>
  <c r="AC413" i="12"/>
  <c r="AC407" i="12"/>
  <c r="Y407" i="12"/>
  <c r="AC396" i="12"/>
  <c r="AF396" i="12"/>
  <c r="AG396" i="12" s="1"/>
  <c r="Y396" i="12"/>
  <c r="AG371" i="12"/>
  <c r="AC370" i="12"/>
  <c r="AF370" i="12"/>
  <c r="AG370" i="12" s="1"/>
  <c r="AF335" i="12"/>
  <c r="AG335" i="12" s="1"/>
  <c r="AG261" i="12"/>
  <c r="AF296" i="12"/>
  <c r="AG296" i="12" s="1"/>
  <c r="AC335" i="12"/>
  <c r="Y335" i="12"/>
  <c r="AC329" i="12"/>
  <c r="Y329" i="12"/>
  <c r="Y296" i="12"/>
  <c r="AF329" i="12"/>
  <c r="AG329" i="12" s="1"/>
  <c r="AG294" i="12"/>
  <c r="AC296" i="12"/>
  <c r="AF264" i="12"/>
  <c r="AF246" i="12"/>
  <c r="AG246" i="12" s="1"/>
  <c r="Y246" i="12"/>
  <c r="AC246" i="12"/>
  <c r="AG264" i="12" l="1"/>
  <c r="Y458" i="12"/>
  <c r="Y264" i="12"/>
  <c r="Y421" i="12"/>
  <c r="I235" i="12"/>
  <c r="I234" i="12"/>
  <c r="I233" i="12"/>
  <c r="I232" i="12"/>
  <c r="W232" i="12" s="1"/>
  <c r="I231" i="12"/>
  <c r="W231" i="12" s="1"/>
  <c r="H235" i="12"/>
  <c r="O235" i="12" s="1"/>
  <c r="H234" i="12"/>
  <c r="O234" i="12" s="1"/>
  <c r="H233" i="12"/>
  <c r="O233" i="12" s="1"/>
  <c r="H232" i="12"/>
  <c r="O232" i="12" s="1"/>
  <c r="H231" i="12"/>
  <c r="O231" i="12" s="1"/>
  <c r="G235" i="12"/>
  <c r="G234" i="12"/>
  <c r="G233" i="12"/>
  <c r="G232" i="12"/>
  <c r="G231" i="12"/>
  <c r="C235" i="12"/>
  <c r="C234" i="12"/>
  <c r="C233" i="12"/>
  <c r="C232" i="12"/>
  <c r="C231" i="12"/>
  <c r="C230" i="12"/>
  <c r="B235" i="12"/>
  <c r="B234" i="12"/>
  <c r="B233" i="12"/>
  <c r="B232" i="12"/>
  <c r="B231" i="12"/>
  <c r="B230" i="12"/>
  <c r="C228" i="12"/>
  <c r="T466" i="12"/>
  <c r="W466" i="12"/>
  <c r="T465" i="12"/>
  <c r="T461" i="12"/>
  <c r="W461" i="12"/>
  <c r="T460" i="12"/>
  <c r="AF459" i="12"/>
  <c r="AG459" i="12" s="1"/>
  <c r="T389" i="12"/>
  <c r="W389" i="12"/>
  <c r="T388" i="12"/>
  <c r="W388" i="12"/>
  <c r="AF387" i="12"/>
  <c r="AG387" i="12" s="1"/>
  <c r="T385" i="12"/>
  <c r="T384" i="12"/>
  <c r="T383" i="12"/>
  <c r="V383" i="12"/>
  <c r="T382" i="12"/>
  <c r="W382" i="12"/>
  <c r="AF381" i="12"/>
  <c r="AG381" i="12" s="1"/>
  <c r="T378" i="12"/>
  <c r="W378" i="12"/>
  <c r="T377" i="12"/>
  <c r="W377" i="12"/>
  <c r="T376" i="12"/>
  <c r="T375" i="12"/>
  <c r="W375" i="12"/>
  <c r="AF374" i="12"/>
  <c r="AG374" i="12" s="1"/>
  <c r="T372" i="12"/>
  <c r="AF369" i="12"/>
  <c r="AG369" i="12" s="1"/>
  <c r="T367" i="12"/>
  <c r="W367" i="12"/>
  <c r="AF366" i="12"/>
  <c r="AG366" i="12" s="1"/>
  <c r="T364" i="12"/>
  <c r="W364" i="12"/>
  <c r="AF363" i="12"/>
  <c r="AG363" i="12" s="1"/>
  <c r="T361" i="12"/>
  <c r="AF357" i="12"/>
  <c r="AG357" i="12" s="1"/>
  <c r="T355" i="12"/>
  <c r="W355" i="12"/>
  <c r="W356" i="12" s="1"/>
  <c r="AF353" i="12"/>
  <c r="AG353" i="12" s="1"/>
  <c r="T344" i="12"/>
  <c r="T343" i="12"/>
  <c r="W343" i="12"/>
  <c r="T342" i="12"/>
  <c r="T341" i="12"/>
  <c r="W341" i="12"/>
  <c r="AF340" i="12"/>
  <c r="AG340" i="12" s="1"/>
  <c r="T320" i="12"/>
  <c r="W320" i="12"/>
  <c r="AF319" i="12"/>
  <c r="AG319" i="12" s="1"/>
  <c r="T317" i="12"/>
  <c r="T316" i="12"/>
  <c r="V316" i="12"/>
  <c r="T315" i="12"/>
  <c r="V315" i="12"/>
  <c r="T314" i="12"/>
  <c r="AF313" i="12"/>
  <c r="AG313" i="12" s="1"/>
  <c r="T311" i="12"/>
  <c r="W311" i="12"/>
  <c r="W312" i="12" s="1"/>
  <c r="AF309" i="12"/>
  <c r="AG309" i="12" s="1"/>
  <c r="T307" i="12"/>
  <c r="T304" i="12"/>
  <c r="W304" i="12"/>
  <c r="AF303" i="12"/>
  <c r="AG303" i="12" s="1"/>
  <c r="T300" i="12"/>
  <c r="W300" i="12"/>
  <c r="T298" i="12"/>
  <c r="W298" i="12"/>
  <c r="AF297" i="12"/>
  <c r="AG297" i="12" s="1"/>
  <c r="T289" i="12"/>
  <c r="V289" i="12"/>
  <c r="AF288" i="12"/>
  <c r="AG288" i="12" s="1"/>
  <c r="T286" i="12"/>
  <c r="W286" i="12"/>
  <c r="T285" i="12"/>
  <c r="AF284" i="12"/>
  <c r="AG284" i="12" s="1"/>
  <c r="T282" i="12"/>
  <c r="W282" i="12"/>
  <c r="T280" i="12"/>
  <c r="W280" i="12"/>
  <c r="T279" i="12"/>
  <c r="W279" i="12"/>
  <c r="AF278" i="12"/>
  <c r="AG278" i="12" s="1"/>
  <c r="T276" i="12"/>
  <c r="W276" i="12"/>
  <c r="T275" i="12"/>
  <c r="W275" i="12"/>
  <c r="AF274" i="12"/>
  <c r="AG274" i="12" s="1"/>
  <c r="T272" i="12"/>
  <c r="T271" i="12"/>
  <c r="W271" i="12"/>
  <c r="T270" i="12"/>
  <c r="T269" i="12"/>
  <c r="W269" i="12"/>
  <c r="T268" i="12"/>
  <c r="T267" i="12"/>
  <c r="W267" i="12"/>
  <c r="AF266" i="12"/>
  <c r="AG266" i="12" s="1"/>
  <c r="T257" i="12"/>
  <c r="W257" i="12"/>
  <c r="T256" i="12"/>
  <c r="W256" i="12"/>
  <c r="T255" i="12"/>
  <c r="W255" i="12"/>
  <c r="T254" i="12"/>
  <c r="W254" i="12"/>
  <c r="AF253" i="12"/>
  <c r="AG253" i="12" s="1"/>
  <c r="T251" i="12"/>
  <c r="W251" i="12"/>
  <c r="W252" i="12" s="1"/>
  <c r="AF250" i="12"/>
  <c r="AG250" i="12" s="1"/>
  <c r="T248" i="12"/>
  <c r="AE248" i="12"/>
  <c r="AF247" i="12"/>
  <c r="AG247" i="12" s="1"/>
  <c r="V239" i="12"/>
  <c r="T239" i="12"/>
  <c r="X239" i="12" s="1"/>
  <c r="P239" i="12"/>
  <c r="T238" i="12"/>
  <c r="W238" i="12"/>
  <c r="AC218" i="12"/>
  <c r="W218" i="12"/>
  <c r="I195" i="12"/>
  <c r="I194" i="12"/>
  <c r="I193" i="12"/>
  <c r="V193" i="12" s="1"/>
  <c r="I192" i="12"/>
  <c r="H195" i="12"/>
  <c r="O195" i="12" s="1"/>
  <c r="H194" i="12"/>
  <c r="O194" i="12" s="1"/>
  <c r="H193" i="12"/>
  <c r="O193" i="12" s="1"/>
  <c r="H192" i="12"/>
  <c r="O192" i="12" s="1"/>
  <c r="G195" i="12"/>
  <c r="G194" i="12"/>
  <c r="G193" i="12"/>
  <c r="G192" i="12"/>
  <c r="C195" i="12"/>
  <c r="C194" i="12"/>
  <c r="C193" i="12"/>
  <c r="C192" i="12"/>
  <c r="C191" i="12"/>
  <c r="B195" i="12"/>
  <c r="B194" i="12"/>
  <c r="B193" i="12"/>
  <c r="B192" i="12"/>
  <c r="B191" i="12"/>
  <c r="T195" i="12"/>
  <c r="T194" i="12"/>
  <c r="T193" i="12"/>
  <c r="T192" i="12"/>
  <c r="AF191" i="12"/>
  <c r="AG191" i="12" s="1"/>
  <c r="I189" i="12"/>
  <c r="W189" i="12" s="1"/>
  <c r="I188" i="12"/>
  <c r="I187" i="12"/>
  <c r="V187" i="12" s="1"/>
  <c r="I185" i="12"/>
  <c r="H189" i="12"/>
  <c r="O189" i="12" s="1"/>
  <c r="H188" i="12"/>
  <c r="O188" i="12" s="1"/>
  <c r="H187" i="12"/>
  <c r="O187" i="12" s="1"/>
  <c r="H185" i="12"/>
  <c r="O185" i="12" s="1"/>
  <c r="G189" i="12"/>
  <c r="G188" i="12"/>
  <c r="G187" i="12"/>
  <c r="G185" i="12"/>
  <c r="C189" i="12"/>
  <c r="C188" i="12"/>
  <c r="C187" i="12"/>
  <c r="C184" i="12"/>
  <c r="C185" i="12"/>
  <c r="B189" i="12"/>
  <c r="B188" i="12"/>
  <c r="B187" i="12"/>
  <c r="B185" i="12"/>
  <c r="B184" i="12"/>
  <c r="T189" i="12"/>
  <c r="T188" i="12"/>
  <c r="T187" i="12"/>
  <c r="T185" i="12"/>
  <c r="AF184" i="12"/>
  <c r="AG184" i="12" s="1"/>
  <c r="I182" i="12"/>
  <c r="W182" i="12" s="1"/>
  <c r="I181" i="12"/>
  <c r="I180" i="12"/>
  <c r="I179" i="12"/>
  <c r="W179" i="12" s="1"/>
  <c r="H182" i="12"/>
  <c r="H181" i="12"/>
  <c r="H180" i="12"/>
  <c r="H179" i="12"/>
  <c r="G182" i="12"/>
  <c r="G181" i="12"/>
  <c r="G180" i="12"/>
  <c r="G179" i="12"/>
  <c r="C182" i="12"/>
  <c r="C181" i="12"/>
  <c r="C180" i="12"/>
  <c r="C179" i="12"/>
  <c r="C177" i="12"/>
  <c r="B182" i="12"/>
  <c r="B181" i="12"/>
  <c r="B180" i="12"/>
  <c r="B179" i="12"/>
  <c r="B177" i="12"/>
  <c r="AF177" i="12"/>
  <c r="AG177" i="12" s="1"/>
  <c r="C176" i="12"/>
  <c r="I174" i="12"/>
  <c r="W174" i="12" s="1"/>
  <c r="I173" i="12"/>
  <c r="W173" i="12" s="1"/>
  <c r="I172" i="12"/>
  <c r="W172" i="12" s="1"/>
  <c r="I170" i="12"/>
  <c r="I169" i="12"/>
  <c r="W169" i="12" s="1"/>
  <c r="H174" i="12"/>
  <c r="O174" i="12" s="1"/>
  <c r="H173" i="12"/>
  <c r="O173" i="12" s="1"/>
  <c r="H172" i="12"/>
  <c r="O172" i="12" s="1"/>
  <c r="H170" i="12"/>
  <c r="H169" i="12"/>
  <c r="O169" i="12" s="1"/>
  <c r="G174" i="12"/>
  <c r="G173" i="12"/>
  <c r="G172" i="12"/>
  <c r="G170" i="12"/>
  <c r="G169" i="12"/>
  <c r="C174" i="12"/>
  <c r="C173" i="12"/>
  <c r="C172" i="12"/>
  <c r="C170" i="12"/>
  <c r="C169" i="12"/>
  <c r="C168" i="12"/>
  <c r="B174" i="12"/>
  <c r="B173" i="12"/>
  <c r="B172" i="12"/>
  <c r="B170" i="12"/>
  <c r="B169" i="12"/>
  <c r="B168" i="12"/>
  <c r="T174" i="12"/>
  <c r="T173" i="12"/>
  <c r="T172" i="12"/>
  <c r="T170" i="12"/>
  <c r="T169" i="12"/>
  <c r="AF168" i="12"/>
  <c r="AG168" i="12" s="1"/>
  <c r="I166" i="12"/>
  <c r="W166" i="12" s="1"/>
  <c r="W167" i="12" s="1"/>
  <c r="H166" i="12"/>
  <c r="O166" i="12" s="1"/>
  <c r="G166" i="12"/>
  <c r="C166" i="12"/>
  <c r="C165" i="12"/>
  <c r="C162" i="12"/>
  <c r="G162" i="12"/>
  <c r="H162" i="12"/>
  <c r="O162" i="12" s="1"/>
  <c r="I162" i="12"/>
  <c r="W162" i="12" s="1"/>
  <c r="W164" i="12" s="1"/>
  <c r="B166" i="12"/>
  <c r="B165" i="12"/>
  <c r="T166" i="12"/>
  <c r="AF165" i="12"/>
  <c r="AG165" i="12" s="1"/>
  <c r="C161" i="12"/>
  <c r="C155" i="12"/>
  <c r="B162" i="12"/>
  <c r="B161" i="12"/>
  <c r="T162" i="12"/>
  <c r="AF161" i="12"/>
  <c r="AG161" i="12" s="1"/>
  <c r="I159" i="12"/>
  <c r="I158" i="12"/>
  <c r="H159" i="12"/>
  <c r="O159" i="12" s="1"/>
  <c r="H158" i="12"/>
  <c r="O158" i="12" s="1"/>
  <c r="G159" i="12"/>
  <c r="G158" i="12"/>
  <c r="C159" i="12"/>
  <c r="C158" i="12"/>
  <c r="B159" i="12"/>
  <c r="B158" i="12"/>
  <c r="B155" i="12"/>
  <c r="T159" i="12"/>
  <c r="T158" i="12"/>
  <c r="AF155" i="12"/>
  <c r="AG155" i="12" s="1"/>
  <c r="I153" i="12"/>
  <c r="I152" i="12"/>
  <c r="W152" i="12" s="1"/>
  <c r="I151" i="12"/>
  <c r="W151" i="12" s="1"/>
  <c r="I150" i="12"/>
  <c r="V150" i="12" s="1"/>
  <c r="I149" i="12"/>
  <c r="W149" i="12" s="1"/>
  <c r="H153" i="12"/>
  <c r="O153" i="12" s="1"/>
  <c r="H152" i="12"/>
  <c r="O152" i="12" s="1"/>
  <c r="H151" i="12"/>
  <c r="O151" i="12" s="1"/>
  <c r="H150" i="12"/>
  <c r="O150" i="12" s="1"/>
  <c r="H149" i="12"/>
  <c r="O149" i="12" s="1"/>
  <c r="G153" i="12"/>
  <c r="G152" i="12"/>
  <c r="G151" i="12"/>
  <c r="G150" i="12"/>
  <c r="G149" i="12"/>
  <c r="C153" i="12"/>
  <c r="C152" i="12"/>
  <c r="C151" i="12"/>
  <c r="C150" i="12"/>
  <c r="C149" i="12"/>
  <c r="B153" i="12"/>
  <c r="B152" i="12"/>
  <c r="B151" i="12"/>
  <c r="B150" i="12"/>
  <c r="B149" i="12"/>
  <c r="B148" i="12"/>
  <c r="T153" i="12"/>
  <c r="T152" i="12"/>
  <c r="T151" i="12"/>
  <c r="T150" i="12"/>
  <c r="T149" i="12"/>
  <c r="AF148" i="12"/>
  <c r="AG148" i="12" s="1"/>
  <c r="C148" i="12"/>
  <c r="C87" i="12"/>
  <c r="I146" i="12"/>
  <c r="I145" i="12"/>
  <c r="W145" i="12" s="1"/>
  <c r="H146" i="12"/>
  <c r="O146" i="12" s="1"/>
  <c r="H145" i="12"/>
  <c r="O145" i="12" s="1"/>
  <c r="G146" i="12"/>
  <c r="G145" i="12"/>
  <c r="C146" i="12"/>
  <c r="C145" i="12"/>
  <c r="C144" i="12"/>
  <c r="B146" i="12"/>
  <c r="B145" i="12"/>
  <c r="B144" i="12"/>
  <c r="I140" i="12"/>
  <c r="W140" i="12" s="1"/>
  <c r="W143" i="12" s="1"/>
  <c r="O140" i="12"/>
  <c r="G140" i="12"/>
  <c r="C140" i="12"/>
  <c r="C139" i="12"/>
  <c r="B140" i="12"/>
  <c r="B139" i="12"/>
  <c r="T140" i="12"/>
  <c r="AF139" i="12"/>
  <c r="AG139" i="12" s="1"/>
  <c r="I127" i="12"/>
  <c r="I126" i="12"/>
  <c r="I125" i="12"/>
  <c r="W125" i="12" s="1"/>
  <c r="I124" i="12"/>
  <c r="I123" i="12"/>
  <c r="I121" i="12"/>
  <c r="W121" i="12" s="1"/>
  <c r="H127" i="12"/>
  <c r="H126" i="12"/>
  <c r="H125" i="12"/>
  <c r="H124" i="12"/>
  <c r="H123" i="12"/>
  <c r="H121" i="12"/>
  <c r="G127" i="12"/>
  <c r="G126" i="12"/>
  <c r="G125" i="12"/>
  <c r="G124" i="12"/>
  <c r="G123" i="12"/>
  <c r="G121" i="12"/>
  <c r="C127" i="12"/>
  <c r="C126" i="12"/>
  <c r="C125" i="12"/>
  <c r="C124" i="12"/>
  <c r="C123" i="12"/>
  <c r="C121" i="12"/>
  <c r="C120" i="12"/>
  <c r="B127" i="12"/>
  <c r="B126" i="12"/>
  <c r="B125" i="12"/>
  <c r="B124" i="12"/>
  <c r="B123" i="12"/>
  <c r="B121" i="12"/>
  <c r="B120" i="12"/>
  <c r="C119" i="12"/>
  <c r="I117" i="12"/>
  <c r="W117" i="12" s="1"/>
  <c r="I116" i="12"/>
  <c r="V116" i="12" s="1"/>
  <c r="H117" i="12"/>
  <c r="O117" i="12" s="1"/>
  <c r="H116" i="12"/>
  <c r="O116" i="12" s="1"/>
  <c r="G117" i="12"/>
  <c r="G116" i="12"/>
  <c r="C117" i="12"/>
  <c r="C116" i="12"/>
  <c r="C115" i="12"/>
  <c r="B117" i="12"/>
  <c r="B116" i="12"/>
  <c r="B115" i="12"/>
  <c r="T117" i="12"/>
  <c r="T116" i="12"/>
  <c r="AF115" i="12"/>
  <c r="AG115" i="12" s="1"/>
  <c r="I113" i="12"/>
  <c r="W113" i="12" s="1"/>
  <c r="I112" i="12"/>
  <c r="W112" i="12" s="1"/>
  <c r="I111" i="12"/>
  <c r="W111" i="12" s="1"/>
  <c r="I109" i="12"/>
  <c r="V109" i="12" s="1"/>
  <c r="I108" i="12"/>
  <c r="W108" i="12" s="1"/>
  <c r="H113" i="12"/>
  <c r="O113" i="12" s="1"/>
  <c r="H112" i="12"/>
  <c r="O112" i="12" s="1"/>
  <c r="H111" i="12"/>
  <c r="O111" i="12" s="1"/>
  <c r="H109" i="12"/>
  <c r="O109" i="12" s="1"/>
  <c r="H108" i="12"/>
  <c r="O108" i="12" s="1"/>
  <c r="G113" i="12"/>
  <c r="G112" i="12"/>
  <c r="G111" i="12"/>
  <c r="G109" i="12"/>
  <c r="G108" i="12"/>
  <c r="C113" i="12"/>
  <c r="C112" i="12"/>
  <c r="C111" i="12"/>
  <c r="C109" i="12"/>
  <c r="C108" i="12"/>
  <c r="C107" i="12"/>
  <c r="B113" i="12"/>
  <c r="B112" i="12"/>
  <c r="B111" i="12"/>
  <c r="B109" i="12"/>
  <c r="B108" i="12"/>
  <c r="B107" i="12"/>
  <c r="I105" i="12"/>
  <c r="H105" i="12"/>
  <c r="O105" i="12" s="1"/>
  <c r="G105" i="12"/>
  <c r="C105" i="12"/>
  <c r="C104" i="12"/>
  <c r="C100" i="12"/>
  <c r="B105" i="12"/>
  <c r="B104" i="12"/>
  <c r="I102" i="12"/>
  <c r="W102" i="12" s="1"/>
  <c r="I101" i="12"/>
  <c r="W101" i="12" s="1"/>
  <c r="H102" i="12"/>
  <c r="O102" i="12" s="1"/>
  <c r="H101" i="12"/>
  <c r="O101" i="12" s="1"/>
  <c r="G102" i="12"/>
  <c r="G101" i="12"/>
  <c r="C102" i="12"/>
  <c r="C101" i="12"/>
  <c r="B102" i="12"/>
  <c r="B101" i="12"/>
  <c r="B100" i="12"/>
  <c r="T102" i="12"/>
  <c r="T101" i="12"/>
  <c r="AF100" i="12"/>
  <c r="AG100" i="12" s="1"/>
  <c r="I98" i="12"/>
  <c r="I97" i="12"/>
  <c r="H98" i="12"/>
  <c r="O98" i="12" s="1"/>
  <c r="H97" i="12"/>
  <c r="O97" i="12" s="1"/>
  <c r="G98" i="12"/>
  <c r="G97" i="12"/>
  <c r="C98" i="12"/>
  <c r="C94" i="12"/>
  <c r="C97" i="12"/>
  <c r="B98" i="12"/>
  <c r="B97" i="12"/>
  <c r="B94" i="12"/>
  <c r="I92" i="12"/>
  <c r="I91" i="12"/>
  <c r="V91" i="12" s="1"/>
  <c r="I90" i="12"/>
  <c r="W90" i="12" s="1"/>
  <c r="I89" i="12"/>
  <c r="I88" i="12"/>
  <c r="V88" i="12" s="1"/>
  <c r="H92" i="12"/>
  <c r="O92" i="12" s="1"/>
  <c r="H91" i="12"/>
  <c r="O91" i="12" s="1"/>
  <c r="H90" i="12"/>
  <c r="O90" i="12" s="1"/>
  <c r="H89" i="12"/>
  <c r="O89" i="12" s="1"/>
  <c r="H88" i="12"/>
  <c r="O88" i="12" s="1"/>
  <c r="G92" i="12"/>
  <c r="G91" i="12"/>
  <c r="G90" i="12"/>
  <c r="G89" i="12"/>
  <c r="G88" i="12"/>
  <c r="C92" i="12"/>
  <c r="C91" i="12"/>
  <c r="C90" i="12"/>
  <c r="C89" i="12"/>
  <c r="C88" i="12"/>
  <c r="B92" i="12"/>
  <c r="B91" i="12"/>
  <c r="B90" i="12"/>
  <c r="B89" i="12"/>
  <c r="B88" i="12"/>
  <c r="B87" i="12"/>
  <c r="I85" i="12"/>
  <c r="I84" i="12"/>
  <c r="W84" i="12" s="1"/>
  <c r="H85" i="12"/>
  <c r="O85" i="12" s="1"/>
  <c r="H84" i="12"/>
  <c r="O84" i="12" s="1"/>
  <c r="G85" i="12"/>
  <c r="G84" i="12"/>
  <c r="C85" i="12"/>
  <c r="C84" i="12"/>
  <c r="C83" i="12"/>
  <c r="B85" i="12"/>
  <c r="B84" i="12"/>
  <c r="B83" i="12"/>
  <c r="I79" i="12"/>
  <c r="W79" i="12" s="1"/>
  <c r="H79" i="12"/>
  <c r="O79" i="12" s="1"/>
  <c r="G79" i="12"/>
  <c r="C78" i="12"/>
  <c r="C79" i="12"/>
  <c r="B79" i="12"/>
  <c r="B78" i="12"/>
  <c r="I76" i="12"/>
  <c r="H76" i="12"/>
  <c r="O76" i="12" s="1"/>
  <c r="G76" i="12"/>
  <c r="C76" i="12"/>
  <c r="C75" i="12"/>
  <c r="B76" i="12"/>
  <c r="B75" i="12"/>
  <c r="I73" i="12"/>
  <c r="I72" i="12"/>
  <c r="I71" i="12"/>
  <c r="H73" i="12"/>
  <c r="O73" i="12" s="1"/>
  <c r="H72" i="12"/>
  <c r="O72" i="12" s="1"/>
  <c r="H71" i="12"/>
  <c r="O71" i="12" s="1"/>
  <c r="G73" i="12"/>
  <c r="G72" i="12"/>
  <c r="G71" i="12"/>
  <c r="C73" i="12"/>
  <c r="C72" i="12"/>
  <c r="C71" i="12"/>
  <c r="B73" i="12"/>
  <c r="B72" i="12"/>
  <c r="B71" i="12"/>
  <c r="C70" i="12"/>
  <c r="B70" i="12"/>
  <c r="I67" i="12"/>
  <c r="W67" i="12" s="1"/>
  <c r="I66" i="12"/>
  <c r="W66" i="12" s="1"/>
  <c r="I65" i="12"/>
  <c r="W65" i="12" s="1"/>
  <c r="I64" i="12"/>
  <c r="W64" i="12" s="1"/>
  <c r="I63" i="12"/>
  <c r="I62" i="12"/>
  <c r="W62" i="12" s="1"/>
  <c r="I61" i="12"/>
  <c r="W61" i="12" s="1"/>
  <c r="H67" i="12"/>
  <c r="H66" i="12"/>
  <c r="H65" i="12"/>
  <c r="H64" i="12"/>
  <c r="H63" i="12"/>
  <c r="H62" i="12"/>
  <c r="H61" i="12"/>
  <c r="G67" i="12"/>
  <c r="G66" i="12"/>
  <c r="G65" i="12"/>
  <c r="G64" i="12"/>
  <c r="G63" i="12"/>
  <c r="G62" i="12"/>
  <c r="G61" i="12"/>
  <c r="C67" i="12"/>
  <c r="C66" i="12"/>
  <c r="C65" i="12"/>
  <c r="C64" i="12"/>
  <c r="C63" i="12"/>
  <c r="C62" i="12"/>
  <c r="C61" i="12"/>
  <c r="C60" i="12"/>
  <c r="B67" i="12"/>
  <c r="B66" i="12"/>
  <c r="B65" i="12"/>
  <c r="B64" i="12"/>
  <c r="B63" i="12"/>
  <c r="B62" i="12"/>
  <c r="B61" i="12"/>
  <c r="B60" i="12"/>
  <c r="C59" i="12"/>
  <c r="C22" i="12"/>
  <c r="I57" i="12"/>
  <c r="W57" i="12" s="1"/>
  <c r="H57" i="12"/>
  <c r="O57" i="12" s="1"/>
  <c r="G57" i="12"/>
  <c r="C57" i="12"/>
  <c r="C56" i="12"/>
  <c r="B57" i="12"/>
  <c r="B56" i="12"/>
  <c r="C49" i="12"/>
  <c r="I54" i="12"/>
  <c r="W54" i="12" s="1"/>
  <c r="I53" i="12"/>
  <c r="W53" i="12" s="1"/>
  <c r="I52" i="12"/>
  <c r="I50" i="12"/>
  <c r="W50" i="12" s="1"/>
  <c r="H54" i="12"/>
  <c r="O54" i="12" s="1"/>
  <c r="H53" i="12"/>
  <c r="O53" i="12" s="1"/>
  <c r="H52" i="12"/>
  <c r="O52" i="12" s="1"/>
  <c r="H50" i="12"/>
  <c r="O50" i="12" s="1"/>
  <c r="G54" i="12"/>
  <c r="G53" i="12"/>
  <c r="G52" i="12"/>
  <c r="G50" i="12"/>
  <c r="C54" i="12"/>
  <c r="C53" i="12"/>
  <c r="C52" i="12"/>
  <c r="C50" i="12"/>
  <c r="B54" i="12"/>
  <c r="B53" i="12"/>
  <c r="B52" i="12"/>
  <c r="B50" i="12"/>
  <c r="B49" i="12"/>
  <c r="I47" i="12"/>
  <c r="AE47" i="12" s="1"/>
  <c r="H47" i="12"/>
  <c r="O47" i="12" s="1"/>
  <c r="G47" i="12"/>
  <c r="C47" i="12"/>
  <c r="B47" i="12"/>
  <c r="C46" i="12"/>
  <c r="B46" i="12"/>
  <c r="T47" i="12"/>
  <c r="AF46" i="12"/>
  <c r="AG46" i="12" s="1"/>
  <c r="I44" i="12"/>
  <c r="H44" i="12"/>
  <c r="O44" i="12" s="1"/>
  <c r="G44" i="12"/>
  <c r="C44" i="12"/>
  <c r="B44" i="12"/>
  <c r="C42" i="12"/>
  <c r="B42" i="12"/>
  <c r="T44" i="12"/>
  <c r="AF42" i="12"/>
  <c r="AG42" i="12" s="1"/>
  <c r="I40" i="12"/>
  <c r="I39" i="12"/>
  <c r="AE39" i="12" s="1"/>
  <c r="H40" i="12"/>
  <c r="O40" i="12" s="1"/>
  <c r="H39" i="12"/>
  <c r="O39" i="12" s="1"/>
  <c r="G40" i="12"/>
  <c r="G39" i="12"/>
  <c r="C40" i="12"/>
  <c r="C39" i="12"/>
  <c r="B40" i="12"/>
  <c r="B39" i="12"/>
  <c r="C38" i="12"/>
  <c r="B38" i="12"/>
  <c r="I36" i="12"/>
  <c r="I35" i="12"/>
  <c r="V35" i="12" s="1"/>
  <c r="H36" i="12"/>
  <c r="O36" i="12" s="1"/>
  <c r="H35" i="12"/>
  <c r="O35" i="12" s="1"/>
  <c r="G36" i="12"/>
  <c r="G35" i="12"/>
  <c r="C36" i="12"/>
  <c r="C35" i="12"/>
  <c r="B36" i="12"/>
  <c r="B35" i="12"/>
  <c r="C34" i="12"/>
  <c r="B34" i="12"/>
  <c r="I32" i="12"/>
  <c r="I30" i="12"/>
  <c r="I29" i="12"/>
  <c r="I28" i="12"/>
  <c r="I27" i="12"/>
  <c r="I26" i="12"/>
  <c r="H32" i="12"/>
  <c r="H30" i="12"/>
  <c r="H29" i="12"/>
  <c r="H28" i="12"/>
  <c r="O28" i="12" s="1"/>
  <c r="H27" i="12"/>
  <c r="H26" i="12"/>
  <c r="G29" i="12"/>
  <c r="G28" i="12"/>
  <c r="G27" i="12"/>
  <c r="G26" i="12"/>
  <c r="C32" i="12"/>
  <c r="C30" i="12"/>
  <c r="C29" i="12"/>
  <c r="C28" i="12"/>
  <c r="C27" i="12"/>
  <c r="C26" i="12"/>
  <c r="B32" i="12"/>
  <c r="B30" i="12"/>
  <c r="B29" i="12"/>
  <c r="B25" i="12"/>
  <c r="B26" i="12"/>
  <c r="B27" i="12"/>
  <c r="B28" i="12"/>
  <c r="C25" i="12"/>
  <c r="I25" i="12"/>
  <c r="H25" i="12"/>
  <c r="G25" i="12"/>
  <c r="C24" i="12"/>
  <c r="B24" i="12"/>
  <c r="T146" i="12"/>
  <c r="T145" i="12"/>
  <c r="AF144" i="12"/>
  <c r="AG144" i="12" s="1"/>
  <c r="AF120" i="12"/>
  <c r="AG120" i="12" s="1"/>
  <c r="T113" i="12"/>
  <c r="T112" i="12"/>
  <c r="T111" i="12"/>
  <c r="T109" i="12"/>
  <c r="T108" i="12"/>
  <c r="AF107" i="12"/>
  <c r="AG107" i="12" s="1"/>
  <c r="T105" i="12"/>
  <c r="AF104" i="12"/>
  <c r="AG104" i="12" s="1"/>
  <c r="T98" i="12"/>
  <c r="T97" i="12"/>
  <c r="AF94" i="12"/>
  <c r="AG94" i="12" s="1"/>
  <c r="T92" i="12"/>
  <c r="T91" i="12"/>
  <c r="T90" i="12"/>
  <c r="T89" i="12"/>
  <c r="T88" i="12"/>
  <c r="AF87" i="12"/>
  <c r="AG87" i="12" s="1"/>
  <c r="T85" i="12"/>
  <c r="T84" i="12"/>
  <c r="AF83" i="12"/>
  <c r="AG83" i="12" s="1"/>
  <c r="T79" i="12"/>
  <c r="AF78" i="12"/>
  <c r="AG78" i="12" s="1"/>
  <c r="T76" i="12"/>
  <c r="AF75" i="12"/>
  <c r="AG75" i="12" s="1"/>
  <c r="T73" i="12"/>
  <c r="T72" i="12"/>
  <c r="T71" i="12"/>
  <c r="AF70" i="12"/>
  <c r="AG70" i="12" s="1"/>
  <c r="AF60" i="12"/>
  <c r="AG60" i="12" s="1"/>
  <c r="AF56" i="12"/>
  <c r="AG56" i="12" s="1"/>
  <c r="T54" i="12"/>
  <c r="T53" i="12"/>
  <c r="T52" i="12"/>
  <c r="T50" i="12"/>
  <c r="AF49" i="12"/>
  <c r="AG49" i="12" s="1"/>
  <c r="T40" i="12"/>
  <c r="T39" i="12"/>
  <c r="AF38" i="12"/>
  <c r="AG38" i="12" s="1"/>
  <c r="T36" i="12"/>
  <c r="T35" i="12"/>
  <c r="AC12" i="12"/>
  <c r="W12" i="12"/>
  <c r="O170" i="12" l="1"/>
  <c r="P170" i="12" s="1"/>
  <c r="V170" i="12"/>
  <c r="X117" i="12"/>
  <c r="O29" i="12"/>
  <c r="R29" i="12"/>
  <c r="T29" i="12" s="1"/>
  <c r="X29" i="12" s="1"/>
  <c r="O181" i="12"/>
  <c r="P181" i="12" s="1"/>
  <c r="R181" i="12"/>
  <c r="T181" i="12" s="1"/>
  <c r="X181" i="12" s="1"/>
  <c r="O25" i="12"/>
  <c r="P25" i="12" s="1"/>
  <c r="R25" i="12"/>
  <c r="T25" i="12" s="1"/>
  <c r="X25" i="12" s="1"/>
  <c r="O121" i="12"/>
  <c r="P121" i="12" s="1"/>
  <c r="R121" i="12"/>
  <c r="T121" i="12" s="1"/>
  <c r="X121" i="12" s="1"/>
  <c r="O126" i="12"/>
  <c r="R126" i="12"/>
  <c r="T126" i="12" s="1"/>
  <c r="O182" i="12"/>
  <c r="P182" i="12" s="1"/>
  <c r="R182" i="12"/>
  <c r="T182" i="12" s="1"/>
  <c r="X182" i="12" s="1"/>
  <c r="O64" i="12"/>
  <c r="P64" i="12" s="1"/>
  <c r="R64" i="12"/>
  <c r="T64" i="12" s="1"/>
  <c r="X64" i="12" s="1"/>
  <c r="O26" i="12"/>
  <c r="P26" i="12" s="1"/>
  <c r="R26" i="12"/>
  <c r="T26" i="12" s="1"/>
  <c r="X26" i="12" s="1"/>
  <c r="O30" i="12"/>
  <c r="R30" i="12"/>
  <c r="T30" i="12" s="1"/>
  <c r="X30" i="12" s="1"/>
  <c r="O65" i="12"/>
  <c r="P65" i="12" s="1"/>
  <c r="R65" i="12"/>
  <c r="T65" i="12" s="1"/>
  <c r="X65" i="12" s="1"/>
  <c r="O27" i="12"/>
  <c r="P27" i="12" s="1"/>
  <c r="R27" i="12"/>
  <c r="T27" i="12" s="1"/>
  <c r="X27" i="12" s="1"/>
  <c r="O32" i="12"/>
  <c r="P32" i="12" s="1"/>
  <c r="R32" i="12"/>
  <c r="T32" i="12" s="1"/>
  <c r="X32" i="12" s="1"/>
  <c r="O62" i="12"/>
  <c r="P62" i="12" s="1"/>
  <c r="R62" i="12"/>
  <c r="T62" i="12" s="1"/>
  <c r="AA62" i="12" s="1"/>
  <c r="AB62" i="12" s="1"/>
  <c r="O66" i="12"/>
  <c r="P66" i="12" s="1"/>
  <c r="R66" i="12"/>
  <c r="T66" i="12" s="1"/>
  <c r="AA66" i="12" s="1"/>
  <c r="AB66" i="12" s="1"/>
  <c r="O123" i="12"/>
  <c r="P123" i="12" s="1"/>
  <c r="R123" i="12"/>
  <c r="T123" i="12" s="1"/>
  <c r="O127" i="12"/>
  <c r="P127" i="12" s="1"/>
  <c r="R127" i="12"/>
  <c r="T127" i="12" s="1"/>
  <c r="X127" i="12" s="1"/>
  <c r="O179" i="12"/>
  <c r="P179" i="12" s="1"/>
  <c r="R179" i="12"/>
  <c r="T179" i="12" s="1"/>
  <c r="AA179" i="12" s="1"/>
  <c r="AB179" i="12" s="1"/>
  <c r="O125" i="12"/>
  <c r="P125" i="12" s="1"/>
  <c r="R125" i="12"/>
  <c r="T125" i="12" s="1"/>
  <c r="X125" i="12" s="1"/>
  <c r="O61" i="12"/>
  <c r="P61" i="12" s="1"/>
  <c r="R61" i="12"/>
  <c r="T61" i="12" s="1"/>
  <c r="AA61" i="12" s="1"/>
  <c r="AB61" i="12" s="1"/>
  <c r="R28" i="12"/>
  <c r="T28" i="12" s="1"/>
  <c r="X28" i="12" s="1"/>
  <c r="O63" i="12"/>
  <c r="P63" i="12" s="1"/>
  <c r="R63" i="12"/>
  <c r="T63" i="12" s="1"/>
  <c r="X63" i="12" s="1"/>
  <c r="O67" i="12"/>
  <c r="P67" i="12" s="1"/>
  <c r="R67" i="12"/>
  <c r="T67" i="12" s="1"/>
  <c r="X67" i="12" s="1"/>
  <c r="O124" i="12"/>
  <c r="P124" i="12" s="1"/>
  <c r="R124" i="12"/>
  <c r="T124" i="12" s="1"/>
  <c r="X124" i="12" s="1"/>
  <c r="O180" i="12"/>
  <c r="P180" i="12" s="1"/>
  <c r="R180" i="12"/>
  <c r="T180" i="12" s="1"/>
  <c r="AA180" i="12" s="1"/>
  <c r="AB180" i="12" s="1"/>
  <c r="W185" i="12"/>
  <c r="V194" i="12"/>
  <c r="V192" i="12"/>
  <c r="W195" i="12"/>
  <c r="W233" i="12"/>
  <c r="AE40" i="12"/>
  <c r="V44" i="12"/>
  <c r="V45" i="12" s="1"/>
  <c r="W71" i="12"/>
  <c r="W85" i="12"/>
  <c r="W86" i="12" s="1"/>
  <c r="V146" i="12"/>
  <c r="W159" i="12"/>
  <c r="W63" i="12"/>
  <c r="W69" i="12" s="1"/>
  <c r="W72" i="12"/>
  <c r="W76" i="12"/>
  <c r="W77" i="12" s="1"/>
  <c r="W158" i="12"/>
  <c r="W97" i="12"/>
  <c r="W73" i="12"/>
  <c r="W92" i="12"/>
  <c r="W98" i="12"/>
  <c r="W153" i="12"/>
  <c r="R232" i="12"/>
  <c r="T232" i="12" s="1"/>
  <c r="X232" i="12" s="1"/>
  <c r="P232" i="12"/>
  <c r="R233" i="12"/>
  <c r="T233" i="12" s="1"/>
  <c r="X233" i="12" s="1"/>
  <c r="W28" i="12"/>
  <c r="W27" i="12"/>
  <c r="P36" i="12"/>
  <c r="W26" i="12"/>
  <c r="P235" i="12"/>
  <c r="R235" i="12"/>
  <c r="T235" i="12" s="1"/>
  <c r="X235" i="12" s="1"/>
  <c r="W29" i="12"/>
  <c r="P28" i="12"/>
  <c r="W30" i="12"/>
  <c r="R231" i="12"/>
  <c r="T231" i="12" s="1"/>
  <c r="X231" i="12" s="1"/>
  <c r="P231" i="12"/>
  <c r="T57" i="12"/>
  <c r="AA57" i="12" s="1"/>
  <c r="AB57" i="12" s="1"/>
  <c r="P57" i="12"/>
  <c r="P58" i="12" s="1"/>
  <c r="W25" i="12"/>
  <c r="X36" i="12"/>
  <c r="W36" i="12"/>
  <c r="P234" i="12"/>
  <c r="R234" i="12"/>
  <c r="T234" i="12" s="1"/>
  <c r="X234" i="12" s="1"/>
  <c r="AA466" i="12"/>
  <c r="AB466" i="12" s="1"/>
  <c r="P461" i="12"/>
  <c r="J233" i="12"/>
  <c r="J343" i="12"/>
  <c r="AA300" i="12"/>
  <c r="AB300" i="12" s="1"/>
  <c r="AA367" i="12"/>
  <c r="AB367" i="12" s="1"/>
  <c r="AA269" i="12"/>
  <c r="AB269" i="12" s="1"/>
  <c r="W192" i="12"/>
  <c r="AA239" i="12"/>
  <c r="AB239" i="12" s="1"/>
  <c r="AF239" i="12" s="1"/>
  <c r="AA248" i="12"/>
  <c r="AB248" i="12" s="1"/>
  <c r="AA282" i="12"/>
  <c r="AB282" i="12" s="1"/>
  <c r="AA314" i="12"/>
  <c r="AB314" i="12" s="1"/>
  <c r="AA355" i="12"/>
  <c r="AB355" i="12" s="1"/>
  <c r="AB356" i="12" s="1"/>
  <c r="X343" i="12"/>
  <c r="J361" i="12"/>
  <c r="J362" i="12" s="1"/>
  <c r="W109" i="12"/>
  <c r="W114" i="12" s="1"/>
  <c r="W88" i="12"/>
  <c r="X270" i="12"/>
  <c r="AA317" i="12"/>
  <c r="AB317" i="12" s="1"/>
  <c r="X376" i="12"/>
  <c r="X384" i="12"/>
  <c r="AA251" i="12"/>
  <c r="AB251" i="12" s="1"/>
  <c r="AB252" i="12" s="1"/>
  <c r="AA255" i="12"/>
  <c r="AB255" i="12" s="1"/>
  <c r="V341" i="12"/>
  <c r="AA344" i="12"/>
  <c r="AB344" i="12" s="1"/>
  <c r="J341" i="12"/>
  <c r="X304" i="12"/>
  <c r="J71" i="12"/>
  <c r="X341" i="12"/>
  <c r="X375" i="12"/>
  <c r="AA271" i="12"/>
  <c r="AB271" i="12" s="1"/>
  <c r="V257" i="12"/>
  <c r="V282" i="12"/>
  <c r="V286" i="12"/>
  <c r="X315" i="12"/>
  <c r="V275" i="12"/>
  <c r="X300" i="12"/>
  <c r="W315" i="12"/>
  <c r="AA341" i="12"/>
  <c r="AB341" i="12" s="1"/>
  <c r="AA372" i="12"/>
  <c r="AB372" i="12" s="1"/>
  <c r="AB373" i="12" s="1"/>
  <c r="J384" i="12"/>
  <c r="X461" i="12"/>
  <c r="X251" i="12"/>
  <c r="X252" i="12" s="1"/>
  <c r="X382" i="12"/>
  <c r="J251" i="12"/>
  <c r="J252" i="12" s="1"/>
  <c r="AE251" i="12"/>
  <c r="X276" i="12"/>
  <c r="X280" i="12"/>
  <c r="X285" i="12"/>
  <c r="V461" i="12"/>
  <c r="J275" i="12"/>
  <c r="X289" i="12"/>
  <c r="AA298" i="12"/>
  <c r="AB298" i="12" s="1"/>
  <c r="X316" i="12"/>
  <c r="X320" i="12"/>
  <c r="AA361" i="12"/>
  <c r="AB361" i="12" s="1"/>
  <c r="AB362" i="12" s="1"/>
  <c r="AA364" i="12"/>
  <c r="AB364" i="12" s="1"/>
  <c r="AA377" i="12"/>
  <c r="AB377" i="12" s="1"/>
  <c r="X378" i="12"/>
  <c r="V382" i="12"/>
  <c r="J383" i="12"/>
  <c r="X389" i="12"/>
  <c r="AA460" i="12"/>
  <c r="AB460" i="12" s="1"/>
  <c r="J461" i="12"/>
  <c r="V255" i="12"/>
  <c r="X257" i="12"/>
  <c r="X275" i="12"/>
  <c r="X279" i="12"/>
  <c r="P280" i="12"/>
  <c r="X282" i="12"/>
  <c r="AA343" i="12"/>
  <c r="AB343" i="12" s="1"/>
  <c r="X367" i="12"/>
  <c r="J372" i="12"/>
  <c r="J373" i="12" s="1"/>
  <c r="J382" i="12"/>
  <c r="X385" i="12"/>
  <c r="AA388" i="12"/>
  <c r="AB388" i="12" s="1"/>
  <c r="X460" i="12"/>
  <c r="X256" i="12"/>
  <c r="P272" i="12"/>
  <c r="P307" i="12"/>
  <c r="V256" i="12"/>
  <c r="AA272" i="12"/>
  <c r="AB272" i="12" s="1"/>
  <c r="J307" i="12"/>
  <c r="P372" i="12"/>
  <c r="P373" i="12" s="1"/>
  <c r="W390" i="12"/>
  <c r="W272" i="12"/>
  <c r="V279" i="12"/>
  <c r="X355" i="12"/>
  <c r="X356" i="12" s="1"/>
  <c r="J364" i="12"/>
  <c r="J376" i="12"/>
  <c r="J385" i="12"/>
  <c r="P388" i="12"/>
  <c r="AA268" i="12"/>
  <c r="AB268" i="12" s="1"/>
  <c r="X307" i="12"/>
  <c r="J311" i="12"/>
  <c r="J312" i="12" s="1"/>
  <c r="P314" i="12"/>
  <c r="P364" i="12"/>
  <c r="X388" i="12"/>
  <c r="J239" i="12"/>
  <c r="X255" i="12"/>
  <c r="X268" i="12"/>
  <c r="AA270" i="12"/>
  <c r="AB270" i="12" s="1"/>
  <c r="J276" i="12"/>
  <c r="V307" i="12"/>
  <c r="X311" i="12"/>
  <c r="X312" i="12" s="1"/>
  <c r="W321" i="12"/>
  <c r="X364" i="12"/>
  <c r="P376" i="12"/>
  <c r="X377" i="12"/>
  <c r="P384" i="12"/>
  <c r="V385" i="12"/>
  <c r="V388" i="12"/>
  <c r="AA257" i="12"/>
  <c r="AB257" i="12" s="1"/>
  <c r="V300" i="12"/>
  <c r="W307" i="12"/>
  <c r="W308" i="12" s="1"/>
  <c r="V311" i="12"/>
  <c r="V312" i="12" s="1"/>
  <c r="W316" i="12"/>
  <c r="X361" i="12"/>
  <c r="X362" i="12" s="1"/>
  <c r="V364" i="12"/>
  <c r="AA385" i="12"/>
  <c r="AB385" i="12" s="1"/>
  <c r="V389" i="12"/>
  <c r="AA461" i="12"/>
  <c r="AB461" i="12" s="1"/>
  <c r="J466" i="12"/>
  <c r="AA238" i="12"/>
  <c r="AB238" i="12" s="1"/>
  <c r="P251" i="12"/>
  <c r="P252" i="12" s="1"/>
  <c r="V276" i="12"/>
  <c r="J289" i="12"/>
  <c r="J298" i="12"/>
  <c r="AA311" i="12"/>
  <c r="AB311" i="12" s="1"/>
  <c r="AB312" i="12" s="1"/>
  <c r="AA342" i="12"/>
  <c r="AB342" i="12" s="1"/>
  <c r="W368" i="12"/>
  <c r="V376" i="12"/>
  <c r="X383" i="12"/>
  <c r="V384" i="12"/>
  <c r="P466" i="12"/>
  <c r="W240" i="12"/>
  <c r="AA285" i="12"/>
  <c r="AB285" i="12" s="1"/>
  <c r="P286" i="12"/>
  <c r="W376" i="12"/>
  <c r="W384" i="12"/>
  <c r="X466" i="12"/>
  <c r="J238" i="12"/>
  <c r="W258" i="12"/>
  <c r="J286" i="12"/>
  <c r="V466" i="12"/>
  <c r="AA192" i="12"/>
  <c r="AB192" i="12" s="1"/>
  <c r="X238" i="12"/>
  <c r="X240" i="12" s="1"/>
  <c r="X248" i="12"/>
  <c r="X254" i="12"/>
  <c r="J285" i="12"/>
  <c r="AA289" i="12"/>
  <c r="AB289" i="12" s="1"/>
  <c r="V298" i="12"/>
  <c r="AA320" i="12"/>
  <c r="AB320" i="12" s="1"/>
  <c r="V343" i="12"/>
  <c r="W361" i="12"/>
  <c r="W362" i="12" s="1"/>
  <c r="AA376" i="12"/>
  <c r="AB376" i="12" s="1"/>
  <c r="P382" i="12"/>
  <c r="AA465" i="12"/>
  <c r="AB465" i="12" s="1"/>
  <c r="V238" i="12"/>
  <c r="V240" i="12" s="1"/>
  <c r="V251" i="12"/>
  <c r="V252" i="12" s="1"/>
  <c r="V254" i="12"/>
  <c r="AA267" i="12"/>
  <c r="AB267" i="12" s="1"/>
  <c r="W277" i="12"/>
  <c r="P285" i="12"/>
  <c r="AA286" i="12"/>
  <c r="AB286" i="12" s="1"/>
  <c r="AA383" i="12"/>
  <c r="AB383" i="12" s="1"/>
  <c r="X465" i="12"/>
  <c r="P257" i="12"/>
  <c r="AA254" i="12"/>
  <c r="AB254" i="12" s="1"/>
  <c r="P254" i="12"/>
  <c r="P267" i="12"/>
  <c r="AA256" i="12"/>
  <c r="AB256" i="12" s="1"/>
  <c r="P256" i="12"/>
  <c r="P269" i="12"/>
  <c r="P271" i="12"/>
  <c r="P255" i="12"/>
  <c r="J231" i="12"/>
  <c r="J248" i="12"/>
  <c r="V267" i="12"/>
  <c r="V269" i="12"/>
  <c r="V271" i="12"/>
  <c r="V272" i="12"/>
  <c r="AA275" i="12"/>
  <c r="AB275" i="12" s="1"/>
  <c r="AA276" i="12"/>
  <c r="AB276" i="12" s="1"/>
  <c r="P279" i="12"/>
  <c r="J279" i="12"/>
  <c r="W314" i="12"/>
  <c r="J314" i="12"/>
  <c r="J234" i="12"/>
  <c r="J235" i="12"/>
  <c r="P248" i="12"/>
  <c r="X267" i="12"/>
  <c r="J268" i="12"/>
  <c r="X269" i="12"/>
  <c r="J270" i="12"/>
  <c r="X271" i="12"/>
  <c r="X272" i="12"/>
  <c r="X286" i="12"/>
  <c r="W344" i="12"/>
  <c r="V344" i="12"/>
  <c r="P344" i="12"/>
  <c r="X344" i="12"/>
  <c r="AE238" i="12"/>
  <c r="J255" i="12"/>
  <c r="J257" i="12"/>
  <c r="P268" i="12"/>
  <c r="P270" i="12"/>
  <c r="X314" i="12"/>
  <c r="W317" i="12"/>
  <c r="P317" i="12"/>
  <c r="J317" i="12"/>
  <c r="P389" i="12"/>
  <c r="J389" i="12"/>
  <c r="AA389" i="12"/>
  <c r="AB389" i="12" s="1"/>
  <c r="V248" i="12"/>
  <c r="V249" i="12" s="1"/>
  <c r="P282" i="12"/>
  <c r="J282" i="12"/>
  <c r="V314" i="12"/>
  <c r="W342" i="12"/>
  <c r="V342" i="12"/>
  <c r="P342" i="12"/>
  <c r="X342" i="12"/>
  <c r="J232" i="12"/>
  <c r="W248" i="12"/>
  <c r="W249" i="12" s="1"/>
  <c r="J280" i="12"/>
  <c r="AA304" i="12"/>
  <c r="AB304" i="12" s="1"/>
  <c r="P304" i="12"/>
  <c r="J304" i="12"/>
  <c r="P316" i="12"/>
  <c r="J316" i="12"/>
  <c r="AA316" i="12"/>
  <c r="AB316" i="12" s="1"/>
  <c r="X317" i="12"/>
  <c r="AA375" i="12"/>
  <c r="AB375" i="12" s="1"/>
  <c r="AA378" i="12"/>
  <c r="AB378" i="12" s="1"/>
  <c r="J145" i="12"/>
  <c r="P238" i="12"/>
  <c r="P240" i="12" s="1"/>
  <c r="V268" i="12"/>
  <c r="V270" i="12"/>
  <c r="P275" i="12"/>
  <c r="P276" i="12"/>
  <c r="W283" i="12"/>
  <c r="W285" i="12"/>
  <c r="W287" i="12" s="1"/>
  <c r="V285" i="12"/>
  <c r="W301" i="12"/>
  <c r="P300" i="12"/>
  <c r="J300" i="12"/>
  <c r="V317" i="12"/>
  <c r="W234" i="12"/>
  <c r="W235" i="12"/>
  <c r="W268" i="12"/>
  <c r="W270" i="12"/>
  <c r="J267" i="12"/>
  <c r="J269" i="12"/>
  <c r="J271" i="12"/>
  <c r="J272" i="12"/>
  <c r="J254" i="12"/>
  <c r="J256" i="12"/>
  <c r="AA279" i="12"/>
  <c r="AB279" i="12" s="1"/>
  <c r="V280" i="12"/>
  <c r="P298" i="12"/>
  <c r="AA280" i="12"/>
  <c r="AB280" i="12" s="1"/>
  <c r="V290" i="12"/>
  <c r="W289" i="12"/>
  <c r="P289" i="12"/>
  <c r="X298" i="12"/>
  <c r="AA307" i="12"/>
  <c r="AB307" i="12" s="1"/>
  <c r="P315" i="12"/>
  <c r="J315" i="12"/>
  <c r="AA315" i="12"/>
  <c r="AB315" i="12" s="1"/>
  <c r="J388" i="12"/>
  <c r="J355" i="12"/>
  <c r="J356" i="12" s="1"/>
  <c r="J367" i="12"/>
  <c r="V372" i="12"/>
  <c r="V373" i="12" s="1"/>
  <c r="J375" i="12"/>
  <c r="J377" i="12"/>
  <c r="J378" i="12"/>
  <c r="J320" i="12"/>
  <c r="P355" i="12"/>
  <c r="P356" i="12" s="1"/>
  <c r="P367" i="12"/>
  <c r="W372" i="12"/>
  <c r="W373" i="12" s="1"/>
  <c r="P375" i="12"/>
  <c r="P377" i="12"/>
  <c r="P378" i="12"/>
  <c r="J460" i="12"/>
  <c r="J465" i="12"/>
  <c r="P320" i="12"/>
  <c r="X372" i="12"/>
  <c r="P460" i="12"/>
  <c r="P465" i="12"/>
  <c r="J342" i="12"/>
  <c r="J344" i="12"/>
  <c r="V355" i="12"/>
  <c r="V356" i="12" s="1"/>
  <c r="V367" i="12"/>
  <c r="V375" i="12"/>
  <c r="V377" i="12"/>
  <c r="V378" i="12"/>
  <c r="V304" i="12"/>
  <c r="P311" i="12"/>
  <c r="P312" i="12" s="1"/>
  <c r="V320" i="12"/>
  <c r="AA382" i="12"/>
  <c r="AB382" i="12" s="1"/>
  <c r="P383" i="12"/>
  <c r="AA384" i="12"/>
  <c r="AB384" i="12" s="1"/>
  <c r="P385" i="12"/>
  <c r="V460" i="12"/>
  <c r="V465" i="12"/>
  <c r="V361" i="12"/>
  <c r="V362" i="12" s="1"/>
  <c r="W460" i="12"/>
  <c r="W465" i="12"/>
  <c r="W383" i="12"/>
  <c r="W385" i="12"/>
  <c r="X189" i="12"/>
  <c r="AA187" i="12"/>
  <c r="AB187" i="12" s="1"/>
  <c r="AA195" i="12"/>
  <c r="AB195" i="12" s="1"/>
  <c r="P187" i="12"/>
  <c r="J195" i="12"/>
  <c r="J192" i="12"/>
  <c r="P195" i="12"/>
  <c r="X187" i="12"/>
  <c r="P192" i="12"/>
  <c r="X188" i="12"/>
  <c r="X195" i="12"/>
  <c r="AA188" i="12"/>
  <c r="AB188" i="12" s="1"/>
  <c r="X192" i="12"/>
  <c r="V195" i="12"/>
  <c r="W193" i="12"/>
  <c r="W194" i="12"/>
  <c r="W188" i="12"/>
  <c r="X193" i="12"/>
  <c r="X194" i="12"/>
  <c r="AA189" i="12"/>
  <c r="AB189" i="12" s="1"/>
  <c r="AA193" i="12"/>
  <c r="AB193" i="12" s="1"/>
  <c r="AA194" i="12"/>
  <c r="AB194" i="12" s="1"/>
  <c r="J193" i="12"/>
  <c r="J194" i="12"/>
  <c r="W187" i="12"/>
  <c r="P193" i="12"/>
  <c r="P194" i="12"/>
  <c r="V188" i="12"/>
  <c r="J90" i="12"/>
  <c r="W124" i="12"/>
  <c r="W146" i="12"/>
  <c r="W147" i="12" s="1"/>
  <c r="W91" i="12"/>
  <c r="X146" i="12"/>
  <c r="AA185" i="12"/>
  <c r="AB185" i="12" s="1"/>
  <c r="P189" i="12"/>
  <c r="J185" i="12"/>
  <c r="J189" i="12"/>
  <c r="P185" i="12"/>
  <c r="X169" i="12"/>
  <c r="V185" i="12"/>
  <c r="V189" i="12"/>
  <c r="W170" i="12"/>
  <c r="W175" i="12" s="1"/>
  <c r="X185" i="12"/>
  <c r="J187" i="12"/>
  <c r="J188" i="12"/>
  <c r="P188" i="12"/>
  <c r="AA173" i="12"/>
  <c r="AB173" i="12" s="1"/>
  <c r="AA162" i="12"/>
  <c r="AB162" i="12" s="1"/>
  <c r="AB164" i="12" s="1"/>
  <c r="W181" i="12"/>
  <c r="AA172" i="12"/>
  <c r="AB172" i="12" s="1"/>
  <c r="W180" i="12"/>
  <c r="AA166" i="12"/>
  <c r="AB166" i="12" s="1"/>
  <c r="AA174" i="12"/>
  <c r="AB174" i="12" s="1"/>
  <c r="AA169" i="12"/>
  <c r="AB169" i="12" s="1"/>
  <c r="J179" i="12"/>
  <c r="J182" i="12"/>
  <c r="X172" i="12"/>
  <c r="J89" i="12"/>
  <c r="J123" i="12"/>
  <c r="V173" i="12"/>
  <c r="J180" i="12"/>
  <c r="J181" i="12"/>
  <c r="AA76" i="12"/>
  <c r="AB76" i="12" s="1"/>
  <c r="AB77" i="12" s="1"/>
  <c r="P174" i="12"/>
  <c r="X174" i="12"/>
  <c r="P166" i="12"/>
  <c r="X166" i="12"/>
  <c r="X167" i="12" s="1"/>
  <c r="AA170" i="12"/>
  <c r="AB170" i="12" s="1"/>
  <c r="J169" i="12"/>
  <c r="X170" i="12"/>
  <c r="J172" i="12"/>
  <c r="X173" i="12"/>
  <c r="J174" i="12"/>
  <c r="X89" i="12"/>
  <c r="W89" i="12"/>
  <c r="P169" i="12"/>
  <c r="P172" i="12"/>
  <c r="W82" i="12"/>
  <c r="V169" i="12"/>
  <c r="V172" i="12"/>
  <c r="V174" i="12"/>
  <c r="J170" i="12"/>
  <c r="J173" i="12"/>
  <c r="V72" i="12"/>
  <c r="P173" i="12"/>
  <c r="J166" i="12"/>
  <c r="J167" i="12" s="1"/>
  <c r="AA159" i="12"/>
  <c r="AB159" i="12" s="1"/>
  <c r="V166" i="12"/>
  <c r="V167" i="12" s="1"/>
  <c r="V89" i="12"/>
  <c r="J105" i="12"/>
  <c r="J66" i="12"/>
  <c r="V84" i="12"/>
  <c r="X108" i="12"/>
  <c r="V108" i="12"/>
  <c r="AA97" i="12"/>
  <c r="AB97" i="12" s="1"/>
  <c r="P162" i="12"/>
  <c r="P164" i="12" s="1"/>
  <c r="P89" i="12"/>
  <c r="X162" i="12"/>
  <c r="X164" i="12" s="1"/>
  <c r="P145" i="12"/>
  <c r="J162" i="12"/>
  <c r="J164" i="12" s="1"/>
  <c r="X90" i="12"/>
  <c r="V85" i="12"/>
  <c r="V90" i="12"/>
  <c r="P105" i="12"/>
  <c r="P106" i="12" s="1"/>
  <c r="W123" i="12"/>
  <c r="X145" i="12"/>
  <c r="X105" i="12"/>
  <c r="V145" i="12"/>
  <c r="V105" i="12"/>
  <c r="V106" i="12" s="1"/>
  <c r="W105" i="12"/>
  <c r="W106" i="12" s="1"/>
  <c r="V162" i="12"/>
  <c r="V164" i="12" s="1"/>
  <c r="AA158" i="12"/>
  <c r="AB158" i="12" s="1"/>
  <c r="V73" i="12"/>
  <c r="J72" i="12"/>
  <c r="P73" i="12"/>
  <c r="W35" i="12"/>
  <c r="P85" i="12"/>
  <c r="P158" i="12"/>
  <c r="X158" i="12"/>
  <c r="W150" i="12"/>
  <c r="V152" i="12"/>
  <c r="P159" i="12"/>
  <c r="AA152" i="12"/>
  <c r="AB152" i="12" s="1"/>
  <c r="X159" i="12"/>
  <c r="J158" i="12"/>
  <c r="J159" i="12"/>
  <c r="AA112" i="12"/>
  <c r="AB112" i="12" s="1"/>
  <c r="V158" i="12"/>
  <c r="V159" i="12"/>
  <c r="J126" i="12"/>
  <c r="J73" i="12"/>
  <c r="P109" i="12"/>
  <c r="X153" i="12"/>
  <c r="V101" i="12"/>
  <c r="W126" i="12"/>
  <c r="J113" i="12"/>
  <c r="J124" i="12"/>
  <c r="X152" i="12"/>
  <c r="V39" i="12"/>
  <c r="P113" i="12"/>
  <c r="P84" i="12"/>
  <c r="P86" i="12" s="1"/>
  <c r="X39" i="12"/>
  <c r="W39" i="12"/>
  <c r="X113" i="12"/>
  <c r="AA153" i="12"/>
  <c r="AB153" i="12" s="1"/>
  <c r="AE35" i="12"/>
  <c r="V113" i="12"/>
  <c r="AA150" i="12"/>
  <c r="AB150" i="12" s="1"/>
  <c r="X150" i="12"/>
  <c r="AA140" i="12"/>
  <c r="AB140" i="12" s="1"/>
  <c r="AB143" i="12" s="1"/>
  <c r="X35" i="12"/>
  <c r="AA151" i="12"/>
  <c r="AB151" i="12" s="1"/>
  <c r="AA149" i="12"/>
  <c r="AB149" i="12" s="1"/>
  <c r="J149" i="12"/>
  <c r="J151" i="12"/>
  <c r="J153" i="12"/>
  <c r="P149" i="12"/>
  <c r="P151" i="12"/>
  <c r="P153" i="12"/>
  <c r="V149" i="12"/>
  <c r="V151" i="12"/>
  <c r="V153" i="12"/>
  <c r="J146" i="12"/>
  <c r="X149" i="12"/>
  <c r="J150" i="12"/>
  <c r="X151" i="12"/>
  <c r="J152" i="12"/>
  <c r="P150" i="12"/>
  <c r="P152" i="12"/>
  <c r="J30" i="12"/>
  <c r="V71" i="12"/>
  <c r="V79" i="12"/>
  <c r="J85" i="12"/>
  <c r="J121" i="12"/>
  <c r="AA85" i="12"/>
  <c r="AB85" i="12" s="1"/>
  <c r="W116" i="12"/>
  <c r="W118" i="12" s="1"/>
  <c r="P116" i="12"/>
  <c r="J127" i="12"/>
  <c r="J109" i="12"/>
  <c r="AA109" i="12"/>
  <c r="AB109" i="12" s="1"/>
  <c r="W127" i="12"/>
  <c r="X102" i="12"/>
  <c r="P140" i="12"/>
  <c r="P143" i="12" s="1"/>
  <c r="P71" i="12"/>
  <c r="P79" i="12"/>
  <c r="P82" i="12" s="1"/>
  <c r="P90" i="12"/>
  <c r="P108" i="12"/>
  <c r="AA116" i="12"/>
  <c r="AB116" i="12" s="1"/>
  <c r="X140" i="12"/>
  <c r="J76" i="12"/>
  <c r="J77" i="12" s="1"/>
  <c r="J140" i="12"/>
  <c r="AA71" i="12"/>
  <c r="AB71" i="12" s="1"/>
  <c r="V76" i="12"/>
  <c r="V77" i="12" s="1"/>
  <c r="P76" i="12"/>
  <c r="P77" i="12" s="1"/>
  <c r="V140" i="12"/>
  <c r="V53" i="12"/>
  <c r="J67" i="12"/>
  <c r="J79" i="12"/>
  <c r="J125" i="12"/>
  <c r="J108" i="12"/>
  <c r="AA79" i="12"/>
  <c r="AB79" i="12" s="1"/>
  <c r="J98" i="12"/>
  <c r="J62" i="12"/>
  <c r="P98" i="12"/>
  <c r="X98" i="12"/>
  <c r="V98" i="12"/>
  <c r="P92" i="12"/>
  <c r="V92" i="12"/>
  <c r="J111" i="12"/>
  <c r="P111" i="12"/>
  <c r="X111" i="12"/>
  <c r="V111" i="12"/>
  <c r="AA117" i="12"/>
  <c r="AB117" i="12" s="1"/>
  <c r="J112" i="12"/>
  <c r="X116" i="12"/>
  <c r="P112" i="12"/>
  <c r="V112" i="12"/>
  <c r="J53" i="12"/>
  <c r="P101" i="12"/>
  <c r="J117" i="12"/>
  <c r="AA73" i="12"/>
  <c r="AB73" i="12" s="1"/>
  <c r="J84" i="12"/>
  <c r="P117" i="12"/>
  <c r="AA84" i="12"/>
  <c r="AB84" i="12" s="1"/>
  <c r="J92" i="12"/>
  <c r="V117" i="12"/>
  <c r="V118" i="12" s="1"/>
  <c r="AA92" i="12"/>
  <c r="AB92" i="12" s="1"/>
  <c r="J116" i="12"/>
  <c r="P88" i="12"/>
  <c r="J64" i="12"/>
  <c r="J25" i="12"/>
  <c r="AA101" i="12"/>
  <c r="AB101" i="12" s="1"/>
  <c r="AA91" i="12"/>
  <c r="AB91" i="12" s="1"/>
  <c r="J97" i="12"/>
  <c r="J91" i="12"/>
  <c r="P97" i="12"/>
  <c r="P99" i="12" s="1"/>
  <c r="X101" i="12"/>
  <c r="P91" i="12"/>
  <c r="V97" i="12"/>
  <c r="AA102" i="12"/>
  <c r="AB102" i="12" s="1"/>
  <c r="W103" i="12"/>
  <c r="J102" i="12"/>
  <c r="P102" i="12"/>
  <c r="V102" i="12"/>
  <c r="J65" i="12"/>
  <c r="J101" i="12"/>
  <c r="J88" i="12"/>
  <c r="AA88" i="12"/>
  <c r="AB88" i="12" s="1"/>
  <c r="P53" i="12"/>
  <c r="J61" i="12"/>
  <c r="P72" i="12"/>
  <c r="AA72" i="12"/>
  <c r="AB72" i="12" s="1"/>
  <c r="J54" i="12"/>
  <c r="X54" i="12"/>
  <c r="V54" i="12"/>
  <c r="J63" i="12"/>
  <c r="J52" i="12"/>
  <c r="AA47" i="12"/>
  <c r="AB47" i="12" s="1"/>
  <c r="AB48" i="12" s="1"/>
  <c r="J57" i="12"/>
  <c r="P39" i="12"/>
  <c r="X52" i="12"/>
  <c r="V52" i="12"/>
  <c r="W52" i="12"/>
  <c r="W55" i="12" s="1"/>
  <c r="J32" i="12"/>
  <c r="W32" i="12"/>
  <c r="X40" i="12"/>
  <c r="V40" i="12"/>
  <c r="W40" i="12"/>
  <c r="V36" i="12"/>
  <c r="V37" i="12" s="1"/>
  <c r="J50" i="12"/>
  <c r="X50" i="12"/>
  <c r="V50" i="12"/>
  <c r="J36" i="12"/>
  <c r="J40" i="12"/>
  <c r="X47" i="12"/>
  <c r="X48" i="12" s="1"/>
  <c r="J28" i="12"/>
  <c r="J39" i="12"/>
  <c r="J35" i="12"/>
  <c r="P44" i="12"/>
  <c r="P45" i="12" s="1"/>
  <c r="P40" i="12"/>
  <c r="J29" i="12"/>
  <c r="X91" i="12"/>
  <c r="J47" i="12"/>
  <c r="J48" i="12" s="1"/>
  <c r="P47" i="12"/>
  <c r="P48" i="12" s="1"/>
  <c r="J27" i="12"/>
  <c r="V47" i="12"/>
  <c r="V48" i="12" s="1"/>
  <c r="AE44" i="12"/>
  <c r="W47" i="12"/>
  <c r="W48" i="12" s="1"/>
  <c r="AA145" i="12"/>
  <c r="AB145" i="12" s="1"/>
  <c r="AA146" i="12"/>
  <c r="AB146" i="12" s="1"/>
  <c r="J44" i="12"/>
  <c r="J45" i="12" s="1"/>
  <c r="AA44" i="12"/>
  <c r="AB44" i="12" s="1"/>
  <c r="AB45" i="12" s="1"/>
  <c r="J26" i="12"/>
  <c r="W44" i="12"/>
  <c r="W45" i="12" s="1"/>
  <c r="X44" i="12"/>
  <c r="AA108" i="12"/>
  <c r="AB108" i="12" s="1"/>
  <c r="AA50" i="12"/>
  <c r="AB50" i="12" s="1"/>
  <c r="W58" i="12"/>
  <c r="X112" i="12"/>
  <c r="AA54" i="12"/>
  <c r="AB54" i="12" s="1"/>
  <c r="X71" i="12"/>
  <c r="AA39" i="12"/>
  <c r="AB39" i="12" s="1"/>
  <c r="X72" i="12"/>
  <c r="X73" i="12"/>
  <c r="AA111" i="12"/>
  <c r="AB111" i="12" s="1"/>
  <c r="AA113" i="12"/>
  <c r="AB113" i="12" s="1"/>
  <c r="P50" i="12"/>
  <c r="X92" i="12"/>
  <c r="X97" i="12"/>
  <c r="X88" i="12"/>
  <c r="X79" i="12"/>
  <c r="X84" i="12"/>
  <c r="X85" i="12"/>
  <c r="AA90" i="12"/>
  <c r="AB90" i="12" s="1"/>
  <c r="X109" i="12"/>
  <c r="AA98" i="12"/>
  <c r="AB98" i="12" s="1"/>
  <c r="P146" i="12"/>
  <c r="AA35" i="12"/>
  <c r="AB35" i="12" s="1"/>
  <c r="P54" i="12"/>
  <c r="P35" i="12"/>
  <c r="P37" i="12" s="1"/>
  <c r="AA52" i="12"/>
  <c r="AB52" i="12" s="1"/>
  <c r="P52" i="12"/>
  <c r="X53" i="12"/>
  <c r="X76" i="12"/>
  <c r="AA89" i="12"/>
  <c r="AB89" i="12" s="1"/>
  <c r="AA105" i="12"/>
  <c r="AB105" i="12" s="1"/>
  <c r="J287" i="12" l="1"/>
  <c r="P308" i="12"/>
  <c r="P277" i="12"/>
  <c r="P74" i="12"/>
  <c r="P160" i="12"/>
  <c r="P197" i="12"/>
  <c r="J390" i="12"/>
  <c r="P301" i="12"/>
  <c r="P386" i="12"/>
  <c r="P93" i="12"/>
  <c r="P154" i="12"/>
  <c r="P190" i="12"/>
  <c r="J470" i="12"/>
  <c r="J308" i="12"/>
  <c r="P390" i="12"/>
  <c r="P273" i="12"/>
  <c r="P41" i="12"/>
  <c r="P55" i="12"/>
  <c r="P103" i="12"/>
  <c r="P114" i="12"/>
  <c r="P147" i="12"/>
  <c r="P175" i="12"/>
  <c r="P258" i="12"/>
  <c r="J386" i="12"/>
  <c r="P379" i="12"/>
  <c r="P283" i="12"/>
  <c r="P69" i="12"/>
  <c r="P118" i="12"/>
  <c r="J258" i="12"/>
  <c r="P318" i="12"/>
  <c r="J197" i="12"/>
  <c r="J277" i="12"/>
  <c r="J379" i="12"/>
  <c r="J283" i="12"/>
  <c r="J345" i="12"/>
  <c r="J273" i="12"/>
  <c r="J318" i="12"/>
  <c r="J301" i="12"/>
  <c r="X118" i="12"/>
  <c r="W160" i="12"/>
  <c r="V147" i="12"/>
  <c r="J33" i="12"/>
  <c r="AA126" i="12"/>
  <c r="AB126" i="12" s="1"/>
  <c r="AC126" i="12" s="1"/>
  <c r="W99" i="12"/>
  <c r="V63" i="12"/>
  <c r="V197" i="12"/>
  <c r="W74" i="12"/>
  <c r="V121" i="12"/>
  <c r="AA182" i="12"/>
  <c r="AB182" i="12" s="1"/>
  <c r="AC182" i="12" s="1"/>
  <c r="W154" i="12"/>
  <c r="X180" i="12"/>
  <c r="Y180" i="12" s="1"/>
  <c r="V61" i="12"/>
  <c r="X66" i="12"/>
  <c r="Y66" i="12" s="1"/>
  <c r="V232" i="12"/>
  <c r="AA233" i="12"/>
  <c r="AB233" i="12" s="1"/>
  <c r="AA28" i="12"/>
  <c r="AB28" i="12" s="1"/>
  <c r="AC28" i="12" s="1"/>
  <c r="V28" i="12"/>
  <c r="W33" i="12"/>
  <c r="X61" i="12"/>
  <c r="AF61" i="12" s="1"/>
  <c r="AG61" i="12" s="1"/>
  <c r="AA63" i="12"/>
  <c r="AB63" i="12" s="1"/>
  <c r="AC63" i="12" s="1"/>
  <c r="X126" i="12"/>
  <c r="Y126" i="12" s="1"/>
  <c r="V233" i="12"/>
  <c r="V235" i="12"/>
  <c r="AA181" i="12"/>
  <c r="AB181" i="12" s="1"/>
  <c r="AF181" i="12" s="1"/>
  <c r="AG181" i="12" s="1"/>
  <c r="AA234" i="12"/>
  <c r="AB234" i="12" s="1"/>
  <c r="AC234" i="12" s="1"/>
  <c r="AC66" i="12"/>
  <c r="V234" i="12"/>
  <c r="AA65" i="12"/>
  <c r="AB65" i="12" s="1"/>
  <c r="AC65" i="12" s="1"/>
  <c r="Y189" i="12"/>
  <c r="V180" i="12"/>
  <c r="AF189" i="12"/>
  <c r="AG189" i="12" s="1"/>
  <c r="AA29" i="12"/>
  <c r="AB29" i="12" s="1"/>
  <c r="V30" i="12"/>
  <c r="AA67" i="12"/>
  <c r="AB67" i="12" s="1"/>
  <c r="AC67" i="12" s="1"/>
  <c r="AA32" i="12"/>
  <c r="AB32" i="12" s="1"/>
  <c r="AC32" i="12" s="1"/>
  <c r="V32" i="12"/>
  <c r="AA27" i="12"/>
  <c r="AB27" i="12" s="1"/>
  <c r="AC27" i="12" s="1"/>
  <c r="AA26" i="12"/>
  <c r="AB26" i="12" s="1"/>
  <c r="AC26" i="12" s="1"/>
  <c r="V125" i="12"/>
  <c r="X179" i="12"/>
  <c r="Y179" i="12" s="1"/>
  <c r="V27" i="12"/>
  <c r="AA121" i="12"/>
  <c r="AB121" i="12" s="1"/>
  <c r="AC121" i="12" s="1"/>
  <c r="AA64" i="12"/>
  <c r="AB64" i="12" s="1"/>
  <c r="AC64" i="12" s="1"/>
  <c r="V26" i="12"/>
  <c r="V66" i="12"/>
  <c r="AA30" i="12"/>
  <c r="AB30" i="12" s="1"/>
  <c r="V123" i="12"/>
  <c r="V65" i="12"/>
  <c r="V179" i="12"/>
  <c r="P29" i="12"/>
  <c r="V181" i="12"/>
  <c r="P30" i="12"/>
  <c r="P126" i="12"/>
  <c r="P130" i="12" s="1"/>
  <c r="AA235" i="12"/>
  <c r="AB235" i="12" s="1"/>
  <c r="AC235" i="12" s="1"/>
  <c r="V67" i="12"/>
  <c r="AA232" i="12"/>
  <c r="AB232" i="12" s="1"/>
  <c r="AF232" i="12" s="1"/>
  <c r="AA127" i="12"/>
  <c r="AB127" i="12" s="1"/>
  <c r="AF127" i="12" s="1"/>
  <c r="AG127" i="12" s="1"/>
  <c r="AA125" i="12"/>
  <c r="AB125" i="12" s="1"/>
  <c r="AF125" i="12" s="1"/>
  <c r="AG125" i="12" s="1"/>
  <c r="AA123" i="12"/>
  <c r="AB123" i="12" s="1"/>
  <c r="AC123" i="12" s="1"/>
  <c r="X57" i="12"/>
  <c r="AF57" i="12" s="1"/>
  <c r="AG57" i="12" s="1"/>
  <c r="X62" i="12"/>
  <c r="AF62" i="12" s="1"/>
  <c r="AG62" i="12" s="1"/>
  <c r="V29" i="12"/>
  <c r="AA25" i="12"/>
  <c r="AB25" i="12" s="1"/>
  <c r="AF25" i="12" s="1"/>
  <c r="V62" i="12"/>
  <c r="Y30" i="12"/>
  <c r="V57" i="12"/>
  <c r="V58" i="12" s="1"/>
  <c r="V126" i="12"/>
  <c r="W37" i="12"/>
  <c r="V182" i="12"/>
  <c r="X123" i="12"/>
  <c r="Y123" i="12" s="1"/>
  <c r="V231" i="12"/>
  <c r="V25" i="12"/>
  <c r="Y231" i="12"/>
  <c r="AC39" i="12"/>
  <c r="V127" i="12"/>
  <c r="V64" i="12"/>
  <c r="Y235" i="12"/>
  <c r="AA231" i="12"/>
  <c r="AB231" i="12" s="1"/>
  <c r="AF231" i="12" s="1"/>
  <c r="V124" i="12"/>
  <c r="Y233" i="12"/>
  <c r="AF466" i="12"/>
  <c r="AG466" i="12" s="1"/>
  <c r="AC466" i="12"/>
  <c r="W379" i="12"/>
  <c r="Y343" i="12"/>
  <c r="AF460" i="12"/>
  <c r="AG460" i="12" s="1"/>
  <c r="AC385" i="12"/>
  <c r="Y378" i="12"/>
  <c r="Y315" i="12"/>
  <c r="AF300" i="12"/>
  <c r="AG300" i="12" s="1"/>
  <c r="AF316" i="12"/>
  <c r="AG316" i="12" s="1"/>
  <c r="X368" i="12"/>
  <c r="Y384" i="12"/>
  <c r="Y275" i="12"/>
  <c r="Y361" i="12"/>
  <c r="V368" i="12"/>
  <c r="AF465" i="12"/>
  <c r="AG465" i="12" s="1"/>
  <c r="Y279" i="12"/>
  <c r="P361" i="12"/>
  <c r="P362" i="12" s="1"/>
  <c r="X236" i="12"/>
  <c r="Y385" i="12"/>
  <c r="X41" i="12"/>
  <c r="Y255" i="12"/>
  <c r="Y270" i="12"/>
  <c r="AC383" i="12"/>
  <c r="AF341" i="12"/>
  <c r="X308" i="12"/>
  <c r="AF252" i="12"/>
  <c r="AG252" i="12" s="1"/>
  <c r="AC71" i="12"/>
  <c r="AC384" i="12"/>
  <c r="AC300" i="12"/>
  <c r="V277" i="12"/>
  <c r="AB368" i="12"/>
  <c r="Y376" i="12"/>
  <c r="AC361" i="12"/>
  <c r="AF382" i="12"/>
  <c r="AG382" i="12" s="1"/>
  <c r="AC376" i="12"/>
  <c r="AB240" i="12"/>
  <c r="AF240" i="12" s="1"/>
  <c r="AF282" i="12"/>
  <c r="AG282" i="12" s="1"/>
  <c r="AC257" i="12"/>
  <c r="AC344" i="12"/>
  <c r="X287" i="12"/>
  <c r="AF255" i="12"/>
  <c r="AG255" i="12" s="1"/>
  <c r="Y307" i="12"/>
  <c r="AF320" i="12"/>
  <c r="AG320" i="12" s="1"/>
  <c r="AF248" i="12"/>
  <c r="AG248" i="12" s="1"/>
  <c r="Y383" i="12"/>
  <c r="AF364" i="12"/>
  <c r="AG364" i="12" s="1"/>
  <c r="AC307" i="12"/>
  <c r="AC317" i="12"/>
  <c r="AC239" i="12"/>
  <c r="AC89" i="12"/>
  <c r="V308" i="12"/>
  <c r="AC342" i="12"/>
  <c r="J368" i="12"/>
  <c r="AF361" i="12"/>
  <c r="X249" i="12"/>
  <c r="Y90" i="12"/>
  <c r="AC269" i="12"/>
  <c r="V287" i="12"/>
  <c r="AF376" i="12"/>
  <c r="AG376" i="12" s="1"/>
  <c r="Y316" i="12"/>
  <c r="P233" i="12"/>
  <c r="P236" i="12" s="1"/>
  <c r="AF256" i="12"/>
  <c r="AG256" i="12" s="1"/>
  <c r="AB321" i="12"/>
  <c r="Y276" i="12"/>
  <c r="Y256" i="12"/>
  <c r="X277" i="12"/>
  <c r="V390" i="12"/>
  <c r="X470" i="12"/>
  <c r="AC276" i="12"/>
  <c r="V386" i="12"/>
  <c r="AC461" i="12"/>
  <c r="AC271" i="12"/>
  <c r="P365" i="12"/>
  <c r="AC298" i="12"/>
  <c r="J240" i="12"/>
  <c r="X386" i="12"/>
  <c r="AC341" i="12"/>
  <c r="Y341" i="12"/>
  <c r="AC377" i="12"/>
  <c r="AF367" i="12"/>
  <c r="AG367" i="12" s="1"/>
  <c r="Y254" i="12"/>
  <c r="AC145" i="12"/>
  <c r="AC192" i="12"/>
  <c r="W386" i="12"/>
  <c r="V321" i="12"/>
  <c r="Y320" i="12"/>
  <c r="V283" i="12"/>
  <c r="AC267" i="12"/>
  <c r="Y232" i="12"/>
  <c r="Y282" i="12"/>
  <c r="AB301" i="12"/>
  <c r="AF275" i="12"/>
  <c r="AG275" i="12" s="1"/>
  <c r="AF285" i="12"/>
  <c r="AG285" i="12" s="1"/>
  <c r="Y289" i="12"/>
  <c r="Y364" i="12"/>
  <c r="AC373" i="12"/>
  <c r="Y461" i="12"/>
  <c r="AC90" i="12"/>
  <c r="Y71" i="12"/>
  <c r="P341" i="12"/>
  <c r="Y388" i="12"/>
  <c r="AF315" i="12"/>
  <c r="AG315" i="12" s="1"/>
  <c r="AC272" i="12"/>
  <c r="AF375" i="12"/>
  <c r="AG375" i="12" s="1"/>
  <c r="AF304" i="12"/>
  <c r="AG304" i="12" s="1"/>
  <c r="Y466" i="12"/>
  <c r="AG239" i="12"/>
  <c r="V301" i="12"/>
  <c r="AC238" i="12"/>
  <c r="AF238" i="12"/>
  <c r="AG238" i="12" s="1"/>
  <c r="AF377" i="12"/>
  <c r="AG377" i="12" s="1"/>
  <c r="AF389" i="12"/>
  <c r="AG389" i="12" s="1"/>
  <c r="AC270" i="12"/>
  <c r="X390" i="12"/>
  <c r="AB345" i="12"/>
  <c r="X258" i="12"/>
  <c r="Y280" i="12"/>
  <c r="AB249" i="12"/>
  <c r="Y145" i="12"/>
  <c r="Y89" i="12"/>
  <c r="AC195" i="12"/>
  <c r="AC465" i="12"/>
  <c r="Y389" i="12"/>
  <c r="P343" i="12"/>
  <c r="AC372" i="12"/>
  <c r="X345" i="12"/>
  <c r="X321" i="12"/>
  <c r="Y382" i="12"/>
  <c r="X379" i="12"/>
  <c r="AF343" i="12"/>
  <c r="AF383" i="12"/>
  <c r="AG383" i="12" s="1"/>
  <c r="AF388" i="12"/>
  <c r="AG388" i="12" s="1"/>
  <c r="AC311" i="12"/>
  <c r="AF355" i="12"/>
  <c r="AG355" i="12" s="1"/>
  <c r="Y311" i="12"/>
  <c r="AF385" i="12"/>
  <c r="AG385" i="12" s="1"/>
  <c r="AF257" i="12"/>
  <c r="AG257" i="12" s="1"/>
  <c r="AF270" i="12"/>
  <c r="AG270" i="12" s="1"/>
  <c r="AC289" i="12"/>
  <c r="AF268" i="12"/>
  <c r="AG268" i="12" s="1"/>
  <c r="X283" i="12"/>
  <c r="AF461" i="12"/>
  <c r="AG461" i="12" s="1"/>
  <c r="AF311" i="12"/>
  <c r="AG311" i="12" s="1"/>
  <c r="AB273" i="12"/>
  <c r="AC343" i="12"/>
  <c r="P321" i="12"/>
  <c r="V345" i="12"/>
  <c r="AB470" i="12"/>
  <c r="V365" i="12"/>
  <c r="AC316" i="12"/>
  <c r="AF251" i="12"/>
  <c r="AG251" i="12" s="1"/>
  <c r="AC286" i="12"/>
  <c r="V258" i="12"/>
  <c r="AC364" i="12"/>
  <c r="Y234" i="12"/>
  <c r="V470" i="12"/>
  <c r="W236" i="12"/>
  <c r="AC389" i="12"/>
  <c r="Y257" i="12"/>
  <c r="J365" i="12"/>
  <c r="AC113" i="12"/>
  <c r="Y268" i="12"/>
  <c r="Y239" i="12"/>
  <c r="Y465" i="12"/>
  <c r="W273" i="12"/>
  <c r="AB390" i="12"/>
  <c r="AF289" i="12"/>
  <c r="AG289" i="12" s="1"/>
  <c r="Y285" i="12"/>
  <c r="W470" i="12"/>
  <c r="Y367" i="12"/>
  <c r="J249" i="12"/>
  <c r="W365" i="12"/>
  <c r="W345" i="12"/>
  <c r="Y300" i="12"/>
  <c r="AB287" i="12"/>
  <c r="AC285" i="12"/>
  <c r="AC314" i="12"/>
  <c r="AB318" i="12"/>
  <c r="Y238" i="12"/>
  <c r="AF267" i="12"/>
  <c r="AG267" i="12" s="1"/>
  <c r="Y267" i="12"/>
  <c r="X273" i="12"/>
  <c r="AB258" i="12"/>
  <c r="AC254" i="12"/>
  <c r="AF269" i="12"/>
  <c r="AG269" i="12" s="1"/>
  <c r="Y269" i="12"/>
  <c r="J321" i="12"/>
  <c r="Y314" i="12"/>
  <c r="X318" i="12"/>
  <c r="AF314" i="12"/>
  <c r="AG314" i="12" s="1"/>
  <c r="V273" i="12"/>
  <c r="AC268" i="12"/>
  <c r="P249" i="12"/>
  <c r="V379" i="12"/>
  <c r="P368" i="12"/>
  <c r="J290" i="12"/>
  <c r="AC388" i="12"/>
  <c r="AF356" i="12"/>
  <c r="AF312" i="12"/>
  <c r="Y252" i="12"/>
  <c r="X290" i="12"/>
  <c r="Y460" i="12"/>
  <c r="Y375" i="12"/>
  <c r="AB308" i="12"/>
  <c r="AC304" i="12"/>
  <c r="Y342" i="12"/>
  <c r="AF342" i="12"/>
  <c r="AG342" i="12" s="1"/>
  <c r="Y355" i="12"/>
  <c r="AF286" i="12"/>
  <c r="AG286" i="12" s="1"/>
  <c r="Y286" i="12"/>
  <c r="AC280" i="12"/>
  <c r="AF280" i="12"/>
  <c r="AG280" i="12" s="1"/>
  <c r="P287" i="12"/>
  <c r="AC367" i="12"/>
  <c r="AF307" i="12"/>
  <c r="AG307" i="12" s="1"/>
  <c r="AC378" i="12"/>
  <c r="Y344" i="12"/>
  <c r="AF344" i="12"/>
  <c r="AG344" i="12" s="1"/>
  <c r="AB290" i="12"/>
  <c r="AF254" i="12"/>
  <c r="AG254" i="12" s="1"/>
  <c r="AF276" i="12"/>
  <c r="AG276" i="12" s="1"/>
  <c r="AA53" i="12"/>
  <c r="AB53" i="12" s="1"/>
  <c r="AC53" i="12" s="1"/>
  <c r="Y169" i="12"/>
  <c r="AC315" i="12"/>
  <c r="AC282" i="12"/>
  <c r="AC252" i="12"/>
  <c r="Y312" i="12"/>
  <c r="AF372" i="12"/>
  <c r="AG372" i="12" s="1"/>
  <c r="X373" i="12"/>
  <c r="Y372" i="12"/>
  <c r="AB283" i="12"/>
  <c r="AC279" i="12"/>
  <c r="AF384" i="12"/>
  <c r="AG384" i="12" s="1"/>
  <c r="AB365" i="12"/>
  <c r="P290" i="12"/>
  <c r="AB379" i="12"/>
  <c r="AC375" i="12"/>
  <c r="AF272" i="12"/>
  <c r="AG272" i="12" s="1"/>
  <c r="Y272" i="12"/>
  <c r="W318" i="12"/>
  <c r="X365" i="12"/>
  <c r="AC382" i="12"/>
  <c r="AB386" i="12"/>
  <c r="W290" i="12"/>
  <c r="Y317" i="12"/>
  <c r="AF317" i="12"/>
  <c r="AG317" i="12" s="1"/>
  <c r="AC320" i="12"/>
  <c r="J236" i="12"/>
  <c r="AC256" i="12"/>
  <c r="Y146" i="12"/>
  <c r="AF188" i="12"/>
  <c r="AG188" i="12" s="1"/>
  <c r="AF279" i="12"/>
  <c r="AG279" i="12" s="1"/>
  <c r="AC460" i="12"/>
  <c r="V318" i="12"/>
  <c r="AF271" i="12"/>
  <c r="AG271" i="12" s="1"/>
  <c r="Y271" i="12"/>
  <c r="Y377" i="12"/>
  <c r="AC355" i="12"/>
  <c r="AC255" i="12"/>
  <c r="W183" i="12"/>
  <c r="Y298" i="12"/>
  <c r="X301" i="12"/>
  <c r="AF298" i="12"/>
  <c r="AG298" i="12" s="1"/>
  <c r="Y304" i="12"/>
  <c r="AF378" i="12"/>
  <c r="AG378" i="12" s="1"/>
  <c r="AB277" i="12"/>
  <c r="AC275" i="12"/>
  <c r="AF169" i="12"/>
  <c r="AG169" i="12" s="1"/>
  <c r="Y192" i="12"/>
  <c r="AC187" i="12"/>
  <c r="Y195" i="12"/>
  <c r="AF187" i="12"/>
  <c r="AG187" i="12" s="1"/>
  <c r="W190" i="12"/>
  <c r="V86" i="12"/>
  <c r="AF192" i="12"/>
  <c r="AG192" i="12" s="1"/>
  <c r="W93" i="12"/>
  <c r="X197" i="12"/>
  <c r="Y187" i="12"/>
  <c r="AF195" i="12"/>
  <c r="AG195" i="12" s="1"/>
  <c r="V93" i="12"/>
  <c r="Y188" i="12"/>
  <c r="AB190" i="12"/>
  <c r="AC194" i="12"/>
  <c r="AC193" i="12"/>
  <c r="AF39" i="12"/>
  <c r="AG39" i="12" s="1"/>
  <c r="AC72" i="12"/>
  <c r="AF166" i="12"/>
  <c r="AG166" i="12" s="1"/>
  <c r="AF194" i="12"/>
  <c r="AG194" i="12" s="1"/>
  <c r="Y194" i="12"/>
  <c r="Y85" i="12"/>
  <c r="AF193" i="12"/>
  <c r="AG193" i="12" s="1"/>
  <c r="Y193" i="12"/>
  <c r="J147" i="12"/>
  <c r="AF35" i="12"/>
  <c r="AG35" i="12" s="1"/>
  <c r="AB197" i="12"/>
  <c r="Y174" i="12"/>
  <c r="AF172" i="12"/>
  <c r="AG172" i="12" s="1"/>
  <c r="W197" i="12"/>
  <c r="AC189" i="12"/>
  <c r="AA124" i="12"/>
  <c r="AB124" i="12" s="1"/>
  <c r="AC124" i="12" s="1"/>
  <c r="V103" i="12"/>
  <c r="AC85" i="12"/>
  <c r="AC146" i="12"/>
  <c r="J190" i="12"/>
  <c r="Y185" i="12"/>
  <c r="X190" i="12"/>
  <c r="AF185" i="12"/>
  <c r="AG185" i="12" s="1"/>
  <c r="V190" i="12"/>
  <c r="AC188" i="12"/>
  <c r="AB175" i="12"/>
  <c r="AC185" i="12"/>
  <c r="Y182" i="12"/>
  <c r="AF174" i="12"/>
  <c r="AG174" i="12" s="1"/>
  <c r="X99" i="12"/>
  <c r="V74" i="12"/>
  <c r="AC180" i="12"/>
  <c r="Y113" i="12"/>
  <c r="AB167" i="12"/>
  <c r="AF167" i="12" s="1"/>
  <c r="Y181" i="12"/>
  <c r="V82" i="12"/>
  <c r="AC173" i="12"/>
  <c r="X175" i="12"/>
  <c r="AC170" i="12"/>
  <c r="AC172" i="12"/>
  <c r="J183" i="12"/>
  <c r="AC179" i="12"/>
  <c r="W130" i="12"/>
  <c r="Y108" i="12"/>
  <c r="Y172" i="12"/>
  <c r="Y105" i="12"/>
  <c r="AC174" i="12"/>
  <c r="AF173" i="12"/>
  <c r="AG173" i="12" s="1"/>
  <c r="Y173" i="12"/>
  <c r="AC79" i="12"/>
  <c r="Y127" i="12"/>
  <c r="AF170" i="12"/>
  <c r="AG170" i="12" s="1"/>
  <c r="Y170" i="12"/>
  <c r="J175" i="12"/>
  <c r="AC169" i="12"/>
  <c r="V175" i="12"/>
  <c r="AF162" i="12"/>
  <c r="AG162" i="12" s="1"/>
  <c r="AF158" i="12"/>
  <c r="AG158" i="12" s="1"/>
  <c r="AC105" i="12"/>
  <c r="P167" i="12"/>
  <c r="Y167" i="12" s="1"/>
  <c r="J106" i="12"/>
  <c r="V41" i="12"/>
  <c r="Y121" i="12"/>
  <c r="AC158" i="12"/>
  <c r="Y79" i="12"/>
  <c r="AC76" i="12"/>
  <c r="Y166" i="12"/>
  <c r="AC166" i="12"/>
  <c r="Y162" i="12"/>
  <c r="AC162" i="12"/>
  <c r="AF152" i="12"/>
  <c r="AG152" i="12" s="1"/>
  <c r="W41" i="12"/>
  <c r="AF102" i="12"/>
  <c r="AG102" i="12" s="1"/>
  <c r="J86" i="12"/>
  <c r="AC88" i="12"/>
  <c r="AC164" i="12"/>
  <c r="AF164" i="12"/>
  <c r="AC159" i="12"/>
  <c r="Y64" i="12"/>
  <c r="AC73" i="12"/>
  <c r="X160" i="12"/>
  <c r="AF153" i="12"/>
  <c r="AG153" i="12" s="1"/>
  <c r="J74" i="12"/>
  <c r="Y73" i="12"/>
  <c r="J130" i="12"/>
  <c r="Y88" i="12"/>
  <c r="Y72" i="12"/>
  <c r="AC108" i="12"/>
  <c r="AC151" i="12"/>
  <c r="AF84" i="12"/>
  <c r="AG84" i="12" s="1"/>
  <c r="Y112" i="12"/>
  <c r="AF150" i="12"/>
  <c r="AG150" i="12" s="1"/>
  <c r="AF159" i="12"/>
  <c r="AG159" i="12" s="1"/>
  <c r="AC140" i="12"/>
  <c r="AF140" i="12"/>
  <c r="AG140" i="12" s="1"/>
  <c r="Y152" i="12"/>
  <c r="AC112" i="12"/>
  <c r="AC153" i="12"/>
  <c r="AB160" i="12"/>
  <c r="AC97" i="12"/>
  <c r="AC92" i="12"/>
  <c r="AF109" i="12"/>
  <c r="AG109" i="12" s="1"/>
  <c r="J160" i="12"/>
  <c r="V160" i="12"/>
  <c r="Y159" i="12"/>
  <c r="Y158" i="12"/>
  <c r="AC150" i="12"/>
  <c r="AB154" i="12"/>
  <c r="AC152" i="12"/>
  <c r="Y149" i="12"/>
  <c r="X154" i="12"/>
  <c r="AF149" i="12"/>
  <c r="AG149" i="12" s="1"/>
  <c r="J154" i="12"/>
  <c r="Y153" i="12"/>
  <c r="V154" i="12"/>
  <c r="J99" i="12"/>
  <c r="AC109" i="12"/>
  <c r="Y125" i="12"/>
  <c r="AC149" i="12"/>
  <c r="V114" i="12"/>
  <c r="Y151" i="12"/>
  <c r="AF151" i="12"/>
  <c r="AG151" i="12" s="1"/>
  <c r="Y150" i="12"/>
  <c r="J114" i="12"/>
  <c r="Y98" i="12"/>
  <c r="AC98" i="12"/>
  <c r="AB118" i="12"/>
  <c r="AC77" i="12"/>
  <c r="J143" i="12"/>
  <c r="AC62" i="12"/>
  <c r="Y54" i="12"/>
  <c r="Y111" i="12"/>
  <c r="X103" i="12"/>
  <c r="AC54" i="12"/>
  <c r="Y140" i="12"/>
  <c r="V143" i="12"/>
  <c r="AF71" i="12"/>
  <c r="AG71" i="12" s="1"/>
  <c r="X143" i="12"/>
  <c r="AC143" i="12"/>
  <c r="V99" i="12"/>
  <c r="J93" i="12"/>
  <c r="AC111" i="12"/>
  <c r="Y25" i="12"/>
  <c r="J82" i="12"/>
  <c r="AC117" i="12"/>
  <c r="Y92" i="12"/>
  <c r="AC57" i="12"/>
  <c r="AF101" i="12"/>
  <c r="AG101" i="12" s="1"/>
  <c r="AF116" i="12"/>
  <c r="AG116" i="12" s="1"/>
  <c r="AF117" i="12"/>
  <c r="AG117" i="12" s="1"/>
  <c r="AC91" i="12"/>
  <c r="AC84" i="12"/>
  <c r="J118" i="12"/>
  <c r="Y117" i="12"/>
  <c r="AB103" i="12"/>
  <c r="Y32" i="12"/>
  <c r="AC116" i="12"/>
  <c r="Y101" i="12"/>
  <c r="Y116" i="12"/>
  <c r="AC61" i="12"/>
  <c r="AC102" i="12"/>
  <c r="Y26" i="12"/>
  <c r="J69" i="12"/>
  <c r="Y102" i="12"/>
  <c r="J103" i="12"/>
  <c r="AC101" i="12"/>
  <c r="Y84" i="12"/>
  <c r="J55" i="12"/>
  <c r="AF113" i="12"/>
  <c r="AG113" i="12" s="1"/>
  <c r="AF72" i="12"/>
  <c r="AG72" i="12" s="1"/>
  <c r="J58" i="12"/>
  <c r="AF97" i="12"/>
  <c r="AG97" i="12" s="1"/>
  <c r="AF88" i="12"/>
  <c r="AG88" i="12" s="1"/>
  <c r="Y50" i="12"/>
  <c r="AF108" i="12"/>
  <c r="AG108" i="12" s="1"/>
  <c r="AF145" i="12"/>
  <c r="AG145" i="12" s="1"/>
  <c r="J37" i="12"/>
  <c r="AF92" i="12"/>
  <c r="AG92" i="12" s="1"/>
  <c r="X93" i="12"/>
  <c r="Y52" i="12"/>
  <c r="AF146" i="12"/>
  <c r="AG146" i="12" s="1"/>
  <c r="AC50" i="12"/>
  <c r="Y91" i="12"/>
  <c r="AF91" i="12"/>
  <c r="AG91" i="12" s="1"/>
  <c r="V55" i="12"/>
  <c r="J41" i="12"/>
  <c r="Y28" i="12"/>
  <c r="X33" i="12"/>
  <c r="AF50" i="12"/>
  <c r="AG50" i="12" s="1"/>
  <c r="Y36" i="12"/>
  <c r="AF47" i="12"/>
  <c r="AG47" i="12" s="1"/>
  <c r="AF54" i="12"/>
  <c r="AG54" i="12" s="1"/>
  <c r="AA36" i="12"/>
  <c r="AB36" i="12" s="1"/>
  <c r="AF36" i="12" s="1"/>
  <c r="AG36" i="12" s="1"/>
  <c r="AA40" i="12"/>
  <c r="AB40" i="12" s="1"/>
  <c r="Y65" i="12"/>
  <c r="Y29" i="12"/>
  <c r="Y27" i="12"/>
  <c r="Y109" i="12"/>
  <c r="Y48" i="12"/>
  <c r="AF48" i="12"/>
  <c r="AF98" i="12"/>
  <c r="AG98" i="12" s="1"/>
  <c r="AF90" i="12"/>
  <c r="AG90" i="12" s="1"/>
  <c r="AF44" i="12"/>
  <c r="AG44" i="12" s="1"/>
  <c r="X45" i="12"/>
  <c r="AC35" i="12"/>
  <c r="AF112" i="12"/>
  <c r="AG112" i="12" s="1"/>
  <c r="X82" i="12"/>
  <c r="AB58" i="12"/>
  <c r="AC58" i="12" s="1"/>
  <c r="AB86" i="12"/>
  <c r="AF73" i="12"/>
  <c r="AG73" i="12" s="1"/>
  <c r="X114" i="12"/>
  <c r="Y67" i="12"/>
  <c r="Y35" i="12"/>
  <c r="X106" i="12"/>
  <c r="Y106" i="12" s="1"/>
  <c r="AF111" i="12"/>
  <c r="AG111" i="12" s="1"/>
  <c r="AF79" i="12"/>
  <c r="AG79" i="12" s="1"/>
  <c r="Y97" i="12"/>
  <c r="X74" i="12"/>
  <c r="AB147" i="12"/>
  <c r="X37" i="12"/>
  <c r="AF85" i="12"/>
  <c r="AG85" i="12" s="1"/>
  <c r="X86" i="12"/>
  <c r="AB93" i="12"/>
  <c r="Y53" i="12"/>
  <c r="X55" i="12"/>
  <c r="AB114" i="12"/>
  <c r="AF76" i="12"/>
  <c r="AG76" i="12" s="1"/>
  <c r="Y76" i="12"/>
  <c r="X77" i="12"/>
  <c r="AC52" i="12"/>
  <c r="AF52" i="12"/>
  <c r="AG52" i="12" s="1"/>
  <c r="AB99" i="12"/>
  <c r="X147" i="12"/>
  <c r="Y124" i="12"/>
  <c r="AF105" i="12"/>
  <c r="AG105" i="12" s="1"/>
  <c r="AB106" i="12"/>
  <c r="AF89" i="12"/>
  <c r="AG89" i="12" s="1"/>
  <c r="AB82" i="12"/>
  <c r="Y63" i="12"/>
  <c r="AB74" i="12"/>
  <c r="P33" i="12" l="1"/>
  <c r="P345" i="12"/>
  <c r="Y345" i="12" s="1"/>
  <c r="J471" i="12"/>
  <c r="Y118" i="12"/>
  <c r="J198" i="12"/>
  <c r="AF64" i="12"/>
  <c r="AG64" i="12" s="1"/>
  <c r="AF180" i="12"/>
  <c r="AG180" i="12" s="1"/>
  <c r="AF182" i="12"/>
  <c r="AG182" i="12" s="1"/>
  <c r="AF66" i="12"/>
  <c r="AG66" i="12" s="1"/>
  <c r="AF63" i="12"/>
  <c r="AG63" i="12" s="1"/>
  <c r="AB183" i="12"/>
  <c r="AC127" i="12"/>
  <c r="AF65" i="12"/>
  <c r="AG65" i="12" s="1"/>
  <c r="AC233" i="12"/>
  <c r="AC181" i="12"/>
  <c r="Y61" i="12"/>
  <c r="V236" i="12"/>
  <c r="V471" i="12" s="1"/>
  <c r="P477" i="12" s="1"/>
  <c r="AF126" i="12"/>
  <c r="AG126" i="12" s="1"/>
  <c r="AF179" i="12"/>
  <c r="AG179" i="12" s="1"/>
  <c r="X183" i="12"/>
  <c r="AB69" i="12"/>
  <c r="AC69" i="12" s="1"/>
  <c r="AF67" i="12"/>
  <c r="AG67" i="12" s="1"/>
  <c r="AC29" i="12"/>
  <c r="V130" i="12"/>
  <c r="AC125" i="12"/>
  <c r="AF26" i="12"/>
  <c r="AC30" i="12"/>
  <c r="AB33" i="12"/>
  <c r="AF121" i="12"/>
  <c r="AG121" i="12" s="1"/>
  <c r="AC232" i="12"/>
  <c r="V183" i="12"/>
  <c r="X58" i="12"/>
  <c r="Y58" i="12" s="1"/>
  <c r="Y57" i="12"/>
  <c r="V69" i="12"/>
  <c r="V33" i="12"/>
  <c r="AC25" i="12"/>
  <c r="W198" i="12"/>
  <c r="X130" i="12"/>
  <c r="Y130" i="12" s="1"/>
  <c r="AF40" i="12"/>
  <c r="AG40" i="12" s="1"/>
  <c r="AC40" i="12"/>
  <c r="Y62" i="12"/>
  <c r="AF123" i="12"/>
  <c r="AG123" i="12" s="1"/>
  <c r="AB236" i="12"/>
  <c r="AB471" i="12" s="1"/>
  <c r="P478" i="12" s="1"/>
  <c r="AC231" i="12"/>
  <c r="X69" i="12"/>
  <c r="W471" i="12"/>
  <c r="X471" i="12"/>
  <c r="P476" i="12" s="1"/>
  <c r="AC368" i="12"/>
  <c r="Y41" i="12"/>
  <c r="AF368" i="12"/>
  <c r="AG368" i="12" s="1"/>
  <c r="AF277" i="12"/>
  <c r="AG277" i="12" s="1"/>
  <c r="AF249" i="12"/>
  <c r="AG249" i="12" s="1"/>
  <c r="AF308" i="12"/>
  <c r="AG308" i="12" s="1"/>
  <c r="AF258" i="12"/>
  <c r="AG258" i="12" s="1"/>
  <c r="Y258" i="12"/>
  <c r="AG361" i="12"/>
  <c r="Y308" i="12"/>
  <c r="AC240" i="12"/>
  <c r="Y287" i="12"/>
  <c r="AG341" i="12"/>
  <c r="AF287" i="12"/>
  <c r="AG287" i="12" s="1"/>
  <c r="AF470" i="12"/>
  <c r="Y390" i="12"/>
  <c r="AF390" i="12"/>
  <c r="AG390" i="12" s="1"/>
  <c r="AC321" i="12"/>
  <c r="AC301" i="12"/>
  <c r="AC365" i="12"/>
  <c r="AC258" i="12"/>
  <c r="Y321" i="12"/>
  <c r="AF386" i="12"/>
  <c r="AG386" i="12" s="1"/>
  <c r="AG343" i="12"/>
  <c r="AF124" i="12"/>
  <c r="AG124" i="12" s="1"/>
  <c r="AC379" i="12"/>
  <c r="AF345" i="12"/>
  <c r="AF321" i="12"/>
  <c r="AG321" i="12" s="1"/>
  <c r="AF53" i="12"/>
  <c r="AG53" i="12" s="1"/>
  <c r="AB55" i="12"/>
  <c r="AC55" i="12" s="1"/>
  <c r="Y379" i="12"/>
  <c r="Y362" i="12"/>
  <c r="AC362" i="12"/>
  <c r="AC308" i="12"/>
  <c r="AF197" i="12"/>
  <c r="AG197" i="12" s="1"/>
  <c r="AG240" i="12"/>
  <c r="AG356" i="12"/>
  <c r="AF301" i="12"/>
  <c r="AG301" i="12" s="1"/>
  <c r="Y301" i="12"/>
  <c r="AF373" i="12"/>
  <c r="AG373" i="12" s="1"/>
  <c r="Y373" i="12"/>
  <c r="AC249" i="12"/>
  <c r="AF379" i="12"/>
  <c r="AG379" i="12" s="1"/>
  <c r="Y386" i="12"/>
  <c r="AC277" i="12"/>
  <c r="Y277" i="12"/>
  <c r="AC318" i="12"/>
  <c r="AC356" i="12"/>
  <c r="AF365" i="12"/>
  <c r="AG365" i="12" s="1"/>
  <c r="Y365" i="12"/>
  <c r="AF362" i="12"/>
  <c r="AG362" i="12" s="1"/>
  <c r="Y283" i="12"/>
  <c r="AG312" i="12"/>
  <c r="AF273" i="12"/>
  <c r="AG273" i="12" s="1"/>
  <c r="Y273" i="12"/>
  <c r="AC386" i="12"/>
  <c r="AC287" i="12"/>
  <c r="Y368" i="12"/>
  <c r="AF318" i="12"/>
  <c r="AG318" i="12" s="1"/>
  <c r="Y318" i="12"/>
  <c r="Y356" i="12"/>
  <c r="Y240" i="12"/>
  <c r="Y249" i="12"/>
  <c r="AC283" i="12"/>
  <c r="AF283" i="12"/>
  <c r="AG283" i="12" s="1"/>
  <c r="AC273" i="12"/>
  <c r="Y290" i="12"/>
  <c r="AF290" i="12"/>
  <c r="AG290" i="12" s="1"/>
  <c r="AC290" i="12"/>
  <c r="AC390" i="12"/>
  <c r="AC312" i="12"/>
  <c r="AC175" i="12"/>
  <c r="Y197" i="12"/>
  <c r="Y99" i="12"/>
  <c r="AB130" i="12"/>
  <c r="AC197" i="12"/>
  <c r="AC99" i="12"/>
  <c r="AC190" i="12"/>
  <c r="AF190" i="12"/>
  <c r="AG190" i="12" s="1"/>
  <c r="Y190" i="12"/>
  <c r="AF175" i="12"/>
  <c r="AG175" i="12" s="1"/>
  <c r="AC86" i="12"/>
  <c r="Y82" i="12"/>
  <c r="AC82" i="12"/>
  <c r="AC114" i="12"/>
  <c r="Y114" i="12"/>
  <c r="AC118" i="12"/>
  <c r="Y175" i="12"/>
  <c r="AG167" i="12"/>
  <c r="Y74" i="12"/>
  <c r="AC167" i="12"/>
  <c r="AC74" i="12"/>
  <c r="AG164" i="12"/>
  <c r="Y164" i="12"/>
  <c r="AF160" i="12"/>
  <c r="AG160" i="12" s="1"/>
  <c r="Y160" i="12"/>
  <c r="AC160" i="12"/>
  <c r="AC154" i="12"/>
  <c r="AF154" i="12"/>
  <c r="AG154" i="12" s="1"/>
  <c r="Y154" i="12"/>
  <c r="Y103" i="12"/>
  <c r="AF118" i="12"/>
  <c r="AG118" i="12" s="1"/>
  <c r="AC103" i="12"/>
  <c r="AC93" i="12"/>
  <c r="AF143" i="12"/>
  <c r="AG143" i="12" s="1"/>
  <c r="Y143" i="12"/>
  <c r="Y93" i="12"/>
  <c r="AF103" i="12"/>
  <c r="AG103" i="12" s="1"/>
  <c r="AB41" i="12"/>
  <c r="AC41" i="12" s="1"/>
  <c r="AC36" i="12"/>
  <c r="AB37" i="12"/>
  <c r="AF37" i="12" s="1"/>
  <c r="AG37" i="12" s="1"/>
  <c r="AF86" i="12"/>
  <c r="AG86" i="12" s="1"/>
  <c r="AG48" i="12"/>
  <c r="AC48" i="12"/>
  <c r="AF114" i="12"/>
  <c r="AG114" i="12" s="1"/>
  <c r="AC45" i="12"/>
  <c r="AF45" i="12"/>
  <c r="AG45" i="12" s="1"/>
  <c r="Y45" i="12"/>
  <c r="AF82" i="12"/>
  <c r="AG82" i="12" s="1"/>
  <c r="Y86" i="12"/>
  <c r="AC147" i="12"/>
  <c r="Y37" i="12"/>
  <c r="AF93" i="12"/>
  <c r="AG93" i="12" s="1"/>
  <c r="AF77" i="12"/>
  <c r="AG77" i="12" s="1"/>
  <c r="Y77" i="12"/>
  <c r="AF147" i="12"/>
  <c r="AG147" i="12" s="1"/>
  <c r="Y147" i="12"/>
  <c r="AF74" i="12"/>
  <c r="AG74" i="12" s="1"/>
  <c r="AF99" i="12"/>
  <c r="AG99" i="12" s="1"/>
  <c r="AC106" i="12"/>
  <c r="AF106" i="12"/>
  <c r="AG106" i="12" s="1"/>
  <c r="Y55" i="12"/>
  <c r="T476" i="12" l="1"/>
  <c r="N484" i="12"/>
  <c r="T203" i="12"/>
  <c r="Y33" i="12"/>
  <c r="AF183" i="12"/>
  <c r="Y236" i="12"/>
  <c r="AF69" i="12"/>
  <c r="AG69" i="12" s="1"/>
  <c r="T477" i="12"/>
  <c r="T478" i="12" s="1"/>
  <c r="AF58" i="12"/>
  <c r="AG58" i="12" s="1"/>
  <c r="V198" i="12"/>
  <c r="P204" i="12" s="1"/>
  <c r="Y69" i="12"/>
  <c r="X198" i="12"/>
  <c r="P203" i="12" s="1"/>
  <c r="AF130" i="12"/>
  <c r="AG130" i="12" s="1"/>
  <c r="AF471" i="12"/>
  <c r="AB198" i="12"/>
  <c r="P205" i="12" s="1"/>
  <c r="AC345" i="12"/>
  <c r="AG345" i="12"/>
  <c r="AC236" i="12"/>
  <c r="AF55" i="12"/>
  <c r="AG55" i="12" s="1"/>
  <c r="AC130" i="12"/>
  <c r="AF41" i="12"/>
  <c r="AG41" i="12" s="1"/>
  <c r="AC37" i="12"/>
  <c r="AC33" i="12"/>
  <c r="T204" i="12" l="1"/>
  <c r="T205" i="12" s="1"/>
  <c r="AF198" i="12"/>
  <c r="AG121" i="5" l="1"/>
  <c r="AG136" i="5"/>
  <c r="AG133" i="5"/>
  <c r="AG130" i="5"/>
  <c r="J601" i="5" l="1"/>
  <c r="F601" i="5"/>
  <c r="K472" i="5"/>
  <c r="K471" i="5"/>
  <c r="J673" i="5"/>
  <c r="J670" i="5"/>
  <c r="J665" i="5"/>
  <c r="K665" i="5" s="1"/>
  <c r="J664" i="5"/>
  <c r="K664" i="5" s="1"/>
  <c r="J662" i="5"/>
  <c r="K662" i="5" s="1"/>
  <c r="J661" i="5"/>
  <c r="K661" i="5" s="1"/>
  <c r="J659" i="5"/>
  <c r="K659" i="5" s="1"/>
  <c r="J658" i="5"/>
  <c r="K658" i="5" s="1"/>
  <c r="J594" i="5"/>
  <c r="K594" i="5" s="1"/>
  <c r="J593" i="5"/>
  <c r="K593" i="5" s="1"/>
  <c r="J591" i="5"/>
  <c r="K591" i="5" s="1"/>
  <c r="J590" i="5"/>
  <c r="K590" i="5" s="1"/>
  <c r="J588" i="5"/>
  <c r="K588" i="5" s="1"/>
  <c r="J587" i="5"/>
  <c r="K587" i="5" s="1"/>
  <c r="J585" i="5"/>
  <c r="K585" i="5" s="1"/>
  <c r="J584" i="5"/>
  <c r="K584" i="5" s="1"/>
  <c r="J582" i="5"/>
  <c r="K582" i="5" s="1"/>
  <c r="J581" i="5"/>
  <c r="K581" i="5" s="1"/>
  <c r="J579" i="5"/>
  <c r="K579" i="5" s="1"/>
  <c r="J578" i="5"/>
  <c r="K578" i="5" s="1"/>
  <c r="J576" i="5"/>
  <c r="K576" i="5" s="1"/>
  <c r="J575" i="5"/>
  <c r="K575" i="5" s="1"/>
  <c r="J573" i="5"/>
  <c r="K573" i="5" s="1"/>
  <c r="J572" i="5"/>
  <c r="K572" i="5" s="1"/>
  <c r="J570" i="5"/>
  <c r="K570" i="5" s="1"/>
  <c r="J569" i="5"/>
  <c r="K569" i="5" s="1"/>
  <c r="J567" i="5"/>
  <c r="K567" i="5" s="1"/>
  <c r="J566" i="5"/>
  <c r="K566" i="5" s="1"/>
  <c r="J564" i="5"/>
  <c r="K564" i="5" s="1"/>
  <c r="J563" i="5"/>
  <c r="K563" i="5" s="1"/>
  <c r="J561" i="5"/>
  <c r="K561" i="5" s="1"/>
  <c r="J560" i="5"/>
  <c r="K560" i="5" s="1"/>
  <c r="J558" i="5"/>
  <c r="K558" i="5" s="1"/>
  <c r="J557" i="5"/>
  <c r="K557" i="5" s="1"/>
  <c r="J555" i="5"/>
  <c r="K555" i="5" s="1"/>
  <c r="J554" i="5"/>
  <c r="K554" i="5" s="1"/>
  <c r="J552" i="5"/>
  <c r="K552" i="5" s="1"/>
  <c r="J551" i="5"/>
  <c r="K551" i="5" s="1"/>
  <c r="J549" i="5"/>
  <c r="K549" i="5" s="1"/>
  <c r="J548" i="5"/>
  <c r="K548" i="5" s="1"/>
  <c r="J546" i="5"/>
  <c r="K546" i="5" s="1"/>
  <c r="J545" i="5"/>
  <c r="K545" i="5" s="1"/>
  <c r="J543" i="5"/>
  <c r="K543" i="5" s="1"/>
  <c r="J542" i="5"/>
  <c r="K542" i="5" s="1"/>
  <c r="J540" i="5"/>
  <c r="K540" i="5" s="1"/>
  <c r="J539" i="5"/>
  <c r="K539" i="5" s="1"/>
  <c r="J537" i="5"/>
  <c r="K537" i="5" s="1"/>
  <c r="J536" i="5"/>
  <c r="K536" i="5" s="1"/>
  <c r="J524" i="5"/>
  <c r="K524" i="5" s="1"/>
  <c r="J523" i="5"/>
  <c r="K523" i="5" s="1"/>
  <c r="J521" i="5"/>
  <c r="K521" i="5" s="1"/>
  <c r="J520" i="5"/>
  <c r="K520" i="5" s="1"/>
  <c r="J518" i="5"/>
  <c r="K518" i="5" s="1"/>
  <c r="J517" i="5"/>
  <c r="K517" i="5" s="1"/>
  <c r="J515" i="5"/>
  <c r="K515" i="5" s="1"/>
  <c r="J514" i="5"/>
  <c r="K514" i="5" s="1"/>
  <c r="J512" i="5"/>
  <c r="K512" i="5" s="1"/>
  <c r="J511" i="5"/>
  <c r="K511" i="5" s="1"/>
  <c r="J509" i="5"/>
  <c r="K509" i="5" s="1"/>
  <c r="J508" i="5"/>
  <c r="K508" i="5" s="1"/>
  <c r="J506" i="5"/>
  <c r="K506" i="5" s="1"/>
  <c r="J505" i="5"/>
  <c r="K505" i="5" s="1"/>
  <c r="J503" i="5"/>
  <c r="K503" i="5" s="1"/>
  <c r="J502" i="5"/>
  <c r="K502" i="5" s="1"/>
  <c r="J500" i="5"/>
  <c r="K500" i="5" s="1"/>
  <c r="J499" i="5"/>
  <c r="K499" i="5" s="1"/>
  <c r="J497" i="5"/>
  <c r="K497" i="5" s="1"/>
  <c r="J496" i="5"/>
  <c r="K496" i="5" s="1"/>
  <c r="J469" i="5"/>
  <c r="K469" i="5" s="1"/>
  <c r="J459" i="5"/>
  <c r="K459" i="5" s="1"/>
  <c r="J458" i="5"/>
  <c r="K458" i="5" s="1"/>
  <c r="J456" i="5"/>
  <c r="K456" i="5" s="1"/>
  <c r="J455" i="5"/>
  <c r="K455" i="5" s="1"/>
  <c r="J453" i="5"/>
  <c r="K453" i="5" s="1"/>
  <c r="J452" i="5"/>
  <c r="K452" i="5" s="1"/>
  <c r="J446" i="5"/>
  <c r="K446" i="5" s="1"/>
  <c r="J445" i="5"/>
  <c r="K445" i="5" s="1"/>
  <c r="J443" i="5"/>
  <c r="K443" i="5" s="1"/>
  <c r="J442" i="5"/>
  <c r="K442" i="5" s="1"/>
  <c r="J414" i="5"/>
  <c r="K414" i="5" s="1"/>
  <c r="J413" i="5"/>
  <c r="K413" i="5" s="1"/>
  <c r="J411" i="5"/>
  <c r="K411" i="5" s="1"/>
  <c r="J410" i="5"/>
  <c r="K410" i="5" s="1"/>
  <c r="J408" i="5"/>
  <c r="K408" i="5" s="1"/>
  <c r="J407" i="5"/>
  <c r="K407" i="5" s="1"/>
  <c r="J347" i="5"/>
  <c r="K347" i="5" s="1"/>
  <c r="J346" i="5"/>
  <c r="K346" i="5" s="1"/>
  <c r="J344" i="5"/>
  <c r="K344" i="5" s="1"/>
  <c r="J343" i="5"/>
  <c r="K343" i="5" s="1"/>
  <c r="J341" i="5"/>
  <c r="K341" i="5" s="1"/>
  <c r="J340" i="5"/>
  <c r="K340" i="5" s="1"/>
  <c r="J338" i="5"/>
  <c r="K338" i="5" s="1"/>
  <c r="J337" i="5"/>
  <c r="K337" i="5" s="1"/>
  <c r="J335" i="5"/>
  <c r="K335" i="5" s="1"/>
  <c r="J334" i="5"/>
  <c r="K334" i="5" s="1"/>
  <c r="J332" i="5"/>
  <c r="K332" i="5" s="1"/>
  <c r="J331" i="5"/>
  <c r="K331" i="5" s="1"/>
  <c r="J329" i="5"/>
  <c r="K329" i="5" s="1"/>
  <c r="J328" i="5"/>
  <c r="K328" i="5" s="1"/>
  <c r="J326" i="5"/>
  <c r="K326" i="5" s="1"/>
  <c r="J325" i="5"/>
  <c r="K325" i="5" s="1"/>
  <c r="J319" i="5"/>
  <c r="K319" i="5" s="1"/>
  <c r="J318" i="5"/>
  <c r="K318" i="5" s="1"/>
  <c r="J316" i="5"/>
  <c r="K316" i="5" s="1"/>
  <c r="J315" i="5"/>
  <c r="K315" i="5" s="1"/>
  <c r="J313" i="5"/>
  <c r="K313" i="5" s="1"/>
  <c r="J312" i="5"/>
  <c r="K312" i="5" s="1"/>
  <c r="K601" i="5" l="1"/>
  <c r="F673" i="5" l="1"/>
  <c r="K673" i="5" s="1"/>
  <c r="F670" i="5"/>
  <c r="K670" i="5" s="1"/>
  <c r="F307" i="5"/>
  <c r="F304" i="5"/>
  <c r="F301" i="5"/>
  <c r="F298" i="5"/>
  <c r="F295" i="5"/>
  <c r="F292" i="5"/>
  <c r="F289" i="5"/>
  <c r="F286" i="5"/>
  <c r="F283" i="5"/>
  <c r="F280" i="5"/>
  <c r="F277" i="5"/>
  <c r="AG279" i="5" s="1"/>
  <c r="F274" i="5"/>
  <c r="F271" i="5"/>
  <c r="F268" i="5"/>
  <c r="F265" i="5"/>
  <c r="F262" i="5"/>
  <c r="F259" i="5"/>
  <c r="F256" i="5"/>
  <c r="F253" i="5"/>
  <c r="AG255" i="5" s="1"/>
  <c r="F250" i="5"/>
  <c r="AG252" i="5" s="1"/>
  <c r="F247" i="5"/>
  <c r="AG249" i="5" s="1"/>
  <c r="F244" i="5"/>
  <c r="AG246" i="5" s="1"/>
  <c r="D307" i="5"/>
  <c r="D304" i="5"/>
  <c r="D301" i="5"/>
  <c r="D298" i="5"/>
  <c r="D295" i="5"/>
  <c r="D292" i="5"/>
  <c r="D289" i="5"/>
  <c r="D286" i="5"/>
  <c r="D283" i="5"/>
  <c r="D280" i="5"/>
  <c r="D277" i="5"/>
  <c r="D274" i="5"/>
  <c r="D271" i="5"/>
  <c r="D268" i="5"/>
  <c r="D265" i="5"/>
  <c r="D262" i="5"/>
  <c r="D259" i="5"/>
  <c r="D256" i="5"/>
  <c r="D253" i="5"/>
  <c r="D250" i="5"/>
  <c r="D247" i="5"/>
  <c r="D244" i="5"/>
  <c r="E307" i="5"/>
  <c r="J307" i="5" s="1"/>
  <c r="E304" i="5"/>
  <c r="J304" i="5" s="1"/>
  <c r="E301" i="5"/>
  <c r="J301" i="5" s="1"/>
  <c r="E298" i="5"/>
  <c r="J298" i="5" s="1"/>
  <c r="E295" i="5"/>
  <c r="J295" i="5" s="1"/>
  <c r="E292" i="5"/>
  <c r="J292" i="5" s="1"/>
  <c r="E289" i="5"/>
  <c r="J289" i="5" s="1"/>
  <c r="E286" i="5"/>
  <c r="J286" i="5" s="1"/>
  <c r="E283" i="5"/>
  <c r="J283" i="5" s="1"/>
  <c r="E280" i="5"/>
  <c r="J280" i="5" s="1"/>
  <c r="E277" i="5"/>
  <c r="J277" i="5" s="1"/>
  <c r="E274" i="5"/>
  <c r="J274" i="5" s="1"/>
  <c r="E271" i="5"/>
  <c r="J271" i="5" s="1"/>
  <c r="E268" i="5"/>
  <c r="J268" i="5" s="1"/>
  <c r="E265" i="5"/>
  <c r="J265" i="5" s="1"/>
  <c r="E262" i="5"/>
  <c r="J262" i="5" s="1"/>
  <c r="E259" i="5"/>
  <c r="J259" i="5" s="1"/>
  <c r="E256" i="5"/>
  <c r="J256" i="5" s="1"/>
  <c r="E253" i="5"/>
  <c r="J253" i="5" s="1"/>
  <c r="E250" i="5"/>
  <c r="J250" i="5" s="1"/>
  <c r="E247" i="5"/>
  <c r="J247" i="5" s="1"/>
  <c r="E244" i="5"/>
  <c r="J244" i="5" s="1"/>
  <c r="C307" i="5"/>
  <c r="C304" i="5"/>
  <c r="C301" i="5"/>
  <c r="C298" i="5"/>
  <c r="C295" i="5"/>
  <c r="C292" i="5"/>
  <c r="C289" i="5"/>
  <c r="C286" i="5"/>
  <c r="C283" i="5"/>
  <c r="C280" i="5"/>
  <c r="C277" i="5"/>
  <c r="C274" i="5"/>
  <c r="C271" i="5"/>
  <c r="C268" i="5"/>
  <c r="C265" i="5"/>
  <c r="C262" i="5"/>
  <c r="C259" i="5"/>
  <c r="C256" i="5"/>
  <c r="C253" i="5"/>
  <c r="C250" i="5"/>
  <c r="C247" i="5"/>
  <c r="C244" i="5"/>
  <c r="C241" i="5"/>
  <c r="F241" i="5"/>
  <c r="AG243" i="5" s="1"/>
  <c r="E241" i="5"/>
  <c r="J241" i="5" s="1"/>
  <c r="D241" i="5"/>
  <c r="F162" i="5"/>
  <c r="F159" i="5"/>
  <c r="AG161" i="5" s="1"/>
  <c r="E162" i="5"/>
  <c r="J162" i="5" s="1"/>
  <c r="E159" i="5"/>
  <c r="J159" i="5" s="1"/>
  <c r="D162" i="5"/>
  <c r="D159" i="5"/>
  <c r="AB146" i="5"/>
  <c r="AB148" i="5" s="1"/>
  <c r="AB140" i="5"/>
  <c r="AB142" i="5" s="1"/>
  <c r="AB136" i="5"/>
  <c r="AB133" i="5"/>
  <c r="AB130" i="5"/>
  <c r="AB127" i="5"/>
  <c r="AB124" i="5"/>
  <c r="AB121" i="5"/>
  <c r="AP121" i="5" s="1"/>
  <c r="AB116" i="5"/>
  <c r="AB118" i="5" s="1"/>
  <c r="AP118" i="5" s="1"/>
  <c r="K250" i="5" l="1"/>
  <c r="K274" i="5"/>
  <c r="AG678" i="5"/>
  <c r="AB672" i="5"/>
  <c r="K259" i="5"/>
  <c r="K283" i="5"/>
  <c r="K307" i="5"/>
  <c r="AB246" i="5"/>
  <c r="AB675" i="5"/>
  <c r="AB279" i="5"/>
  <c r="K298" i="5"/>
  <c r="K247" i="5"/>
  <c r="K271" i="5"/>
  <c r="K295" i="5"/>
  <c r="K262" i="5"/>
  <c r="K286" i="5"/>
  <c r="K268" i="5"/>
  <c r="K256" i="5"/>
  <c r="K280" i="5"/>
  <c r="K304" i="5"/>
  <c r="K241" i="5"/>
  <c r="K244" i="5"/>
  <c r="K292" i="5"/>
  <c r="AB252" i="5"/>
  <c r="AB255" i="5"/>
  <c r="K253" i="5"/>
  <c r="K277" i="5"/>
  <c r="K301" i="5"/>
  <c r="K265" i="5"/>
  <c r="K289" i="5"/>
  <c r="AB243" i="5"/>
  <c r="AB249" i="5"/>
  <c r="K159" i="5"/>
  <c r="K162" i="5"/>
  <c r="AB161" i="5"/>
  <c r="J119" i="5" l="1"/>
  <c r="K119" i="5" s="1"/>
  <c r="AO121" i="5" s="1"/>
  <c r="AQ121" i="5" s="1"/>
  <c r="J122" i="5"/>
  <c r="K122" i="5" s="1"/>
  <c r="J125" i="5"/>
  <c r="K125" i="5" s="1"/>
  <c r="J128" i="5"/>
  <c r="K128" i="5" s="1"/>
  <c r="J131" i="5"/>
  <c r="K131" i="5" s="1"/>
  <c r="J134" i="5"/>
  <c r="K134" i="5" s="1"/>
  <c r="J137" i="5"/>
  <c r="K137" i="5" s="1"/>
  <c r="K140" i="5"/>
  <c r="J143" i="5"/>
  <c r="K143" i="5" s="1"/>
  <c r="J146" i="5"/>
  <c r="K146" i="5" s="1"/>
  <c r="J149" i="5"/>
  <c r="K149" i="5" s="1"/>
  <c r="J116" i="5"/>
  <c r="K116" i="5" s="1"/>
  <c r="AO118" i="5" s="1"/>
  <c r="AQ118" i="5" s="1"/>
  <c r="K75" i="5"/>
  <c r="K76" i="5"/>
  <c r="K78" i="5"/>
  <c r="K79" i="5"/>
  <c r="K81" i="5"/>
  <c r="K82" i="5"/>
  <c r="K84" i="5"/>
  <c r="K85" i="5"/>
  <c r="K87" i="5"/>
  <c r="K88" i="5"/>
  <c r="K90" i="5"/>
  <c r="K91" i="5"/>
  <c r="K93" i="5"/>
  <c r="K94" i="5"/>
  <c r="K96" i="5"/>
  <c r="K97" i="5"/>
  <c r="K99" i="5"/>
  <c r="K100" i="5"/>
  <c r="K102" i="5"/>
  <c r="K103" i="5"/>
  <c r="K105" i="5"/>
  <c r="K106" i="5"/>
  <c r="K108" i="5"/>
  <c r="K109" i="5"/>
  <c r="K111" i="5"/>
  <c r="K112" i="5"/>
  <c r="AS118" i="5" l="1"/>
  <c r="AT118" i="5" s="1"/>
  <c r="AU118" i="5" s="1"/>
  <c r="AS121" i="5"/>
  <c r="AT121" i="5" s="1"/>
  <c r="AU121" i="5" s="1"/>
  <c r="G16" i="5" l="1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59" i="9"/>
  <c r="M158" i="9"/>
  <c r="M157" i="9"/>
  <c r="M156" i="9"/>
  <c r="M155" i="9"/>
  <c r="M154" i="9"/>
  <c r="M153" i="9"/>
  <c r="M152" i="9"/>
  <c r="M151" i="9"/>
  <c r="M150" i="9"/>
  <c r="M149" i="9"/>
  <c r="M147" i="9"/>
  <c r="M146" i="9"/>
  <c r="M145" i="9"/>
  <c r="M144" i="9"/>
  <c r="M143" i="9"/>
  <c r="M142" i="9"/>
  <c r="M141" i="9"/>
  <c r="M140" i="9"/>
  <c r="M139" i="9"/>
  <c r="M137" i="9"/>
  <c r="M136" i="9"/>
  <c r="M135" i="9"/>
  <c r="M134" i="9"/>
  <c r="M133" i="9"/>
  <c r="M131" i="9"/>
  <c r="M130" i="9"/>
  <c r="M129" i="9"/>
  <c r="M128" i="9"/>
  <c r="M127" i="9"/>
  <c r="M126" i="9"/>
  <c r="M124" i="9"/>
  <c r="M123" i="9"/>
  <c r="M122" i="9"/>
  <c r="M121" i="9"/>
  <c r="M119" i="9"/>
  <c r="M118" i="9"/>
  <c r="M117" i="9"/>
  <c r="M116" i="9"/>
  <c r="M115" i="9"/>
  <c r="M114" i="9"/>
  <c r="M113" i="9"/>
  <c r="M112" i="9"/>
  <c r="M109" i="9"/>
  <c r="M107" i="9"/>
  <c r="M106" i="9"/>
  <c r="M105" i="9"/>
  <c r="M104" i="9"/>
  <c r="M103" i="9"/>
  <c r="M102" i="9"/>
  <c r="M101" i="9"/>
  <c r="M100" i="9"/>
  <c r="M99" i="9"/>
  <c r="M98" i="9"/>
  <c r="M97" i="9"/>
  <c r="M95" i="9"/>
  <c r="M94" i="9"/>
  <c r="M93" i="9"/>
  <c r="M92" i="9"/>
  <c r="M91" i="9"/>
  <c r="M90" i="9"/>
  <c r="M89" i="9"/>
  <c r="M88" i="9"/>
  <c r="M87" i="9"/>
  <c r="M86" i="9"/>
  <c r="M84" i="9"/>
  <c r="M83" i="9"/>
  <c r="M82" i="9"/>
  <c r="M81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3" i="9"/>
  <c r="M52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59" i="9"/>
  <c r="L158" i="9"/>
  <c r="L157" i="9"/>
  <c r="L156" i="9"/>
  <c r="L155" i="9"/>
  <c r="L154" i="9"/>
  <c r="L153" i="9"/>
  <c r="L152" i="9"/>
  <c r="L151" i="9"/>
  <c r="L150" i="9"/>
  <c r="L149" i="9"/>
  <c r="L147" i="9"/>
  <c r="L146" i="9"/>
  <c r="L145" i="9"/>
  <c r="L144" i="9"/>
  <c r="L143" i="9"/>
  <c r="L142" i="9"/>
  <c r="L141" i="9"/>
  <c r="L140" i="9"/>
  <c r="L139" i="9"/>
  <c r="L137" i="9"/>
  <c r="L136" i="9"/>
  <c r="L135" i="9"/>
  <c r="L134" i="9"/>
  <c r="L133" i="9"/>
  <c r="L131" i="9"/>
  <c r="L130" i="9"/>
  <c r="L129" i="9"/>
  <c r="L128" i="9"/>
  <c r="L127" i="9"/>
  <c r="L126" i="9"/>
  <c r="L124" i="9"/>
  <c r="L123" i="9"/>
  <c r="L122" i="9"/>
  <c r="L121" i="9"/>
  <c r="L119" i="9"/>
  <c r="L118" i="9"/>
  <c r="L117" i="9"/>
  <c r="L116" i="9"/>
  <c r="L115" i="9"/>
  <c r="L114" i="9"/>
  <c r="L113" i="9"/>
  <c r="L112" i="9"/>
  <c r="L109" i="9"/>
  <c r="L107" i="9"/>
  <c r="L106" i="9"/>
  <c r="L105" i="9"/>
  <c r="L104" i="9"/>
  <c r="L103" i="9"/>
  <c r="L102" i="9"/>
  <c r="L101" i="9"/>
  <c r="L100" i="9"/>
  <c r="L99" i="9"/>
  <c r="L98" i="9"/>
  <c r="L97" i="9"/>
  <c r="L95" i="9"/>
  <c r="L94" i="9"/>
  <c r="L93" i="9"/>
  <c r="L92" i="9"/>
  <c r="L91" i="9"/>
  <c r="L90" i="9"/>
  <c r="L89" i="9"/>
  <c r="L88" i="9"/>
  <c r="L87" i="9"/>
  <c r="L86" i="9"/>
  <c r="L84" i="9"/>
  <c r="L83" i="9"/>
  <c r="L82" i="9"/>
  <c r="L81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3" i="9"/>
  <c r="L52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23" i="9"/>
  <c r="L24" i="9"/>
  <c r="L25" i="9"/>
  <c r="L26" i="9"/>
  <c r="L27" i="9"/>
  <c r="L28" i="9"/>
  <c r="L29" i="9"/>
  <c r="L30" i="9"/>
  <c r="L31" i="9"/>
  <c r="L32" i="9"/>
  <c r="L33" i="9"/>
  <c r="L22" i="9"/>
  <c r="L21" i="9"/>
  <c r="U12" i="9"/>
  <c r="U7" i="9"/>
  <c r="F666" i="5" l="1"/>
  <c r="E666" i="5"/>
  <c r="J666" i="5" s="1"/>
  <c r="D666" i="5"/>
  <c r="C666" i="5"/>
  <c r="F663" i="5"/>
  <c r="E663" i="5"/>
  <c r="J663" i="5" s="1"/>
  <c r="F660" i="5"/>
  <c r="E660" i="5"/>
  <c r="J660" i="5" s="1"/>
  <c r="F657" i="5"/>
  <c r="E657" i="5"/>
  <c r="J657" i="5" s="1"/>
  <c r="F654" i="5"/>
  <c r="E654" i="5"/>
  <c r="J654" i="5" s="1"/>
  <c r="F651" i="5"/>
  <c r="E651" i="5"/>
  <c r="J651" i="5" s="1"/>
  <c r="F648" i="5"/>
  <c r="E648" i="5"/>
  <c r="J648" i="5" s="1"/>
  <c r="F645" i="5"/>
  <c r="E645" i="5"/>
  <c r="J645" i="5" s="1"/>
  <c r="F642" i="5"/>
  <c r="E642" i="5"/>
  <c r="J642" i="5" s="1"/>
  <c r="F639" i="5"/>
  <c r="E639" i="5"/>
  <c r="J639" i="5" s="1"/>
  <c r="F636" i="5"/>
  <c r="E636" i="5"/>
  <c r="J636" i="5" s="1"/>
  <c r="F633" i="5"/>
  <c r="E633" i="5"/>
  <c r="J633" i="5" s="1"/>
  <c r="F630" i="5"/>
  <c r="E630" i="5"/>
  <c r="J630" i="5" s="1"/>
  <c r="F627" i="5"/>
  <c r="E627" i="5"/>
  <c r="J627" i="5" s="1"/>
  <c r="F624" i="5"/>
  <c r="E624" i="5"/>
  <c r="J624" i="5" s="1"/>
  <c r="F621" i="5"/>
  <c r="E621" i="5"/>
  <c r="J621" i="5" s="1"/>
  <c r="F618" i="5"/>
  <c r="E618" i="5"/>
  <c r="J618" i="5" s="1"/>
  <c r="F615" i="5"/>
  <c r="E615" i="5"/>
  <c r="J615" i="5" s="1"/>
  <c r="F612" i="5"/>
  <c r="E612" i="5"/>
  <c r="J612" i="5" s="1"/>
  <c r="F609" i="5"/>
  <c r="E609" i="5"/>
  <c r="J609" i="5" s="1"/>
  <c r="F606" i="5"/>
  <c r="E606" i="5"/>
  <c r="J606" i="5" s="1"/>
  <c r="F603" i="5"/>
  <c r="E603" i="5"/>
  <c r="J603" i="5" s="1"/>
  <c r="D663" i="5"/>
  <c r="D660" i="5"/>
  <c r="D657" i="5"/>
  <c r="D654" i="5"/>
  <c r="D651" i="5"/>
  <c r="D648" i="5"/>
  <c r="D645" i="5"/>
  <c r="D642" i="5"/>
  <c r="D639" i="5"/>
  <c r="D636" i="5"/>
  <c r="D633" i="5"/>
  <c r="D630" i="5"/>
  <c r="D627" i="5"/>
  <c r="D624" i="5"/>
  <c r="D621" i="5"/>
  <c r="D618" i="5"/>
  <c r="D615" i="5"/>
  <c r="D612" i="5"/>
  <c r="D609" i="5"/>
  <c r="D606" i="5"/>
  <c r="D603" i="5"/>
  <c r="C660" i="5"/>
  <c r="C657" i="5"/>
  <c r="C654" i="5"/>
  <c r="C651" i="5"/>
  <c r="C648" i="5"/>
  <c r="C645" i="5"/>
  <c r="C642" i="5"/>
  <c r="C639" i="5"/>
  <c r="C636" i="5"/>
  <c r="C633" i="5"/>
  <c r="C630" i="5"/>
  <c r="C627" i="5"/>
  <c r="C624" i="5"/>
  <c r="C612" i="5"/>
  <c r="C606" i="5"/>
  <c r="C603" i="5"/>
  <c r="B633" i="5"/>
  <c r="B636" i="5" s="1"/>
  <c r="B639" i="5" s="1"/>
  <c r="B642" i="5" s="1"/>
  <c r="B645" i="5" s="1"/>
  <c r="B648" i="5" s="1"/>
  <c r="B651" i="5" s="1"/>
  <c r="B654" i="5" s="1"/>
  <c r="B657" i="5" s="1"/>
  <c r="B660" i="5" s="1"/>
  <c r="B663" i="5" s="1"/>
  <c r="B606" i="5"/>
  <c r="B609" i="5" s="1"/>
  <c r="B612" i="5" s="1"/>
  <c r="B615" i="5" s="1"/>
  <c r="B618" i="5" s="1"/>
  <c r="B621" i="5" s="1"/>
  <c r="B624" i="5" s="1"/>
  <c r="B627" i="5" s="1"/>
  <c r="C602" i="5"/>
  <c r="F598" i="5"/>
  <c r="E598" i="5"/>
  <c r="J598" i="5" s="1"/>
  <c r="F595" i="5"/>
  <c r="E595" i="5"/>
  <c r="J595" i="5" s="1"/>
  <c r="F592" i="5"/>
  <c r="E592" i="5"/>
  <c r="J592" i="5" s="1"/>
  <c r="F589" i="5"/>
  <c r="E589" i="5"/>
  <c r="J589" i="5" s="1"/>
  <c r="F586" i="5"/>
  <c r="E586" i="5"/>
  <c r="J586" i="5" s="1"/>
  <c r="F583" i="5"/>
  <c r="E583" i="5"/>
  <c r="J583" i="5" s="1"/>
  <c r="F580" i="5"/>
  <c r="E580" i="5"/>
  <c r="J580" i="5" s="1"/>
  <c r="F577" i="5"/>
  <c r="E577" i="5"/>
  <c r="J577" i="5" s="1"/>
  <c r="F574" i="5"/>
  <c r="E574" i="5"/>
  <c r="J574" i="5" s="1"/>
  <c r="F571" i="5"/>
  <c r="E571" i="5"/>
  <c r="J571" i="5" s="1"/>
  <c r="F568" i="5"/>
  <c r="E568" i="5"/>
  <c r="J568" i="5" s="1"/>
  <c r="F565" i="5"/>
  <c r="E565" i="5"/>
  <c r="J565" i="5" s="1"/>
  <c r="F562" i="5"/>
  <c r="E562" i="5"/>
  <c r="J562" i="5" s="1"/>
  <c r="F559" i="5"/>
  <c r="E559" i="5"/>
  <c r="J559" i="5" s="1"/>
  <c r="F556" i="5"/>
  <c r="E556" i="5"/>
  <c r="J556" i="5" s="1"/>
  <c r="F553" i="5"/>
  <c r="E553" i="5"/>
  <c r="J553" i="5" s="1"/>
  <c r="F550" i="5"/>
  <c r="E550" i="5"/>
  <c r="J550" i="5" s="1"/>
  <c r="F547" i="5"/>
  <c r="E547" i="5"/>
  <c r="J547" i="5" s="1"/>
  <c r="F544" i="5"/>
  <c r="E544" i="5"/>
  <c r="J544" i="5" s="1"/>
  <c r="F541" i="5"/>
  <c r="E541" i="5"/>
  <c r="J541" i="5" s="1"/>
  <c r="F538" i="5"/>
  <c r="E538" i="5"/>
  <c r="J538" i="5" s="1"/>
  <c r="F535" i="5"/>
  <c r="E535" i="5"/>
  <c r="J535" i="5" s="1"/>
  <c r="F532" i="5"/>
  <c r="E532" i="5"/>
  <c r="J532" i="5" s="1"/>
  <c r="F529" i="5"/>
  <c r="E529" i="5"/>
  <c r="D598" i="5"/>
  <c r="D595" i="5"/>
  <c r="D592" i="5"/>
  <c r="D589" i="5"/>
  <c r="D586" i="5"/>
  <c r="D583" i="5"/>
  <c r="D580" i="5"/>
  <c r="D577" i="5"/>
  <c r="D574" i="5"/>
  <c r="D571" i="5"/>
  <c r="D568" i="5"/>
  <c r="D565" i="5"/>
  <c r="D562" i="5"/>
  <c r="D559" i="5"/>
  <c r="D556" i="5"/>
  <c r="D553" i="5"/>
  <c r="D550" i="5"/>
  <c r="D547" i="5"/>
  <c r="D544" i="5"/>
  <c r="D541" i="5"/>
  <c r="D538" i="5"/>
  <c r="D535" i="5"/>
  <c r="D532" i="5"/>
  <c r="D529" i="5"/>
  <c r="C598" i="5"/>
  <c r="C595" i="5"/>
  <c r="C592" i="5"/>
  <c r="C586" i="5"/>
  <c r="C583" i="5"/>
  <c r="C580" i="5"/>
  <c r="C577" i="5"/>
  <c r="C574" i="5"/>
  <c r="C571" i="5"/>
  <c r="C568" i="5"/>
  <c r="C565" i="5"/>
  <c r="C562" i="5"/>
  <c r="C559" i="5"/>
  <c r="C556" i="5"/>
  <c r="C553" i="5"/>
  <c r="C550" i="5"/>
  <c r="C547" i="5"/>
  <c r="C544" i="5"/>
  <c r="C541" i="5"/>
  <c r="C538" i="5"/>
  <c r="C535" i="5"/>
  <c r="C532" i="5"/>
  <c r="C529" i="5"/>
  <c r="B532" i="5"/>
  <c r="B535" i="5" s="1"/>
  <c r="B538" i="5" s="1"/>
  <c r="B541" i="5" s="1"/>
  <c r="B544" i="5" s="1"/>
  <c r="B547" i="5" s="1"/>
  <c r="B550" i="5" s="1"/>
  <c r="B553" i="5" s="1"/>
  <c r="B556" i="5" s="1"/>
  <c r="B559" i="5" s="1"/>
  <c r="B562" i="5" s="1"/>
  <c r="B565" i="5" s="1"/>
  <c r="B568" i="5" s="1"/>
  <c r="B571" i="5" s="1"/>
  <c r="B574" i="5" s="1"/>
  <c r="B577" i="5" s="1"/>
  <c r="B580" i="5" s="1"/>
  <c r="B583" i="5" s="1"/>
  <c r="B586" i="5" s="1"/>
  <c r="B589" i="5" s="1"/>
  <c r="B592" i="5" s="1"/>
  <c r="B595" i="5" s="1"/>
  <c r="B598" i="5" s="1"/>
  <c r="C528" i="5"/>
  <c r="B528" i="5"/>
  <c r="F525" i="5"/>
  <c r="E525" i="5"/>
  <c r="J525" i="5" s="1"/>
  <c r="F522" i="5"/>
  <c r="E522" i="5"/>
  <c r="J522" i="5" s="1"/>
  <c r="F519" i="5"/>
  <c r="E519" i="5"/>
  <c r="J519" i="5" s="1"/>
  <c r="F516" i="5"/>
  <c r="E516" i="5"/>
  <c r="J516" i="5" s="1"/>
  <c r="F513" i="5"/>
  <c r="E513" i="5"/>
  <c r="J513" i="5" s="1"/>
  <c r="F510" i="5"/>
  <c r="E510" i="5"/>
  <c r="J510" i="5" s="1"/>
  <c r="F507" i="5"/>
  <c r="E507" i="5"/>
  <c r="J507" i="5" s="1"/>
  <c r="F504" i="5"/>
  <c r="E504" i="5"/>
  <c r="J504" i="5" s="1"/>
  <c r="F501" i="5"/>
  <c r="E501" i="5"/>
  <c r="J501" i="5" s="1"/>
  <c r="F498" i="5"/>
  <c r="E498" i="5"/>
  <c r="J498" i="5" s="1"/>
  <c r="F495" i="5"/>
  <c r="E495" i="5"/>
  <c r="J495" i="5" s="1"/>
  <c r="D525" i="5"/>
  <c r="D522" i="5"/>
  <c r="D519" i="5"/>
  <c r="D516" i="5"/>
  <c r="D513" i="5"/>
  <c r="D510" i="5"/>
  <c r="D507" i="5"/>
  <c r="D504" i="5"/>
  <c r="D501" i="5"/>
  <c r="D498" i="5"/>
  <c r="D495" i="5"/>
  <c r="C525" i="5"/>
  <c r="C522" i="5"/>
  <c r="C519" i="5"/>
  <c r="C516" i="5"/>
  <c r="C513" i="5"/>
  <c r="C510" i="5"/>
  <c r="C507" i="5"/>
  <c r="C504" i="5"/>
  <c r="C501" i="5"/>
  <c r="C498" i="5"/>
  <c r="C495" i="5"/>
  <c r="B498" i="5"/>
  <c r="B501" i="5" s="1"/>
  <c r="B504" i="5" s="1"/>
  <c r="B507" i="5" s="1"/>
  <c r="B510" i="5" s="1"/>
  <c r="B513" i="5" s="1"/>
  <c r="B516" i="5" s="1"/>
  <c r="B519" i="5" s="1"/>
  <c r="B522" i="5" s="1"/>
  <c r="B525" i="5" s="1"/>
  <c r="C494" i="5"/>
  <c r="B494" i="5"/>
  <c r="E491" i="5"/>
  <c r="J491" i="5" s="1"/>
  <c r="F491" i="5"/>
  <c r="E488" i="5"/>
  <c r="J488" i="5" s="1"/>
  <c r="F488" i="5"/>
  <c r="E485" i="5"/>
  <c r="J485" i="5" s="1"/>
  <c r="F485" i="5"/>
  <c r="E482" i="5"/>
  <c r="J482" i="5" s="1"/>
  <c r="F482" i="5"/>
  <c r="E479" i="5"/>
  <c r="J479" i="5" s="1"/>
  <c r="F479" i="5"/>
  <c r="E476" i="5"/>
  <c r="J476" i="5" s="1"/>
  <c r="F476" i="5"/>
  <c r="E473" i="5"/>
  <c r="J473" i="5" s="1"/>
  <c r="F473" i="5"/>
  <c r="E470" i="5"/>
  <c r="J470" i="5" s="1"/>
  <c r="F470" i="5"/>
  <c r="E467" i="5"/>
  <c r="J467" i="5" s="1"/>
  <c r="F467" i="5"/>
  <c r="D491" i="5"/>
  <c r="D488" i="5"/>
  <c r="D485" i="5"/>
  <c r="D482" i="5"/>
  <c r="D479" i="5"/>
  <c r="D476" i="5"/>
  <c r="D473" i="5"/>
  <c r="D470" i="5"/>
  <c r="D467" i="5"/>
  <c r="C491" i="5"/>
  <c r="C479" i="5"/>
  <c r="C476" i="5"/>
  <c r="C473" i="5"/>
  <c r="C470" i="5"/>
  <c r="B470" i="5"/>
  <c r="B473" i="5" s="1"/>
  <c r="B476" i="5" s="1"/>
  <c r="B479" i="5" s="1"/>
  <c r="B482" i="5" s="1"/>
  <c r="B485" i="5" s="1"/>
  <c r="B488" i="5" s="1"/>
  <c r="B491" i="5" s="1"/>
  <c r="C466" i="5"/>
  <c r="B466" i="5"/>
  <c r="E463" i="5"/>
  <c r="J463" i="5" s="1"/>
  <c r="F463" i="5"/>
  <c r="E460" i="5"/>
  <c r="J460" i="5" s="1"/>
  <c r="F460" i="5"/>
  <c r="E457" i="5"/>
  <c r="J457" i="5" s="1"/>
  <c r="F457" i="5"/>
  <c r="E454" i="5"/>
  <c r="J454" i="5" s="1"/>
  <c r="F454" i="5"/>
  <c r="E451" i="5"/>
  <c r="J451" i="5" s="1"/>
  <c r="F451" i="5"/>
  <c r="D463" i="5"/>
  <c r="D460" i="5"/>
  <c r="D457" i="5"/>
  <c r="D454" i="5"/>
  <c r="D451" i="5"/>
  <c r="C463" i="5"/>
  <c r="C460" i="5"/>
  <c r="C457" i="5"/>
  <c r="C454" i="5"/>
  <c r="C451" i="5"/>
  <c r="B454" i="5"/>
  <c r="B457" i="5" s="1"/>
  <c r="B460" i="5" s="1"/>
  <c r="B463" i="5" s="1"/>
  <c r="C450" i="5"/>
  <c r="B450" i="5"/>
  <c r="E447" i="5"/>
  <c r="J447" i="5" s="1"/>
  <c r="F447" i="5"/>
  <c r="E444" i="5"/>
  <c r="J444" i="5" s="1"/>
  <c r="F444" i="5"/>
  <c r="E441" i="5"/>
  <c r="J441" i="5" s="1"/>
  <c r="F441" i="5"/>
  <c r="E438" i="5"/>
  <c r="J438" i="5" s="1"/>
  <c r="F438" i="5"/>
  <c r="E435" i="5"/>
  <c r="J435" i="5" s="1"/>
  <c r="F435" i="5"/>
  <c r="E432" i="5"/>
  <c r="J432" i="5" s="1"/>
  <c r="F432" i="5"/>
  <c r="D447" i="5"/>
  <c r="D444" i="5"/>
  <c r="D441" i="5"/>
  <c r="D438" i="5"/>
  <c r="D435" i="5"/>
  <c r="D432" i="5"/>
  <c r="C447" i="5"/>
  <c r="C444" i="5"/>
  <c r="C441" i="5"/>
  <c r="C438" i="5"/>
  <c r="C435" i="5"/>
  <c r="C432" i="5"/>
  <c r="B435" i="5"/>
  <c r="B438" i="5" s="1"/>
  <c r="B441" i="5" s="1"/>
  <c r="B444" i="5" s="1"/>
  <c r="B447" i="5" s="1"/>
  <c r="C431" i="5"/>
  <c r="B431" i="5"/>
  <c r="E428" i="5"/>
  <c r="J428" i="5" s="1"/>
  <c r="F428" i="5"/>
  <c r="E425" i="5"/>
  <c r="J425" i="5" s="1"/>
  <c r="F425" i="5"/>
  <c r="E422" i="5"/>
  <c r="J422" i="5" s="1"/>
  <c r="F422" i="5"/>
  <c r="E419" i="5"/>
  <c r="J419" i="5" s="1"/>
  <c r="F419" i="5"/>
  <c r="D428" i="5"/>
  <c r="D425" i="5"/>
  <c r="D422" i="5"/>
  <c r="D419" i="5"/>
  <c r="C428" i="5"/>
  <c r="C425" i="5"/>
  <c r="C422" i="5"/>
  <c r="C419" i="5"/>
  <c r="B422" i="5"/>
  <c r="B425" i="5" s="1"/>
  <c r="B428" i="5" s="1"/>
  <c r="C418" i="5"/>
  <c r="B418" i="5"/>
  <c r="E415" i="5"/>
  <c r="J415" i="5" s="1"/>
  <c r="F415" i="5"/>
  <c r="E412" i="5"/>
  <c r="J412" i="5" s="1"/>
  <c r="F412" i="5"/>
  <c r="E409" i="5"/>
  <c r="J409" i="5" s="1"/>
  <c r="F409" i="5"/>
  <c r="E406" i="5"/>
  <c r="J406" i="5" s="1"/>
  <c r="F406" i="5"/>
  <c r="E403" i="5"/>
  <c r="J403" i="5" s="1"/>
  <c r="F403" i="5"/>
  <c r="E400" i="5"/>
  <c r="J400" i="5" s="1"/>
  <c r="F400" i="5"/>
  <c r="E397" i="5"/>
  <c r="J397" i="5" s="1"/>
  <c r="F397" i="5"/>
  <c r="E394" i="5"/>
  <c r="J394" i="5" s="1"/>
  <c r="F394" i="5"/>
  <c r="D415" i="5"/>
  <c r="D412" i="5"/>
  <c r="D409" i="5"/>
  <c r="D406" i="5"/>
  <c r="D403" i="5"/>
  <c r="D400" i="5"/>
  <c r="D397" i="5"/>
  <c r="D394" i="5"/>
  <c r="C415" i="5"/>
  <c r="C412" i="5"/>
  <c r="C409" i="5"/>
  <c r="C406" i="5"/>
  <c r="C403" i="5"/>
  <c r="C400" i="5"/>
  <c r="C397" i="5"/>
  <c r="C394" i="5"/>
  <c r="K397" i="5" l="1"/>
  <c r="K409" i="5"/>
  <c r="K432" i="5"/>
  <c r="K444" i="5"/>
  <c r="K541" i="5"/>
  <c r="K553" i="5"/>
  <c r="K565" i="5"/>
  <c r="K577" i="5"/>
  <c r="K589" i="5"/>
  <c r="K501" i="5"/>
  <c r="K513" i="5"/>
  <c r="K525" i="5"/>
  <c r="K535" i="5"/>
  <c r="K547" i="5"/>
  <c r="K559" i="5"/>
  <c r="K571" i="5"/>
  <c r="K583" i="5"/>
  <c r="K609" i="5"/>
  <c r="K621" i="5"/>
  <c r="K645" i="5"/>
  <c r="K657" i="5"/>
  <c r="K666" i="5"/>
  <c r="K425" i="5"/>
  <c r="K457" i="5"/>
  <c r="K495" i="5"/>
  <c r="K507" i="5"/>
  <c r="K519" i="5"/>
  <c r="K639" i="5"/>
  <c r="K651" i="5"/>
  <c r="K419" i="5"/>
  <c r="K451" i="5"/>
  <c r="K463" i="5"/>
  <c r="K400" i="5"/>
  <c r="K412" i="5"/>
  <c r="K394" i="5"/>
  <c r="K406" i="5"/>
  <c r="K441" i="5"/>
  <c r="K470" i="5"/>
  <c r="AB484" i="5"/>
  <c r="K482" i="5"/>
  <c r="K504" i="5"/>
  <c r="K516" i="5"/>
  <c r="K538" i="5"/>
  <c r="K550" i="5"/>
  <c r="K562" i="5"/>
  <c r="K574" i="5"/>
  <c r="K586" i="5"/>
  <c r="K598" i="5"/>
  <c r="K612" i="5"/>
  <c r="W626" i="5"/>
  <c r="K624" i="5"/>
  <c r="AB626" i="5"/>
  <c r="K636" i="5"/>
  <c r="K648" i="5"/>
  <c r="K660" i="5"/>
  <c r="K428" i="5"/>
  <c r="K460" i="5"/>
  <c r="M529" i="5"/>
  <c r="M531" i="5" s="1"/>
  <c r="J529" i="5"/>
  <c r="K529" i="5" s="1"/>
  <c r="AB475" i="5"/>
  <c r="K473" i="5"/>
  <c r="AB487" i="5"/>
  <c r="K485" i="5"/>
  <c r="W605" i="5"/>
  <c r="K603" i="5"/>
  <c r="R617" i="5"/>
  <c r="K615" i="5"/>
  <c r="R629" i="5"/>
  <c r="K627" i="5"/>
  <c r="K663" i="5"/>
  <c r="K435" i="5"/>
  <c r="K447" i="5"/>
  <c r="AB478" i="5"/>
  <c r="K476" i="5"/>
  <c r="AB490" i="5"/>
  <c r="K488" i="5"/>
  <c r="K498" i="5"/>
  <c r="K510" i="5"/>
  <c r="K522" i="5"/>
  <c r="K532" i="5"/>
  <c r="K544" i="5"/>
  <c r="K556" i="5"/>
  <c r="K568" i="5"/>
  <c r="K580" i="5"/>
  <c r="K592" i="5"/>
  <c r="K606" i="5"/>
  <c r="K618" i="5"/>
  <c r="AB620" i="5"/>
  <c r="K630" i="5"/>
  <c r="K642" i="5"/>
  <c r="K654" i="5"/>
  <c r="K422" i="5"/>
  <c r="K454" i="5"/>
  <c r="K595" i="5"/>
  <c r="K403" i="5"/>
  <c r="K415" i="5"/>
  <c r="AB440" i="5"/>
  <c r="K438" i="5"/>
  <c r="K467" i="5"/>
  <c r="K479" i="5"/>
  <c r="K491" i="5"/>
  <c r="R635" i="5"/>
  <c r="K633" i="5"/>
  <c r="R614" i="5"/>
  <c r="W614" i="5"/>
  <c r="R638" i="5"/>
  <c r="W638" i="5"/>
  <c r="R650" i="5"/>
  <c r="W650" i="5"/>
  <c r="W641" i="5"/>
  <c r="R641" i="5"/>
  <c r="R653" i="5"/>
  <c r="W653" i="5"/>
  <c r="W608" i="5"/>
  <c r="R608" i="5"/>
  <c r="R620" i="5"/>
  <c r="W620" i="5"/>
  <c r="R632" i="5"/>
  <c r="W632" i="5"/>
  <c r="W644" i="5"/>
  <c r="R644" i="5"/>
  <c r="R656" i="5"/>
  <c r="W656" i="5"/>
  <c r="R611" i="5"/>
  <c r="W611" i="5"/>
  <c r="R623" i="5"/>
  <c r="W623" i="5"/>
  <c r="R647" i="5"/>
  <c r="W647" i="5"/>
  <c r="R605" i="5"/>
  <c r="M605" i="5"/>
  <c r="G615" i="5"/>
  <c r="G532" i="5"/>
  <c r="M532" i="5"/>
  <c r="M534" i="5" s="1"/>
  <c r="G544" i="5"/>
  <c r="G556" i="5"/>
  <c r="G568" i="5"/>
  <c r="G580" i="5"/>
  <c r="G592" i="5"/>
  <c r="G609" i="5"/>
  <c r="G538" i="5"/>
  <c r="G550" i="5"/>
  <c r="G562" i="5"/>
  <c r="G574" i="5"/>
  <c r="G586" i="5"/>
  <c r="G598" i="5"/>
  <c r="G432" i="5"/>
  <c r="G603" i="5"/>
  <c r="G627" i="5"/>
  <c r="G639" i="5"/>
  <c r="G651" i="5"/>
  <c r="G663" i="5"/>
  <c r="G535" i="5"/>
  <c r="G547" i="5"/>
  <c r="G559" i="5"/>
  <c r="G571" i="5"/>
  <c r="G583" i="5"/>
  <c r="G595" i="5"/>
  <c r="G491" i="5"/>
  <c r="G612" i="5"/>
  <c r="G624" i="5"/>
  <c r="G636" i="5"/>
  <c r="G648" i="5"/>
  <c r="G660" i="5"/>
  <c r="G501" i="5"/>
  <c r="G513" i="5"/>
  <c r="G525" i="5"/>
  <c r="G606" i="5"/>
  <c r="G630" i="5"/>
  <c r="G654" i="5"/>
  <c r="G504" i="5"/>
  <c r="G516" i="5"/>
  <c r="G498" i="5"/>
  <c r="G510" i="5"/>
  <c r="G522" i="5"/>
  <c r="G529" i="5"/>
  <c r="G553" i="5"/>
  <c r="G577" i="5"/>
  <c r="G460" i="5"/>
  <c r="G618" i="5"/>
  <c r="G642" i="5"/>
  <c r="G666" i="5"/>
  <c r="G621" i="5"/>
  <c r="G633" i="5"/>
  <c r="G645" i="5"/>
  <c r="G657" i="5"/>
  <c r="G541" i="5"/>
  <c r="G565" i="5"/>
  <c r="G589" i="5"/>
  <c r="G495" i="5"/>
  <c r="G507" i="5"/>
  <c r="G519" i="5"/>
  <c r="G488" i="5"/>
  <c r="G457" i="5"/>
  <c r="G476" i="5"/>
  <c r="G467" i="5"/>
  <c r="G479" i="5"/>
  <c r="G470" i="5"/>
  <c r="G482" i="5"/>
  <c r="G473" i="5"/>
  <c r="G485" i="5"/>
  <c r="G438" i="5"/>
  <c r="G454" i="5"/>
  <c r="G451" i="5"/>
  <c r="G463" i="5"/>
  <c r="G400" i="5"/>
  <c r="G412" i="5"/>
  <c r="G403" i="5"/>
  <c r="G435" i="5"/>
  <c r="G447" i="5"/>
  <c r="G444" i="5"/>
  <c r="G394" i="5"/>
  <c r="G441" i="5"/>
  <c r="G422" i="5"/>
  <c r="G428" i="5"/>
  <c r="G425" i="5"/>
  <c r="G419" i="5"/>
  <c r="G415" i="5"/>
  <c r="G406" i="5"/>
  <c r="G409" i="5"/>
  <c r="G397" i="5"/>
  <c r="B397" i="5"/>
  <c r="B400" i="5" s="1"/>
  <c r="B403" i="5" s="1"/>
  <c r="B406" i="5" s="1"/>
  <c r="B409" i="5" s="1"/>
  <c r="B412" i="5" s="1"/>
  <c r="B415" i="5" s="1"/>
  <c r="C393" i="5"/>
  <c r="B393" i="5"/>
  <c r="C392" i="5"/>
  <c r="B392" i="5"/>
  <c r="E389" i="5"/>
  <c r="J389" i="5" s="1"/>
  <c r="F389" i="5"/>
  <c r="D389" i="5"/>
  <c r="C389" i="5"/>
  <c r="C388" i="5"/>
  <c r="B388" i="5"/>
  <c r="E385" i="5"/>
  <c r="J385" i="5" s="1"/>
  <c r="F385" i="5"/>
  <c r="E382" i="5"/>
  <c r="J382" i="5" s="1"/>
  <c r="F382" i="5"/>
  <c r="E379" i="5"/>
  <c r="J379" i="5" s="1"/>
  <c r="F379" i="5"/>
  <c r="E376" i="5"/>
  <c r="J376" i="5" s="1"/>
  <c r="F376" i="5"/>
  <c r="E373" i="5"/>
  <c r="J373" i="5" s="1"/>
  <c r="F373" i="5"/>
  <c r="E370" i="5"/>
  <c r="J370" i="5" s="1"/>
  <c r="F370" i="5"/>
  <c r="E367" i="5"/>
  <c r="J367" i="5" s="1"/>
  <c r="F367" i="5"/>
  <c r="E364" i="5"/>
  <c r="J364" i="5" s="1"/>
  <c r="F364" i="5"/>
  <c r="E361" i="5"/>
  <c r="J361" i="5" s="1"/>
  <c r="F361" i="5"/>
  <c r="E358" i="5"/>
  <c r="J358" i="5" s="1"/>
  <c r="F358" i="5"/>
  <c r="E355" i="5"/>
  <c r="J355" i="5" s="1"/>
  <c r="F355" i="5"/>
  <c r="D385" i="5"/>
  <c r="D382" i="5"/>
  <c r="D379" i="5"/>
  <c r="D376" i="5"/>
  <c r="D373" i="5"/>
  <c r="D370" i="5"/>
  <c r="D367" i="5"/>
  <c r="D364" i="5"/>
  <c r="D361" i="5"/>
  <c r="D358" i="5"/>
  <c r="D355" i="5"/>
  <c r="B358" i="5"/>
  <c r="B361" i="5" s="1"/>
  <c r="B364" i="5" s="1"/>
  <c r="B367" i="5" s="1"/>
  <c r="B370" i="5" s="1"/>
  <c r="B373" i="5" s="1"/>
  <c r="B376" i="5" s="1"/>
  <c r="B379" i="5" s="1"/>
  <c r="B382" i="5" s="1"/>
  <c r="B385" i="5" s="1"/>
  <c r="C354" i="5"/>
  <c r="B354" i="5"/>
  <c r="E351" i="5"/>
  <c r="J351" i="5" s="1"/>
  <c r="F351" i="5"/>
  <c r="E348" i="5"/>
  <c r="J348" i="5" s="1"/>
  <c r="F348" i="5"/>
  <c r="E345" i="5"/>
  <c r="J345" i="5" s="1"/>
  <c r="F345" i="5"/>
  <c r="E342" i="5"/>
  <c r="J342" i="5" s="1"/>
  <c r="F342" i="5"/>
  <c r="E339" i="5"/>
  <c r="J339" i="5" s="1"/>
  <c r="F339" i="5"/>
  <c r="E336" i="5"/>
  <c r="J336" i="5" s="1"/>
  <c r="F336" i="5"/>
  <c r="E333" i="5"/>
  <c r="J333" i="5" s="1"/>
  <c r="F333" i="5"/>
  <c r="E330" i="5"/>
  <c r="J330" i="5" s="1"/>
  <c r="F330" i="5"/>
  <c r="E327" i="5"/>
  <c r="J327" i="5" s="1"/>
  <c r="F327" i="5"/>
  <c r="E324" i="5"/>
  <c r="J324" i="5" s="1"/>
  <c r="F324" i="5"/>
  <c r="D351" i="5"/>
  <c r="D348" i="5"/>
  <c r="D345" i="5"/>
  <c r="D342" i="5"/>
  <c r="D339" i="5"/>
  <c r="D336" i="5"/>
  <c r="D333" i="5"/>
  <c r="D330" i="5"/>
  <c r="D327" i="5"/>
  <c r="D324" i="5"/>
  <c r="C351" i="5"/>
  <c r="C348" i="5"/>
  <c r="C345" i="5"/>
  <c r="C342" i="5"/>
  <c r="C339" i="5"/>
  <c r="C336" i="5"/>
  <c r="C333" i="5"/>
  <c r="C330" i="5"/>
  <c r="C327" i="5"/>
  <c r="C324" i="5"/>
  <c r="B327" i="5"/>
  <c r="B330" i="5" s="1"/>
  <c r="B333" i="5" s="1"/>
  <c r="B336" i="5" s="1"/>
  <c r="B339" i="5" s="1"/>
  <c r="B342" i="5" s="1"/>
  <c r="B345" i="5" s="1"/>
  <c r="B348" i="5" s="1"/>
  <c r="B351" i="5" s="1"/>
  <c r="C323" i="5"/>
  <c r="B323" i="5"/>
  <c r="E320" i="5"/>
  <c r="J320" i="5" s="1"/>
  <c r="F320" i="5"/>
  <c r="E317" i="5"/>
  <c r="J317" i="5" s="1"/>
  <c r="F317" i="5"/>
  <c r="E314" i="5"/>
  <c r="J314" i="5" s="1"/>
  <c r="F314" i="5"/>
  <c r="E311" i="5"/>
  <c r="J311" i="5" s="1"/>
  <c r="F311" i="5"/>
  <c r="D320" i="5"/>
  <c r="D317" i="5"/>
  <c r="D314" i="5"/>
  <c r="D311" i="5"/>
  <c r="C320" i="5"/>
  <c r="C314" i="5"/>
  <c r="B314" i="5"/>
  <c r="B317" i="5" s="1"/>
  <c r="B320" i="5" s="1"/>
  <c r="C310" i="5"/>
  <c r="B310" i="5"/>
  <c r="E238" i="5"/>
  <c r="J238" i="5" s="1"/>
  <c r="F238" i="5"/>
  <c r="E235" i="5"/>
  <c r="J235" i="5" s="1"/>
  <c r="F235" i="5"/>
  <c r="E232" i="5"/>
  <c r="J232" i="5" s="1"/>
  <c r="F232" i="5"/>
  <c r="E229" i="5"/>
  <c r="J229" i="5" s="1"/>
  <c r="F229" i="5"/>
  <c r="E226" i="5"/>
  <c r="J226" i="5" s="1"/>
  <c r="F226" i="5"/>
  <c r="E223" i="5"/>
  <c r="J223" i="5" s="1"/>
  <c r="F223" i="5"/>
  <c r="E220" i="5"/>
  <c r="J220" i="5" s="1"/>
  <c r="F220" i="5"/>
  <c r="E217" i="5"/>
  <c r="J217" i="5" s="1"/>
  <c r="F217" i="5"/>
  <c r="E214" i="5"/>
  <c r="J214" i="5" s="1"/>
  <c r="F214" i="5"/>
  <c r="E211" i="5"/>
  <c r="J211" i="5" s="1"/>
  <c r="F211" i="5"/>
  <c r="E208" i="5"/>
  <c r="J208" i="5" s="1"/>
  <c r="F208" i="5"/>
  <c r="E205" i="5"/>
  <c r="J205" i="5" s="1"/>
  <c r="F205" i="5"/>
  <c r="E202" i="5"/>
  <c r="J202" i="5" s="1"/>
  <c r="F202" i="5"/>
  <c r="E199" i="5"/>
  <c r="J199" i="5" s="1"/>
  <c r="F199" i="5"/>
  <c r="E196" i="5"/>
  <c r="J196" i="5" s="1"/>
  <c r="F196" i="5"/>
  <c r="E193" i="5"/>
  <c r="J193" i="5" s="1"/>
  <c r="F193" i="5"/>
  <c r="E190" i="5"/>
  <c r="J190" i="5" s="1"/>
  <c r="F190" i="5"/>
  <c r="E187" i="5"/>
  <c r="J187" i="5" s="1"/>
  <c r="F187" i="5"/>
  <c r="E184" i="5"/>
  <c r="J184" i="5" s="1"/>
  <c r="F184" i="5"/>
  <c r="E181" i="5"/>
  <c r="J181" i="5" s="1"/>
  <c r="F181" i="5"/>
  <c r="E178" i="5"/>
  <c r="J178" i="5" s="1"/>
  <c r="F178" i="5"/>
  <c r="E175" i="5"/>
  <c r="J175" i="5" s="1"/>
  <c r="F175" i="5"/>
  <c r="E172" i="5"/>
  <c r="J172" i="5" s="1"/>
  <c r="F172" i="5"/>
  <c r="E169" i="5"/>
  <c r="J169" i="5" s="1"/>
  <c r="F169" i="5"/>
  <c r="E166" i="5"/>
  <c r="J166" i="5" s="1"/>
  <c r="F166" i="5"/>
  <c r="D238" i="5"/>
  <c r="D235" i="5"/>
  <c r="D232" i="5"/>
  <c r="D229" i="5"/>
  <c r="D226" i="5"/>
  <c r="D223" i="5"/>
  <c r="D220" i="5"/>
  <c r="D217" i="5"/>
  <c r="D214" i="5"/>
  <c r="D211" i="5"/>
  <c r="D208" i="5"/>
  <c r="D205" i="5"/>
  <c r="D202" i="5"/>
  <c r="D199" i="5"/>
  <c r="D196" i="5"/>
  <c r="D193" i="5"/>
  <c r="D190" i="5"/>
  <c r="D187" i="5"/>
  <c r="D184" i="5"/>
  <c r="D181" i="5"/>
  <c r="D178" i="5"/>
  <c r="D175" i="5"/>
  <c r="D172" i="5"/>
  <c r="D169" i="5"/>
  <c r="D166" i="5"/>
  <c r="C238" i="5"/>
  <c r="C235" i="5"/>
  <c r="C232" i="5"/>
  <c r="C229" i="5"/>
  <c r="C226" i="5"/>
  <c r="C223" i="5"/>
  <c r="C220" i="5"/>
  <c r="C217" i="5"/>
  <c r="C214" i="5"/>
  <c r="C211" i="5"/>
  <c r="C208" i="5"/>
  <c r="C205" i="5"/>
  <c r="C202" i="5"/>
  <c r="C199" i="5"/>
  <c r="C196" i="5"/>
  <c r="C193" i="5"/>
  <c r="C190" i="5"/>
  <c r="C187" i="5"/>
  <c r="C184" i="5"/>
  <c r="C181" i="5"/>
  <c r="C178" i="5"/>
  <c r="C172" i="5"/>
  <c r="C166" i="5"/>
  <c r="C165" i="5"/>
  <c r="B165" i="5"/>
  <c r="E156" i="5"/>
  <c r="J156" i="5" s="1"/>
  <c r="F156" i="5"/>
  <c r="D156" i="5"/>
  <c r="E153" i="5"/>
  <c r="J153" i="5" s="1"/>
  <c r="F153" i="5"/>
  <c r="D153" i="5"/>
  <c r="C156" i="5"/>
  <c r="C152" i="5"/>
  <c r="B152" i="5"/>
  <c r="K178" i="5" l="1"/>
  <c r="K190" i="5"/>
  <c r="K214" i="5"/>
  <c r="K226" i="5"/>
  <c r="K238" i="5"/>
  <c r="K333" i="5"/>
  <c r="K345" i="5"/>
  <c r="K327" i="5"/>
  <c r="K339" i="5"/>
  <c r="K351" i="5"/>
  <c r="K355" i="5"/>
  <c r="K367" i="5"/>
  <c r="K314" i="5"/>
  <c r="K361" i="5"/>
  <c r="K373" i="5"/>
  <c r="K385" i="5"/>
  <c r="K324" i="5"/>
  <c r="K336" i="5"/>
  <c r="K348" i="5"/>
  <c r="K364" i="5"/>
  <c r="K376" i="5"/>
  <c r="K379" i="5"/>
  <c r="K311" i="5"/>
  <c r="K330" i="5"/>
  <c r="K342" i="5"/>
  <c r="K358" i="5"/>
  <c r="K370" i="5"/>
  <c r="K382" i="5"/>
  <c r="K389" i="5"/>
  <c r="K317" i="5"/>
  <c r="AB678" i="5"/>
  <c r="K320" i="5"/>
  <c r="K172" i="5"/>
  <c r="K184" i="5"/>
  <c r="K196" i="5"/>
  <c r="K208" i="5"/>
  <c r="K220" i="5"/>
  <c r="K232" i="5"/>
  <c r="K175" i="5"/>
  <c r="K187" i="5"/>
  <c r="K199" i="5"/>
  <c r="K211" i="5"/>
  <c r="K223" i="5"/>
  <c r="K235" i="5"/>
  <c r="K202" i="5"/>
  <c r="K166" i="5"/>
  <c r="K169" i="5"/>
  <c r="K181" i="5"/>
  <c r="K193" i="5"/>
  <c r="K205" i="5"/>
  <c r="K217" i="5"/>
  <c r="K229" i="5"/>
  <c r="K156" i="5"/>
  <c r="K153" i="5"/>
  <c r="G389" i="5"/>
  <c r="G361" i="5"/>
  <c r="G385" i="5"/>
  <c r="G333" i="5"/>
  <c r="G373" i="5"/>
  <c r="G324" i="5"/>
  <c r="G348" i="5"/>
  <c r="G364" i="5"/>
  <c r="G376" i="5"/>
  <c r="G367" i="5"/>
  <c r="G327" i="5"/>
  <c r="G339" i="5"/>
  <c r="G351" i="5"/>
  <c r="G355" i="5"/>
  <c r="G379" i="5"/>
  <c r="G358" i="5"/>
  <c r="G370" i="5"/>
  <c r="G382" i="5"/>
  <c r="G187" i="5"/>
  <c r="G211" i="5"/>
  <c r="G235" i="5"/>
  <c r="G330" i="5"/>
  <c r="G342" i="5"/>
  <c r="G345" i="5"/>
  <c r="G336" i="5"/>
  <c r="G172" i="5"/>
  <c r="G184" i="5"/>
  <c r="G196" i="5"/>
  <c r="G208" i="5"/>
  <c r="G220" i="5"/>
  <c r="G232" i="5"/>
  <c r="G314" i="5"/>
  <c r="G320" i="5"/>
  <c r="G311" i="5"/>
  <c r="G317" i="5"/>
  <c r="G181" i="5"/>
  <c r="G205" i="5"/>
  <c r="G229" i="5"/>
  <c r="G153" i="5"/>
  <c r="G175" i="5"/>
  <c r="G199" i="5"/>
  <c r="G223" i="5"/>
  <c r="G156" i="5"/>
  <c r="G166" i="5"/>
  <c r="G178" i="5"/>
  <c r="G190" i="5"/>
  <c r="G202" i="5"/>
  <c r="G214" i="5"/>
  <c r="G226" i="5"/>
  <c r="G238" i="5"/>
  <c r="G169" i="5"/>
  <c r="G193" i="5"/>
  <c r="G217" i="5"/>
  <c r="F68" i="5"/>
  <c r="F71" i="5"/>
  <c r="F74" i="5"/>
  <c r="F77" i="5"/>
  <c r="F80" i="5"/>
  <c r="F83" i="5"/>
  <c r="F86" i="5"/>
  <c r="F89" i="5"/>
  <c r="F92" i="5"/>
  <c r="F95" i="5"/>
  <c r="F98" i="5"/>
  <c r="F101" i="5"/>
  <c r="F104" i="5"/>
  <c r="F107" i="5"/>
  <c r="F110" i="5"/>
  <c r="F113" i="5"/>
  <c r="E71" i="5"/>
  <c r="J71" i="5" s="1"/>
  <c r="E74" i="5"/>
  <c r="J74" i="5" s="1"/>
  <c r="E77" i="5"/>
  <c r="J77" i="5" s="1"/>
  <c r="E80" i="5"/>
  <c r="J80" i="5" s="1"/>
  <c r="E83" i="5"/>
  <c r="J83" i="5" s="1"/>
  <c r="E86" i="5"/>
  <c r="J86" i="5" s="1"/>
  <c r="E89" i="5"/>
  <c r="J89" i="5" s="1"/>
  <c r="E92" i="5"/>
  <c r="J92" i="5" s="1"/>
  <c r="E95" i="5"/>
  <c r="J95" i="5" s="1"/>
  <c r="E98" i="5"/>
  <c r="J98" i="5" s="1"/>
  <c r="E101" i="5"/>
  <c r="J101" i="5" s="1"/>
  <c r="E104" i="5"/>
  <c r="J104" i="5" s="1"/>
  <c r="E107" i="5"/>
  <c r="J107" i="5" s="1"/>
  <c r="E110" i="5"/>
  <c r="J110" i="5" s="1"/>
  <c r="E113" i="5"/>
  <c r="J113" i="5" s="1"/>
  <c r="E68" i="5"/>
  <c r="J68" i="5" s="1"/>
  <c r="D113" i="5"/>
  <c r="D110" i="5"/>
  <c r="D107" i="5"/>
  <c r="D104" i="5"/>
  <c r="D101" i="5"/>
  <c r="D98" i="5"/>
  <c r="D95" i="5"/>
  <c r="D92" i="5"/>
  <c r="D89" i="5"/>
  <c r="D86" i="5"/>
  <c r="D83" i="5"/>
  <c r="D80" i="5"/>
  <c r="D77" i="5"/>
  <c r="D74" i="5"/>
  <c r="D71" i="5"/>
  <c r="D68" i="5"/>
  <c r="C113" i="5"/>
  <c r="C110" i="5"/>
  <c r="C107" i="5"/>
  <c r="C104" i="5"/>
  <c r="C101" i="5"/>
  <c r="C98" i="5"/>
  <c r="C95" i="5"/>
  <c r="C92" i="5"/>
  <c r="C89" i="5"/>
  <c r="C86" i="5"/>
  <c r="C83" i="5"/>
  <c r="C80" i="5"/>
  <c r="C77" i="5"/>
  <c r="C74" i="5"/>
  <c r="C71" i="5"/>
  <c r="C68" i="5"/>
  <c r="C67" i="5"/>
  <c r="B67" i="5"/>
  <c r="E64" i="5"/>
  <c r="F64" i="5"/>
  <c r="E61" i="5"/>
  <c r="F61" i="5"/>
  <c r="E58" i="5"/>
  <c r="F58" i="5"/>
  <c r="E55" i="5"/>
  <c r="F55" i="5"/>
  <c r="E52" i="5"/>
  <c r="F52" i="5"/>
  <c r="E49" i="5"/>
  <c r="F49" i="5"/>
  <c r="E46" i="5"/>
  <c r="F46" i="5"/>
  <c r="E43" i="5"/>
  <c r="F43" i="5"/>
  <c r="E40" i="5"/>
  <c r="F40" i="5"/>
  <c r="E37" i="5"/>
  <c r="F37" i="5"/>
  <c r="E34" i="5"/>
  <c r="F34" i="5"/>
  <c r="D64" i="5"/>
  <c r="D61" i="5"/>
  <c r="D58" i="5"/>
  <c r="D55" i="5"/>
  <c r="D52" i="5"/>
  <c r="D49" i="5"/>
  <c r="D46" i="5"/>
  <c r="D43" i="5"/>
  <c r="D40" i="5"/>
  <c r="D37" i="5"/>
  <c r="D34" i="5"/>
  <c r="C64" i="5"/>
  <c r="C61" i="5"/>
  <c r="C58" i="5"/>
  <c r="C55" i="5"/>
  <c r="C52" i="5"/>
  <c r="C49" i="5"/>
  <c r="C46" i="5"/>
  <c r="C43" i="5"/>
  <c r="C37" i="5"/>
  <c r="C34" i="5"/>
  <c r="F31" i="5"/>
  <c r="F28" i="5"/>
  <c r="E31" i="5"/>
  <c r="E28" i="5"/>
  <c r="D31" i="5"/>
  <c r="D28" i="5"/>
  <c r="C31" i="5"/>
  <c r="C28" i="5"/>
  <c r="C27" i="5"/>
  <c r="B27" i="5"/>
  <c r="R35" i="9"/>
  <c r="R207" i="9"/>
  <c r="P207" i="9"/>
  <c r="N207" i="9"/>
  <c r="W207" i="9" s="1"/>
  <c r="X207" i="9" s="1"/>
  <c r="J207" i="9"/>
  <c r="R206" i="9"/>
  <c r="P206" i="9"/>
  <c r="N206" i="9"/>
  <c r="J206" i="9"/>
  <c r="R205" i="9"/>
  <c r="P205" i="9"/>
  <c r="N205" i="9"/>
  <c r="W205" i="9" s="1"/>
  <c r="X205" i="9" s="1"/>
  <c r="J205" i="9"/>
  <c r="R204" i="9"/>
  <c r="P204" i="9"/>
  <c r="N204" i="9"/>
  <c r="W204" i="9" s="1"/>
  <c r="X204" i="9" s="1"/>
  <c r="J204" i="9"/>
  <c r="R203" i="9"/>
  <c r="P203" i="9"/>
  <c r="N203" i="9"/>
  <c r="W203" i="9" s="1"/>
  <c r="X203" i="9" s="1"/>
  <c r="J203" i="9"/>
  <c r="R202" i="9"/>
  <c r="P202" i="9"/>
  <c r="N202" i="9"/>
  <c r="J202" i="9"/>
  <c r="R201" i="9"/>
  <c r="P201" i="9"/>
  <c r="N201" i="9"/>
  <c r="W201" i="9" s="1"/>
  <c r="X201" i="9" s="1"/>
  <c r="J201" i="9"/>
  <c r="R200" i="9"/>
  <c r="P200" i="9"/>
  <c r="N200" i="9"/>
  <c r="W200" i="9" s="1"/>
  <c r="X200" i="9" s="1"/>
  <c r="J200" i="9"/>
  <c r="R199" i="9"/>
  <c r="P199" i="9"/>
  <c r="N199" i="9"/>
  <c r="J199" i="9"/>
  <c r="R198" i="9"/>
  <c r="P198" i="9"/>
  <c r="N198" i="9"/>
  <c r="J198" i="9"/>
  <c r="R197" i="9"/>
  <c r="P197" i="9"/>
  <c r="N197" i="9"/>
  <c r="W197" i="9" s="1"/>
  <c r="X197" i="9" s="1"/>
  <c r="J197" i="9"/>
  <c r="R196" i="9"/>
  <c r="P196" i="9"/>
  <c r="N196" i="9"/>
  <c r="W196" i="9" s="1"/>
  <c r="X196" i="9" s="1"/>
  <c r="J196" i="9"/>
  <c r="R195" i="9"/>
  <c r="P195" i="9"/>
  <c r="N195" i="9"/>
  <c r="T195" i="9" s="1"/>
  <c r="J195" i="9"/>
  <c r="R194" i="9"/>
  <c r="P194" i="9"/>
  <c r="N194" i="9"/>
  <c r="J194" i="9"/>
  <c r="R193" i="9"/>
  <c r="P193" i="9"/>
  <c r="N193" i="9"/>
  <c r="W193" i="9" s="1"/>
  <c r="X193" i="9" s="1"/>
  <c r="J193" i="9"/>
  <c r="R192" i="9"/>
  <c r="P192" i="9"/>
  <c r="N192" i="9"/>
  <c r="W192" i="9" s="1"/>
  <c r="X192" i="9" s="1"/>
  <c r="J192" i="9"/>
  <c r="R191" i="9"/>
  <c r="P191" i="9"/>
  <c r="N191" i="9"/>
  <c r="T191" i="9" s="1"/>
  <c r="J191" i="9"/>
  <c r="R190" i="9"/>
  <c r="P190" i="9"/>
  <c r="N190" i="9"/>
  <c r="J190" i="9"/>
  <c r="R189" i="9"/>
  <c r="P189" i="9"/>
  <c r="N189" i="9"/>
  <c r="W189" i="9" s="1"/>
  <c r="X189" i="9" s="1"/>
  <c r="J189" i="9"/>
  <c r="R188" i="9"/>
  <c r="P188" i="9"/>
  <c r="N188" i="9"/>
  <c r="J188" i="9"/>
  <c r="R187" i="9"/>
  <c r="P187" i="9"/>
  <c r="N187" i="9"/>
  <c r="W187" i="9" s="1"/>
  <c r="X187" i="9" s="1"/>
  <c r="J187" i="9"/>
  <c r="R186" i="9"/>
  <c r="P186" i="9"/>
  <c r="N186" i="9"/>
  <c r="J186" i="9"/>
  <c r="R184" i="9"/>
  <c r="P184" i="9"/>
  <c r="N184" i="9"/>
  <c r="J184" i="9"/>
  <c r="R183" i="9"/>
  <c r="P183" i="9"/>
  <c r="N183" i="9"/>
  <c r="W183" i="9" s="1"/>
  <c r="X183" i="9" s="1"/>
  <c r="J183" i="9"/>
  <c r="R182" i="9"/>
  <c r="P182" i="9"/>
  <c r="N182" i="9"/>
  <c r="T182" i="9" s="1"/>
  <c r="J182" i="9"/>
  <c r="R181" i="9"/>
  <c r="P181" i="9"/>
  <c r="N181" i="9"/>
  <c r="W181" i="9" s="1"/>
  <c r="X181" i="9" s="1"/>
  <c r="J181" i="9"/>
  <c r="R180" i="9"/>
  <c r="P180" i="9"/>
  <c r="N180" i="9"/>
  <c r="W180" i="9" s="1"/>
  <c r="X180" i="9" s="1"/>
  <c r="J180" i="9"/>
  <c r="R179" i="9"/>
  <c r="P179" i="9"/>
  <c r="N179" i="9"/>
  <c r="W179" i="9" s="1"/>
  <c r="X179" i="9" s="1"/>
  <c r="J179" i="9"/>
  <c r="R178" i="9"/>
  <c r="P178" i="9"/>
  <c r="N178" i="9"/>
  <c r="T178" i="9" s="1"/>
  <c r="J178" i="9"/>
  <c r="R177" i="9"/>
  <c r="P177" i="9"/>
  <c r="N177" i="9"/>
  <c r="W177" i="9" s="1"/>
  <c r="X177" i="9" s="1"/>
  <c r="J177" i="9"/>
  <c r="R176" i="9"/>
  <c r="P176" i="9"/>
  <c r="N176" i="9"/>
  <c r="W176" i="9" s="1"/>
  <c r="X176" i="9" s="1"/>
  <c r="J176" i="9"/>
  <c r="R175" i="9"/>
  <c r="P175" i="9"/>
  <c r="N175" i="9"/>
  <c r="T175" i="9" s="1"/>
  <c r="J175" i="9"/>
  <c r="R174" i="9"/>
  <c r="P174" i="9"/>
  <c r="N174" i="9"/>
  <c r="T174" i="9" s="1"/>
  <c r="J174" i="9"/>
  <c r="R173" i="9"/>
  <c r="P173" i="9"/>
  <c r="N173" i="9"/>
  <c r="W173" i="9" s="1"/>
  <c r="X173" i="9" s="1"/>
  <c r="J173" i="9"/>
  <c r="R172" i="9"/>
  <c r="P172" i="9"/>
  <c r="N172" i="9"/>
  <c r="W172" i="9" s="1"/>
  <c r="X172" i="9" s="1"/>
  <c r="J172" i="9"/>
  <c r="R171" i="9"/>
  <c r="P171" i="9"/>
  <c r="N171" i="9"/>
  <c r="W171" i="9" s="1"/>
  <c r="X171" i="9" s="1"/>
  <c r="J171" i="9"/>
  <c r="R170" i="9"/>
  <c r="P170" i="9"/>
  <c r="N170" i="9"/>
  <c r="W170" i="9" s="1"/>
  <c r="X170" i="9" s="1"/>
  <c r="J170" i="9"/>
  <c r="R169" i="9"/>
  <c r="P169" i="9"/>
  <c r="N169" i="9"/>
  <c r="W169" i="9" s="1"/>
  <c r="X169" i="9" s="1"/>
  <c r="J169" i="9"/>
  <c r="R168" i="9"/>
  <c r="P168" i="9"/>
  <c r="N168" i="9"/>
  <c r="T168" i="9" s="1"/>
  <c r="J168" i="9"/>
  <c r="R167" i="9"/>
  <c r="P167" i="9"/>
  <c r="N167" i="9"/>
  <c r="W167" i="9" s="1"/>
  <c r="X167" i="9" s="1"/>
  <c r="J167" i="9"/>
  <c r="R166" i="9"/>
  <c r="P166" i="9"/>
  <c r="N166" i="9"/>
  <c r="W166" i="9" s="1"/>
  <c r="X166" i="9" s="1"/>
  <c r="J166" i="9"/>
  <c r="R165" i="9"/>
  <c r="P165" i="9"/>
  <c r="N165" i="9"/>
  <c r="W165" i="9" s="1"/>
  <c r="X165" i="9" s="1"/>
  <c r="J165" i="9"/>
  <c r="R164" i="9"/>
  <c r="P164" i="9"/>
  <c r="N164" i="9"/>
  <c r="W164" i="9" s="1"/>
  <c r="X164" i="9" s="1"/>
  <c r="J164" i="9"/>
  <c r="R163" i="9"/>
  <c r="P163" i="9"/>
  <c r="N163" i="9"/>
  <c r="J163" i="9"/>
  <c r="R162" i="9"/>
  <c r="P162" i="9"/>
  <c r="N162" i="9"/>
  <c r="W162" i="9" s="1"/>
  <c r="X162" i="9" s="1"/>
  <c r="J162" i="9"/>
  <c r="R161" i="9"/>
  <c r="P161" i="9"/>
  <c r="N161" i="9"/>
  <c r="W161" i="9" s="1"/>
  <c r="X161" i="9" s="1"/>
  <c r="J161" i="9"/>
  <c r="B161" i="9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R159" i="9"/>
  <c r="P159" i="9"/>
  <c r="N159" i="9"/>
  <c r="W159" i="9" s="1"/>
  <c r="X159" i="9" s="1"/>
  <c r="J159" i="9"/>
  <c r="R158" i="9"/>
  <c r="P158" i="9"/>
  <c r="N158" i="9"/>
  <c r="T158" i="9" s="1"/>
  <c r="J158" i="9"/>
  <c r="R157" i="9"/>
  <c r="P157" i="9"/>
  <c r="N157" i="9"/>
  <c r="J157" i="9"/>
  <c r="R156" i="9"/>
  <c r="P156" i="9"/>
  <c r="N156" i="9"/>
  <c r="W156" i="9" s="1"/>
  <c r="X156" i="9" s="1"/>
  <c r="J156" i="9"/>
  <c r="R155" i="9"/>
  <c r="P155" i="9"/>
  <c r="N155" i="9"/>
  <c r="W155" i="9" s="1"/>
  <c r="X155" i="9" s="1"/>
  <c r="J155" i="9"/>
  <c r="R154" i="9"/>
  <c r="P154" i="9"/>
  <c r="N154" i="9"/>
  <c r="T154" i="9" s="1"/>
  <c r="J154" i="9"/>
  <c r="R153" i="9"/>
  <c r="P153" i="9"/>
  <c r="N153" i="9"/>
  <c r="J153" i="9"/>
  <c r="R152" i="9"/>
  <c r="P152" i="9"/>
  <c r="N152" i="9"/>
  <c r="W152" i="9" s="1"/>
  <c r="X152" i="9" s="1"/>
  <c r="J152" i="9"/>
  <c r="R151" i="9"/>
  <c r="P151" i="9"/>
  <c r="N151" i="9"/>
  <c r="J151" i="9"/>
  <c r="R150" i="9"/>
  <c r="P150" i="9"/>
  <c r="N150" i="9"/>
  <c r="T150" i="9" s="1"/>
  <c r="J150" i="9"/>
  <c r="R149" i="9"/>
  <c r="P149" i="9"/>
  <c r="N149" i="9"/>
  <c r="J149" i="9"/>
  <c r="B149" i="9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R147" i="9"/>
  <c r="P147" i="9"/>
  <c r="N147" i="9"/>
  <c r="W147" i="9" s="1"/>
  <c r="X147" i="9" s="1"/>
  <c r="J147" i="9"/>
  <c r="R146" i="9"/>
  <c r="P146" i="9"/>
  <c r="N146" i="9"/>
  <c r="W146" i="9" s="1"/>
  <c r="X146" i="9" s="1"/>
  <c r="J146" i="9"/>
  <c r="R145" i="9"/>
  <c r="P145" i="9"/>
  <c r="N145" i="9"/>
  <c r="W145" i="9" s="1"/>
  <c r="X145" i="9" s="1"/>
  <c r="J145" i="9"/>
  <c r="R144" i="9"/>
  <c r="P144" i="9"/>
  <c r="N144" i="9"/>
  <c r="J144" i="9"/>
  <c r="R143" i="9"/>
  <c r="P143" i="9"/>
  <c r="N143" i="9"/>
  <c r="W143" i="9" s="1"/>
  <c r="X143" i="9" s="1"/>
  <c r="J143" i="9"/>
  <c r="R142" i="9"/>
  <c r="P142" i="9"/>
  <c r="N142" i="9"/>
  <c r="J142" i="9"/>
  <c r="R141" i="9"/>
  <c r="P141" i="9"/>
  <c r="N141" i="9"/>
  <c r="J141" i="9"/>
  <c r="R140" i="9"/>
  <c r="P140" i="9"/>
  <c r="N140" i="9"/>
  <c r="J140" i="9"/>
  <c r="R139" i="9"/>
  <c r="P139" i="9"/>
  <c r="N139" i="9"/>
  <c r="W139" i="9" s="1"/>
  <c r="X139" i="9" s="1"/>
  <c r="J139" i="9"/>
  <c r="B139" i="9"/>
  <c r="B140" i="9" s="1"/>
  <c r="B141" i="9" s="1"/>
  <c r="B142" i="9" s="1"/>
  <c r="B143" i="9" s="1"/>
  <c r="B144" i="9" s="1"/>
  <c r="B145" i="9" s="1"/>
  <c r="B146" i="9" s="1"/>
  <c r="B147" i="9" s="1"/>
  <c r="R137" i="9"/>
  <c r="P137" i="9"/>
  <c r="N137" i="9"/>
  <c r="W137" i="9" s="1"/>
  <c r="X137" i="9" s="1"/>
  <c r="J137" i="9"/>
  <c r="R136" i="9"/>
  <c r="P136" i="9"/>
  <c r="N136" i="9"/>
  <c r="T136" i="9" s="1"/>
  <c r="J136" i="9"/>
  <c r="R135" i="9"/>
  <c r="P135" i="9"/>
  <c r="N135" i="9"/>
  <c r="J135" i="9"/>
  <c r="R134" i="9"/>
  <c r="P134" i="9"/>
  <c r="N134" i="9"/>
  <c r="W134" i="9" s="1"/>
  <c r="X134" i="9" s="1"/>
  <c r="J134" i="9"/>
  <c r="R133" i="9"/>
  <c r="P133" i="9"/>
  <c r="N133" i="9"/>
  <c r="W133" i="9" s="1"/>
  <c r="X133" i="9" s="1"/>
  <c r="J133" i="9"/>
  <c r="B133" i="9"/>
  <c r="B134" i="9" s="1"/>
  <c r="B135" i="9" s="1"/>
  <c r="B136" i="9" s="1"/>
  <c r="B137" i="9" s="1"/>
  <c r="R131" i="9"/>
  <c r="P131" i="9"/>
  <c r="N131" i="9"/>
  <c r="J131" i="9"/>
  <c r="R130" i="9"/>
  <c r="P130" i="9"/>
  <c r="N130" i="9"/>
  <c r="J130" i="9"/>
  <c r="R129" i="9"/>
  <c r="P129" i="9"/>
  <c r="N129" i="9"/>
  <c r="W129" i="9" s="1"/>
  <c r="X129" i="9" s="1"/>
  <c r="J129" i="9"/>
  <c r="R128" i="9"/>
  <c r="P128" i="9"/>
  <c r="N128" i="9"/>
  <c r="W128" i="9" s="1"/>
  <c r="X128" i="9" s="1"/>
  <c r="J128" i="9"/>
  <c r="R127" i="9"/>
  <c r="P127" i="9"/>
  <c r="N127" i="9"/>
  <c r="T127" i="9" s="1"/>
  <c r="J127" i="9"/>
  <c r="R126" i="9"/>
  <c r="P126" i="9"/>
  <c r="N126" i="9"/>
  <c r="J126" i="9"/>
  <c r="B126" i="9"/>
  <c r="B127" i="9" s="1"/>
  <c r="B128" i="9" s="1"/>
  <c r="B129" i="9" s="1"/>
  <c r="B130" i="9" s="1"/>
  <c r="B131" i="9" s="1"/>
  <c r="R124" i="9"/>
  <c r="P124" i="9"/>
  <c r="N124" i="9"/>
  <c r="W124" i="9" s="1"/>
  <c r="X124" i="9" s="1"/>
  <c r="J124" i="9"/>
  <c r="R123" i="9"/>
  <c r="P123" i="9"/>
  <c r="N123" i="9"/>
  <c r="W123" i="9" s="1"/>
  <c r="X123" i="9" s="1"/>
  <c r="J123" i="9"/>
  <c r="R122" i="9"/>
  <c r="P122" i="9"/>
  <c r="N122" i="9"/>
  <c r="T122" i="9" s="1"/>
  <c r="J122" i="9"/>
  <c r="R121" i="9"/>
  <c r="P121" i="9"/>
  <c r="N121" i="9"/>
  <c r="J121" i="9"/>
  <c r="B121" i="9"/>
  <c r="B122" i="9" s="1"/>
  <c r="B123" i="9" s="1"/>
  <c r="B124" i="9" s="1"/>
  <c r="R119" i="9"/>
  <c r="P119" i="9"/>
  <c r="N119" i="9"/>
  <c r="W119" i="9" s="1"/>
  <c r="X119" i="9" s="1"/>
  <c r="J119" i="9"/>
  <c r="R118" i="9"/>
  <c r="P118" i="9"/>
  <c r="N118" i="9"/>
  <c r="W118" i="9" s="1"/>
  <c r="X118" i="9" s="1"/>
  <c r="Y118" i="9" s="1"/>
  <c r="J118" i="9"/>
  <c r="R117" i="9"/>
  <c r="P117" i="9"/>
  <c r="N117" i="9"/>
  <c r="T117" i="9" s="1"/>
  <c r="J117" i="9"/>
  <c r="R116" i="9"/>
  <c r="P116" i="9"/>
  <c r="N116" i="9"/>
  <c r="J116" i="9"/>
  <c r="R115" i="9"/>
  <c r="P115" i="9"/>
  <c r="N115" i="9"/>
  <c r="W115" i="9" s="1"/>
  <c r="X115" i="9" s="1"/>
  <c r="J115" i="9"/>
  <c r="R114" i="9"/>
  <c r="P114" i="9"/>
  <c r="N114" i="9"/>
  <c r="W114" i="9" s="1"/>
  <c r="X114" i="9" s="1"/>
  <c r="J114" i="9"/>
  <c r="R113" i="9"/>
  <c r="P113" i="9"/>
  <c r="N113" i="9"/>
  <c r="W113" i="9" s="1"/>
  <c r="X113" i="9" s="1"/>
  <c r="J113" i="9"/>
  <c r="R112" i="9"/>
  <c r="P112" i="9"/>
  <c r="N112" i="9"/>
  <c r="J112" i="9"/>
  <c r="B112" i="9"/>
  <c r="B113" i="9" s="1"/>
  <c r="B114" i="9" s="1"/>
  <c r="B115" i="9" s="1"/>
  <c r="B116" i="9" s="1"/>
  <c r="B117" i="9" s="1"/>
  <c r="B118" i="9" s="1"/>
  <c r="B119" i="9" s="1"/>
  <c r="R109" i="9"/>
  <c r="P109" i="9"/>
  <c r="N109" i="9"/>
  <c r="W109" i="9" s="1"/>
  <c r="X109" i="9" s="1"/>
  <c r="J109" i="9"/>
  <c r="B109" i="9"/>
  <c r="R107" i="9"/>
  <c r="P107" i="9"/>
  <c r="N107" i="9"/>
  <c r="T107" i="9" s="1"/>
  <c r="J107" i="9"/>
  <c r="R106" i="9"/>
  <c r="P106" i="9"/>
  <c r="N106" i="9"/>
  <c r="J106" i="9"/>
  <c r="R105" i="9"/>
  <c r="P105" i="9"/>
  <c r="N105" i="9"/>
  <c r="J105" i="9"/>
  <c r="R104" i="9"/>
  <c r="P104" i="9"/>
  <c r="N104" i="9"/>
  <c r="W104" i="9" s="1"/>
  <c r="X104" i="9" s="1"/>
  <c r="J104" i="9"/>
  <c r="R103" i="9"/>
  <c r="P103" i="9"/>
  <c r="N103" i="9"/>
  <c r="W103" i="9" s="1"/>
  <c r="X103" i="9" s="1"/>
  <c r="J103" i="9"/>
  <c r="R102" i="9"/>
  <c r="P102" i="9"/>
  <c r="N102" i="9"/>
  <c r="J102" i="9"/>
  <c r="R101" i="9"/>
  <c r="P101" i="9"/>
  <c r="N101" i="9"/>
  <c r="J101" i="9"/>
  <c r="R100" i="9"/>
  <c r="P100" i="9"/>
  <c r="N100" i="9"/>
  <c r="W100" i="9" s="1"/>
  <c r="X100" i="9" s="1"/>
  <c r="J100" i="9"/>
  <c r="R99" i="9"/>
  <c r="P99" i="9"/>
  <c r="N99" i="9"/>
  <c r="W99" i="9" s="1"/>
  <c r="X99" i="9" s="1"/>
  <c r="J99" i="9"/>
  <c r="R98" i="9"/>
  <c r="P98" i="9"/>
  <c r="N98" i="9"/>
  <c r="T98" i="9" s="1"/>
  <c r="J98" i="9"/>
  <c r="R97" i="9"/>
  <c r="P97" i="9"/>
  <c r="N97" i="9"/>
  <c r="W97" i="9" s="1"/>
  <c r="X97" i="9" s="1"/>
  <c r="J97" i="9"/>
  <c r="B97" i="9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R95" i="9"/>
  <c r="P95" i="9"/>
  <c r="N95" i="9"/>
  <c r="J95" i="9"/>
  <c r="R94" i="9"/>
  <c r="P94" i="9"/>
  <c r="N94" i="9"/>
  <c r="W94" i="9" s="1"/>
  <c r="X94" i="9" s="1"/>
  <c r="J94" i="9"/>
  <c r="R93" i="9"/>
  <c r="P93" i="9"/>
  <c r="N93" i="9"/>
  <c r="J93" i="9"/>
  <c r="R92" i="9"/>
  <c r="P92" i="9"/>
  <c r="N92" i="9"/>
  <c r="W92" i="9" s="1"/>
  <c r="X92" i="9" s="1"/>
  <c r="J92" i="9"/>
  <c r="R91" i="9"/>
  <c r="P91" i="9"/>
  <c r="N91" i="9"/>
  <c r="T91" i="9" s="1"/>
  <c r="J91" i="9"/>
  <c r="R90" i="9"/>
  <c r="P90" i="9"/>
  <c r="N90" i="9"/>
  <c r="T90" i="9" s="1"/>
  <c r="J90" i="9"/>
  <c r="R89" i="9"/>
  <c r="P89" i="9"/>
  <c r="N89" i="9"/>
  <c r="T89" i="9" s="1"/>
  <c r="J89" i="9"/>
  <c r="R88" i="9"/>
  <c r="P88" i="9"/>
  <c r="N88" i="9"/>
  <c r="W88" i="9" s="1"/>
  <c r="X88" i="9" s="1"/>
  <c r="J88" i="9"/>
  <c r="R87" i="9"/>
  <c r="P87" i="9"/>
  <c r="N87" i="9"/>
  <c r="T87" i="9" s="1"/>
  <c r="J87" i="9"/>
  <c r="R86" i="9"/>
  <c r="P86" i="9"/>
  <c r="N86" i="9"/>
  <c r="T86" i="9" s="1"/>
  <c r="J86" i="9"/>
  <c r="B86" i="9"/>
  <c r="B87" i="9" s="1"/>
  <c r="B88" i="9" s="1"/>
  <c r="B89" i="9" s="1"/>
  <c r="B90" i="9" s="1"/>
  <c r="B91" i="9" s="1"/>
  <c r="B92" i="9" s="1"/>
  <c r="B93" i="9" s="1"/>
  <c r="B94" i="9" s="1"/>
  <c r="B95" i="9" s="1"/>
  <c r="R84" i="9"/>
  <c r="P84" i="9"/>
  <c r="N84" i="9"/>
  <c r="W84" i="9" s="1"/>
  <c r="X84" i="9" s="1"/>
  <c r="J84" i="9"/>
  <c r="R83" i="9"/>
  <c r="P83" i="9"/>
  <c r="N83" i="9"/>
  <c r="W83" i="9" s="1"/>
  <c r="X83" i="9" s="1"/>
  <c r="J83" i="9"/>
  <c r="R82" i="9"/>
  <c r="P82" i="9"/>
  <c r="N82" i="9"/>
  <c r="W82" i="9" s="1"/>
  <c r="X82" i="9" s="1"/>
  <c r="Y82" i="9" s="1"/>
  <c r="J82" i="9"/>
  <c r="R81" i="9"/>
  <c r="P81" i="9"/>
  <c r="N81" i="9"/>
  <c r="W81" i="9" s="1"/>
  <c r="X81" i="9" s="1"/>
  <c r="J81" i="9"/>
  <c r="B81" i="9"/>
  <c r="B82" i="9" s="1"/>
  <c r="B83" i="9" s="1"/>
  <c r="B84" i="9" s="1"/>
  <c r="R79" i="9"/>
  <c r="P79" i="9"/>
  <c r="N79" i="9"/>
  <c r="W79" i="9" s="1"/>
  <c r="X79" i="9" s="1"/>
  <c r="J79" i="9"/>
  <c r="R78" i="9"/>
  <c r="P78" i="9"/>
  <c r="N78" i="9"/>
  <c r="J78" i="9"/>
  <c r="R77" i="9"/>
  <c r="P77" i="9"/>
  <c r="N77" i="9"/>
  <c r="W77" i="9" s="1"/>
  <c r="X77" i="9" s="1"/>
  <c r="J77" i="9"/>
  <c r="R76" i="9"/>
  <c r="P76" i="9"/>
  <c r="N76" i="9"/>
  <c r="W76" i="9" s="1"/>
  <c r="X76" i="9" s="1"/>
  <c r="J76" i="9"/>
  <c r="R75" i="9"/>
  <c r="P75" i="9"/>
  <c r="N75" i="9"/>
  <c r="W75" i="9" s="1"/>
  <c r="X75" i="9" s="1"/>
  <c r="J75" i="9"/>
  <c r="R74" i="9"/>
  <c r="P74" i="9"/>
  <c r="N74" i="9"/>
  <c r="T74" i="9" s="1"/>
  <c r="J74" i="9"/>
  <c r="R73" i="9"/>
  <c r="P73" i="9"/>
  <c r="N73" i="9"/>
  <c r="W73" i="9" s="1"/>
  <c r="X73" i="9" s="1"/>
  <c r="J73" i="9"/>
  <c r="R72" i="9"/>
  <c r="P72" i="9"/>
  <c r="N72" i="9"/>
  <c r="W72" i="9" s="1"/>
  <c r="X72" i="9" s="1"/>
  <c r="J72" i="9"/>
  <c r="R71" i="9"/>
  <c r="P71" i="9"/>
  <c r="N71" i="9"/>
  <c r="W71" i="9" s="1"/>
  <c r="X71" i="9" s="1"/>
  <c r="J71" i="9"/>
  <c r="R70" i="9"/>
  <c r="P70" i="9"/>
  <c r="N70" i="9"/>
  <c r="J70" i="9"/>
  <c r="R69" i="9"/>
  <c r="P69" i="9"/>
  <c r="N69" i="9"/>
  <c r="W69" i="9" s="1"/>
  <c r="X69" i="9" s="1"/>
  <c r="J69" i="9"/>
  <c r="R68" i="9"/>
  <c r="P68" i="9"/>
  <c r="N68" i="9"/>
  <c r="W68" i="9" s="1"/>
  <c r="X68" i="9" s="1"/>
  <c r="J68" i="9"/>
  <c r="R67" i="9"/>
  <c r="P67" i="9"/>
  <c r="N67" i="9"/>
  <c r="W67" i="9" s="1"/>
  <c r="X67" i="9" s="1"/>
  <c r="J67" i="9"/>
  <c r="R66" i="9"/>
  <c r="P66" i="9"/>
  <c r="N66" i="9"/>
  <c r="T66" i="9" s="1"/>
  <c r="J66" i="9"/>
  <c r="R65" i="9"/>
  <c r="P65" i="9"/>
  <c r="N65" i="9"/>
  <c r="W65" i="9" s="1"/>
  <c r="X65" i="9" s="1"/>
  <c r="J65" i="9"/>
  <c r="R64" i="9"/>
  <c r="P64" i="9"/>
  <c r="N64" i="9"/>
  <c r="W64" i="9" s="1"/>
  <c r="X64" i="9" s="1"/>
  <c r="J64" i="9"/>
  <c r="R63" i="9"/>
  <c r="P63" i="9"/>
  <c r="N63" i="9"/>
  <c r="W63" i="9" s="1"/>
  <c r="X63" i="9" s="1"/>
  <c r="J63" i="9"/>
  <c r="R62" i="9"/>
  <c r="P62" i="9"/>
  <c r="N62" i="9"/>
  <c r="J62" i="9"/>
  <c r="R61" i="9"/>
  <c r="P61" i="9"/>
  <c r="N61" i="9"/>
  <c r="W61" i="9" s="1"/>
  <c r="X61" i="9" s="1"/>
  <c r="J61" i="9"/>
  <c r="R60" i="9"/>
  <c r="P60" i="9"/>
  <c r="N60" i="9"/>
  <c r="W60" i="9" s="1"/>
  <c r="X60" i="9" s="1"/>
  <c r="J60" i="9"/>
  <c r="R59" i="9"/>
  <c r="P59" i="9"/>
  <c r="N59" i="9"/>
  <c r="W59" i="9" s="1"/>
  <c r="X59" i="9" s="1"/>
  <c r="J59" i="9"/>
  <c r="R58" i="9"/>
  <c r="P58" i="9"/>
  <c r="N58" i="9"/>
  <c r="T58" i="9" s="1"/>
  <c r="J58" i="9"/>
  <c r="R57" i="9"/>
  <c r="P57" i="9"/>
  <c r="N57" i="9"/>
  <c r="W57" i="9" s="1"/>
  <c r="X57" i="9" s="1"/>
  <c r="J57" i="9"/>
  <c r="R56" i="9"/>
  <c r="P56" i="9"/>
  <c r="N56" i="9"/>
  <c r="W56" i="9" s="1"/>
  <c r="X56" i="9" s="1"/>
  <c r="J56" i="9"/>
  <c r="R55" i="9"/>
  <c r="P55" i="9"/>
  <c r="N55" i="9"/>
  <c r="W55" i="9" s="1"/>
  <c r="X55" i="9" s="1"/>
  <c r="J55" i="9"/>
  <c r="B55" i="9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R53" i="9"/>
  <c r="P53" i="9"/>
  <c r="N53" i="9"/>
  <c r="W53" i="9" s="1"/>
  <c r="X53" i="9" s="1"/>
  <c r="J53" i="9"/>
  <c r="R52" i="9"/>
  <c r="P52" i="9"/>
  <c r="N52" i="9"/>
  <c r="T52" i="9" s="1"/>
  <c r="J52" i="9"/>
  <c r="B52" i="9"/>
  <c r="B53" i="9" s="1"/>
  <c r="R50" i="9"/>
  <c r="P50" i="9"/>
  <c r="N50" i="9"/>
  <c r="T50" i="9" s="1"/>
  <c r="J50" i="9"/>
  <c r="R49" i="9"/>
  <c r="P49" i="9"/>
  <c r="N49" i="9"/>
  <c r="W49" i="9" s="1"/>
  <c r="X49" i="9" s="1"/>
  <c r="J49" i="9"/>
  <c r="R48" i="9"/>
  <c r="P48" i="9"/>
  <c r="N48" i="9"/>
  <c r="W48" i="9" s="1"/>
  <c r="X48" i="9" s="1"/>
  <c r="J48" i="9"/>
  <c r="R47" i="9"/>
  <c r="P47" i="9"/>
  <c r="N47" i="9"/>
  <c r="T47" i="9" s="1"/>
  <c r="J47" i="9"/>
  <c r="R46" i="9"/>
  <c r="P46" i="9"/>
  <c r="N46" i="9"/>
  <c r="T46" i="9" s="1"/>
  <c r="J46" i="9"/>
  <c r="R45" i="9"/>
  <c r="P45" i="9"/>
  <c r="N45" i="9"/>
  <c r="T45" i="9" s="1"/>
  <c r="J45" i="9"/>
  <c r="R44" i="9"/>
  <c r="P44" i="9"/>
  <c r="N44" i="9"/>
  <c r="W44" i="9" s="1"/>
  <c r="X44" i="9" s="1"/>
  <c r="J44" i="9"/>
  <c r="R43" i="9"/>
  <c r="P43" i="9"/>
  <c r="N43" i="9"/>
  <c r="T43" i="9" s="1"/>
  <c r="J43" i="9"/>
  <c r="R42" i="9"/>
  <c r="P42" i="9"/>
  <c r="N42" i="9"/>
  <c r="T42" i="9" s="1"/>
  <c r="J42" i="9"/>
  <c r="R41" i="9"/>
  <c r="P41" i="9"/>
  <c r="N41" i="9"/>
  <c r="T41" i="9" s="1"/>
  <c r="J41" i="9"/>
  <c r="R40" i="9"/>
  <c r="P40" i="9"/>
  <c r="N40" i="9"/>
  <c r="W40" i="9" s="1"/>
  <c r="X40" i="9" s="1"/>
  <c r="J40" i="9"/>
  <c r="R39" i="9"/>
  <c r="P39" i="9"/>
  <c r="N39" i="9"/>
  <c r="W39" i="9" s="1"/>
  <c r="X39" i="9" s="1"/>
  <c r="J39" i="9"/>
  <c r="R38" i="9"/>
  <c r="P38" i="9"/>
  <c r="N38" i="9"/>
  <c r="W38" i="9" s="1"/>
  <c r="X38" i="9" s="1"/>
  <c r="J38" i="9"/>
  <c r="R37" i="9"/>
  <c r="P37" i="9"/>
  <c r="N37" i="9"/>
  <c r="W37" i="9" s="1"/>
  <c r="X37" i="9" s="1"/>
  <c r="J37" i="9"/>
  <c r="R36" i="9"/>
  <c r="P36" i="9"/>
  <c r="N36" i="9"/>
  <c r="W36" i="9" s="1"/>
  <c r="X36" i="9" s="1"/>
  <c r="J36" i="9"/>
  <c r="P35" i="9"/>
  <c r="N35" i="9"/>
  <c r="W35" i="9" s="1"/>
  <c r="X35" i="9" s="1"/>
  <c r="J35" i="9"/>
  <c r="B35" i="9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R33" i="9"/>
  <c r="P33" i="9"/>
  <c r="N33" i="9"/>
  <c r="W33" i="9" s="1"/>
  <c r="X33" i="9" s="1"/>
  <c r="J33" i="9"/>
  <c r="R32" i="9"/>
  <c r="P32" i="9"/>
  <c r="N32" i="9"/>
  <c r="W32" i="9" s="1"/>
  <c r="X32" i="9" s="1"/>
  <c r="J32" i="9"/>
  <c r="R31" i="9"/>
  <c r="P31" i="9"/>
  <c r="N31" i="9"/>
  <c r="W31" i="9" s="1"/>
  <c r="X31" i="9" s="1"/>
  <c r="J31" i="9"/>
  <c r="R30" i="9"/>
  <c r="P30" i="9"/>
  <c r="N30" i="9"/>
  <c r="W30" i="9" s="1"/>
  <c r="X30" i="9" s="1"/>
  <c r="J30" i="9"/>
  <c r="R29" i="9"/>
  <c r="P29" i="9"/>
  <c r="N29" i="9"/>
  <c r="W29" i="9" s="1"/>
  <c r="X29" i="9" s="1"/>
  <c r="J29" i="9"/>
  <c r="R28" i="9"/>
  <c r="P28" i="9"/>
  <c r="N28" i="9"/>
  <c r="W28" i="9" s="1"/>
  <c r="X28" i="9" s="1"/>
  <c r="J28" i="9"/>
  <c r="R27" i="9"/>
  <c r="P27" i="9"/>
  <c r="N27" i="9"/>
  <c r="T27" i="9" s="1"/>
  <c r="J27" i="9"/>
  <c r="R26" i="9"/>
  <c r="P26" i="9"/>
  <c r="N26" i="9"/>
  <c r="W26" i="9" s="1"/>
  <c r="X26" i="9" s="1"/>
  <c r="J26" i="9"/>
  <c r="R25" i="9"/>
  <c r="P25" i="9"/>
  <c r="N25" i="9"/>
  <c r="W25" i="9" s="1"/>
  <c r="X25" i="9" s="1"/>
  <c r="J25" i="9"/>
  <c r="R24" i="9"/>
  <c r="P24" i="9"/>
  <c r="N24" i="9"/>
  <c r="T24" i="9" s="1"/>
  <c r="J24" i="9"/>
  <c r="R23" i="9"/>
  <c r="P23" i="9"/>
  <c r="N23" i="9"/>
  <c r="W23" i="9" s="1"/>
  <c r="X23" i="9" s="1"/>
  <c r="J23" i="9"/>
  <c r="R22" i="9"/>
  <c r="P22" i="9"/>
  <c r="N22" i="9"/>
  <c r="W22" i="9" s="1"/>
  <c r="X22" i="9" s="1"/>
  <c r="J22" i="9"/>
  <c r="R21" i="9"/>
  <c r="P21" i="9"/>
  <c r="N21" i="9"/>
  <c r="W21" i="9" s="1"/>
  <c r="X21" i="9" s="1"/>
  <c r="J21" i="9"/>
  <c r="B21" i="9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S163" i="9" l="1"/>
  <c r="S165" i="9"/>
  <c r="S167" i="9"/>
  <c r="S169" i="9"/>
  <c r="S171" i="9"/>
  <c r="S175" i="9"/>
  <c r="S177" i="9"/>
  <c r="S179" i="9"/>
  <c r="S181" i="9"/>
  <c r="S183" i="9"/>
  <c r="S186" i="9"/>
  <c r="S188" i="9"/>
  <c r="S190" i="9"/>
  <c r="S192" i="9"/>
  <c r="S68" i="9"/>
  <c r="S70" i="9"/>
  <c r="S76" i="9"/>
  <c r="S78" i="9"/>
  <c r="Q82" i="9"/>
  <c r="S134" i="9"/>
  <c r="S136" i="9"/>
  <c r="Q127" i="9"/>
  <c r="Q129" i="9"/>
  <c r="Q131" i="9"/>
  <c r="Q151" i="9"/>
  <c r="Q153" i="9"/>
  <c r="Q157" i="9"/>
  <c r="Q159" i="9"/>
  <c r="Y167" i="9"/>
  <c r="Y169" i="9"/>
  <c r="Y171" i="9"/>
  <c r="U175" i="9"/>
  <c r="Y177" i="9"/>
  <c r="Y179" i="9"/>
  <c r="Y196" i="9"/>
  <c r="Y203" i="9"/>
  <c r="S129" i="9"/>
  <c r="S131" i="9"/>
  <c r="Q133" i="9"/>
  <c r="Q135" i="9"/>
  <c r="Q137" i="9"/>
  <c r="Y146" i="9"/>
  <c r="S151" i="9"/>
  <c r="S153" i="9"/>
  <c r="S155" i="9"/>
  <c r="S157" i="9"/>
  <c r="Q161" i="9"/>
  <c r="Q164" i="9"/>
  <c r="Q166" i="9"/>
  <c r="Q168" i="9"/>
  <c r="Q172" i="9"/>
  <c r="Q174" i="9"/>
  <c r="Q176" i="9"/>
  <c r="Q178" i="9"/>
  <c r="Q182" i="9"/>
  <c r="Q184" i="9"/>
  <c r="Q189" i="9"/>
  <c r="Q191" i="9"/>
  <c r="Q193" i="9"/>
  <c r="Q195" i="9"/>
  <c r="Q197" i="9"/>
  <c r="Q199" i="9"/>
  <c r="Q201" i="9"/>
  <c r="Q205" i="9"/>
  <c r="Q207" i="9"/>
  <c r="Y26" i="9"/>
  <c r="Y28" i="9"/>
  <c r="Y32" i="9"/>
  <c r="S58" i="9"/>
  <c r="S60" i="9"/>
  <c r="S62" i="9"/>
  <c r="U90" i="9"/>
  <c r="Y92" i="9"/>
  <c r="Y94" i="9"/>
  <c r="S194" i="9"/>
  <c r="S196" i="9"/>
  <c r="S200" i="9"/>
  <c r="S203" i="9"/>
  <c r="S204" i="9"/>
  <c r="S205" i="9"/>
  <c r="S206" i="9"/>
  <c r="S207" i="9"/>
  <c r="Q22" i="9"/>
  <c r="Q26" i="9"/>
  <c r="Q28" i="9"/>
  <c r="Q30" i="9"/>
  <c r="Q36" i="9"/>
  <c r="Q40" i="9"/>
  <c r="Q48" i="9"/>
  <c r="S81" i="9"/>
  <c r="S83" i="9"/>
  <c r="Q86" i="9"/>
  <c r="Q87" i="9"/>
  <c r="Q89" i="9"/>
  <c r="Q95" i="9"/>
  <c r="S26" i="9"/>
  <c r="S28" i="9"/>
  <c r="Y205" i="9"/>
  <c r="Q116" i="9"/>
  <c r="Y124" i="9"/>
  <c r="Q139" i="9"/>
  <c r="Q140" i="9"/>
  <c r="Q141" i="9"/>
  <c r="Q142" i="9"/>
  <c r="Q143" i="9"/>
  <c r="Q145" i="9"/>
  <c r="Q147" i="9"/>
  <c r="Y53" i="9"/>
  <c r="S39" i="9"/>
  <c r="S41" i="9"/>
  <c r="S45" i="9"/>
  <c r="S49" i="9"/>
  <c r="Q53" i="9"/>
  <c r="Y60" i="9"/>
  <c r="Y68" i="9"/>
  <c r="Y76" i="9"/>
  <c r="S89" i="9"/>
  <c r="S93" i="9"/>
  <c r="S95" i="9"/>
  <c r="Q99" i="9"/>
  <c r="Q101" i="9"/>
  <c r="Q103" i="9"/>
  <c r="Q105" i="9"/>
  <c r="Q107" i="9"/>
  <c r="S116" i="9"/>
  <c r="S118" i="9"/>
  <c r="Y129" i="9"/>
  <c r="S140" i="9"/>
  <c r="S142" i="9"/>
  <c r="S144" i="9"/>
  <c r="S146" i="9"/>
  <c r="S53" i="9"/>
  <c r="Q55" i="9"/>
  <c r="Q56" i="9"/>
  <c r="Q58" i="9"/>
  <c r="Q60" i="9"/>
  <c r="Q62" i="9"/>
  <c r="Q68" i="9"/>
  <c r="Q70" i="9"/>
  <c r="Q74" i="9"/>
  <c r="Q76" i="9"/>
  <c r="Q78" i="9"/>
  <c r="S98" i="9"/>
  <c r="S102" i="9"/>
  <c r="S104" i="9"/>
  <c r="S106" i="9"/>
  <c r="Q109" i="9"/>
  <c r="S121" i="9"/>
  <c r="S124" i="9"/>
  <c r="Y23" i="9"/>
  <c r="Y25" i="9"/>
  <c r="U27" i="9"/>
  <c r="Y29" i="9"/>
  <c r="Y31" i="9"/>
  <c r="Y57" i="9"/>
  <c r="Y59" i="9"/>
  <c r="Y61" i="9"/>
  <c r="Y67" i="9"/>
  <c r="Y69" i="9"/>
  <c r="Y75" i="9"/>
  <c r="Y77" i="9"/>
  <c r="S86" i="9"/>
  <c r="Q90" i="9"/>
  <c r="Q94" i="9"/>
  <c r="Y97" i="9"/>
  <c r="S109" i="9"/>
  <c r="Y113" i="9"/>
  <c r="Y119" i="9"/>
  <c r="S123" i="9"/>
  <c r="S139" i="9"/>
  <c r="S141" i="9"/>
  <c r="S143" i="9"/>
  <c r="S145" i="9"/>
  <c r="S147" i="9"/>
  <c r="U150" i="9"/>
  <c r="U154" i="9"/>
  <c r="Y156" i="9"/>
  <c r="U158" i="9"/>
  <c r="S162" i="9"/>
  <c r="S164" i="9"/>
  <c r="S166" i="9"/>
  <c r="S168" i="9"/>
  <c r="S170" i="9"/>
  <c r="S172" i="9"/>
  <c r="S174" i="9"/>
  <c r="S176" i="9"/>
  <c r="S178" i="9"/>
  <c r="S182" i="9"/>
  <c r="S184" i="9"/>
  <c r="S189" i="9"/>
  <c r="S191" i="9"/>
  <c r="S193" i="9"/>
  <c r="S195" i="9"/>
  <c r="S197" i="9"/>
  <c r="S199" i="9"/>
  <c r="S201" i="9"/>
  <c r="Q21" i="9"/>
  <c r="Q25" i="9"/>
  <c r="Q31" i="9"/>
  <c r="Y38" i="9"/>
  <c r="Y40" i="9"/>
  <c r="U42" i="9"/>
  <c r="Y44" i="9"/>
  <c r="U46" i="9"/>
  <c r="Y48" i="9"/>
  <c r="U50" i="9"/>
  <c r="Q57" i="9"/>
  <c r="Q59" i="9"/>
  <c r="Q61" i="9"/>
  <c r="Q63" i="9"/>
  <c r="Q65" i="9"/>
  <c r="Q67" i="9"/>
  <c r="Q69" i="9"/>
  <c r="Q71" i="9"/>
  <c r="Q73" i="9"/>
  <c r="Q75" i="9"/>
  <c r="Q77" i="9"/>
  <c r="S88" i="9"/>
  <c r="S92" i="9"/>
  <c r="S94" i="9"/>
  <c r="Q97" i="9"/>
  <c r="Y103" i="9"/>
  <c r="U107" i="9"/>
  <c r="Q113" i="9"/>
  <c r="Q115" i="9"/>
  <c r="Q117" i="9"/>
  <c r="Q119" i="9"/>
  <c r="S126" i="9"/>
  <c r="Q128" i="9"/>
  <c r="Q130" i="9"/>
  <c r="Y137" i="9"/>
  <c r="Q150" i="9"/>
  <c r="Q152" i="9"/>
  <c r="Q154" i="9"/>
  <c r="Q156" i="9"/>
  <c r="Q158" i="9"/>
  <c r="Y161" i="9"/>
  <c r="S21" i="9"/>
  <c r="S23" i="9"/>
  <c r="S27" i="9"/>
  <c r="S29" i="9"/>
  <c r="S31" i="9"/>
  <c r="S57" i="9"/>
  <c r="S59" i="9"/>
  <c r="S61" i="9"/>
  <c r="S67" i="9"/>
  <c r="S69" i="9"/>
  <c r="S75" i="9"/>
  <c r="S77" i="9"/>
  <c r="S97" i="9"/>
  <c r="S113" i="9"/>
  <c r="S119" i="9"/>
  <c r="S130" i="9"/>
  <c r="S150" i="9"/>
  <c r="S152" i="9"/>
  <c r="S154" i="9"/>
  <c r="S156" i="9"/>
  <c r="S158" i="9"/>
  <c r="Y200" i="9"/>
  <c r="Y204" i="9"/>
  <c r="S40" i="9"/>
  <c r="S42" i="9"/>
  <c r="S44" i="9"/>
  <c r="S46" i="9"/>
  <c r="S48" i="9"/>
  <c r="S82" i="9"/>
  <c r="U89" i="9"/>
  <c r="S101" i="9"/>
  <c r="S103" i="9"/>
  <c r="S105" i="9"/>
  <c r="S107" i="9"/>
  <c r="Q124" i="9"/>
  <c r="S135" i="9"/>
  <c r="S137" i="9"/>
  <c r="Q146" i="9"/>
  <c r="S161" i="9"/>
  <c r="Q163" i="9"/>
  <c r="Q165" i="9"/>
  <c r="Q167" i="9"/>
  <c r="Q169" i="9"/>
  <c r="Q173" i="9"/>
  <c r="Q175" i="9"/>
  <c r="Q177" i="9"/>
  <c r="Q179" i="9"/>
  <c r="Q181" i="9"/>
  <c r="Q186" i="9"/>
  <c r="Q188" i="9"/>
  <c r="Q190" i="9"/>
  <c r="Q192" i="9"/>
  <c r="Q194" i="9"/>
  <c r="Q196" i="9"/>
  <c r="Q198" i="9"/>
  <c r="Q200" i="9"/>
  <c r="Q202" i="9"/>
  <c r="Q204" i="9"/>
  <c r="Q206" i="9"/>
  <c r="Y37" i="9"/>
  <c r="Y39" i="9"/>
  <c r="U41" i="9"/>
  <c r="U45" i="9"/>
  <c r="Y49" i="9"/>
  <c r="Y83" i="9"/>
  <c r="Y104" i="9"/>
  <c r="Y134" i="9"/>
  <c r="U136" i="9"/>
  <c r="Q37" i="9"/>
  <c r="Q39" i="9"/>
  <c r="Q83" i="9"/>
  <c r="Q98" i="9"/>
  <c r="Q102" i="9"/>
  <c r="Q104" i="9"/>
  <c r="Q106" i="9"/>
  <c r="Y109" i="9"/>
  <c r="Q134" i="9"/>
  <c r="Q136" i="9"/>
  <c r="Y139" i="9"/>
  <c r="Y143" i="9"/>
  <c r="Y145" i="9"/>
  <c r="Y147" i="9"/>
  <c r="Y164" i="9"/>
  <c r="Y166" i="9"/>
  <c r="U168" i="9"/>
  <c r="Y172" i="9"/>
  <c r="Y176" i="9"/>
  <c r="U178" i="9"/>
  <c r="U191" i="9"/>
  <c r="Y193" i="9"/>
  <c r="U195" i="9"/>
  <c r="Y197" i="9"/>
  <c r="W73" i="5"/>
  <c r="W678" i="5" s="1"/>
  <c r="K71" i="5"/>
  <c r="AO73" i="5" s="1"/>
  <c r="K113" i="5"/>
  <c r="K110" i="5"/>
  <c r="K86" i="5"/>
  <c r="K101" i="5"/>
  <c r="K77" i="5"/>
  <c r="K89" i="5"/>
  <c r="M34" i="5"/>
  <c r="M36" i="5" s="1"/>
  <c r="AP36" i="5" s="1"/>
  <c r="J34" i="5"/>
  <c r="M46" i="5"/>
  <c r="M48" i="5" s="1"/>
  <c r="AP48" i="5" s="1"/>
  <c r="J46" i="5"/>
  <c r="M58" i="5"/>
  <c r="M60" i="5" s="1"/>
  <c r="AP60" i="5" s="1"/>
  <c r="J58" i="5"/>
  <c r="M31" i="5"/>
  <c r="J31" i="5"/>
  <c r="K107" i="5"/>
  <c r="K83" i="5"/>
  <c r="M37" i="5"/>
  <c r="M39" i="5" s="1"/>
  <c r="AP39" i="5" s="1"/>
  <c r="J37" i="5"/>
  <c r="M49" i="5"/>
  <c r="M51" i="5" s="1"/>
  <c r="AP51" i="5" s="1"/>
  <c r="J49" i="5"/>
  <c r="M61" i="5"/>
  <c r="J61" i="5"/>
  <c r="K104" i="5"/>
  <c r="K80" i="5"/>
  <c r="M40" i="5"/>
  <c r="M42" i="5" s="1"/>
  <c r="AP42" i="5" s="1"/>
  <c r="J40" i="5"/>
  <c r="M52" i="5"/>
  <c r="M54" i="5" s="1"/>
  <c r="AP54" i="5" s="1"/>
  <c r="J52" i="5"/>
  <c r="M64" i="5"/>
  <c r="J64" i="5"/>
  <c r="K98" i="5"/>
  <c r="K74" i="5"/>
  <c r="K95" i="5"/>
  <c r="R73" i="5"/>
  <c r="M28" i="5"/>
  <c r="J28" i="5"/>
  <c r="M43" i="5"/>
  <c r="M45" i="5" s="1"/>
  <c r="AP45" i="5" s="1"/>
  <c r="J43" i="5"/>
  <c r="M55" i="5"/>
  <c r="M57" i="5" s="1"/>
  <c r="AP57" i="5" s="1"/>
  <c r="J55" i="5"/>
  <c r="K92" i="5"/>
  <c r="K68" i="5"/>
  <c r="AO70" i="5" s="1"/>
  <c r="B602" i="5"/>
  <c r="R70" i="5"/>
  <c r="M70" i="5"/>
  <c r="W127" i="9"/>
  <c r="X127" i="9" s="1"/>
  <c r="Y127" i="9" s="1"/>
  <c r="W191" i="9"/>
  <c r="X191" i="9" s="1"/>
  <c r="Y191" i="9" s="1"/>
  <c r="S133" i="9"/>
  <c r="T113" i="9"/>
  <c r="U113" i="9" s="1"/>
  <c r="W43" i="9"/>
  <c r="X43" i="9" s="1"/>
  <c r="Y43" i="9" s="1"/>
  <c r="Q149" i="9"/>
  <c r="T104" i="9"/>
  <c r="U104" i="9" s="1"/>
  <c r="T133" i="9"/>
  <c r="U133" i="9" s="1"/>
  <c r="W150" i="9"/>
  <c r="X150" i="9" s="1"/>
  <c r="Y150" i="9" s="1"/>
  <c r="T114" i="9"/>
  <c r="U114" i="9" s="1"/>
  <c r="T37" i="9"/>
  <c r="U37" i="9" s="1"/>
  <c r="T82" i="9"/>
  <c r="U82" i="9" s="1"/>
  <c r="T31" i="9"/>
  <c r="U31" i="9" s="1"/>
  <c r="T49" i="9"/>
  <c r="U49" i="9" s="1"/>
  <c r="W74" i="9"/>
  <c r="X74" i="9" s="1"/>
  <c r="Y74" i="9" s="1"/>
  <c r="T196" i="9"/>
  <c r="U196" i="9" s="1"/>
  <c r="W195" i="9"/>
  <c r="X195" i="9" s="1"/>
  <c r="Y195" i="9" s="1"/>
  <c r="T30" i="9"/>
  <c r="U30" i="9" s="1"/>
  <c r="W91" i="9"/>
  <c r="X91" i="9" s="1"/>
  <c r="Y91" i="9" s="1"/>
  <c r="S114" i="9"/>
  <c r="T171" i="9"/>
  <c r="U171" i="9" s="1"/>
  <c r="Q144" i="9"/>
  <c r="T179" i="9"/>
  <c r="U179" i="9" s="1"/>
  <c r="T35" i="9"/>
  <c r="U35" i="9" s="1"/>
  <c r="Q121" i="9"/>
  <c r="T166" i="9"/>
  <c r="U166" i="9" s="1"/>
  <c r="S180" i="9"/>
  <c r="M63" i="5"/>
  <c r="AP63" i="5" s="1"/>
  <c r="T23" i="9"/>
  <c r="U23" i="9" s="1"/>
  <c r="W168" i="9"/>
  <c r="X168" i="9" s="1"/>
  <c r="Y168" i="9" s="1"/>
  <c r="S159" i="9"/>
  <c r="M66" i="5"/>
  <c r="AP66" i="5" s="1"/>
  <c r="W47" i="9"/>
  <c r="X47" i="9" s="1"/>
  <c r="Y47" i="9" s="1"/>
  <c r="T53" i="9"/>
  <c r="U53" i="9" s="1"/>
  <c r="W42" i="9"/>
  <c r="X42" i="9" s="1"/>
  <c r="Y42" i="9" s="1"/>
  <c r="S50" i="9"/>
  <c r="W136" i="9"/>
  <c r="X136" i="9" s="1"/>
  <c r="Y136" i="9" s="1"/>
  <c r="T183" i="9"/>
  <c r="U183" i="9" s="1"/>
  <c r="S198" i="9"/>
  <c r="W66" i="9"/>
  <c r="X66" i="9" s="1"/>
  <c r="Y66" i="9" s="1"/>
  <c r="W122" i="9"/>
  <c r="X122" i="9" s="1"/>
  <c r="Y122" i="9" s="1"/>
  <c r="T145" i="9"/>
  <c r="U145" i="9" s="1"/>
  <c r="T159" i="9"/>
  <c r="AB159" i="9" s="1"/>
  <c r="T180" i="9"/>
  <c r="U180" i="9" s="1"/>
  <c r="W24" i="9"/>
  <c r="X24" i="9" s="1"/>
  <c r="Y24" i="9" s="1"/>
  <c r="W50" i="9"/>
  <c r="X50" i="9" s="1"/>
  <c r="Y50" i="9" s="1"/>
  <c r="T55" i="9"/>
  <c r="AB55" i="9" s="1"/>
  <c r="W87" i="9"/>
  <c r="X87" i="9" s="1"/>
  <c r="AB87" i="9" s="1"/>
  <c r="T99" i="9"/>
  <c r="U99" i="9" s="1"/>
  <c r="Q187" i="9"/>
  <c r="Q203" i="9"/>
  <c r="T155" i="9"/>
  <c r="U155" i="9" s="1"/>
  <c r="T170" i="9"/>
  <c r="U170" i="9" s="1"/>
  <c r="W182" i="9"/>
  <c r="X182" i="9" s="1"/>
  <c r="Y182" i="9" s="1"/>
  <c r="T167" i="9"/>
  <c r="U167" i="9" s="1"/>
  <c r="T187" i="9"/>
  <c r="U187" i="9" s="1"/>
  <c r="T192" i="9"/>
  <c r="U192" i="9" s="1"/>
  <c r="T203" i="9"/>
  <c r="U203" i="9" s="1"/>
  <c r="Q171" i="9"/>
  <c r="T207" i="9"/>
  <c r="U207" i="9" s="1"/>
  <c r="T162" i="9"/>
  <c r="U162" i="9" s="1"/>
  <c r="W174" i="9"/>
  <c r="X174" i="9" s="1"/>
  <c r="Y174" i="9" s="1"/>
  <c r="W117" i="9"/>
  <c r="X117" i="9" s="1"/>
  <c r="Y117" i="9" s="1"/>
  <c r="Q112" i="9"/>
  <c r="T146" i="9"/>
  <c r="U146" i="9" s="1"/>
  <c r="Q92" i="9"/>
  <c r="W90" i="9"/>
  <c r="X90" i="9" s="1"/>
  <c r="Y90" i="9" s="1"/>
  <c r="W98" i="9"/>
  <c r="X98" i="9" s="1"/>
  <c r="Y98" i="9" s="1"/>
  <c r="T103" i="9"/>
  <c r="U103" i="9" s="1"/>
  <c r="T100" i="9"/>
  <c r="U100" i="9" s="1"/>
  <c r="W107" i="9"/>
  <c r="X107" i="9" s="1"/>
  <c r="Y107" i="9" s="1"/>
  <c r="W52" i="9"/>
  <c r="X52" i="9" s="1"/>
  <c r="Y52" i="9" s="1"/>
  <c r="Q66" i="9"/>
  <c r="W58" i="9"/>
  <c r="X58" i="9" s="1"/>
  <c r="Y58" i="9" s="1"/>
  <c r="T36" i="9"/>
  <c r="U36" i="9" s="1"/>
  <c r="W41" i="9"/>
  <c r="X41" i="9" s="1"/>
  <c r="Y41" i="9" s="1"/>
  <c r="W46" i="9"/>
  <c r="X46" i="9" s="1"/>
  <c r="Y46" i="9" s="1"/>
  <c r="T38" i="9"/>
  <c r="U38" i="9" s="1"/>
  <c r="W45" i="9"/>
  <c r="X45" i="9" s="1"/>
  <c r="Y45" i="9" s="1"/>
  <c r="T33" i="9"/>
  <c r="U33" i="9" s="1"/>
  <c r="T25" i="9"/>
  <c r="U25" i="9" s="1"/>
  <c r="W27" i="9"/>
  <c r="X27" i="9" s="1"/>
  <c r="Y27" i="9" s="1"/>
  <c r="T32" i="9"/>
  <c r="U32" i="9" s="1"/>
  <c r="G43" i="5"/>
  <c r="G95" i="5"/>
  <c r="G55" i="5"/>
  <c r="G71" i="5"/>
  <c r="G113" i="5"/>
  <c r="G89" i="5"/>
  <c r="G98" i="5"/>
  <c r="G107" i="5"/>
  <c r="G83" i="5"/>
  <c r="G74" i="5"/>
  <c r="G104" i="5"/>
  <c r="G80" i="5"/>
  <c r="G68" i="5"/>
  <c r="G92" i="5"/>
  <c r="G110" i="5"/>
  <c r="G86" i="5"/>
  <c r="G101" i="5"/>
  <c r="G77" i="5"/>
  <c r="G37" i="5"/>
  <c r="G49" i="5"/>
  <c r="G40" i="5"/>
  <c r="G52" i="5"/>
  <c r="G64" i="5"/>
  <c r="G34" i="5"/>
  <c r="G46" i="5"/>
  <c r="G58" i="5"/>
  <c r="G61" i="5"/>
  <c r="G28" i="5"/>
  <c r="G31" i="5"/>
  <c r="S22" i="9"/>
  <c r="S25" i="9"/>
  <c r="T26" i="9"/>
  <c r="U26" i="9" s="1"/>
  <c r="Q29" i="9"/>
  <c r="S30" i="9"/>
  <c r="S36" i="9"/>
  <c r="Q44" i="9"/>
  <c r="S55" i="9"/>
  <c r="Y64" i="9"/>
  <c r="U66" i="9"/>
  <c r="S71" i="9"/>
  <c r="S73" i="9"/>
  <c r="S112" i="9"/>
  <c r="S115" i="9"/>
  <c r="S117" i="9"/>
  <c r="S127" i="9"/>
  <c r="T131" i="9"/>
  <c r="U131" i="9" s="1"/>
  <c r="W131" i="9"/>
  <c r="X131" i="9" s="1"/>
  <c r="Y131" i="9" s="1"/>
  <c r="W184" i="9"/>
  <c r="X184" i="9" s="1"/>
  <c r="Y184" i="9" s="1"/>
  <c r="T184" i="9"/>
  <c r="U184" i="9" s="1"/>
  <c r="W199" i="9"/>
  <c r="X199" i="9" s="1"/>
  <c r="Y199" i="9" s="1"/>
  <c r="T199" i="9"/>
  <c r="U199" i="9" s="1"/>
  <c r="T62" i="9"/>
  <c r="U62" i="9" s="1"/>
  <c r="W62" i="9"/>
  <c r="X62" i="9" s="1"/>
  <c r="Y62" i="9" s="1"/>
  <c r="Q24" i="9"/>
  <c r="Q33" i="9"/>
  <c r="Q35" i="9"/>
  <c r="Q64" i="9"/>
  <c r="T70" i="9"/>
  <c r="U70" i="9" s="1"/>
  <c r="W70" i="9"/>
  <c r="X70" i="9" s="1"/>
  <c r="Y70" i="9" s="1"/>
  <c r="Q79" i="9"/>
  <c r="Q123" i="9"/>
  <c r="T21" i="9"/>
  <c r="U21" i="9" s="1"/>
  <c r="S24" i="9"/>
  <c r="T29" i="9"/>
  <c r="U29" i="9" s="1"/>
  <c r="Y30" i="9"/>
  <c r="S33" i="9"/>
  <c r="Y36" i="9"/>
  <c r="T40" i="9"/>
  <c r="U40" i="9" s="1"/>
  <c r="U43" i="9"/>
  <c r="T44" i="9"/>
  <c r="U44" i="9" s="1"/>
  <c r="U47" i="9"/>
  <c r="T48" i="9"/>
  <c r="U48" i="9" s="1"/>
  <c r="U52" i="9"/>
  <c r="Y55" i="9"/>
  <c r="S64" i="9"/>
  <c r="S66" i="9"/>
  <c r="S79" i="9"/>
  <c r="Y84" i="9"/>
  <c r="U91" i="9"/>
  <c r="T94" i="9"/>
  <c r="U94" i="9" s="1"/>
  <c r="Y100" i="9"/>
  <c r="Q114" i="9"/>
  <c r="U122" i="9"/>
  <c r="Q126" i="9"/>
  <c r="W142" i="9"/>
  <c r="X142" i="9" s="1"/>
  <c r="Y142" i="9" s="1"/>
  <c r="T142" i="9"/>
  <c r="U142" i="9" s="1"/>
  <c r="S149" i="9"/>
  <c r="W151" i="9"/>
  <c r="X151" i="9" s="1"/>
  <c r="Y151" i="9" s="1"/>
  <c r="T151" i="9"/>
  <c r="U151" i="9" s="1"/>
  <c r="S187" i="9"/>
  <c r="S35" i="9"/>
  <c r="Q23" i="9"/>
  <c r="U24" i="9"/>
  <c r="Q32" i="9"/>
  <c r="Y35" i="9"/>
  <c r="Q38" i="9"/>
  <c r="Q43" i="9"/>
  <c r="Q47" i="9"/>
  <c r="Q52" i="9"/>
  <c r="Q72" i="9"/>
  <c r="Q84" i="9"/>
  <c r="Y88" i="9"/>
  <c r="Q91" i="9"/>
  <c r="Q100" i="9"/>
  <c r="Q122" i="9"/>
  <c r="Y183" i="9"/>
  <c r="Q27" i="9"/>
  <c r="T28" i="9"/>
  <c r="U28" i="9" s="1"/>
  <c r="S32" i="9"/>
  <c r="S38" i="9"/>
  <c r="T39" i="9"/>
  <c r="U39" i="9" s="1"/>
  <c r="Q42" i="9"/>
  <c r="S43" i="9"/>
  <c r="Q46" i="9"/>
  <c r="S47" i="9"/>
  <c r="Q50" i="9"/>
  <c r="S52" i="9"/>
  <c r="Y56" i="9"/>
  <c r="S72" i="9"/>
  <c r="S74" i="9"/>
  <c r="T78" i="9"/>
  <c r="U78" i="9" s="1"/>
  <c r="W78" i="9"/>
  <c r="X78" i="9" s="1"/>
  <c r="Y78" i="9" s="1"/>
  <c r="S84" i="9"/>
  <c r="Q88" i="9"/>
  <c r="S91" i="9"/>
  <c r="Q93" i="9"/>
  <c r="T95" i="9"/>
  <c r="U95" i="9" s="1"/>
  <c r="W95" i="9"/>
  <c r="X95" i="9" s="1"/>
  <c r="Y95" i="9" s="1"/>
  <c r="S100" i="9"/>
  <c r="Q118" i="9"/>
  <c r="S122" i="9"/>
  <c r="Q155" i="9"/>
  <c r="T163" i="9"/>
  <c r="U163" i="9" s="1"/>
  <c r="W163" i="9"/>
  <c r="X163" i="9" s="1"/>
  <c r="Y163" i="9" s="1"/>
  <c r="Q183" i="9"/>
  <c r="Y187" i="9"/>
  <c r="Y33" i="9"/>
  <c r="T141" i="9"/>
  <c r="U141" i="9" s="1"/>
  <c r="W141" i="9"/>
  <c r="X141" i="9" s="1"/>
  <c r="Y141" i="9" s="1"/>
  <c r="Y22" i="9"/>
  <c r="S37" i="9"/>
  <c r="Q41" i="9"/>
  <c r="Q45" i="9"/>
  <c r="Q49" i="9"/>
  <c r="S56" i="9"/>
  <c r="S63" i="9"/>
  <c r="S65" i="9"/>
  <c r="Y71" i="9"/>
  <c r="Y73" i="9"/>
  <c r="Q81" i="9"/>
  <c r="S87" i="9"/>
  <c r="S90" i="9"/>
  <c r="S99" i="9"/>
  <c r="U117" i="9"/>
  <c r="T118" i="9"/>
  <c r="U118" i="9" s="1"/>
  <c r="U127" i="9"/>
  <c r="S128" i="9"/>
  <c r="Y133" i="9"/>
  <c r="Q162" i="9"/>
  <c r="S173" i="9"/>
  <c r="Q180" i="9"/>
  <c r="W188" i="9"/>
  <c r="X188" i="9" s="1"/>
  <c r="Y188" i="9" s="1"/>
  <c r="T188" i="9"/>
  <c r="U188" i="9" s="1"/>
  <c r="S202" i="9"/>
  <c r="U58" i="9"/>
  <c r="Y63" i="9"/>
  <c r="Y65" i="9"/>
  <c r="Y72" i="9"/>
  <c r="U74" i="9"/>
  <c r="Y79" i="9"/>
  <c r="U86" i="9"/>
  <c r="U98" i="9"/>
  <c r="Y114" i="9"/>
  <c r="T123" i="9"/>
  <c r="U123" i="9" s="1"/>
  <c r="T128" i="9"/>
  <c r="U128" i="9" s="1"/>
  <c r="Y159" i="9"/>
  <c r="Y165" i="9"/>
  <c r="Y173" i="9"/>
  <c r="W175" i="9"/>
  <c r="X175" i="9" s="1"/>
  <c r="Y175" i="9" s="1"/>
  <c r="Y180" i="9"/>
  <c r="T109" i="9"/>
  <c r="AB109" i="9" s="1"/>
  <c r="W154" i="9"/>
  <c r="X154" i="9" s="1"/>
  <c r="Y154" i="9" s="1"/>
  <c r="T200" i="9"/>
  <c r="U200" i="9" s="1"/>
  <c r="Y99" i="9"/>
  <c r="Q170" i="9"/>
  <c r="Y155" i="9"/>
  <c r="Y192" i="9"/>
  <c r="Y201" i="9"/>
  <c r="Y81" i="9"/>
  <c r="Y115" i="9"/>
  <c r="Y123" i="9"/>
  <c r="Y128" i="9"/>
  <c r="T137" i="9"/>
  <c r="U137" i="9" s="1"/>
  <c r="Y152" i="9"/>
  <c r="W158" i="9"/>
  <c r="X158" i="9" s="1"/>
  <c r="Y158" i="9" s="1"/>
  <c r="T164" i="9"/>
  <c r="U164" i="9" s="1"/>
  <c r="T176" i="9"/>
  <c r="U176" i="9" s="1"/>
  <c r="Y181" i="9"/>
  <c r="Y189" i="9"/>
  <c r="T172" i="9"/>
  <c r="U172" i="9" s="1"/>
  <c r="W178" i="9"/>
  <c r="X178" i="9" s="1"/>
  <c r="Y178" i="9" s="1"/>
  <c r="T204" i="9"/>
  <c r="U204" i="9" s="1"/>
  <c r="Y21" i="9"/>
  <c r="W102" i="9"/>
  <c r="X102" i="9" s="1"/>
  <c r="Y102" i="9" s="1"/>
  <c r="T102" i="9"/>
  <c r="U102" i="9" s="1"/>
  <c r="W198" i="9"/>
  <c r="X198" i="9" s="1"/>
  <c r="Y198" i="9" s="1"/>
  <c r="T198" i="9"/>
  <c r="U198" i="9" s="1"/>
  <c r="T59" i="9"/>
  <c r="U59" i="9" s="1"/>
  <c r="T63" i="9"/>
  <c r="U63" i="9" s="1"/>
  <c r="T67" i="9"/>
  <c r="U67" i="9" s="1"/>
  <c r="T71" i="9"/>
  <c r="U71" i="9" s="1"/>
  <c r="T75" i="9"/>
  <c r="U75" i="9" s="1"/>
  <c r="T79" i="9"/>
  <c r="U79" i="9" s="1"/>
  <c r="T83" i="9"/>
  <c r="U83" i="9" s="1"/>
  <c r="T84" i="9"/>
  <c r="U84" i="9" s="1"/>
  <c r="W86" i="9"/>
  <c r="X86" i="9" s="1"/>
  <c r="Y86" i="9" s="1"/>
  <c r="T97" i="9"/>
  <c r="Y162" i="9"/>
  <c r="W121" i="9"/>
  <c r="X121" i="9" s="1"/>
  <c r="Y121" i="9" s="1"/>
  <c r="T121" i="9"/>
  <c r="U121" i="9" s="1"/>
  <c r="W106" i="9"/>
  <c r="X106" i="9" s="1"/>
  <c r="Y106" i="9" s="1"/>
  <c r="T106" i="9"/>
  <c r="U106" i="9" s="1"/>
  <c r="W130" i="9"/>
  <c r="X130" i="9" s="1"/>
  <c r="Y130" i="9" s="1"/>
  <c r="T130" i="9"/>
  <c r="U130" i="9" s="1"/>
  <c r="T22" i="9"/>
  <c r="T56" i="9"/>
  <c r="U56" i="9" s="1"/>
  <c r="T60" i="9"/>
  <c r="U60" i="9" s="1"/>
  <c r="T64" i="9"/>
  <c r="U64" i="9" s="1"/>
  <c r="T68" i="9"/>
  <c r="U68" i="9" s="1"/>
  <c r="T72" i="9"/>
  <c r="U72" i="9" s="1"/>
  <c r="T76" i="9"/>
  <c r="U76" i="9" s="1"/>
  <c r="T81" i="9"/>
  <c r="U87" i="9"/>
  <c r="T88" i="9"/>
  <c r="U88" i="9" s="1"/>
  <c r="W89" i="9"/>
  <c r="X89" i="9" s="1"/>
  <c r="Y89" i="9" s="1"/>
  <c r="T92" i="9"/>
  <c r="U92" i="9" s="1"/>
  <c r="W101" i="9"/>
  <c r="X101" i="9" s="1"/>
  <c r="Y101" i="9" s="1"/>
  <c r="T101" i="9"/>
  <c r="U101" i="9" s="1"/>
  <c r="W126" i="9"/>
  <c r="X126" i="9" s="1"/>
  <c r="Y126" i="9" s="1"/>
  <c r="T126" i="9"/>
  <c r="U126" i="9" s="1"/>
  <c r="W140" i="9"/>
  <c r="X140" i="9" s="1"/>
  <c r="Y140" i="9" s="1"/>
  <c r="T140" i="9"/>
  <c r="U140" i="9" s="1"/>
  <c r="Y170" i="9"/>
  <c r="U182" i="9"/>
  <c r="W135" i="9"/>
  <c r="X135" i="9" s="1"/>
  <c r="Y135" i="9" s="1"/>
  <c r="T135" i="9"/>
  <c r="U135" i="9" s="1"/>
  <c r="W144" i="9"/>
  <c r="X144" i="9" s="1"/>
  <c r="Y144" i="9" s="1"/>
  <c r="T144" i="9"/>
  <c r="U144" i="9" s="1"/>
  <c r="W149" i="9"/>
  <c r="X149" i="9" s="1"/>
  <c r="Y149" i="9" s="1"/>
  <c r="T149" i="9"/>
  <c r="U149" i="9" s="1"/>
  <c r="W194" i="9"/>
  <c r="X194" i="9" s="1"/>
  <c r="Y194" i="9" s="1"/>
  <c r="T194" i="9"/>
  <c r="U194" i="9" s="1"/>
  <c r="J208" i="9"/>
  <c r="R214" i="9" s="1"/>
  <c r="W157" i="9"/>
  <c r="X157" i="9" s="1"/>
  <c r="Y157" i="9" s="1"/>
  <c r="T157" i="9"/>
  <c r="U157" i="9" s="1"/>
  <c r="W190" i="9"/>
  <c r="X190" i="9" s="1"/>
  <c r="Y190" i="9" s="1"/>
  <c r="T190" i="9"/>
  <c r="U190" i="9" s="1"/>
  <c r="W206" i="9"/>
  <c r="X206" i="9" s="1"/>
  <c r="Y206" i="9" s="1"/>
  <c r="T206" i="9"/>
  <c r="U206" i="9" s="1"/>
  <c r="T57" i="9"/>
  <c r="U57" i="9" s="1"/>
  <c r="T61" i="9"/>
  <c r="U61" i="9" s="1"/>
  <c r="T65" i="9"/>
  <c r="U65" i="9" s="1"/>
  <c r="T69" i="9"/>
  <c r="U69" i="9" s="1"/>
  <c r="T73" i="9"/>
  <c r="U73" i="9" s="1"/>
  <c r="T77" i="9"/>
  <c r="U77" i="9" s="1"/>
  <c r="W105" i="9"/>
  <c r="X105" i="9" s="1"/>
  <c r="Y105" i="9" s="1"/>
  <c r="T105" i="9"/>
  <c r="U105" i="9" s="1"/>
  <c r="U174" i="9"/>
  <c r="B195" i="9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P208" i="9"/>
  <c r="W93" i="9"/>
  <c r="X93" i="9" s="1"/>
  <c r="Y93" i="9" s="1"/>
  <c r="T93" i="9"/>
  <c r="U93" i="9" s="1"/>
  <c r="W186" i="9"/>
  <c r="X186" i="9" s="1"/>
  <c r="Y186" i="9" s="1"/>
  <c r="T186" i="9"/>
  <c r="U186" i="9" s="1"/>
  <c r="W202" i="9"/>
  <c r="X202" i="9" s="1"/>
  <c r="Y202" i="9" s="1"/>
  <c r="T202" i="9"/>
  <c r="U202" i="9" s="1"/>
  <c r="Y207" i="9"/>
  <c r="R208" i="9"/>
  <c r="W112" i="9"/>
  <c r="X112" i="9" s="1"/>
  <c r="Y112" i="9" s="1"/>
  <c r="T112" i="9"/>
  <c r="U112" i="9" s="1"/>
  <c r="W116" i="9"/>
  <c r="X116" i="9" s="1"/>
  <c r="Y116" i="9" s="1"/>
  <c r="T116" i="9"/>
  <c r="U116" i="9" s="1"/>
  <c r="W153" i="9"/>
  <c r="X153" i="9" s="1"/>
  <c r="Y153" i="9" s="1"/>
  <c r="T153" i="9"/>
  <c r="U153" i="9" s="1"/>
  <c r="T115" i="9"/>
  <c r="U115" i="9" s="1"/>
  <c r="T119" i="9"/>
  <c r="U119" i="9" s="1"/>
  <c r="T124" i="9"/>
  <c r="U124" i="9" s="1"/>
  <c r="T129" i="9"/>
  <c r="U129" i="9" s="1"/>
  <c r="T134" i="9"/>
  <c r="U134" i="9" s="1"/>
  <c r="T139" i="9"/>
  <c r="U139" i="9" s="1"/>
  <c r="T143" i="9"/>
  <c r="U143" i="9" s="1"/>
  <c r="T147" i="9"/>
  <c r="U147" i="9" s="1"/>
  <c r="T152" i="9"/>
  <c r="U152" i="9" s="1"/>
  <c r="T156" i="9"/>
  <c r="U156" i="9" s="1"/>
  <c r="T189" i="9"/>
  <c r="U189" i="9" s="1"/>
  <c r="T193" i="9"/>
  <c r="U193" i="9" s="1"/>
  <c r="T197" i="9"/>
  <c r="U197" i="9" s="1"/>
  <c r="T201" i="9"/>
  <c r="U201" i="9" s="1"/>
  <c r="T205" i="9"/>
  <c r="U205" i="9" s="1"/>
  <c r="T161" i="9"/>
  <c r="U161" i="9" s="1"/>
  <c r="T165" i="9"/>
  <c r="U165" i="9" s="1"/>
  <c r="T169" i="9"/>
  <c r="U169" i="9" s="1"/>
  <c r="T173" i="9"/>
  <c r="U173" i="9" s="1"/>
  <c r="T177" i="9"/>
  <c r="U177" i="9" s="1"/>
  <c r="T181" i="9"/>
  <c r="U181" i="9" s="1"/>
  <c r="S208" i="9" l="1"/>
  <c r="R678" i="5"/>
  <c r="AS70" i="5"/>
  <c r="AP70" i="5"/>
  <c r="AQ70" i="5" s="1"/>
  <c r="AP73" i="5"/>
  <c r="AQ73" i="5" s="1"/>
  <c r="K52" i="5"/>
  <c r="AO54" i="5"/>
  <c r="AQ54" i="5" s="1"/>
  <c r="K31" i="5"/>
  <c r="AO33" i="5"/>
  <c r="K40" i="5"/>
  <c r="AO42" i="5"/>
  <c r="AQ42" i="5" s="1"/>
  <c r="K61" i="5"/>
  <c r="AO63" i="5"/>
  <c r="AQ63" i="5" s="1"/>
  <c r="K37" i="5"/>
  <c r="AO39" i="5"/>
  <c r="AQ39" i="5" s="1"/>
  <c r="K55" i="5"/>
  <c r="AO57" i="5"/>
  <c r="AQ57" i="5" s="1"/>
  <c r="K58" i="5"/>
  <c r="AO60" i="5"/>
  <c r="AQ60" i="5" s="1"/>
  <c r="K46" i="5"/>
  <c r="AO48" i="5"/>
  <c r="AQ48" i="5" s="1"/>
  <c r="K43" i="5"/>
  <c r="AO45" i="5"/>
  <c r="AQ45" i="5" s="1"/>
  <c r="K28" i="5"/>
  <c r="AO30" i="5"/>
  <c r="K34" i="5"/>
  <c r="AO36" i="5"/>
  <c r="AQ36" i="5" s="1"/>
  <c r="K49" i="5"/>
  <c r="AO51" i="5"/>
  <c r="AQ51" i="5" s="1"/>
  <c r="K64" i="5"/>
  <c r="AO66" i="5"/>
  <c r="AQ66" i="5" s="1"/>
  <c r="U55" i="9"/>
  <c r="B28" i="5"/>
  <c r="B153" i="5"/>
  <c r="B166" i="5"/>
  <c r="Y87" i="9"/>
  <c r="Q208" i="9"/>
  <c r="J215" i="9"/>
  <c r="R215" i="9" s="1"/>
  <c r="R216" i="9" s="1"/>
  <c r="AB82" i="9"/>
  <c r="U159" i="9"/>
  <c r="AB21" i="9"/>
  <c r="G676" i="5"/>
  <c r="U109" i="9"/>
  <c r="AB86" i="9"/>
  <c r="T208" i="9"/>
  <c r="J214" i="9" s="1"/>
  <c r="U22" i="9"/>
  <c r="AB22" i="9"/>
  <c r="U97" i="9"/>
  <c r="AB97" i="9"/>
  <c r="U81" i="9"/>
  <c r="AB81" i="9"/>
  <c r="X208" i="9"/>
  <c r="AT70" i="5" l="1"/>
  <c r="AU70" i="5" s="1"/>
  <c r="AS73" i="5"/>
  <c r="AT73" i="5" s="1"/>
  <c r="AU73" i="5" s="1"/>
  <c r="K676" i="5"/>
  <c r="R680" i="5"/>
  <c r="W680" i="5"/>
  <c r="B31" i="5"/>
  <c r="B156" i="5"/>
  <c r="B34" i="5"/>
  <c r="B169" i="5"/>
  <c r="Y208" i="9"/>
  <c r="J216" i="9"/>
  <c r="U208" i="9"/>
  <c r="AB208" i="9"/>
  <c r="AB680" i="5" l="1"/>
  <c r="AG680" i="5"/>
  <c r="B172" i="5"/>
  <c r="B37" i="5"/>
  <c r="B40" i="5" l="1"/>
  <c r="B175" i="5"/>
  <c r="B178" i="5" l="1"/>
  <c r="B43" i="5"/>
  <c r="B46" i="5" l="1"/>
  <c r="B181" i="5"/>
  <c r="B184" i="5" l="1"/>
  <c r="B49" i="5"/>
  <c r="B52" i="5" l="1"/>
  <c r="B187" i="5"/>
  <c r="B190" i="5" l="1"/>
  <c r="B55" i="5"/>
  <c r="B58" i="5" l="1"/>
  <c r="B193" i="5"/>
  <c r="B196" i="5" l="1"/>
  <c r="B61" i="5"/>
  <c r="B64" i="5" l="1"/>
  <c r="B199" i="5"/>
  <c r="B202" i="5" s="1"/>
  <c r="B205" i="5" s="1"/>
  <c r="B208" i="5" s="1"/>
  <c r="B211" i="5" s="1"/>
  <c r="B214" i="5" s="1"/>
  <c r="B217" i="5" s="1"/>
  <c r="B220" i="5" s="1"/>
  <c r="B223" i="5" s="1"/>
  <c r="B226" i="5" s="1"/>
  <c r="B229" i="5" s="1"/>
  <c r="B232" i="5" s="1"/>
  <c r="B235" i="5" s="1"/>
  <c r="B238" i="5" s="1"/>
  <c r="B68" i="5" l="1"/>
  <c r="B71" i="5" l="1"/>
  <c r="B74" i="5" l="1"/>
  <c r="M33" i="5"/>
  <c r="AP33" i="5" s="1"/>
  <c r="AQ33" i="5" s="1"/>
  <c r="M30" i="5"/>
  <c r="AP30" i="5" s="1"/>
  <c r="AQ30" i="5" s="1"/>
  <c r="B24" i="5"/>
  <c r="B77" i="5" l="1"/>
  <c r="M678" i="5"/>
  <c r="M680" i="5" s="1"/>
  <c r="B80" i="5" l="1"/>
  <c r="M679" i="5"/>
  <c r="R679" i="5" s="1"/>
  <c r="R681" i="5" l="1"/>
  <c r="W679" i="5"/>
  <c r="M681" i="5"/>
  <c r="B83" i="5"/>
  <c r="W681" i="5" l="1"/>
  <c r="AB679" i="5"/>
  <c r="B86" i="5"/>
  <c r="AB681" i="5" l="1"/>
  <c r="AG679" i="5"/>
  <c r="AG681" i="5" s="1"/>
  <c r="B89" i="5"/>
  <c r="B92" i="5" l="1"/>
  <c r="B95" i="5" l="1"/>
  <c r="B98" i="5" l="1"/>
  <c r="B101" i="5" l="1"/>
  <c r="B104" i="5" l="1"/>
  <c r="B107" i="5" l="1"/>
  <c r="B110" i="5" l="1"/>
  <c r="B113" i="5" l="1"/>
  <c r="G15" i="5" l="1"/>
  <c r="I178" i="12" l="1"/>
  <c r="X178" i="12" l="1"/>
  <c r="J178" i="12"/>
  <c r="P178" i="12"/>
  <c r="P183" i="12" s="1"/>
  <c r="V178" i="12"/>
  <c r="W178" i="12"/>
  <c r="AB178" i="12"/>
  <c r="AC178" i="12" l="1"/>
  <c r="AF178" i="12"/>
  <c r="AG178" i="12" s="1"/>
  <c r="Y178" i="12"/>
  <c r="Y183" i="12" l="1"/>
  <c r="AG183" i="12"/>
  <c r="AC183" i="12"/>
  <c r="P198" i="12"/>
  <c r="AC198" i="12" l="1"/>
  <c r="Y198" i="12"/>
  <c r="AG198" i="12"/>
  <c r="I467" i="12" l="1"/>
  <c r="J467" i="12" s="1"/>
  <c r="P467" i="12" l="1"/>
  <c r="AB467" i="12"/>
  <c r="AC467" i="12" s="1"/>
  <c r="X467" i="12"/>
  <c r="Y467" i="12" s="1"/>
  <c r="W467" i="12"/>
  <c r="V467" i="12"/>
  <c r="P470" i="12" l="1"/>
  <c r="P471" i="12" s="1"/>
  <c r="P484" i="12" s="1"/>
  <c r="R484" i="12" s="1"/>
  <c r="AF467" i="12"/>
  <c r="AG467" i="12" s="1"/>
  <c r="AG470" i="12" l="1"/>
  <c r="Y470" i="12"/>
  <c r="AC470" i="12"/>
  <c r="AG471" i="12"/>
  <c r="Y471" i="12"/>
  <c r="R487" i="12"/>
  <c r="AC471" i="12"/>
</calcChain>
</file>

<file path=xl/comments1.xml><?xml version="1.0" encoding="utf-8"?>
<comments xmlns="http://schemas.openxmlformats.org/spreadsheetml/2006/main">
  <authors>
    <author>Katherine Calderón</author>
  </authors>
  <commentList>
    <comment ref="F15" authorId="0" shapeId="0">
      <text>
        <r>
          <rPr>
            <b/>
            <sz val="9"/>
            <color indexed="81"/>
            <rFont val="Tahoma"/>
            <family val="2"/>
          </rPr>
          <t>Katherine Calderón:</t>
        </r>
        <r>
          <rPr>
            <sz val="9"/>
            <color indexed="81"/>
            <rFont val="Tahoma"/>
            <family val="2"/>
          </rPr>
          <t xml:space="preserve">
Ingresar valor de monto de documento de cambio anterior
</t>
        </r>
      </text>
    </comment>
  </commentList>
</comments>
</file>

<file path=xl/sharedStrings.xml><?xml version="1.0" encoding="utf-8"?>
<sst xmlns="http://schemas.openxmlformats.org/spreadsheetml/2006/main" count="6333" uniqueCount="959">
  <si>
    <t>GOBIERNO DE GUATEMALA</t>
  </si>
  <si>
    <t>PROYECTO:</t>
  </si>
  <si>
    <t>EJECUTOR:</t>
  </si>
  <si>
    <t>MESES</t>
  </si>
  <si>
    <t>MONTO ORIGINAL DEL CONTRATO:</t>
  </si>
  <si>
    <t>PLAZO ORIGINAL:</t>
  </si>
  <si>
    <t>MONTO MODIFICADO DEL CONTRATO:</t>
  </si>
  <si>
    <t>PLAZO ACTUALIZADO:</t>
  </si>
  <si>
    <t>NOG:</t>
  </si>
  <si>
    <t>MONTO DEL ANTICIPO:</t>
  </si>
  <si>
    <t>MESES POR EMPLEAR:</t>
  </si>
  <si>
    <t>Cantidad</t>
  </si>
  <si>
    <t>Monto</t>
  </si>
  <si>
    <t>MINISTERIO DE COMUNICACIONES, INFRAESTRUCTURA Y VIVIENDA -CIV-</t>
  </si>
  <si>
    <t>UNIDAD DE CONTRUCCIÓN DE EDIFICIOS DEL ESTADO -UCEE-</t>
  </si>
  <si>
    <t>FECHA DE INICIO:</t>
  </si>
  <si>
    <t>SNIP No. :</t>
  </si>
  <si>
    <t>CONTRATO MODIFICADO No. :</t>
  </si>
  <si>
    <t>PERIODO DE LA ESTIMACIÓN:</t>
  </si>
  <si>
    <t>FECHA DE PRESENTACIÓN</t>
  </si>
  <si>
    <t>CONTROL DEL PLAZO</t>
  </si>
  <si>
    <t>TIEMPO TRANSCURRIDO</t>
  </si>
  <si>
    <t>NOMBRE DEL RENGLÓN</t>
  </si>
  <si>
    <t xml:space="preserve">RENGLÓN No. </t>
  </si>
  <si>
    <t>UNIDAD</t>
  </si>
  <si>
    <t>CANTIDAD</t>
  </si>
  <si>
    <t>PRECIO UNITARIO</t>
  </si>
  <si>
    <t>TOTAL</t>
  </si>
  <si>
    <t>RENGLONES Y CANTIDADES DE TRABAJO CONTRATADOS</t>
  </si>
  <si>
    <t>Este período</t>
  </si>
  <si>
    <t>Acumulado anterior</t>
  </si>
  <si>
    <t>Total a la fecha</t>
  </si>
  <si>
    <t>CANTIDADES EJECUTADAS</t>
  </si>
  <si>
    <t>Porcentaje ejecutado</t>
  </si>
  <si>
    <t>COSTO DE LA EJECUCIÓN</t>
  </si>
  <si>
    <t>CANTIDADES POR EJECUTAR</t>
  </si>
  <si>
    <t>Porcentaje por ejecutar</t>
  </si>
  <si>
    <t>SNIP:</t>
  </si>
  <si>
    <t>TRABAJOS PRELIMINARES</t>
  </si>
  <si>
    <t>ACABADOS</t>
  </si>
  <si>
    <t>PUERTAS</t>
  </si>
  <si>
    <t>VENTANERIA</t>
  </si>
  <si>
    <r>
      <t>m</t>
    </r>
    <r>
      <rPr>
        <vertAlign val="superscript"/>
        <sz val="11"/>
        <color theme="1"/>
        <rFont val="Arial"/>
        <family val="2"/>
      </rPr>
      <t>2</t>
    </r>
  </si>
  <si>
    <t>ml</t>
  </si>
  <si>
    <t>Unidad</t>
  </si>
  <si>
    <t>TOTAL DEL EDIFICIO</t>
  </si>
  <si>
    <t>OBRA EXTERIOR</t>
  </si>
  <si>
    <t>PISO DE GRANITO</t>
  </si>
  <si>
    <t>DISEÑO E INGENIERÍA DE RIEGO Y AGUA, S.A.</t>
  </si>
  <si>
    <t>No.</t>
  </si>
  <si>
    <t>ANTICIPO OTORGADO</t>
  </si>
  <si>
    <t>INSTALACIONES ELECTRICAS</t>
  </si>
  <si>
    <t>LIMPIEZA Y CHAPEO</t>
  </si>
  <si>
    <t>GRANITO LAVADO</t>
  </si>
  <si>
    <t>CIMENTACIÓN</t>
  </si>
  <si>
    <t>RED DE AGUA POTABLE</t>
  </si>
  <si>
    <t>VALVULA DE COMPUERTA + CR1</t>
  </si>
  <si>
    <t>ASTA DE BANDERA</t>
  </si>
  <si>
    <t>ESTIMACIÓN DE PAGO NÚMERO UNO (1)</t>
  </si>
  <si>
    <t>UNIDAD DE CONSTRUCCION DE EDIFICIOS DEL ESTADO -U.C.E.E.-</t>
  </si>
  <si>
    <t>FECHA DE FINALIZACIÓN:</t>
  </si>
  <si>
    <t>FECHA AJUSTADA DE FINALIZACION:</t>
  </si>
  <si>
    <t xml:space="preserve">MONTO ORIGINAL DEL CONTRATO: </t>
  </si>
  <si>
    <t xml:space="preserve">MONTO AJUSTADO DEL CONTRATO: </t>
  </si>
  <si>
    <t>Renglones y Cantidades de Trabajo Contratados</t>
  </si>
  <si>
    <t>Documento de Cambio</t>
  </si>
  <si>
    <t>Costo Total Ajustado</t>
  </si>
  <si>
    <t>DESCRIPCIÓN</t>
  </si>
  <si>
    <t>PRECIO
UNITARIO</t>
  </si>
  <si>
    <t>O.C.</t>
  </si>
  <si>
    <t>O.T.S.</t>
  </si>
  <si>
    <t>Cantidad ajustada</t>
  </si>
  <si>
    <t>ML</t>
  </si>
  <si>
    <t>SUPERVISOR</t>
  </si>
  <si>
    <t>FECHA DE EMISION</t>
  </si>
  <si>
    <t>PERIODO</t>
  </si>
  <si>
    <t>EMPRESA CONTRATISTA</t>
  </si>
  <si>
    <t>Marco Fernando Morales Grijalva</t>
  </si>
  <si>
    <t>CONTRATO No.</t>
  </si>
  <si>
    <t>FECHA DE ACUERDO MINISTERIAL</t>
  </si>
  <si>
    <t>CONTRATO MODIFICATORIO No:</t>
  </si>
  <si>
    <t>PLAZO CONTRACTUAL</t>
  </si>
  <si>
    <t>Este período (%)</t>
  </si>
  <si>
    <t>Acumulado anterior (%)</t>
  </si>
  <si>
    <t>Total a la fecha (%)</t>
  </si>
  <si>
    <t>Saldo (%)</t>
  </si>
  <si>
    <t>EMPRESA CONTRATISTA: DISEÑO E INGENIERIA DE RIEGO Y AGUA, S.A.-DIRYA-</t>
  </si>
  <si>
    <t>SUPERVISOR: Unidad de Construcción de Edificios del Estado -U.C.E.E.-</t>
  </si>
  <si>
    <t>REPOSICION ESCUELA PRIMARIA OFICIAL RURAL MIXTA, ALDEA LLANO GRANDE, SANTA MARÍA IXHUATAN, SANTA ROSA</t>
  </si>
  <si>
    <t>UDI: 06-10-0309-43</t>
  </si>
  <si>
    <t>TOPOGRAFÍA</t>
  </si>
  <si>
    <t>NIVELACIÓN</t>
  </si>
  <si>
    <t>TRAZO Y ESTAQUEADO</t>
  </si>
  <si>
    <t>DESMONTAJE DE ESTRUCTURA METALICA Y LAMINA (INCLUYE LUMINARIAS)</t>
  </si>
  <si>
    <t>DESMONTAJE DE ARTEFACTOS SANITARIOS</t>
  </si>
  <si>
    <t>DESMONTAJE DE PUERTAS + PORTÓN</t>
  </si>
  <si>
    <t>DESMONTAJE DE VENTANAS</t>
  </si>
  <si>
    <t>DESMONTAJE DE TINACOS</t>
  </si>
  <si>
    <t>DEMOLICIÓN DE MURO DE BLOCK (TABIQUE, BLOCK Y/O LEPA)</t>
  </si>
  <si>
    <t>DEMOLICIÓN DE MURO CICLOPEO</t>
  </si>
  <si>
    <t>DEMOLICIÓN DE PISO</t>
  </si>
  <si>
    <t>DEMOLICIÓN DE TOPPING DE CONCRETO</t>
  </si>
  <si>
    <r>
      <t>m</t>
    </r>
    <r>
      <rPr>
        <vertAlign val="superscript"/>
        <sz val="10"/>
        <color theme="1"/>
        <rFont val="Arial"/>
        <family val="2"/>
      </rPr>
      <t>2</t>
    </r>
  </si>
  <si>
    <t>EXCAVACIÓN ESTRUCTURAL</t>
  </si>
  <si>
    <t>RELLENO ESTRUCTURAL</t>
  </si>
  <si>
    <t>CIMIENTO CORRIDO CC-1 DE 0.30 MTS X 1.75 MTS</t>
  </si>
  <si>
    <t>CIMIENTO CORRIDO CC-2 DE 0.30 MTS X 1.55 MTS</t>
  </si>
  <si>
    <t>CIMIENTO CORRIDO CC-3 DE 0.30 MTS X 1.25 MTS</t>
  </si>
  <si>
    <t>CIMIENTO CORRIDO CC-4 DE 0.30 MTS X 2.20 MTS</t>
  </si>
  <si>
    <t>ZAPATA Z-1 DE 2.50 MTS X 2.50 MTS</t>
  </si>
  <si>
    <t>ZAPATA Z-2 DE 2.25 MTS X 2.25 MTS</t>
  </si>
  <si>
    <t>ZAPATA Z-3 DE 1.50 MTS X 1.50 MTS</t>
  </si>
  <si>
    <t>PINES No. 3</t>
  </si>
  <si>
    <t>PINES No. 3 HASTA SILLARES</t>
  </si>
  <si>
    <t>SOLERA DE HUMEDAD TIPO 1 DE 0.20 MTS X 0.20 MTS</t>
  </si>
  <si>
    <t>SOLERA DE HUMEDAD TIPO 1 DE 0.20 MTS X 0.40 MTS</t>
  </si>
  <si>
    <t>LEVANTADO DE 0.20 MTS HASTA SH-1</t>
  </si>
  <si>
    <t>LEVANTADO DE 0.10 MTS HASTA SH-1</t>
  </si>
  <si>
    <t>ENSABIETADO E IMPERMEABILIZACIÓN</t>
  </si>
  <si>
    <r>
      <t>m</t>
    </r>
    <r>
      <rPr>
        <vertAlign val="superscript"/>
        <sz val="10"/>
        <color theme="1"/>
        <rFont val="Arial"/>
        <family val="2"/>
      </rPr>
      <t>3</t>
    </r>
  </si>
  <si>
    <t>LEVANTADO DE BLOCK DE MAMPOSTERIA TIPO "A" DE 0.20 MTS X 0.20 MTS X 0.40 MTS DE 133 KG/CM2 CON PINES No. 4 @ 0.20 MTS</t>
  </si>
  <si>
    <t>LEVANTADO DE BLOCK DE 0.10 MTS X 0.20 MTS X 0.40 MTS TABIQUE</t>
  </si>
  <si>
    <t>LOSA, VIGAS, SOLERA, COLUMNAS DE CONCRETO</t>
  </si>
  <si>
    <t>SOLERA INTERMEDIA TIPO 1 DE 0.20 MTS X 0.20 MTS</t>
  </si>
  <si>
    <t>SOLERA INTERMEDIA BLOCK U TIPO 1 DE 0.20 MTS X 0.20 X 0.40 MTS</t>
  </si>
  <si>
    <t>SOLERA BLOCK U TIPO 1 DE 0.20 MTS X 0.20 MTS</t>
  </si>
  <si>
    <t>SOLERA INTERMEDIA BLOCK U SILLAR DE 0.20 MTS X 0.40 X 0.40 MTS</t>
  </si>
  <si>
    <t>SOLERA FINAL 1 DE 0.20 MTS X 0.20 MTS</t>
  </si>
  <si>
    <t>SOLERA FINAL 2 DE 0.20 X 0.40 MTS</t>
  </si>
  <si>
    <t>COLUMNA A DE 0.20 MTS X 0.40 MTS</t>
  </si>
  <si>
    <t>COLUMNA B DE 0.20 MTS X 0.40 MTS</t>
  </si>
  <si>
    <t>COLUMNA C DE 0.20 MTS X 0.20 MTS</t>
  </si>
  <si>
    <t>COLUMNA D DE 0.20 MTS X 0.20 MTS</t>
  </si>
  <si>
    <t>COLUMNA E DE FORMA IRREGULAR</t>
  </si>
  <si>
    <t>COLUMNA F DE 0.20 MTS X 0.60 MTS</t>
  </si>
  <si>
    <t>COLUMNA G DE 0.40 MTS X 0.40 MTS</t>
  </si>
  <si>
    <t>VIGA V-01 DE 0.20 X 0.40 MTS</t>
  </si>
  <si>
    <t>VIGA V-02 DE 0.20 X 0.50 MTS</t>
  </si>
  <si>
    <t>VIGA V-03 DE 0.20 X 0.40 MTS</t>
  </si>
  <si>
    <t>VIGA V-04 DE 0.20 X 0.50 MTS</t>
  </si>
  <si>
    <t>VIGA V-05 DE 0.40 X 0.40 MTS</t>
  </si>
  <si>
    <t>VIGA V-06 DE 0.20 X 0.50 MTS</t>
  </si>
  <si>
    <t>VIGA V-07 DE 0.20 X 0.50 MTS</t>
  </si>
  <si>
    <t>VIGA V-08 DE FORMA IRREGULAR</t>
  </si>
  <si>
    <t>VOLADIZO TIPO 1</t>
  </si>
  <si>
    <t>VOLADIZO TIPO 2</t>
  </si>
  <si>
    <t>VOLADIZO TIPO 3</t>
  </si>
  <si>
    <t>LOSA TERMINADA DE 0.15 MTS</t>
  </si>
  <si>
    <t>CUBIERTA Y ESTRUCTURA DE TECHO DE PERGOLA AREA DE JUEGOS</t>
  </si>
  <si>
    <t>ESTRUCTURA METALICA DE 4" x 6" x 1/8", 4" x 8" x 1/8" + LAMINA TROQUELADA DE POLICARBONATO</t>
  </si>
  <si>
    <t>CANAL DE PVC</t>
  </si>
  <si>
    <t>ZAPATA + PEDESTAL Dimesniones de 0.80 mts x 0.80 mts. de base de zapata armado con 4 hierros No. 3 en ambos sentidos con pedestal de dimensión de 0.25 mts x 0.25 mts 4 hierros No. 4 + est. No. 2 @ 0.10 mts.</t>
  </si>
  <si>
    <t>COLUMNAS DE METAL 6" x 6" x 1/8"</t>
  </si>
  <si>
    <t>BASE + ALISADO TIPO MONOCAPA EN MUROS</t>
  </si>
  <si>
    <t>BASE + ALISADO TIPO MONOCAPA EN LOSA</t>
  </si>
  <si>
    <t>BASE + ALISADO TIPO MONOCAPA EN CENEFA</t>
  </si>
  <si>
    <t>TOPPING DE CONCRETO CERNIDO</t>
  </si>
  <si>
    <t>AZULEJO</t>
  </si>
  <si>
    <t>PINTURA LATEX EN MUROS</t>
  </si>
  <si>
    <t>PINTURA EN ZOCALO</t>
  </si>
  <si>
    <t>PINTURA DE CENEFA</t>
  </si>
  <si>
    <t>PUERTA P-1 DIMENSIONES DE 1.21 MTS X 2.10 MTS MAS SOBRELUZ DE 0.90 MTS DE LAMINA DE ACERO NEGRA LISA CALIBRE 3/64". DOTADA DE CANDADO DE 50 MM O SIMILAR EN CALIDAD Y PRECIO</t>
  </si>
  <si>
    <t>PUERTA P-2 DIMENSIONES DE 1.21 MTS X 2.10 MTS MAS SOBRELUZ DE 0.90 MTS DE LAMINA DE ACERO NEGRA LISA CALIBRE 3/64". DOTADA DE CANDADO DE 50 MM O SIMILAR EN CALIDAD Y PRECIO</t>
  </si>
  <si>
    <t>PUERTA P-3 DIMENSIONES DE 1.21 MTS X 2.10 MTS MAS SOBRELUZ DE 0.90 MTS DE LAMINA DE ACERO NEGRA LISA CALIBRE 3/64". DOTADA DE CANDADO DE 50 MM O SIMILAR EN CALIDAD Y PRECIO</t>
  </si>
  <si>
    <t>PUERTA P-4 DIMENSIONES DE 1.02 MTS X 2.10 MTS DE LAMINA DE ACERO NEGRA LISA CALIBRE 3/64". DOTADA DE CANDADO MARCA YALE DE 50 MM O SIMILAR EN CALIDAD Y PRECIO</t>
  </si>
  <si>
    <t>PUERTA P-5 DIMENSIONES DE 1.01 MTS X 2.10 MTS MAS SOBRELUZ DE 0.90 MTS DE LAMINA DE ACERO NEGRA LISA CALIBRE 3/64". DOTADA DE CANDADO MARCA YALE DE 50 MM O SIMILAR EN CALIDAD Y PRECIO</t>
  </si>
  <si>
    <t>PUERTA P-6 DIMENSIONES DE 0.90 MTS X 2.10 MTS DE LAMINA DE ACERO NEGRA LISA CALIBRE 3/64". DOTADA DE CANDADO MARCA YALE DE 50 MM O SIMILAR EN CALIDAD Y PRECIO</t>
  </si>
  <si>
    <t>PUERTA P-7 DIMENSIONES DE 0.81 MTS X 2.10 MTS DE LAMINA DE ACERO NEGRA LISA CALIBRE 3/64". DOTADA DE CANDADO MARCA YALE DE 50 MM O SIMILAR EN CALIDAD Y PRECIO</t>
  </si>
  <si>
    <t>PUERTA P-8 DIMENSIONES DE 0.80 MTS X 2.10 MTS DE LAMINA DE ACERO NEGRA LISA CALIBRE 3/64". DOTADA DE CANDADO DE 50 MM O SIMILAR EN CALIDAD Y PRECIO</t>
  </si>
  <si>
    <t>PUERTA P-9 DIMENSIONES DE 0.70 MTS X 2.10 MTS DE LAMINA DE ACERO NEGRA LISA CALIBRE 3/64". DOTADA DE CANDADO DE 50 MM O SIMILAR EN CALIDAD Y PRECIO</t>
  </si>
  <si>
    <t>PUERTA P-10 DIMENSIONES DE 2.40 MTS X 2.28 MTS MAS SOBRELUZ DE LAMINA DE ACERO NEGRA LISA CALIBRE 3/64". DOTADA DE CANDADO MARCA YALE DE 50 MM O SIMILAR EN CALIDAD Y PRECIO</t>
  </si>
  <si>
    <t>PUERTA P-11 DIMENSIONES DE 1.21 MTS X 2.10 MTS MAS SOBRELUZ 0.75 MTS DE LAMINA DE ACERO NEGRA LISA CALIBRE 3/64". DOTADA DE CANDADO DE 50 MM O SIMILAR EN CALIDAD Y PRECIO</t>
  </si>
  <si>
    <t>VENTANAS TIPO BALCON</t>
  </si>
  <si>
    <t>INSTALACIONES HIDRÁULICAS Y SANITARIAS</t>
  </si>
  <si>
    <t>RED SANITARIA</t>
  </si>
  <si>
    <t>TUBERÍA PVC DE Ø 8"</t>
  </si>
  <si>
    <t>TUBERÍA PVC DE Ø 6"</t>
  </si>
  <si>
    <t>TUBERÍA PVC DE Ø 4"</t>
  </si>
  <si>
    <t>TUBERÍA PVC DE Ø 2"</t>
  </si>
  <si>
    <t>RESPIRADERO PARA LAVAMANOS PVC Ø 1 1/2"</t>
  </si>
  <si>
    <t>TRAMPA DE GRASA TIPO 1 EN LAVATRASTROS</t>
  </si>
  <si>
    <t>REPOSADERAS EN PISO SERVICIOS SANITARIOS Ø 2"</t>
  </si>
  <si>
    <t>LAVATRAPEADORES</t>
  </si>
  <si>
    <t>RED DE AGUA PLUVIAL</t>
  </si>
  <si>
    <t>PAÑUELOS EN LOSA FINAL + IMPERMEABILIZACIÓN</t>
  </si>
  <si>
    <t>TUBERÍA PVC DE Ø 1"</t>
  </si>
  <si>
    <t>TUBERÍA PVC DE Ø 3/4"</t>
  </si>
  <si>
    <t>TUBERÍA PVC DE Ø 1/2"</t>
  </si>
  <si>
    <t>VALVULA DE CHEQUE + CR1</t>
  </si>
  <si>
    <t>CAJA DE REGISTRO TIPO 1 + LLAVE DE PASO</t>
  </si>
  <si>
    <t>ARTEFACTOS SANITARIOS</t>
  </si>
  <si>
    <t>INODOROS</t>
  </si>
  <si>
    <t>LAVAMANOS TIPO EMPOTRABLE + TOP FUNDIDO Y AZULEJEADO</t>
  </si>
  <si>
    <t>LAVAMANOS CON PEDESTAL</t>
  </si>
  <si>
    <t>MINGITORIO</t>
  </si>
  <si>
    <t>BARRAS DE SEGURIDAD PARA DISCAPACITADOS</t>
  </si>
  <si>
    <t>LÁMPARAS FLUORESCENTES COMPACTAS AUTOBALASTRADAS (FOCOS AHORRADORES) + PLAFONERA</t>
  </si>
  <si>
    <t>LAMPARAS DOBLE PARA INTMPERIE TIPO REFLECTOR</t>
  </si>
  <si>
    <t>TOMACORRIENTE DOBLE DE 120 VOLTIOS</t>
  </si>
  <si>
    <t>TABLERO PRINCIPAL, CON DERIVACIÓN A TABLERO T1, T2 T3</t>
  </si>
  <si>
    <t>CAJA RH</t>
  </si>
  <si>
    <t>TABLERO T1 ELECTRICO TIPO MONOFASICO DE 18 POLOS CON BARRA DE 150 AMPERIOS</t>
  </si>
  <si>
    <t>TABLERO T2 ELECTRICO TIPO MONOFASICO DE 12 POLOS CON BARRA DE 125 AMPERIOS</t>
  </si>
  <si>
    <t>TABLERO T3 ELECTRICO TIPO MONOFASICO DE 12 POLOS CON BARRA DE 125 AMPERIOS</t>
  </si>
  <si>
    <t>POZO DE TIERRA FISICA CON 4 PUNTOS ATERRIZADOS</t>
  </si>
  <si>
    <t>SEÑALIZACIÓN Y DISPOSITIVOS DE SEGURIDAD</t>
  </si>
  <si>
    <t>ROTULO INDICACION DE ENTRADA</t>
  </si>
  <si>
    <t>ROTULO DE INDICACION DE SALIDA</t>
  </si>
  <si>
    <t>ROTULO DE INDICACION DE RUTA DE EVACUACIÓN (FLECHA)</t>
  </si>
  <si>
    <t>ROTULO INDICACION DE SALIDA DE EMERGENCIA</t>
  </si>
  <si>
    <t>ROTULO EN PUERTAS INDICACION DE AMBIENTE</t>
  </si>
  <si>
    <t>ROTULO EN MURO INDICACIÓN DE AMBIENTE</t>
  </si>
  <si>
    <t>ROTULO DE INGRESO CON NOMBRE DE LA ESCUELA</t>
  </si>
  <si>
    <t>ROTULO DE PUNTO DE REUNIÓN</t>
  </si>
  <si>
    <t>ROTULO DE MINUSVALIDO</t>
  </si>
  <si>
    <t>ROTULO INDICACIÓN EXTINTORES CONTRA INCENDIOS</t>
  </si>
  <si>
    <t>EXTINGUIDORES ABC DE 10 LIBRAS</t>
  </si>
  <si>
    <t>ROTULO DE CONSTRUCCIÓN TIPO 1</t>
  </si>
  <si>
    <t>ROTULO DE CONSTRUCCIÓN TIPO 2</t>
  </si>
  <si>
    <t>POSTE DE ACOMETIDA ELECTRICA</t>
  </si>
  <si>
    <t>CISTERNA PARA 7,000 LITROS</t>
  </si>
  <si>
    <t>SISTEMA HIDRONEUMATICO</t>
  </si>
  <si>
    <t>CUARTO DE BOMBA TIPO CB-1</t>
  </si>
  <si>
    <t>CAJA REPOSADERA</t>
  </si>
  <si>
    <t>CAJA DE UNION</t>
  </si>
  <si>
    <t>PILA EXTERIOR</t>
  </si>
  <si>
    <t>TRAMPA DE GRASA TIPO 1</t>
  </si>
  <si>
    <t>CAJA DE PIE DE BAJADA DE AGUA PLUVIAL</t>
  </si>
  <si>
    <t>TANQUE ELEVADO DE 2500 LITROS DE TRICAPA</t>
  </si>
  <si>
    <t>BIODIGESTOR AUTOLIMPIABLE DE 7,000 LITROS</t>
  </si>
  <si>
    <t>POZO DE ABSORCIÓN</t>
  </si>
  <si>
    <t>CAJA TIPO CR1 ELECTRICA</t>
  </si>
  <si>
    <t>ESCENARIO INCLUYE GRADAS</t>
  </si>
  <si>
    <t>RAMPA DE INGRESO</t>
  </si>
  <si>
    <t>PASAMANOS PARA RAMPA</t>
  </si>
  <si>
    <t>JUEGOS DE PREPRIMARIA</t>
  </si>
  <si>
    <t>TOPPING DE CONCRETO EN AREA DE JUEGOS PRIMARIA Y PREPRIMARIA</t>
  </si>
  <si>
    <t>BANQUETA PERIMETRAL + BORDILLO</t>
  </si>
  <si>
    <t>MODULO DE GRADAS</t>
  </si>
  <si>
    <t>BARANDA PASILLO 2DO NIVEL</t>
  </si>
  <si>
    <t>MURO PERIMETRAL DE BLOCK SISADO</t>
  </si>
  <si>
    <t>LEVANTADO HASTA SOLERA DE HUMEDAD DE 0.20 MTS X 0.20 MTS X 0.40 MTS DE 133 KG/CM2</t>
  </si>
  <si>
    <t>SOLERA DE HUMEDAD 0.20 MTS X 0.20 MTS</t>
  </si>
  <si>
    <t>SOLERA DE HUMEDAD DE 0.10 MTS 2 HIERROS No. 3 ESL. No. 2 @ 0.20 MTS</t>
  </si>
  <si>
    <t>LEVANTADO DE BLOCK DE 0.20 MTS X 0.20 MTS X 0.40 DE 133 KG/CM2</t>
  </si>
  <si>
    <t>SOLERA INTERMEDIA BLOCK U 0.20 MTS X 0.20 MTS. 2 HIERROS No. 3 ESTRIBO No. 2 @ 0.20</t>
  </si>
  <si>
    <t>SOLERA FINAL DE FORMA IRREGULAR</t>
  </si>
  <si>
    <t>COLUMNA H FORMA IRREGULAR</t>
  </si>
  <si>
    <t>COLUMNA I FORMA IRREGULAR</t>
  </si>
  <si>
    <t>COLUMNA J FORMA IRREGULAR</t>
  </si>
  <si>
    <t>COLUMNA K FORMA IRREGULAR</t>
  </si>
  <si>
    <t>COLUMNA L FORMA IRREGULAR</t>
  </si>
  <si>
    <t>CIMIENTO CORRIDO MC-01</t>
  </si>
  <si>
    <t>CIMIENTO CORRIDO MC-02</t>
  </si>
  <si>
    <t>CIMIENTO CORRIDO MURO LINDERO</t>
  </si>
  <si>
    <t>PIN No. 4 DE 1.55 M DE LARGO</t>
  </si>
  <si>
    <t>PIN No. 4 DE 2.75 M DE LARGO</t>
  </si>
  <si>
    <t>PINTURA DE LATEX EN MUROS</t>
  </si>
  <si>
    <t>DISEÑO EN RELIEVE EN FACHADA PRINCIPAL DE MURO PERIMETRAL</t>
  </si>
  <si>
    <t>LIMPIEZA FINAL DE OBRA</t>
  </si>
  <si>
    <t>Global</t>
  </si>
  <si>
    <t>PROYECTO: REPOSICION ESCUELA PRIMARIA OFICIAL RURAL MIXTA, ALDEA LLANO GRANDE, SANTA MARÍA IXHUATAN, SANTA ROSA</t>
  </si>
  <si>
    <t>AÑO 2019</t>
  </si>
  <si>
    <t>GRAN TOTAL</t>
  </si>
  <si>
    <t>MONTO POR PERIODO</t>
  </si>
  <si>
    <t>MONTO ACUMULADO POR PERIODO</t>
  </si>
  <si>
    <t>PORCENTAJE POR PERIODO</t>
  </si>
  <si>
    <t>PORCENTAJE ACUMULADO POR PERIODO</t>
  </si>
  <si>
    <t>DESMONTAJE DE ESTRUCTURA METALICA Y LAMINA (INLCUYE LUMINARIA)</t>
  </si>
  <si>
    <t>SOLERA DE HUMEDAD DE 0.10 MTS 2 HIERROS No. 3 ESL. No. 2 @ 0.20 MTS.</t>
  </si>
  <si>
    <t>CONTRATO ADMINISTRATIVO DE OBRA No.:</t>
  </si>
  <si>
    <t>26 DE DICIEMBRE DE 2018</t>
  </si>
  <si>
    <t>14 MESES</t>
  </si>
  <si>
    <t>CONTRATO ADMINISTRATIVO DE OBRA No.: 160-2018-UCEE</t>
  </si>
  <si>
    <t>ACUERDO MINISTERIAL No. 2797-2018</t>
  </si>
  <si>
    <t>FECHA ACUERDO MINISTERIAL: 26 DE DICIEMBRE DE 2018</t>
  </si>
  <si>
    <t>MARZO</t>
  </si>
  <si>
    <t>AVANCE FISICO ACTUAL:</t>
  </si>
  <si>
    <t>MONTO ANTICIPO:</t>
  </si>
  <si>
    <t>AVANCE FÍSICO EJECUTADO ESTE PERÍODO:</t>
  </si>
  <si>
    <t>AMORTIZACIÓN ANTICIPO 20%</t>
  </si>
  <si>
    <t>PENDIENTE DE EJECUTAR:</t>
  </si>
  <si>
    <t>MONTO LÍQUIDO:</t>
  </si>
  <si>
    <t>RESUMEN DE ESTIMACIÓN</t>
  </si>
  <si>
    <t>CRONOGRAMA DE EJECUCIÓN E INVERSIÓN DE LA OBRA</t>
  </si>
  <si>
    <t>1 DE FEBRERO DE 2019</t>
  </si>
  <si>
    <t>31 DE MARZO DE 2020</t>
  </si>
  <si>
    <t>Del 29 de marzo al 30 de abril de 2019</t>
  </si>
  <si>
    <t>ABRIL</t>
  </si>
  <si>
    <t>DOCUMENTO DE CAMBIO</t>
  </si>
  <si>
    <t>CANTIDAD
AJUSTADA</t>
  </si>
  <si>
    <t>COSTO TOTAL AJUSTADO</t>
  </si>
  <si>
    <t>BASE DE SUELO CEMENTO</t>
  </si>
  <si>
    <t>ZAPATA Z-1</t>
  </si>
  <si>
    <t>ZAPATA Z-2</t>
  </si>
  <si>
    <t>ZAPATA Z-3</t>
  </si>
  <si>
    <t>VIGA CONECTORA VC-1</t>
  </si>
  <si>
    <t>VIGA CONECTORA VC-2</t>
  </si>
  <si>
    <t>CIMIENTO CORRIDO CC-1 DE 0.25 X 0.50 MTS</t>
  </si>
  <si>
    <t>CIMIENTO CORRIDO CC-2 DE 0.25 X 0.40 MTS</t>
  </si>
  <si>
    <t>SOLERA DE HUMEDAD TIPO 2</t>
  </si>
  <si>
    <t>LEVANTADO DE MURO DE 0.19 HASTA SOLERA DE HUMEAD</t>
  </si>
  <si>
    <t>LEVANTADO DE MURO DE 0.09 HASTA SOLERA DE HUMEAD</t>
  </si>
  <si>
    <t>LEVANTADO DE BLOCK DE 0.19 X 0.19 X 0.39 MTS DE 50 KG/CM2</t>
  </si>
  <si>
    <t>LEVANTADO DE BLOCK DE 0.09 X 0.19 X 0.39 MTS DE 50 KG/CM2</t>
  </si>
  <si>
    <t>MODULO DE GRADAS HACIA SEGUNDO NIVEL</t>
  </si>
  <si>
    <t>ESTUDIO DE SUELOS</t>
  </si>
  <si>
    <t>DISEÑO ESTRUCTURAL</t>
  </si>
  <si>
    <t>SUB-TOTAL</t>
  </si>
  <si>
    <t>MAYO</t>
  </si>
  <si>
    <t>Cantidad
Ajustada</t>
  </si>
  <si>
    <t>SOLERA DE HUMEAD TIPO 1</t>
  </si>
  <si>
    <t>m3</t>
  </si>
  <si>
    <t>m2</t>
  </si>
  <si>
    <t>JUNIO</t>
  </si>
  <si>
    <t>PERIODO PROGRAMADO: DEL 5 DE JUNIO AL 8 DE JULIO DE 2019</t>
  </si>
  <si>
    <t>JULIO</t>
  </si>
  <si>
    <t>TOTAL DEL PROYECTO</t>
  </si>
  <si>
    <t>REMOZAMIENTO EORM VISTA DE SAN LUIS, ALDEA LO DE REYES COLONIA VISTAS DE SAN LUIS, SAN PEDRO AYAMPUC, GUATEMALA.</t>
  </si>
  <si>
    <t>REMOZAMIENTO EORM, COLONIA RIO AZUL, SAN PEDRO AYAMPUC, GUATEMALA.</t>
  </si>
  <si>
    <t>Del 1 de Noviembre al 15 de Noviembre de 2020</t>
  </si>
  <si>
    <t>15 de Noviembre de 2020</t>
  </si>
  <si>
    <t>O.T.E.</t>
  </si>
  <si>
    <t>Contratado</t>
  </si>
  <si>
    <t>Orden de cambio</t>
  </si>
  <si>
    <t>Porcentaje</t>
  </si>
  <si>
    <t>Diferencia</t>
  </si>
  <si>
    <t>FECHA:</t>
  </si>
  <si>
    <t>CONTRATO DE OBRA:</t>
  </si>
  <si>
    <t>UDI:</t>
  </si>
  <si>
    <t>NOMBRE DEL PROYECTO</t>
  </si>
  <si>
    <t>UBICACIÓN</t>
  </si>
  <si>
    <t>CONTRATISTA EJECUTOR:</t>
  </si>
  <si>
    <t>SUPERVISOR:</t>
  </si>
  <si>
    <t>MONTO ORIGINAL CONTRATADO:</t>
  </si>
  <si>
    <t>MONTO MODIFICADO ACUMULADO:</t>
  </si>
  <si>
    <t>Por la presente se solicita el trámite de aprobación de:</t>
  </si>
  <si>
    <t>P/UNITARIO</t>
  </si>
  <si>
    <t xml:space="preserve"> </t>
  </si>
  <si>
    <t xml:space="preserve">ANTECEDENTES Y JUSTIFICACIÓN </t>
  </si>
  <si>
    <t>EL COSTO POR DECREMENTAR AL CONTRATO ES:</t>
  </si>
  <si>
    <t>DESCRIPCION</t>
  </si>
  <si>
    <t>COSTO UNITARIO</t>
  </si>
  <si>
    <t>MATERIALES</t>
  </si>
  <si>
    <t>TOTAL DE MATERIALES</t>
  </si>
  <si>
    <t>MANO DE OBRA</t>
  </si>
  <si>
    <t>TOTAL DE MANO DE OBRA</t>
  </si>
  <si>
    <t>Movimiento de suelo rocoso</t>
  </si>
  <si>
    <t>Baranda Metálica</t>
  </si>
  <si>
    <t>Muro de Contención Perimetral</t>
  </si>
  <si>
    <t>Portón de metal</t>
  </si>
  <si>
    <t>Contrafuerte refuerzo muro contención MC-2D</t>
  </si>
  <si>
    <t>m³</t>
  </si>
  <si>
    <t>ORDEN DE CAMBIO No. 1</t>
  </si>
  <si>
    <t>pt</t>
  </si>
  <si>
    <t>ORDEN DE CAMBIO 1 (-)</t>
  </si>
  <si>
    <t xml:space="preserve">                                                 </t>
  </si>
  <si>
    <t>RESUMEN TOTAL DOCUMENTOS DE CAMBIO NO. 1</t>
  </si>
  <si>
    <t>DOCUMENTO DE CAMBIO No.1</t>
  </si>
  <si>
    <r>
      <t xml:space="preserve">La empresa constructora, deberá </t>
    </r>
    <r>
      <rPr>
        <b/>
        <sz val="10"/>
        <color rgb="FFFF0000"/>
        <rFont val="Arial"/>
        <family val="2"/>
      </rPr>
      <t>OMITIR</t>
    </r>
    <r>
      <rPr>
        <b/>
        <sz val="10"/>
        <rFont val="Arial"/>
        <family val="2"/>
      </rPr>
      <t xml:space="preserve"> la ejecución de lo siguiente:</t>
    </r>
  </si>
  <si>
    <t>m²</t>
  </si>
  <si>
    <t>ESTA MODIFICACIÓN REPRESENTA UN PORCENTAJE MENOR AL MONTO DEL CONTRATO DE:</t>
  </si>
  <si>
    <r>
      <t xml:space="preserve">CONCLUSIÓN: </t>
    </r>
    <r>
      <rPr>
        <sz val="10"/>
        <rFont val="Arial"/>
        <family val="2"/>
      </rPr>
      <t>Con este documento el monto del contrato queda acumulativamente en:</t>
    </r>
  </si>
  <si>
    <t xml:space="preserve">MONTO EN LETRAS: </t>
  </si>
  <si>
    <r>
      <t xml:space="preserve">NOTA: El presente documento de cambio </t>
    </r>
    <r>
      <rPr>
        <b/>
        <sz val="10"/>
        <color rgb="FFFF0000"/>
        <rFont val="Arial"/>
        <family val="2"/>
      </rPr>
      <t>NO</t>
    </r>
    <r>
      <rPr>
        <b/>
        <sz val="10"/>
        <color theme="1"/>
        <rFont val="Arial"/>
        <family val="2"/>
      </rPr>
      <t xml:space="preserve"> genera una ampliación al tiempo contractual</t>
    </r>
  </si>
  <si>
    <t>ORDEN DE TRABAJO SUPLEMENTARIO No. 1</t>
  </si>
  <si>
    <t>Orden de Trabajo Suplementario No.1 (O.T.S.)</t>
  </si>
  <si>
    <t>Orden de Cambio No.1 (O.C.)</t>
  </si>
  <si>
    <t>(Incremento en renglones de trabajo contratado)</t>
  </si>
  <si>
    <t>(Decremento en renglones de trabajo contratado)</t>
  </si>
  <si>
    <r>
      <t xml:space="preserve">La empresa constructora, deberá </t>
    </r>
    <r>
      <rPr>
        <b/>
        <sz val="10"/>
        <color rgb="FFFF0000"/>
        <rFont val="Arial"/>
        <family val="2"/>
      </rPr>
      <t>INCREMENTAR</t>
    </r>
    <r>
      <rPr>
        <b/>
        <sz val="10"/>
        <rFont val="Arial"/>
        <family val="2"/>
      </rPr>
      <t xml:space="preserve"> la ejecución de lo siguiente:</t>
    </r>
  </si>
  <si>
    <t>ACUERDO DE TRABAJO EXTRA No. 1</t>
  </si>
  <si>
    <t>Acuerdo de Trabajo Extra No.1 (A.T.E.)</t>
  </si>
  <si>
    <r>
      <t xml:space="preserve">NOTA: El presente documento de cambio </t>
    </r>
    <r>
      <rPr>
        <b/>
        <sz val="10"/>
        <color rgb="FFFF0000"/>
        <rFont val="Arial"/>
        <family val="2"/>
      </rPr>
      <t xml:space="preserve">SI </t>
    </r>
    <r>
      <rPr>
        <b/>
        <sz val="10"/>
        <color theme="1"/>
        <rFont val="Arial"/>
        <family val="2"/>
      </rPr>
      <t>genera una ampliación al tiempo contractual de 240 días calendario.</t>
    </r>
  </si>
  <si>
    <t>FERRCONS BALCARCEL, BARRIO EL PORVENIR, GUASTATOYA, EL PROGRESO. TEL.: 79450030</t>
  </si>
  <si>
    <t>CI</t>
  </si>
  <si>
    <t>FECHA</t>
  </si>
  <si>
    <t>FACTOR CI</t>
  </si>
  <si>
    <t>INTEGRACIÓN DE PRECIO O COSTO UNITARIO</t>
  </si>
  <si>
    <t>NO. RENGLON</t>
  </si>
  <si>
    <t>CR</t>
  </si>
  <si>
    <t>TOTAL REAL</t>
  </si>
  <si>
    <t>HERRAMIENTAS, EQUIPO Y MAQUINARIA</t>
  </si>
  <si>
    <t>LIMPIEZA DEL TERRENO</t>
  </si>
  <si>
    <t>VALOR DE COSTO INDIRECTOS:</t>
  </si>
  <si>
    <t>TOTAL PRECIO UNITARIO:</t>
  </si>
  <si>
    <t>CONTRATO DE OBRA No.: 283-2021-UCEE</t>
  </si>
  <si>
    <t>TOTAL DE HERRAMIENTA, EQUIPO Y MAQUINARIA</t>
  </si>
  <si>
    <t>TOTAL COSTO DIRECTO:</t>
  </si>
  <si>
    <t>ORDEN DE TRABAJO SUPLEMENTARIO 1 (+)</t>
  </si>
  <si>
    <t>ACUERDO DE TRABAJO EXTRA 1 (+)</t>
  </si>
  <si>
    <t>PRECIO</t>
  </si>
  <si>
    <t>EQUIPO</t>
  </si>
  <si>
    <t>ABRAZADERA PARA BAJANTE PVC Ø 3"</t>
  </si>
  <si>
    <t>APLICACIÓN DE CERNIDO VERTICAL</t>
  </si>
  <si>
    <t>ALQUILER DE ANDAMIOS (4 CAMAS)</t>
  </si>
  <si>
    <t>mes</t>
  </si>
  <si>
    <t>ABRAZADERA PARA CIELO TIPO HANGER Ø 3/4"</t>
  </si>
  <si>
    <t>APLICACIÓN DE IMPERMEABILIZANTE</t>
  </si>
  <si>
    <t xml:space="preserve">BOMBA DE AGUA A GASOLINA 2" </t>
  </si>
  <si>
    <t>Día</t>
  </si>
  <si>
    <t>ABRAZADERA PARA HANGER Ø 1 1/4"</t>
  </si>
  <si>
    <t>APLICACIÓN DE REPELLO</t>
  </si>
  <si>
    <t>CAMIÓN DE VOLTEO</t>
  </si>
  <si>
    <t>Viaje</t>
  </si>
  <si>
    <t>ACCESORIO DE ENTRADA Ø 1 1/4"</t>
  </si>
  <si>
    <t>APLICACIÓN PINTURA</t>
  </si>
  <si>
    <t>COMPACTADORA TIPO BAILARINA</t>
  </si>
  <si>
    <t xml:space="preserve">ACERO G 40 No. 3 DE 20' </t>
  </si>
  <si>
    <t>Varilla</t>
  </si>
  <si>
    <t>ARMADO + FUNDICIÓN DE CIMIENTO CORRIDO</t>
  </si>
  <si>
    <t xml:space="preserve">EQUIPO NEUMATICO, COMPRESOR 185 cfm </t>
  </si>
  <si>
    <t xml:space="preserve">ACERO G 40 No. 4 DE 20' </t>
  </si>
  <si>
    <t>ARMADO + FUNDICIÓN DE COLUMNA</t>
  </si>
  <si>
    <t>MEZCLADORA DE CONCRETO</t>
  </si>
  <si>
    <t xml:space="preserve">ACERO G 40 No. 5 DE 20' </t>
  </si>
  <si>
    <t>ARMADO + FUNDICIÓN DE PEDESTAL</t>
  </si>
  <si>
    <t>RETROEXCAVADORA</t>
  </si>
  <si>
    <t xml:space="preserve">ACERO No. 2 DE 20' </t>
  </si>
  <si>
    <t>ARMADO + FUNDICIÓN DE SOLERA</t>
  </si>
  <si>
    <t xml:space="preserve">VIBRADOR DE CONCRETO A GASOLINA </t>
  </si>
  <si>
    <t>ACIDO MURIATICO</t>
  </si>
  <si>
    <t>Galón</t>
  </si>
  <si>
    <t>ARMADO + FUNDICIÓN DE ZAPATA</t>
  </si>
  <si>
    <t xml:space="preserve">ADAPTADOR HEMBRA CPVC 100 PSI Ø ½" </t>
  </si>
  <si>
    <t>CHAPEO DEL TERRENO</t>
  </si>
  <si>
    <t>ADAPTADOR HEMBRA PVC 1120 Ø 1"</t>
  </si>
  <si>
    <t>COLOCACIÓN DE PABELLÓN</t>
  </si>
  <si>
    <t>ADAPTADOR HEMBRA PVC 1120 Ø 3/4"</t>
  </si>
  <si>
    <t>COLOCACIÓN DE PISO</t>
  </si>
  <si>
    <t>ADAPTADOR MACHO HG Ø ½"</t>
  </si>
  <si>
    <t>CONFORMACIÓN DE PAÑUELOS + IMPERMEABILIZANTE</t>
  </si>
  <si>
    <t>ADAPTADOR MACHO PVC 1120 Ø ½"</t>
  </si>
  <si>
    <t>CONSTRUCCIÓN DE ASTA</t>
  </si>
  <si>
    <t>ADAPTADOR MACHO PVC 1120 Ø ¾"</t>
  </si>
  <si>
    <t>CONSTRUCCIÓN DE BODEGA</t>
  </si>
  <si>
    <t>ADAPTADOR MACHO PVC 1120 Ø 1 ¼"</t>
  </si>
  <si>
    <t>CONSTRUCCIÓN DE CISTERNA</t>
  </si>
  <si>
    <t>ADAPTADOR MACHO PVC 1120 Ø 1"</t>
  </si>
  <si>
    <t>CONSTRUCCIÓN DE ESTUFA RURAL</t>
  </si>
  <si>
    <t>ADHESIVO PSP PORCELANATO BLANCO</t>
  </si>
  <si>
    <t>Bolsa</t>
  </si>
  <si>
    <t>CONSTRUCCIÓN DE LAVAMANOS COLECTIVO</t>
  </si>
  <si>
    <t>ALAMBRE DE AMARRE</t>
  </si>
  <si>
    <t>Libra</t>
  </si>
  <si>
    <t>CONSTRUCCIÓN DE MINGITORIO COLECTIVO</t>
  </si>
  <si>
    <t>ALAMBRE GALVANIZADO CAL.16</t>
  </si>
  <si>
    <t>CONSTRUCCIÓN DE MUEBLE FIJO + LAVAMANOS EMPOTRADO</t>
  </si>
  <si>
    <t>ALMAGANA 4 LBS</t>
  </si>
  <si>
    <t>CONSTRUCCIÓN DE PLACA</t>
  </si>
  <si>
    <t xml:space="preserve">ALMAGANA 8 LBS  </t>
  </si>
  <si>
    <t>CONSTRUCCIÓN DE URINAL COLECTIVO</t>
  </si>
  <si>
    <t>DEMOLICIÓN</t>
  </si>
  <si>
    <t>ANGULAR PARA AJUSTE EN PARED DE CIELO FALSO</t>
  </si>
  <si>
    <t>DEMOLICIÓN DE MURO DE MAMPOSTERÍA</t>
  </si>
  <si>
    <t>ANGULAR TIPO "T" PARA COLOCACION CIELO FALSO</t>
  </si>
  <si>
    <t>AQUA PRO SWITCH DE PRESION 30-50 PSI</t>
  </si>
  <si>
    <t>DEMOLICIÓN Y EXTRACCIÓN DE RIPIO</t>
  </si>
  <si>
    <t>ARANDELA A PRESIÓN Ø ⅜"</t>
  </si>
  <si>
    <t xml:space="preserve">ARENA AMARILLA ¼" </t>
  </si>
  <si>
    <t>DESMONTAJE DE BALCONES</t>
  </si>
  <si>
    <t xml:space="preserve">ARENA BLANCA  </t>
  </si>
  <si>
    <t>DESMONTAJE DE CIELO FALSO RETICULAR</t>
  </si>
  <si>
    <t>ARENA DE RIO</t>
  </si>
  <si>
    <t>DESMONTAJE DE CUBIERTA DE TECHO</t>
  </si>
  <si>
    <t>ARO METALICO + RED DE BASKETBOL</t>
  </si>
  <si>
    <t>AZULEJO 0.20 x 0.20 COLOR BLANCO</t>
  </si>
  <si>
    <t>DESMONTAJE DE LETRINA</t>
  </si>
  <si>
    <t>AZULEJO PORCELANATO BLANCO DE 0.20 X 0.30 M</t>
  </si>
  <si>
    <t>DESMONTAJE DE PILA</t>
  </si>
  <si>
    <t xml:space="preserve">BANDEJA PLASTICA PARA PINTURA + RODILLO </t>
  </si>
  <si>
    <t>DESMONTAJE DE PORTÓN</t>
  </si>
  <si>
    <t>BASE PARA REFLECTOR DE INTEMPERIE CON 2 SOCKETS</t>
  </si>
  <si>
    <t>DESMONTAJE DE PUERTA DE MADERA</t>
  </si>
  <si>
    <t>BENTONITA (50 LB)</t>
  </si>
  <si>
    <t>Saco</t>
  </si>
  <si>
    <t>DESMONTAJE DE PUERTA METÁLICA</t>
  </si>
  <si>
    <t>DESMONTAJE DE PUERTA METÁLICA (UNA HOJA)</t>
  </si>
  <si>
    <t>BLOCK 35 KG/CM², 0.09 x 0.19 x 0.39 (tipo C)</t>
  </si>
  <si>
    <t>DESMONTAJE DE TABIQUES DE MADERA</t>
  </si>
  <si>
    <t>BLOCK 35 KG/CM², 0.14 x 0.19 x 0.39 (tipo C)</t>
  </si>
  <si>
    <t>DESMONTAJE DE TECHO</t>
  </si>
  <si>
    <t>BLOCK 35 KG/CM², 0.19 x 0.19 x 0.39 (tipo C)</t>
  </si>
  <si>
    <t>DESMONTAJE DE VENTANA DE ALUMINIO</t>
  </si>
  <si>
    <t>BLOCK 50 KG/CM², 0.14 x 0.19 x 0.39  (tipo B)</t>
  </si>
  <si>
    <t>DESMONTAJE DE VENTANA DE MADERA</t>
  </si>
  <si>
    <t>BOCATUBO PARA CANAL DE ALUZINC</t>
  </si>
  <si>
    <t>DESMONTAJE DE VENTANA DE METAL</t>
  </si>
  <si>
    <t>BOMBA CENTRÍFUGA 2 HP</t>
  </si>
  <si>
    <t>DESMONTAR ACCESORIOS ELÉCTRICOS</t>
  </si>
  <si>
    <t>BOMBILLA LED 20W</t>
  </si>
  <si>
    <t>EXCAVACIÓN</t>
  </si>
  <si>
    <t xml:space="preserve">BOQUILLEX CEMIX 10 kg </t>
  </si>
  <si>
    <t>BOTE DE BASURA PLÁSTICO DE 20 GALONES</t>
  </si>
  <si>
    <t>FABRICACIÓN DE CAJA TRAMPA GRASA</t>
  </si>
  <si>
    <t>BOTE DE BASURA PLÁSTICO DE 20 LITROS</t>
  </si>
  <si>
    <t>FABRICACIÓN E INSTALACIÓN DE BALCÓN DE BARROTES</t>
  </si>
  <si>
    <t xml:space="preserve">BROCHA DE 2"  </t>
  </si>
  <si>
    <t>FABRICACIÓN E INSTALACIÓN DE BARANDA</t>
  </si>
  <si>
    <t xml:space="preserve">BROCHA DE 4" </t>
  </si>
  <si>
    <t>FABRICACIÓN E INSTALACIÓN DE JUEGOS INFANTILES (COLUMPIO, TORRE, RESBALADERO)</t>
  </si>
  <si>
    <t>CABALLETE LISO DE 8', CAL. 26 BLANCO</t>
  </si>
  <si>
    <t>FABRICACIÓN E INSTALACIÓN DE MALLA (ALTURA = 2M)</t>
  </si>
  <si>
    <t>CABLE THHN No. 12</t>
  </si>
  <si>
    <t>FABRICACIÓN E INSTALACIÓN DE MARCOS PARA CANCHA POLIDEPORTIVA</t>
  </si>
  <si>
    <t>CABLE THHN No. 14</t>
  </si>
  <si>
    <t>FABRICACIÓN E INSTALACIÓN DE PORTÓN METÁLICO</t>
  </si>
  <si>
    <t>CABLE THHN No. 4</t>
  </si>
  <si>
    <t>FABRICACIÓN E INSTALACIÓN DE PUERTA DE METAL</t>
  </si>
  <si>
    <t>CABLE THHN No. 6</t>
  </si>
  <si>
    <t>FABRICACIÓN E INSTALACIÓN DE PUERTA DE METAL (0.90 m)</t>
  </si>
  <si>
    <t>CABLE THHN No. 8</t>
  </si>
  <si>
    <t>FABRICACIÓN E INSTALACIÓN DE PUERTA DE METAL PARA BAÑO</t>
  </si>
  <si>
    <t xml:space="preserve">CAJA CUADRADA 4"*4"*½*1 1/4" </t>
  </si>
  <si>
    <t>FABRICACIÓN E INSTALACIÓN DE RÓTULO TIPO 1</t>
  </si>
  <si>
    <t>CAJA DE POLICARBONATO PARA CONTADOR TIPO SOCKET</t>
  </si>
  <si>
    <t>FABRICACIÓN E INSTALACIÓN DE RÓTULO TIPO 2</t>
  </si>
  <si>
    <t>CAJA OCTOGONAL 4" LIVIANA</t>
  </si>
  <si>
    <t>FABRICACIÓN E INSTALACIÓN DE VENTANA CORREDIZA DE PVC</t>
  </si>
  <si>
    <t>CAJA PREFABRICADA DE CONCRETO</t>
  </si>
  <si>
    <t>FABRICACIÓN E INSTALACIÓN DE VENTANA DE PVC MADERA</t>
  </si>
  <si>
    <t xml:space="preserve">CAJA RECTANGULAR 4"×2" LIVIANA </t>
  </si>
  <si>
    <t>FABRICACIÓN POZO DE ABSORCIÓN</t>
  </si>
  <si>
    <t>CAL HIDRATADA</t>
  </si>
  <si>
    <t>FUNDICIÓN DE CONCRETO</t>
  </si>
  <si>
    <t>CAMPANA DE LÁMINA NEGRA 3/64" PARA ESTUFA</t>
  </si>
  <si>
    <t>FUNDICIÓN DE PISO DE CONCRETO</t>
  </si>
  <si>
    <t>CANAL DE ALUZINC ESMALTADO (3 m) + PESCANTES</t>
  </si>
  <si>
    <t>INSTALACIÓN ACOMETIDA DE AGUA</t>
  </si>
  <si>
    <t>CANDADO YALE ORDINARIO 50 MM</t>
  </si>
  <si>
    <t>INSTALACIÓN CIELO FALSO</t>
  </si>
  <si>
    <t>CEMENTO UGC 4000 PSI</t>
  </si>
  <si>
    <t>INSTALACIÓN DE ACOMETIDA ELÉCTRICA</t>
  </si>
  <si>
    <t>CEPILLO DE ALAMBRE 6"</t>
  </si>
  <si>
    <t>INSTALACIÓN DE BIODIGESTOR</t>
  </si>
  <si>
    <t>CERRADURA ANTIPÁNICO</t>
  </si>
  <si>
    <t>INSTALACIÓN DE BOMBA + TANQUE</t>
  </si>
  <si>
    <t xml:space="preserve">CHAPA YALE ENGRAPE 693.60 </t>
  </si>
  <si>
    <t>INSTALACIÓN DE CAMPANA</t>
  </si>
  <si>
    <t>CHIMENEA</t>
  </si>
  <si>
    <t>INSTALACIÓN DE COLUMNA METÁLICA</t>
  </si>
  <si>
    <t xml:space="preserve">CHORRO Ø ½", AMERICANO </t>
  </si>
  <si>
    <t>INSTALACIÓN DE DISPENSADOR</t>
  </si>
  <si>
    <t>CIELO FALSO TIPO PLYCEM + PERFILERÍA + FIJACIONES</t>
  </si>
  <si>
    <t>INSTALACIÓN DE DISPENSADOR DE JABÓN LÍQUIDO</t>
  </si>
  <si>
    <t>CINTA DE AISLAR 3M</t>
  </si>
  <si>
    <t>INSTALACIÓN DE DISPENSADOR DE PAPEL</t>
  </si>
  <si>
    <t>CLAVO ACERADO 2"</t>
  </si>
  <si>
    <t>INSTALACIÓN DE EXTINTOR</t>
  </si>
  <si>
    <t>CLAVO DE 3"</t>
  </si>
  <si>
    <t>INSTALACIÓN DE GRIFO</t>
  </si>
  <si>
    <t>CODO 45° PVC Ø 2"</t>
  </si>
  <si>
    <t>INSTALACIÓN DE INODORO</t>
  </si>
  <si>
    <t>CODO 90° HG Ø ½"</t>
  </si>
  <si>
    <t>INSTALACION DE INTERRUPTOR</t>
  </si>
  <si>
    <t>CODO 90° PVC D2665 Ø 3"</t>
  </si>
  <si>
    <t>INSTALACIÓN DE LÁMINA TERMOACÚSTICA</t>
  </si>
  <si>
    <t>CODO 90° PVC Ø ½"</t>
  </si>
  <si>
    <t>INSTALACION DE LÁMPARA</t>
  </si>
  <si>
    <t xml:space="preserve">CODO 90° PVC Ø ½" C/ROSCA </t>
  </si>
  <si>
    <t>INSTALACION DE LÁMPARA TIPO CAMPANA</t>
  </si>
  <si>
    <t>CODO 90° PVC Ø ¾"</t>
  </si>
  <si>
    <t>INSTALACIÓN DE LAVAMANOS</t>
  </si>
  <si>
    <t xml:space="preserve">CODO 90° PVC Ø ¾" ROSCA </t>
  </si>
  <si>
    <t xml:space="preserve">INSTALACION DE MUEBLE FIJO + LAVATRASTOS </t>
  </si>
  <si>
    <t>CODO 90° PVC Ø 1 ½"</t>
  </si>
  <si>
    <t>INSTALACIÓN DE PILA</t>
  </si>
  <si>
    <t>CODO 90° PVC Ø 2"</t>
  </si>
  <si>
    <t>INSTALACIÓN DE RAZOR RIBBON</t>
  </si>
  <si>
    <t>CONTACTOR 2x30A, 120-220 VOLTIOS</t>
  </si>
  <si>
    <t>INSTALACION DE REFLECTOR</t>
  </si>
  <si>
    <t xml:space="preserve">CONTRALLAVE A LA PARED Ø ½" </t>
  </si>
  <si>
    <t>INSTALACIÓN DE TABIQUE DE TABLAYESO</t>
  </si>
  <si>
    <t xml:space="preserve">CORTA AZULEJO ROTER 400 mm </t>
  </si>
  <si>
    <t>INSTALACION DE TABLERO ELÉCTRICO</t>
  </si>
  <si>
    <t xml:space="preserve">COSTANERA DE 2"x 4"x 20' </t>
  </si>
  <si>
    <t>INSTALACIÓN DE TINACO</t>
  </si>
  <si>
    <t xml:space="preserve">COSTANERA DE 2"x 6"x 20' </t>
  </si>
  <si>
    <t>INSTALACION DE TOMACORRIENTE</t>
  </si>
  <si>
    <t xml:space="preserve">COSTANERA DE 2"x 8"x 20' </t>
  </si>
  <si>
    <t>INSTALACIÓN DE TUBERÍA PVC ELÉCTRICO (&lt; Ø 1")</t>
  </si>
  <si>
    <t>CRUCETA DE 3 mm</t>
  </si>
  <si>
    <t>INSTALACIÓN DE TUBERÍA PVC PARA AGUA (&lt; Ø 1")</t>
  </si>
  <si>
    <t>DISPENSADOR DE ALCOHOL EN GEL (400 ML)</t>
  </si>
  <si>
    <t>INSTALACIÓN DE TUBERÍA PVC PARA AGUA (&gt; Ø 1")</t>
  </si>
  <si>
    <t>DISPENSADOR DE PAPEL DE ACERO INOXIDABLE</t>
  </si>
  <si>
    <t>INSTALACIÓN DE TUBERÍA PVC PARA DRENAJE (&lt; Ø 2")</t>
  </si>
  <si>
    <t>DISPENSADOR DE TOALLA DE MANO</t>
  </si>
  <si>
    <t>INSTALACIÓN DE TUBERÍA PVC PARA DRENAJE (&lt; Ø 6")</t>
  </si>
  <si>
    <t>DISPENSADOR JABON ACERO INOXIDABLE</t>
  </si>
  <si>
    <t>INSTALACIÓN DE VENTILADOR DE TECHO</t>
  </si>
  <si>
    <t>ELECTRODO 1/8" PUNTO VERDE</t>
  </si>
  <si>
    <t>INSTALACIÓN PUESTA A TIERRA</t>
  </si>
  <si>
    <t>ELECTROMALLA 6" x 6", 4.0/4.0, 2.35 x 6.00 m</t>
  </si>
  <si>
    <t>LIMPIEZA DE FOSA SÉPTICA</t>
  </si>
  <si>
    <t>ELECTROMALLA 6" x 6", 4.5/4.5, 1.00 x 3.00 m</t>
  </si>
  <si>
    <t>ELECTROMALLA 6" x 6", 4.5/4.5, 2.35 x 6.00 m</t>
  </si>
  <si>
    <t>LOGO INSTITUCIONAL</t>
  </si>
  <si>
    <t xml:space="preserve">EMPAQUE DE CERA P/SANITARIO, HAVERSY </t>
  </si>
  <si>
    <t xml:space="preserve">PERFORACIÓN DE POZO </t>
  </si>
  <si>
    <t>EXTINTOR DE POLVO QUIMICO SECO ABC DE 10 LBS.</t>
  </si>
  <si>
    <t>PRUEBA DE RESISTIVIDAD</t>
  </si>
  <si>
    <t xml:space="preserve">FLANGE P/SANITARIO Ø 4" </t>
  </si>
  <si>
    <t>REMOZAMIENTO DE PUERTA DE METAL + CHAPA</t>
  </si>
  <si>
    <t>FLIP-ON 1x15 A</t>
  </si>
  <si>
    <t>REMOZAMIENTO E INSTALACIÓN DE BALCÓN</t>
  </si>
  <si>
    <t>FLIP-ON 1x20 A</t>
  </si>
  <si>
    <t>REMOZAMIENTO E INSTALACIÓN DE ESTRUCTURA METÁLICA</t>
  </si>
  <si>
    <t>FLIP-ON 1x30 A</t>
  </si>
  <si>
    <t>TALLADO DE COLUMNAS</t>
  </si>
  <si>
    <t>FLIP-ON 1x40 A</t>
  </si>
  <si>
    <t>FABRICACIÓN E INSTALACIÓN DE PORTÓN METÁLICO DOBLE HOJA</t>
  </si>
  <si>
    <t>FLIP-ON 1x50 A</t>
  </si>
  <si>
    <t>FLIP-ON 2x50 A</t>
  </si>
  <si>
    <t>FLIP-ON 2x70 A</t>
  </si>
  <si>
    <t>GANCHO PARA ACOMETIDA 1 1/4"</t>
  </si>
  <si>
    <t>GASOLINA CORRIENTE</t>
  </si>
  <si>
    <t>GRIFO METÁLICO + MEZCLADORA</t>
  </si>
  <si>
    <t>HEMBRA 1" x 1/4" x 20'</t>
  </si>
  <si>
    <t>HEMBRA 1/8" x ½" x 20'</t>
  </si>
  <si>
    <t>HERRERIA ESTUFA  (PUERTA, PLANCHA Y CHIMENEA)</t>
  </si>
  <si>
    <t>HIERRO LISO DE 5/8"</t>
  </si>
  <si>
    <t>INODORO HYDRA BLANCO</t>
  </si>
  <si>
    <t>INTERRUPTOR DE PRESIÓN 30-50 PSI</t>
  </si>
  <si>
    <t>INTERRUPTOR TIPO DADO POLARIZADO SIMPLE</t>
  </si>
  <si>
    <t>JALADOR DE PUERTA</t>
  </si>
  <si>
    <t>LADRILLO 0.065 x 0.11 x 0.23 m</t>
  </si>
  <si>
    <t>LÁMINA GALVANIZADA LISA CAL.28 (3'x8')</t>
  </si>
  <si>
    <t>LÁMINA NEGRA LISA 4'X8'X1/8"</t>
  </si>
  <si>
    <t>LÁMINA TERMOACÚSTICA TRICAPA UPVC DE 2.5 MM</t>
  </si>
  <si>
    <t>LÁMPARA 2X4 EMPOTRAR C/DIF. PRISMÁTICO</t>
  </si>
  <si>
    <t>LÁMPARA LED TIPO CAMPANA DE ALUMINIO 150 W</t>
  </si>
  <si>
    <t>LÁMPARA LISTON PARA 2 TUBOS LED 48 PULG</t>
  </si>
  <si>
    <t>LAVAMANOS DE EMPOTRAR BLANCO</t>
  </si>
  <si>
    <t>LAVAMANOS UNA LLAVE, CONFORT BLANCO, PEDESTAL</t>
  </si>
  <si>
    <t>LAVATRASTOS 2 FOSAS + 1 ALA ACERO INOXIDABLE (INCLUYE ACCESORIOS)</t>
  </si>
  <si>
    <t>LIJA DE AGUA 100 P/HIERRO</t>
  </si>
  <si>
    <t>Pliego</t>
  </si>
  <si>
    <t>LLAVE DE GLOBO Ø ¾"</t>
  </si>
  <si>
    <t>LLAVE DE PASO Ø ¾"</t>
  </si>
  <si>
    <t>MADERA DE PINO RUSTICA</t>
  </si>
  <si>
    <t>MANERAL, EXTENSIÓN P/RODILLO L=2.00m</t>
  </si>
  <si>
    <t>MANÓMETRO SECO 0-200 PSI</t>
  </si>
  <si>
    <t>MELAMINA DE 5/8" 1.22 x 2.44 m</t>
  </si>
  <si>
    <t>MONOCAPA BLANCA</t>
  </si>
  <si>
    <t>MONOCAPA GRIS</t>
  </si>
  <si>
    <t>MORDAZA DE BRONCE 5/8 PULG</t>
  </si>
  <si>
    <t xml:space="preserve">NIPLE HG Ø ½" X 2" </t>
  </si>
  <si>
    <t>PABELLON NACIONAL</t>
  </si>
  <si>
    <t>PAPELERO MAXI 12 LITROS</t>
  </si>
  <si>
    <t>PEGAMENTO PVC</t>
  </si>
  <si>
    <t>PEGAMIX, 20 KG</t>
  </si>
  <si>
    <t>PERFILERÍA DE PVC STANDARD</t>
  </si>
  <si>
    <t>PERNO A-325 DE 1/2" X 2" (CON TUERCA + ARANDELA)</t>
  </si>
  <si>
    <t>PERNO DE ANCLAJE TIPO L, DE 5/8"</t>
  </si>
  <si>
    <t>PERNO EXPANSIVO  Ø 3/8"× 4" HILTI T20 M10×100/20 MM</t>
  </si>
  <si>
    <t xml:space="preserve">PERNO EXPANSIVO HKB II ½"*4 ½" </t>
  </si>
  <si>
    <t>PIEDRA BOLA 15 CMS.</t>
  </si>
  <si>
    <t xml:space="preserve">PIEDRIN ¾" </t>
  </si>
  <si>
    <t>PIEDRIN 1/2"</t>
  </si>
  <si>
    <t>PILA DE CONCRETO (2 LAVADEROS)</t>
  </si>
  <si>
    <t>PINTURA ANTICORROSIVA INDUSTRIAL</t>
  </si>
  <si>
    <t>PINTURA ESMALTE BASE BRILLANTE</t>
  </si>
  <si>
    <t>PINTURA LÁTEX VINÍLICO (5 AÑOS)</t>
  </si>
  <si>
    <t>Cubeta</t>
  </si>
  <si>
    <t>PINTURA PARA TRÁFICO</t>
  </si>
  <si>
    <t>PINTURA TIPO LATEX SATINADA</t>
  </si>
  <si>
    <t>PISO MONOSTRATO DE GRANITO ANTIDESLIZANTE DE 0.30 x 0.30 M</t>
  </si>
  <si>
    <t>PISO MONOSTRATO DE GRANITO DE 0.25 x 0.25 M</t>
  </si>
  <si>
    <t>PLACA BTICINO DE ALUMINIO</t>
  </si>
  <si>
    <t>PLACA BTICINO DOBLE DE ALUMINIO</t>
  </si>
  <si>
    <t>PLACA BTICINO TRIPLE DE ALUMINIO</t>
  </si>
  <si>
    <t>PLACA DE BRONCE, 0.40 x 0.50 M</t>
  </si>
  <si>
    <t>PLAFONERA SENCILLA BTICINO</t>
  </si>
  <si>
    <t>PLATINAS DE ACERO 4"×4"×1/4"</t>
  </si>
  <si>
    <t xml:space="preserve">PORCELANA </t>
  </si>
  <si>
    <t>PUERTA DE METAL  1.00*2.10 m lám. 3/64", + INSTAL.</t>
  </si>
  <si>
    <t xml:space="preserve">PUERTA METAL 0.75*1.80 m. lám.3/64" + INSTAL. </t>
  </si>
  <si>
    <t xml:space="preserve">PUERTA METAL 1.20*2.10 m. lám.3/64" + INSTAL. </t>
  </si>
  <si>
    <t>RAZOR RIBBON</t>
  </si>
  <si>
    <t>Rollo</t>
  </si>
  <si>
    <t>RED PARA MARCO PAPIFUTBOL C/CABLE</t>
  </si>
  <si>
    <t>RED PARA VOLEIBOL C/CABLE</t>
  </si>
  <si>
    <t>REDUCIDOR PVC DE 1 ½" A 1 ¼"</t>
  </si>
  <si>
    <t>REDUCIDOR PVC DE 1" A ¾"</t>
  </si>
  <si>
    <t>REDUCIDOR PVC DE 3/4" A 1/2"</t>
  </si>
  <si>
    <t>REFLECTOR DE INTEMPERIE 75W 120 V</t>
  </si>
  <si>
    <t>REPOSADERA DE ACERO INOXIDABLE</t>
  </si>
  <si>
    <t>REPUESTO RODILLO FELPA</t>
  </si>
  <si>
    <t>RODILLO DE FELPA PARA SUPERFICIE RUSTICA</t>
  </si>
  <si>
    <t>ROTULO IDENTIFICACIÓN PROYECTO 1.37*1.98 MANTA VINILICA</t>
  </si>
  <si>
    <t xml:space="preserve">SELECTO </t>
  </si>
  <si>
    <t>SELLADOR ELÁSTICO ADHESIVO A BASE DE POLIURETANO</t>
  </si>
  <si>
    <t>Cartucho</t>
  </si>
  <si>
    <t>SIKA ACRIL TECHO POWER (8 AÑOS)</t>
  </si>
  <si>
    <t>SIKAGUARD 70, 3 KG</t>
  </si>
  <si>
    <t>SWITCH C/PLACA BTICINO 5001/A INTERR. DOBLE</t>
  </si>
  <si>
    <t>SWITCH C/PLACA BTICINO 5025/A INTERRUP.</t>
  </si>
  <si>
    <t>SWITCH FLOTE SJE LH  PUMPMASTER (GUARDANIVEL)</t>
  </si>
  <si>
    <t>TABLERO MONOFASICO 12 CIRCUITOS 125A.</t>
  </si>
  <si>
    <t>TABLERO MONOFASICO 16 CIRCUITOS 125A.</t>
  </si>
  <si>
    <t>TABLERO MONOFASICO 24 CIRCUITOS 125A.</t>
  </si>
  <si>
    <t>TABLERO MONOFASICO 8 CIRCUITOS 125A.</t>
  </si>
  <si>
    <t>TABLERO MONOFÁSICO DE INTEMPERIE 2 CIRCUITOS</t>
  </si>
  <si>
    <t>TABLERO TRIFASICO 12 CIRCUITOS 125A.</t>
  </si>
  <si>
    <t>TANQUE HIDRONEUMÁTICO 80 GALONES</t>
  </si>
  <si>
    <t xml:space="preserve">TEE LISA PVC Ø ¾" </t>
  </si>
  <si>
    <t xml:space="preserve">TEE LISA PVC Ø 1 ½ </t>
  </si>
  <si>
    <t xml:space="preserve">TEE LISA PVC Ø 1/2" </t>
  </si>
  <si>
    <t xml:space="preserve">TEE LISA PVC Ø 8" </t>
  </si>
  <si>
    <t>TEFLON ¾"</t>
  </si>
  <si>
    <t>THINNER</t>
  </si>
  <si>
    <t>TINACO (2800 L, CON ACCESORIOS)</t>
  </si>
  <si>
    <t>TINACO (6000 L, CON ACCESORIOS)</t>
  </si>
  <si>
    <t>TOMACORRIENTE TIPO DADO POLARIZADO</t>
  </si>
  <si>
    <t>TOPE PARA CANAL DE ALUZINC</t>
  </si>
  <si>
    <t>TORNILLO TIPO POLSER #14 X 3" C/EMPAQUE</t>
  </si>
  <si>
    <t>TORNILLO TIPO POLSER DE 1/4" X 1" C/EMPAQUE</t>
  </si>
  <si>
    <t>TORNILLO TIPO POLSER DE 1/4" X 2 1/2" C/EMPAQUE</t>
  </si>
  <si>
    <t>TRATAMIENTO PARA TIERRAS FISICAS QUIBACSOL (25LB)</t>
  </si>
  <si>
    <t>TUBO CONDUIT GALVANIZADO 1 1/4" X 3 M</t>
  </si>
  <si>
    <t>TUBO CUADRADO ESTRUCTURAL 4"X4" CH 14</t>
  </si>
  <si>
    <t>TUBO DE ABASTO DE 12", TIPO "A" METAL</t>
  </si>
  <si>
    <t>TUBO DE CONCRETO Ø 6" S/REFUERZO</t>
  </si>
  <si>
    <t>TUBO HG 3" Ch 14</t>
  </si>
  <si>
    <t>TUBO HG Ø 2", 1.5 MM</t>
  </si>
  <si>
    <t>TUBO LED 48 PULG, 18 W, CLARO DE VIDRIO</t>
  </si>
  <si>
    <t>TUBO PVC ELÉCTRICO Ø 1/2"</t>
  </si>
  <si>
    <t>TUBO PVC ELÉCTRICO Ø 3/4"</t>
  </si>
  <si>
    <t>TUBO PVC NORMA 3034 Ø 8"</t>
  </si>
  <si>
    <t xml:space="preserve">TUBO PVC Ø ½" 315 PSI </t>
  </si>
  <si>
    <t>TUBO PVC Ø ¾" 250 PSI</t>
  </si>
  <si>
    <t xml:space="preserve">TUBO PVC Ø 1 ½" 250 PSI </t>
  </si>
  <si>
    <t xml:space="preserve">TUBO PVC Ø 2" 125 PSI </t>
  </si>
  <si>
    <t xml:space="preserve">TUBO PVC Ø 2" 160 PSI </t>
  </si>
  <si>
    <t xml:space="preserve">TUBO PVC Ø 3" 125 PSI </t>
  </si>
  <si>
    <t xml:space="preserve">TUBO PVC Ø 3" 80 PSI </t>
  </si>
  <si>
    <t xml:space="preserve">TUBO PVC Ø 4" 100 PSI </t>
  </si>
  <si>
    <t xml:space="preserve">TUBO PVC Ø 4" 160 PSI </t>
  </si>
  <si>
    <t>TUBO PVC Ø 6" 100 PSI</t>
  </si>
  <si>
    <t>VÁLVULA DE BOLA DE 1/2" BRONCE ALUMINIO</t>
  </si>
  <si>
    <t>VÁLVULA DE BOLA DE 3/4" BRONCE ALUMINIO</t>
  </si>
  <si>
    <t>VALVULA DE CHEQUE 506B SIMMONS 2"BR</t>
  </si>
  <si>
    <t>VALVULA DE CHEQUE HORIZONTAL Ø ¾"</t>
  </si>
  <si>
    <t>VALVULA DE CHEQUE HORIZONTAL Ø 1"</t>
  </si>
  <si>
    <t>VALVULA DE COMPUERTA DE Ø ½"</t>
  </si>
  <si>
    <t>VALVULA DE COMPUERTA DE Ø ¾"</t>
  </si>
  <si>
    <t xml:space="preserve">VALVULA DE PIE BRONCE Ø 1" </t>
  </si>
  <si>
    <t>VALVULA ESFERA 2"PVC</t>
  </si>
  <si>
    <t>VÁLVULA FLOTE  Ø 1" AMERICANA</t>
  </si>
  <si>
    <t>VARILLA DE COBRE PARA TIERRA 5/8 PULG X 8'</t>
  </si>
  <si>
    <t>VENTANERIA ALUMINIO ANODIZ.+VIDRIO 5 mm. (FIJA)</t>
  </si>
  <si>
    <t>VENTILADOR DE TECHO PARA INTERIOR BLANCO 52 PULG</t>
  </si>
  <si>
    <t>VIDRIO CLARO 5 MM</t>
  </si>
  <si>
    <t>VUELTA ELÉCTRICA Ø 1/2"</t>
  </si>
  <si>
    <t>VUELTA ELÉCTRICA Ø 3/4"</t>
  </si>
  <si>
    <t>WYPE BLANCO</t>
  </si>
  <si>
    <t>YEE PVC SANITARIA Ø 4"</t>
  </si>
  <si>
    <t>ABRAZADERA METÁLICA Ø 2 1/2"</t>
  </si>
  <si>
    <t>TEE HG Ø 2 1/2"</t>
  </si>
  <si>
    <t>MALLA GALVANIZADA RETICULADO 2"X2" CAL 10, 2M</t>
  </si>
  <si>
    <t>SIKADUR 32 PRIMER 1 KG</t>
  </si>
  <si>
    <t>Kit</t>
  </si>
  <si>
    <t>SIKAGROUT 212 GP - 22.7 KG</t>
  </si>
  <si>
    <t>SIKADUR 32 PRIMER 2.5 KG</t>
  </si>
  <si>
    <t>DISCO DE CORTE FINO DE 9"</t>
  </si>
  <si>
    <t>LIMPIEZA</t>
  </si>
  <si>
    <t>INDUCCIÓN DE FISURAS + SELLADO</t>
  </si>
  <si>
    <t>LADRILLO SOLERA 9x14x29 CM</t>
  </si>
  <si>
    <t>TRANSPORTE DE MATERIAL</t>
  </si>
  <si>
    <t>CAL VIVA</t>
  </si>
  <si>
    <t>TORNILLO PLANO PUNTA DE BROCA DE 3"</t>
  </si>
  <si>
    <t>INSTALACIÓN DE GÁRGOLAS</t>
  </si>
  <si>
    <t>LADRILLO TUBULAR 9x14x29 CM</t>
  </si>
  <si>
    <t>INSTALACIÓN DE BORDILLO</t>
  </si>
  <si>
    <t>TUBO RECTANGULAR 2"x4" CH 14</t>
  </si>
  <si>
    <t>TUBO RECTANGULAR 1"x1" CH 16</t>
  </si>
  <si>
    <t>ELECTRODO 3/32" PUNTO CAFÉ</t>
  </si>
  <si>
    <t>LÁMINA GALVANIZADA LISA CAL.28 (4'x8')</t>
  </si>
  <si>
    <t>RÓTULO VINIL IMPRESO</t>
  </si>
  <si>
    <t>ANGULAR 1" x 1/8"</t>
  </si>
  <si>
    <t>ANGULAR 1 1/2" x 1/8"</t>
  </si>
  <si>
    <t>PINTURA ANTICORROSIVA SATINADA</t>
  </si>
  <si>
    <t>SOLVENTE MINERAL</t>
  </si>
  <si>
    <t>FABRICACIÓN E INSTALACIÓN DE REJA METÁLICA</t>
  </si>
  <si>
    <t>CEPILLO DE COPA 4" MULTIROSCA</t>
  </si>
  <si>
    <t>EL COSTO POR INCREMENTAR AL CONTRATO ES:</t>
  </si>
  <si>
    <t>FABRICACIÓN E INSTALACIÓN DE PUERTA</t>
  </si>
  <si>
    <t>BISAGRA 3.5"x3.5"</t>
  </si>
  <si>
    <t>CHAPA SOBREPONER</t>
  </si>
  <si>
    <t>ANGULAR 1 1/2" x 3/16"</t>
  </si>
  <si>
    <t>PLANA DE 1 1/4" x 1/4"</t>
  </si>
  <si>
    <t>ANGULAR 1 1/2" x 1/4"</t>
  </si>
  <si>
    <t>FABRICACIÓN E INSTALACIÓN DE REJILLA</t>
  </si>
  <si>
    <t>10 DE MAYO DE 2022</t>
  </si>
  <si>
    <t>FABRICACIÓN DE CAJA DE REGISTRO PLUVIAL</t>
  </si>
  <si>
    <t>FABRICACIÓN DE CAJA DE REGISTRO SANITARIA</t>
  </si>
  <si>
    <t>PLANA DE 1 1/4" x 3/16"</t>
  </si>
  <si>
    <t>FABRICACIÓN DE CAJA DE REJA PLUVIAL</t>
  </si>
  <si>
    <t>FABRICACIÓN DE CAJA PARA GÁRGOLA</t>
  </si>
  <si>
    <t>INSTALACIÓN DE TUBERÍA PVC PARA DRENAJE (Ø 15")</t>
  </si>
  <si>
    <t>UNIDAD DE CONSTRUCCIÓN DE EDIFICIOS DEL ESTADO -UCEE-</t>
  </si>
  <si>
    <t>MINISTERIO DE COMUNICACIONES INFRAESTRUCTURA Y VIVIENDA -CIV-</t>
  </si>
  <si>
    <t>CONTRATISTA:</t>
  </si>
  <si>
    <t>CONTRATO ADMINISTRATIVO:</t>
  </si>
  <si>
    <t>ACUERDO MINISTERIAL:</t>
  </si>
  <si>
    <t>FECHA ACUERDO MINISTERIAL:</t>
  </si>
  <si>
    <t>MONTO CONTRATADO</t>
  </si>
  <si>
    <t>MONTO CONTRATO MODIFICADO</t>
  </si>
  <si>
    <t>INCREMENTO AL CONTRATO</t>
  </si>
  <si>
    <t>PORCENTAJE DE INCREMENTO AL CONTRATO</t>
  </si>
  <si>
    <t>ESTA MODIFICACIÓN REPRESENTA UN PORCENTAJE MAYOR AL MONTO DEL CONTRATO DE:</t>
  </si>
  <si>
    <t>RELLENO Y COMPACTACIÓN</t>
  </si>
  <si>
    <t>LEVANTADO DE MURO</t>
  </si>
  <si>
    <t>LIMPIEZA Y APLICACIÓN DE PINTURA (CON COMPRESOR)</t>
  </si>
  <si>
    <t xml:space="preserve">NEFTALI BALCARCEL ORELLANA
Propietario de la Empresa Mercantil
FERRCONS BALCARCEL
</t>
  </si>
  <si>
    <t>TUBO PVC Ø 15" 160 PSI, ASTM D3034</t>
  </si>
  <si>
    <t>Siete millones ciento setenta y siete mil cuatrocientos noventa y un quetzales con 57/100</t>
  </si>
  <si>
    <t>Ocho millones quinientos treinta y un mil novecientos treinta y ocho quetzales con 37/100.</t>
  </si>
  <si>
    <t>COCINA</t>
  </si>
  <si>
    <t>PRELIMINARES</t>
  </si>
  <si>
    <t>TRAZO Y PUENTEADO</t>
  </si>
  <si>
    <t>DEMOLICIÓN DE PISO CERÁMICO/PORCELANATO</t>
  </si>
  <si>
    <t>DESMONTAJE DE ACCESORIOS ELECTRICOS</t>
  </si>
  <si>
    <t>LIMPIEZA GENERAL</t>
  </si>
  <si>
    <t>DEMOLICIÓN DE MUROS DE MAMPOSTERÍA</t>
  </si>
  <si>
    <t>DEMOLICIÓN DE PISO O BANQUETA CON BASE DE CONCRETO</t>
  </si>
  <si>
    <t>DESMONTAJE DE DIVISIONES O TABIQUES DE MADERA</t>
  </si>
  <si>
    <t>DESMONTAJE DE ESTRUCTURA Y CUBIERTA DE TECHO</t>
  </si>
  <si>
    <t>EXCAVACIÓN ESTRUCTURAL A MANO</t>
  </si>
  <si>
    <t>RELLENO Y COMPACTACIÓN DE CIMIENTO CON MATERIAL DE EXCAVACIÓN</t>
  </si>
  <si>
    <t>CIMIENTO CORRIDO DE 0.20m X 0.60m, CONCRETO 3000 PSI, REFUERZO 3NO3 + ESL NO3 @ 0.20m</t>
  </si>
  <si>
    <t xml:space="preserve">LEVANTADO DE MURO 0.19m, BLOCK TIPO A (70 Kg/Cm²) HASTA SOLERA DE HUMEDAD </t>
  </si>
  <si>
    <t>LEVANTADO DE MURO DOBLE 0.19m, BLOCK TIPO A (70 Kg/Cm²) HASTA SOLERA DE HUMEDAD</t>
  </si>
  <si>
    <t>LEVANTADO DE MURO DE CIMENTACIÓN CON BLOCK TIPO B (50 Kg/cm², 0.15 x 0.20 x 0.40 m). HASTA SOLERA DE HUMEDAD</t>
  </si>
  <si>
    <t>MUROS</t>
  </si>
  <si>
    <t>LEVANTADO DE MURO CON BLOCK TIPO B (50 Kg/cm², 0.15 x 0.20 x 0.40 m).</t>
  </si>
  <si>
    <t>LEVANTADO DE MURO 0.19m, BLOCK TIPO A (70 Kg/Cm²)</t>
  </si>
  <si>
    <t xml:space="preserve">LEVANTADO DE MURO DOBLE 0.19m, BLOCK TIPO A (70 Kg/Cm²) </t>
  </si>
  <si>
    <t xml:space="preserve">PIN EN BLOCK DE 0.20m </t>
  </si>
  <si>
    <t>COLUMNA (0.20m X 0.40m + 6 NO. 3 + ESL+ EST NO. 3 @ 0.20m)</t>
  </si>
  <si>
    <t>COLUMNA (0.20m X 0.20m + 4 NO. 3 + EST NO. 3 @ 0.20m)</t>
  </si>
  <si>
    <t>COLUMNA (0.20m X 0.40m + 6 NO. 4 + ESL+ EST NO. 3 @ 0.10m)</t>
  </si>
  <si>
    <t>PEDESTAL (0.30m X 0.30m + 4 NO. 5 + EST NO.2 @ 0.15m)</t>
  </si>
  <si>
    <t>SOLERA (0.20m X 0.20m + 4 NO. 3 + EST NO. 3 @ 0.20m)</t>
  </si>
  <si>
    <t>SOLERA (0.20m X 0.40m + 6 NO. 3 + EST NO. 3 @ 0.20m)</t>
  </si>
  <si>
    <t>VIGA (0.20m X 0.40m + 6 NO. 5 + 3 BAST NO 5 + EST NO. 3 @ 0.10-0.15m)</t>
  </si>
  <si>
    <t>VIGA (0.15m X 0.40m + 4 NO. 4 + EST NO. 3 @ 0.20m)</t>
  </si>
  <si>
    <t>VIGA (0.40m X 0.40m + 4 NO. 5 + 2 NO.4 + EST NO. 3 @ 0.15m)</t>
  </si>
  <si>
    <t>LOSA TRADICIONAL (E = 0.10m + REFUERZO NO. 3 - S = 0.18m X 0.18m + BASTONES NO 3 - S = 0.18m X 0.18m)</t>
  </si>
  <si>
    <t>CENEFA (0.40m X 0.10m, NO.3 EN AMBOS SENTIDOS @ 0.20m - FORMA L)</t>
  </si>
  <si>
    <t>COLUMNAS, LOSAS, VIGAS Y SOLERAS</t>
  </si>
  <si>
    <t>COLUMNA (0.15m x 0.20m + 6 NO. 3 + EST NO. 2 @ 0.10m)</t>
  </si>
  <si>
    <t>COLUMNA (0.10m x 0.15m + 2 NO. 3 + ESL NO. 2 @ 0.20m)</t>
  </si>
  <si>
    <t>SOLERA DE HUMEDAD (0.15m X 0.20m + 4 NO. 3 + EST NO. 2 @ 0.20m)</t>
  </si>
  <si>
    <t>SOLERA INTERMEDIA (0.15m X 0.20m + 4 NO. 3 + EST NO. 2 @ 0.20m)</t>
  </si>
  <si>
    <t>SOLERA CORONA (0.15m X 0.20m + 4 NO. 4  + EST NO. 2 @ 0.20m)</t>
  </si>
  <si>
    <t>SOLERA MOJINETE (0.15m X 0.20m + 4 NO. 4  + EST NO. 2 @ 0.15m)</t>
  </si>
  <si>
    <t>CUBIERTA Y ESTRUCTURA DE TECHO</t>
  </si>
  <si>
    <t>ESTRUCTURA PORTANTE DE METAL</t>
  </si>
  <si>
    <t xml:space="preserve">COSTANERA DE 2" X 4" X 1/16" </t>
  </si>
  <si>
    <t>COLUMNA METÁLICA DE TUBO 4" X 4", CH 14</t>
  </si>
  <si>
    <t>CUBIERTA DE LÁMINA TERMOACÚSTICA (INCLUYE CANAL Y BAP Ѳ=3")</t>
  </si>
  <si>
    <t>CUBIERTA DE LÁMINA TERMOACÚSTICA (INCLUYE CANAL + BAP Ѳ=3")</t>
  </si>
  <si>
    <t>REPELLO + CERNIDO EN CIELOS</t>
  </si>
  <si>
    <t>REPELLO + BLANQUEADO</t>
  </si>
  <si>
    <t>PISO GRANITO (BASE SELECTO-CEMENTO T = 0.20m)</t>
  </si>
  <si>
    <t>PISO DE GRANITO ANTIDESLIZANTE</t>
  </si>
  <si>
    <t>PAÑUELOS E IMPERMEABILIZACIÓN</t>
  </si>
  <si>
    <t>AZULEJO DE PORCELANATO</t>
  </si>
  <si>
    <t>PINTURA DE MUROS</t>
  </si>
  <si>
    <t>PINTURA DE CIELO</t>
  </si>
  <si>
    <t>PISO DE CONCRETO (T = 0.10m)</t>
  </si>
  <si>
    <t>PUERTA DE METAL CON PIVOTE + SOBRELUZ + CHAPA</t>
  </si>
  <si>
    <t xml:space="preserve"> VENTANERIA</t>
  </si>
  <si>
    <t>VENTANA CORREDIZA DE PVC + VIDRIO CLARO DE 5mm + BALCÓN</t>
  </si>
  <si>
    <t>VENTANAS DE METAL + VIDRIOS</t>
  </si>
  <si>
    <t>BALCÓN DE BARROTES</t>
  </si>
  <si>
    <t>BAJADA DE AGUA PVC Ø3" (INCLUYE ACCESORIOS)</t>
  </si>
  <si>
    <t>TUBERÍA AGUA POTABLE PVC Ø 1/2", 315 PSI (INCLUYE ACCESORIOS)</t>
  </si>
  <si>
    <t>TUBERÍA AGUA POTABLE PVC Ø 3/4", 250 PSI (INCLUYE ACCESORIOS)</t>
  </si>
  <si>
    <t>TUBERÍA PVC Ø 2", 160 PSI (INLCUYE ACCESORIOS)</t>
  </si>
  <si>
    <t>TUBERÍA PVC Ø 3", 160 PSI (INLCUYE ACCESORIOS)</t>
  </si>
  <si>
    <t>TUBERÍA PVC Ø 4", 160 PSI (INLCUYE ACCESORIOS)</t>
  </si>
  <si>
    <t xml:space="preserve">CAJA DE REGISTRO DE 0.47m X 0.47m </t>
  </si>
  <si>
    <t>CAJA DE REGISTRO DE 0.59m X 0.59m</t>
  </si>
  <si>
    <t>CAJA TRAMPA GRASA DE 1.30m X 0.82m</t>
  </si>
  <si>
    <t>INSTALACIONES HIDRAULICAS Y SANITARIAS</t>
  </si>
  <si>
    <t>INODORO</t>
  </si>
  <si>
    <t>LAVAMANOS EMPOTRADO</t>
  </si>
  <si>
    <t>ESPEJO SIN MARCO</t>
  </si>
  <si>
    <t>BOTE DE BASURA PLÁSTICO 20 LITROS</t>
  </si>
  <si>
    <t>DISPENSADOR PARA PAPEL HIGIÉNICO</t>
  </si>
  <si>
    <t>DISPENSADOR DE PAPEL PARA MANOS</t>
  </si>
  <si>
    <t>DISPENSADOR PARA JABÓN LÍQUIDO ACERO INOXIDABLE</t>
  </si>
  <si>
    <t>DISPENSADOR DE ALCOHOL EN GEL (400ml)</t>
  </si>
  <si>
    <t>TABLERO ELÉCTRICO (08 POLOS)</t>
  </si>
  <si>
    <t>LÁMPARA LED TIPO LISTON 2 TUBOS (18 WATS)</t>
  </si>
  <si>
    <t>INTERRUPTOR SENCILLO</t>
  </si>
  <si>
    <t>INTERRUPTOR DOBLE</t>
  </si>
  <si>
    <t>TOMACORRIENTE DOBLE 120V, 15A. (ALAMBRADO)</t>
  </si>
  <si>
    <t>INTALACIONES ESPECIALES</t>
  </si>
  <si>
    <t>EXTINTOR DE FUEGO DE 20 Lb</t>
  </si>
  <si>
    <t>GABINETE METÁLICO PARA EXTINTOR EMPOTRADO</t>
  </si>
  <si>
    <t>TABLERO ELÉCTRICO (04 POLOS)</t>
  </si>
  <si>
    <t>VARIOS</t>
  </si>
  <si>
    <t>MUEBLE FIJO + LAVATRASTOS DE ACERO INOXIDABLE</t>
  </si>
  <si>
    <t>ESTUFA RURAL</t>
  </si>
  <si>
    <t>BANQUETA</t>
  </si>
  <si>
    <t>MODULO ADMINISTRATIVO</t>
  </si>
  <si>
    <t>PREPARACIÓN DE ÁREA DE TRABAJO EN REMOZAMIENTO</t>
  </si>
  <si>
    <t>DESMONTAJE DE PUERTA DE METAL (UNA HOJA)</t>
  </si>
  <si>
    <t>CUBIERTA TIPO PANEL SÁDWICH (T=1.5", LÁMINA CAL 26)</t>
  </si>
  <si>
    <t>PISO CERÁMICO</t>
  </si>
  <si>
    <t>PISO CERÁMICO ANTIDESLIZANTE</t>
  </si>
  <si>
    <t>PUERTA METAL + CHAPA (1 hoja)</t>
  </si>
  <si>
    <t>REMOZAMIENTO DE VENTANA DE METAL + VIDRIOS</t>
  </si>
  <si>
    <t>REMOZAMIENTO DE BALCONES</t>
  </si>
  <si>
    <t>TOMACORRIENTE DOBLE 120V</t>
  </si>
  <si>
    <t>DESMONTAJE DE PUERTA DE MADERA (UNA HOJA)</t>
  </si>
  <si>
    <t>MÓDULO DE AULAS</t>
  </si>
  <si>
    <t>DESMONTAJE DE ACCESORIOS ELÉCTRICOS</t>
  </si>
  <si>
    <t>MODULO DE AULAS</t>
  </si>
  <si>
    <t>MODULO DE SERVICIOS SANITARIOS</t>
  </si>
  <si>
    <t>REMOZAMIENTO DE PORTÓN DE METAL + CHAPA</t>
  </si>
  <si>
    <t>ASTA PARA BANDERA</t>
  </si>
  <si>
    <t>MURO PERIMETRAL DE 0.15m, H=2.0m</t>
  </si>
  <si>
    <t>Veinticinco mil quinientos trece con 88/100.</t>
  </si>
  <si>
    <t>LOSA TRADICIONAL (E = 0.10m + REFUERZO NO. 3 - S = 0.18m X 0.18 M + BASTONES NO. 3- S = 0.18 X 0.18 M)</t>
  </si>
  <si>
    <t>REPELLO + CERNIDO VERTICAL</t>
  </si>
  <si>
    <t>PUERTA DE METAL CON PIVOTE + CHAPA</t>
  </si>
  <si>
    <t>TOP DE CONCRETO PARA LAVAMANOS EMPOTRADO + AZULEJO</t>
  </si>
  <si>
    <t>TINACO (2500 LTS)</t>
  </si>
  <si>
    <t>TINACO (2000 LTS)</t>
  </si>
  <si>
    <t>ESTACAS</t>
  </si>
  <si>
    <t>DESMONTAJE DE ESTRUCTURA DE MADERA</t>
  </si>
  <si>
    <t>EXCAVACIÓN A MANO</t>
  </si>
  <si>
    <t>BLOCK 50 KG/CM², 0.15 x 0.20 x 0.40  (tipo B)</t>
  </si>
  <si>
    <t>ARMADO + FUNDICIÓN DE LOSA</t>
  </si>
  <si>
    <t>AZULEJO 0.20 x 0.30 COLOR BLANCO</t>
  </si>
  <si>
    <t>INSTALACIÓN DE AZULEJO</t>
  </si>
  <si>
    <t>FUNDICIÓN DE PISO</t>
  </si>
  <si>
    <t>PISO DE GRANITO DE 0.25 x 0.25 M</t>
  </si>
  <si>
    <t>FABRICACIÓN E INSTALACIÓN DE PUERTA DE METAL CON PIVOTE + CHAPA</t>
  </si>
  <si>
    <t>FABRICACIÓN E INSTALACIÓN DE VENTANA METÁLICA + COLOCACIÓN DE VIDRIO</t>
  </si>
  <si>
    <t>FABRICACIÓN DE CAJA DE REGISTRO</t>
  </si>
  <si>
    <t>TINACO (2000 L, CON ACCESORIOS)</t>
  </si>
  <si>
    <t>TABLERO MONOFASICO 4 CIRCUITOS 125A.</t>
  </si>
  <si>
    <t>UCEE-14-2022</t>
  </si>
  <si>
    <t>REMOZAMIENTO DE EDIFICACIONES ESCOLARES AFECTADAS POR EL CICLÓN TROPICAL BLAS Y CELIA DEL DEPARTAMENTO DE PETEN '- EODP ANEXA A ESCUELA RURAL MIXTA, EL CRUZADERO, MELCHOR DE MENCOS, PETEN -</t>
  </si>
  <si>
    <t>…………………………………………</t>
  </si>
  <si>
    <t>………………………………………………</t>
  </si>
  <si>
    <t>……………………………………….</t>
  </si>
  <si>
    <t>………………..</t>
  </si>
  <si>
    <t>…………………</t>
  </si>
  <si>
    <t>24 DE AGOSTO DE 2022</t>
  </si>
  <si>
    <t>…………………………..</t>
  </si>
  <si>
    <t>………………………………</t>
  </si>
  <si>
    <t>ESTIMACIÓN DEL CONTRATO ADMINISTRATIVO DE OBRA No.: UCEE-14-2022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</si>
</sst>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44" formatCode="_-&quot;Q&quot;* #,##0.00_-;\-&quot;Q&quot;* #,##0.00_-;_-&quot;Q&quot;* &quot;-&quot;??_-;_-@_-"/>
    <numFmt numFmtId="43" formatCode="_-* #,##0.00_-;\-* #,##0.00_-;_-* &quot;-&quot;??_-;_-@_-"/>
    <numFmt numFmtId="164" formatCode="_(&quot;Q&quot;* #,##0.00_);_(&quot;Q&quot;* \(#,##0.00\);_(&quot;Q&quot;* &quot;-&quot;??_);_(@_)"/>
    <numFmt numFmtId="165" formatCode="&quot;Q&quot;#,##0.00;[Red]&quot;Q&quot;#,##0.00"/>
    <numFmt numFmtId="166" formatCode="_(&quot;Q  &quot;* #,##0.00_);_(&quot;Q  &quot;* \(#,##0.00\);_(&quot;Q  &quot;* &quot;-&quot;??_);_(@_)"/>
    <numFmt numFmtId="167" formatCode="0.000"/>
    <numFmt numFmtId="168" formatCode="[$-100A]d&quot; de &quot;mmmm&quot; de &quot;yyyy;@"/>
    <numFmt numFmtId="169" formatCode="#,##0.00;[Red]#,##0.00"/>
    <numFmt numFmtId="170" formatCode="0.000000%"/>
    <numFmt numFmtId="171" formatCode="_-* #,##0.00\ _€_-;\-* #,##0.00\ _€_-;_-* &quot;-&quot;??\ _€_-;_-@_-"/>
    <numFmt numFmtId="172" formatCode="#,##0.0"/>
    <numFmt numFmtId="173" formatCode="&quot;Q&quot;#,##0.00"/>
    <numFmt numFmtId="174" formatCode="0###"/>
    <numFmt numFmtId="175" formatCode="[$-F800]dddd\,\ mmmm\ dd\,\ yyyy"/>
    <numFmt numFmtId="176" formatCode="_(&quot;Q.&quot;\ * #,##0.00_);_(&quot;Q.&quot;\ * \(#,##0.00\);_(&quot;Q.&quot;\ * &quot;-&quot;??_);_(@_)"/>
    <numFmt numFmtId="177" formatCode="_(* #,##0.00_);_(* \(#,##0.00\);_(* &quot;-&quot;??_);_(@_)"/>
    <numFmt numFmtId="178" formatCode="_-&quot;Q&quot;* #,##0.000_-;\-&quot;Q&quot;* #,##0.000_-;_-&quot;Q&quot;* &quot;-&quot;??_-;_-@_-"/>
    <numFmt numFmtId="179" formatCode="_(* #,##0.000_);_(* \(#,##0.000\);_(* &quot;-&quot;??_);_(@_)"/>
    <numFmt numFmtId="180" formatCode="_(&quot;Q&quot;* #,##0.0000_);_(&quot;Q&quot;* \(#,##0.0000\);_(&quot;Q&quot;* &quot;-&quot;??_);_(@_)"/>
    <numFmt numFmtId="181" formatCode="0.0"/>
    <numFmt numFmtId="182" formatCode="_-&quot;Q&quot;* #,##0.0000_-;\-&quot;Q&quot;* #,##0.0000_-;_-&quot;Q&quot;* &quot;-&quot;??_-;_-@_-"/>
    <numFmt numFmtId="183" formatCode="_-&quot;Q&quot;* #,##0.0000_-;\-&quot;Q&quot;* #,##0.0000_-;_-&quot;Q&quot;* &quot;-&quot;????_-;_-@_-"/>
    <numFmt numFmtId="184" formatCode="_-&quot;Q&quot;* #,##0.00000_-;\-&quot;Q&quot;* #,##0.00000_-;_-&quot;Q&quot;* &quot;-&quot;??_-;_-@_-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sz val="18"/>
      <color theme="1"/>
      <name val="Arial Black"/>
      <family val="2"/>
    </font>
    <font>
      <b/>
      <sz val="22"/>
      <color theme="1"/>
      <name val="Arial"/>
      <family val="2"/>
    </font>
    <font>
      <vertAlign val="superscript"/>
      <sz val="11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1"/>
      <color theme="6" tint="-0.499984740745262"/>
      <name val="Swis721 Cn BT"/>
      <family val="2"/>
    </font>
    <font>
      <b/>
      <sz val="14"/>
      <color theme="1"/>
      <name val="Arial Narrow"/>
      <family val="2"/>
    </font>
    <font>
      <b/>
      <sz val="14"/>
      <name val="Arial Narrow"/>
      <family val="2"/>
    </font>
    <font>
      <b/>
      <sz val="12"/>
      <name val="Arial Narrow"/>
      <family val="2"/>
    </font>
    <font>
      <b/>
      <sz val="20"/>
      <name val="Arial Narrow"/>
      <family val="2"/>
    </font>
    <font>
      <sz val="18"/>
      <name val="Arial"/>
      <family val="2"/>
    </font>
    <font>
      <b/>
      <sz val="18"/>
      <name val="Arial"/>
      <family val="2"/>
    </font>
    <font>
      <sz val="10"/>
      <name val="Arial"/>
      <family val="2"/>
    </font>
    <font>
      <b/>
      <sz val="20"/>
      <color theme="1"/>
      <name val="Arial Narrow"/>
      <family val="2"/>
    </font>
    <font>
      <sz val="6"/>
      <name val="Arial"/>
      <family val="2"/>
    </font>
    <font>
      <sz val="12"/>
      <name val="Arial Narrow"/>
      <family val="2"/>
    </font>
    <font>
      <sz val="12"/>
      <name val="Arial"/>
      <family val="2"/>
    </font>
    <font>
      <b/>
      <sz val="16"/>
      <name val="Arial"/>
      <family val="2"/>
    </font>
    <font>
      <b/>
      <sz val="24"/>
      <name val="Arial"/>
      <family val="2"/>
    </font>
    <font>
      <sz val="12.5"/>
      <name val="Arial"/>
      <family val="2"/>
    </font>
    <font>
      <b/>
      <sz val="20"/>
      <name val="Arial"/>
      <family val="2"/>
    </font>
    <font>
      <b/>
      <sz val="22"/>
      <color theme="3"/>
      <name val="Arial"/>
      <family val="2"/>
    </font>
    <font>
      <b/>
      <sz val="28"/>
      <color theme="3"/>
      <name val="Arial"/>
      <family val="2"/>
    </font>
    <font>
      <b/>
      <sz val="14"/>
      <name val="Arial"/>
      <family val="2"/>
    </font>
    <font>
      <b/>
      <sz val="16"/>
      <color indexed="56"/>
      <name val="Arial"/>
      <family val="2"/>
    </font>
    <font>
      <b/>
      <u/>
      <sz val="14"/>
      <name val="Arial Narrow"/>
      <family val="2"/>
    </font>
    <font>
      <b/>
      <sz val="16"/>
      <name val="Arial Black"/>
      <family val="2"/>
    </font>
    <font>
      <sz val="20"/>
      <name val="Arial Black"/>
      <family val="2"/>
    </font>
    <font>
      <sz val="14"/>
      <name val="Arial"/>
      <family val="2"/>
    </font>
    <font>
      <b/>
      <sz val="12"/>
      <color theme="1"/>
      <name val="Arial Narrow"/>
      <family val="2"/>
    </font>
    <font>
      <sz val="20"/>
      <color rgb="FF002060"/>
      <name val="Arial Black"/>
      <family val="2"/>
    </font>
    <font>
      <b/>
      <sz val="24"/>
      <name val="Arial Black"/>
      <family val="2"/>
    </font>
    <font>
      <sz val="10"/>
      <color indexed="9"/>
      <name val="Arial"/>
      <family val="2"/>
    </font>
    <font>
      <sz val="14"/>
      <color theme="1"/>
      <name val="Arial"/>
      <family val="2"/>
    </font>
    <font>
      <b/>
      <sz val="16"/>
      <name val="Arial Narrow"/>
      <family val="2"/>
    </font>
    <font>
      <b/>
      <sz val="22"/>
      <name val="Arial"/>
      <family val="2"/>
    </font>
    <font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sz val="10"/>
      <color theme="1"/>
      <name val="Swis721 Cn BT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sz val="8"/>
      <color indexed="62"/>
      <name val="Calibri"/>
      <family val="2"/>
      <scheme val="minor"/>
    </font>
    <font>
      <sz val="9"/>
      <color indexed="62"/>
      <name val="Calibri"/>
      <family val="2"/>
      <scheme val="minor"/>
    </font>
    <font>
      <sz val="10"/>
      <color indexed="62"/>
      <name val="Calibri"/>
      <family val="2"/>
      <scheme val="minor"/>
    </font>
    <font>
      <sz val="10"/>
      <name val="Arial"/>
      <family val="2"/>
    </font>
    <font>
      <b/>
      <u/>
      <sz val="10"/>
      <color indexed="10"/>
      <name val="Arial"/>
      <family val="2"/>
    </font>
    <font>
      <b/>
      <sz val="9"/>
      <color indexed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sz val="10"/>
      <color indexed="62"/>
      <name val="Arial"/>
      <family val="2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Franklin Gothic Book"/>
      <family val="2"/>
    </font>
    <font>
      <sz val="11"/>
      <color theme="1"/>
      <name val="Ebrima"/>
    </font>
    <font>
      <b/>
      <sz val="12"/>
      <color theme="0"/>
      <name val="Franklin Gothic Book"/>
      <family val="2"/>
    </font>
    <font>
      <b/>
      <sz val="12"/>
      <color theme="0"/>
      <name val="Arial"/>
      <family val="2"/>
    </font>
    <font>
      <b/>
      <sz val="12"/>
      <color theme="1"/>
      <name val="Franklin Gothic Book"/>
      <family val="2"/>
    </font>
    <font>
      <b/>
      <sz val="12"/>
      <name val="Franklin Gothic Book"/>
      <family val="2"/>
    </font>
    <font>
      <sz val="12"/>
      <name val="Franklin Gothic Book"/>
      <family val="2"/>
    </font>
    <font>
      <sz val="12"/>
      <color rgb="FF3F3F76"/>
      <name val="Arial"/>
      <family val="2"/>
    </font>
    <font>
      <b/>
      <sz val="11"/>
      <color rgb="FFC00000"/>
      <name val="Ebrima"/>
    </font>
    <font>
      <b/>
      <sz val="11"/>
      <color rgb="FF3F3F3F"/>
      <name val="Ebrima"/>
    </font>
    <font>
      <b/>
      <sz val="11"/>
      <color rgb="FF0070C0"/>
      <name val="Ebrima"/>
    </font>
    <font>
      <sz val="12"/>
      <color theme="0"/>
      <name val="Franklin Gothic Book"/>
      <family val="2"/>
    </font>
    <font>
      <sz val="12"/>
      <color rgb="FF3F3F76"/>
      <name val="Franklin Gothic Book"/>
      <family val="2"/>
    </font>
    <font>
      <b/>
      <sz val="12"/>
      <color rgb="FF0070C0"/>
      <name val="Franklin Gothic Book"/>
      <family val="2"/>
    </font>
    <font>
      <b/>
      <sz val="12"/>
      <color rgb="FF3F3F3F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2"/>
      <name val="Calibri"/>
      <family val="2"/>
      <scheme val="minor"/>
    </font>
    <font>
      <sz val="12"/>
      <color theme="1"/>
      <name val="Ebrima"/>
    </font>
    <font>
      <sz val="12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</fills>
  <borders count="8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</borders>
  <cellStyleXfs count="80">
    <xf numFmtId="168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8" fillId="0" borderId="0"/>
    <xf numFmtId="168" fontId="8" fillId="0" borderId="0"/>
    <xf numFmtId="168" fontId="12" fillId="0" borderId="0"/>
    <xf numFmtId="168" fontId="8" fillId="0" borderId="0"/>
    <xf numFmtId="9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8" fontId="20" fillId="0" borderId="0"/>
    <xf numFmtId="0" fontId="1" fillId="0" borderId="0"/>
    <xf numFmtId="0" fontId="1" fillId="0" borderId="0"/>
    <xf numFmtId="0" fontId="1" fillId="0" borderId="0"/>
    <xf numFmtId="0" fontId="8" fillId="0" borderId="0"/>
    <xf numFmtId="43" fontId="8" fillId="0" borderId="0" applyFont="0" applyFill="0" applyBorder="0" applyAlignment="0" applyProtection="0"/>
    <xf numFmtId="0" fontId="1" fillId="0" borderId="0"/>
    <xf numFmtId="164" fontId="8" fillId="0" borderId="0" applyFont="0" applyFill="0" applyBorder="0" applyAlignment="0" applyProtection="0"/>
    <xf numFmtId="0" fontId="8" fillId="0" borderId="0"/>
    <xf numFmtId="164" fontId="46" fillId="0" borderId="0" applyFont="0" applyFill="0" applyBorder="0" applyAlignment="0" applyProtection="0"/>
    <xf numFmtId="171" fontId="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46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168" fontId="1" fillId="0" borderId="0"/>
    <xf numFmtId="0" fontId="51" fillId="0" borderId="0"/>
    <xf numFmtId="177" fontId="8" fillId="0" borderId="0" applyFont="0" applyFill="0" applyBorder="0" applyAlignment="0" applyProtection="0"/>
    <xf numFmtId="0" fontId="59" fillId="0" borderId="0"/>
    <xf numFmtId="0" fontId="8" fillId="0" borderId="0"/>
    <xf numFmtId="0" fontId="69" fillId="15" borderId="76" applyNumberFormat="0" applyAlignment="0" applyProtection="0"/>
    <xf numFmtId="0" fontId="70" fillId="16" borderId="77" applyNumberFormat="0" applyAlignment="0" applyProtection="0"/>
    <xf numFmtId="0" fontId="71" fillId="17" borderId="78" applyNumberForma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</cellStyleXfs>
  <cellXfs count="1732">
    <xf numFmtId="168" fontId="0" fillId="0" borderId="0" xfId="0"/>
    <xf numFmtId="168" fontId="2" fillId="0" borderId="0" xfId="0" applyFont="1" applyAlignment="1">
      <alignment vertical="center"/>
    </xf>
    <xf numFmtId="168" fontId="2" fillId="0" borderId="0" xfId="0" applyFont="1" applyAlignment="1">
      <alignment horizontal="center" vertical="center"/>
    </xf>
    <xf numFmtId="168" fontId="3" fillId="0" borderId="0" xfId="0" applyFont="1" applyAlignment="1">
      <alignment horizontal="center" vertical="center"/>
    </xf>
    <xf numFmtId="168" fontId="2" fillId="0" borderId="0" xfId="0" applyFont="1" applyAlignment="1">
      <alignment vertical="center" wrapText="1"/>
    </xf>
    <xf numFmtId="168" fontId="3" fillId="0" borderId="36" xfId="0" applyFont="1" applyBorder="1" applyAlignment="1">
      <alignment horizontal="center" vertical="center"/>
    </xf>
    <xf numFmtId="168" fontId="3" fillId="0" borderId="0" xfId="0" applyFont="1" applyAlignment="1">
      <alignment vertical="center"/>
    </xf>
    <xf numFmtId="168" fontId="2" fillId="3" borderId="28" xfId="0" applyFont="1" applyFill="1" applyBorder="1" applyAlignment="1">
      <alignment vertical="center"/>
    </xf>
    <xf numFmtId="168" fontId="2" fillId="3" borderId="31" xfId="0" applyFont="1" applyFill="1" applyBorder="1" applyAlignment="1">
      <alignment vertical="center"/>
    </xf>
    <xf numFmtId="2" fontId="2" fillId="0" borderId="0" xfId="0" applyNumberFormat="1" applyFont="1" applyAlignment="1">
      <alignment vertical="center"/>
    </xf>
    <xf numFmtId="2" fontId="3" fillId="0" borderId="36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17" xfId="0" applyNumberFormat="1" applyFont="1" applyBorder="1" applyAlignment="1">
      <alignment horizontal="center" vertical="center"/>
    </xf>
    <xf numFmtId="168" fontId="2" fillId="2" borderId="9" xfId="0" applyFont="1" applyFill="1" applyBorder="1" applyAlignment="1">
      <alignment horizontal="center" vertical="center"/>
    </xf>
    <xf numFmtId="2" fontId="2" fillId="2" borderId="9" xfId="0" applyNumberFormat="1" applyFont="1" applyFill="1" applyBorder="1" applyAlignment="1">
      <alignment horizontal="center" vertical="center"/>
    </xf>
    <xf numFmtId="44" fontId="2" fillId="0" borderId="0" xfId="1" applyFont="1" applyAlignment="1">
      <alignment vertical="center"/>
    </xf>
    <xf numFmtId="44" fontId="3" fillId="0" borderId="36" xfId="1" applyFont="1" applyBorder="1" applyAlignment="1">
      <alignment horizontal="center" vertical="center" wrapText="1"/>
    </xf>
    <xf numFmtId="44" fontId="3" fillId="0" borderId="37" xfId="1" applyFont="1" applyBorder="1" applyAlignment="1">
      <alignment horizontal="center" vertical="center"/>
    </xf>
    <xf numFmtId="2" fontId="3" fillId="0" borderId="41" xfId="0" applyNumberFormat="1" applyFont="1" applyBorder="1" applyAlignment="1">
      <alignment horizontal="center" vertical="center" wrapText="1"/>
    </xf>
    <xf numFmtId="2" fontId="3" fillId="0" borderId="36" xfId="0" applyNumberFormat="1" applyFont="1" applyBorder="1" applyAlignment="1">
      <alignment horizontal="center" vertical="center" wrapText="1"/>
    </xf>
    <xf numFmtId="2" fontId="3" fillId="0" borderId="37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2" fillId="2" borderId="10" xfId="0" applyNumberFormat="1" applyFont="1" applyFill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2" fontId="2" fillId="0" borderId="16" xfId="0" applyNumberFormat="1" applyFont="1" applyBorder="1" applyAlignment="1">
      <alignment horizontal="center" vertical="center"/>
    </xf>
    <xf numFmtId="2" fontId="2" fillId="0" borderId="18" xfId="0" applyNumberFormat="1" applyFont="1" applyBorder="1" applyAlignment="1">
      <alignment horizontal="center" vertical="center"/>
    </xf>
    <xf numFmtId="44" fontId="3" fillId="0" borderId="41" xfId="1" applyFont="1" applyBorder="1" applyAlignment="1">
      <alignment horizontal="center" vertical="center" wrapText="1"/>
    </xf>
    <xf numFmtId="10" fontId="2" fillId="0" borderId="0" xfId="2" applyNumberFormat="1" applyFont="1" applyAlignment="1">
      <alignment vertical="center"/>
    </xf>
    <xf numFmtId="10" fontId="3" fillId="0" borderId="37" xfId="2" applyNumberFormat="1" applyFont="1" applyBorder="1" applyAlignment="1">
      <alignment horizontal="center" vertical="center" wrapText="1"/>
    </xf>
    <xf numFmtId="2" fontId="2" fillId="3" borderId="28" xfId="0" applyNumberFormat="1" applyFont="1" applyFill="1" applyBorder="1" applyAlignment="1">
      <alignment vertical="center"/>
    </xf>
    <xf numFmtId="44" fontId="2" fillId="3" borderId="28" xfId="1" applyFont="1" applyFill="1" applyBorder="1" applyAlignment="1">
      <alignment vertical="center"/>
    </xf>
    <xf numFmtId="10" fontId="2" fillId="3" borderId="29" xfId="2" applyNumberFormat="1" applyFont="1" applyFill="1" applyBorder="1" applyAlignment="1">
      <alignment vertical="center"/>
    </xf>
    <xf numFmtId="2" fontId="2" fillId="0" borderId="49" xfId="0" applyNumberFormat="1" applyFont="1" applyBorder="1" applyAlignment="1">
      <alignment horizontal="center" vertical="center"/>
    </xf>
    <xf numFmtId="44" fontId="2" fillId="0" borderId="7" xfId="1" applyFont="1" applyBorder="1" applyAlignment="1">
      <alignment horizontal="center" vertical="center"/>
    </xf>
    <xf numFmtId="44" fontId="2" fillId="0" borderId="4" xfId="1" applyFont="1" applyBorder="1" applyAlignment="1">
      <alignment horizontal="center" vertical="center"/>
    </xf>
    <xf numFmtId="44" fontId="2" fillId="2" borderId="9" xfId="1" applyFont="1" applyFill="1" applyBorder="1" applyAlignment="1">
      <alignment horizontal="center" vertical="center"/>
    </xf>
    <xf numFmtId="44" fontId="2" fillId="2" borderId="10" xfId="1" applyFont="1" applyFill="1" applyBorder="1" applyAlignment="1">
      <alignment horizontal="center" vertical="center"/>
    </xf>
    <xf numFmtId="44" fontId="2" fillId="2" borderId="1" xfId="1" applyFont="1" applyFill="1" applyBorder="1" applyAlignment="1">
      <alignment horizontal="center" vertical="center"/>
    </xf>
    <xf numFmtId="10" fontId="2" fillId="2" borderId="10" xfId="2" applyNumberFormat="1" applyFont="1" applyFill="1" applyBorder="1" applyAlignment="1">
      <alignment horizontal="center" vertical="center"/>
    </xf>
    <xf numFmtId="44" fontId="2" fillId="0" borderId="8" xfId="1" applyFont="1" applyBorder="1" applyAlignment="1">
      <alignment horizontal="center" vertical="center"/>
    </xf>
    <xf numFmtId="44" fontId="2" fillId="0" borderId="48" xfId="1" applyFont="1" applyBorder="1" applyAlignment="1">
      <alignment horizontal="center" vertical="center"/>
    </xf>
    <xf numFmtId="44" fontId="2" fillId="0" borderId="45" xfId="1" applyFont="1" applyBorder="1" applyAlignment="1">
      <alignment horizontal="center" vertical="center"/>
    </xf>
    <xf numFmtId="10" fontId="2" fillId="0" borderId="46" xfId="2" applyNumberFormat="1" applyFont="1" applyBorder="1" applyAlignment="1">
      <alignment horizontal="center" vertical="center"/>
    </xf>
    <xf numFmtId="44" fontId="2" fillId="0" borderId="6" xfId="1" applyFont="1" applyBorder="1" applyAlignment="1">
      <alignment horizontal="center" vertical="center"/>
    </xf>
    <xf numFmtId="10" fontId="2" fillId="0" borderId="8" xfId="2" applyNumberFormat="1" applyFont="1" applyBorder="1" applyAlignment="1">
      <alignment horizontal="center" vertical="center"/>
    </xf>
    <xf numFmtId="44" fontId="2" fillId="0" borderId="52" xfId="1" applyFont="1" applyBorder="1" applyAlignment="1">
      <alignment horizontal="center" vertical="center"/>
    </xf>
    <xf numFmtId="10" fontId="2" fillId="0" borderId="18" xfId="2" applyNumberFormat="1" applyFont="1" applyBorder="1" applyAlignment="1">
      <alignment horizontal="center" vertical="center"/>
    </xf>
    <xf numFmtId="44" fontId="2" fillId="0" borderId="49" xfId="1" applyFont="1" applyBorder="1" applyAlignment="1">
      <alignment horizontal="center" vertical="center"/>
    </xf>
    <xf numFmtId="44" fontId="2" fillId="0" borderId="2" xfId="1" applyFont="1" applyBorder="1" applyAlignment="1">
      <alignment horizontal="center" vertical="center"/>
    </xf>
    <xf numFmtId="44" fontId="2" fillId="0" borderId="16" xfId="1" applyFont="1" applyBorder="1" applyAlignment="1">
      <alignment horizontal="center" vertical="center"/>
    </xf>
    <xf numFmtId="44" fontId="2" fillId="0" borderId="53" xfId="1" applyFont="1" applyBorder="1" applyAlignment="1">
      <alignment horizontal="center" vertical="center"/>
    </xf>
    <xf numFmtId="44" fontId="2" fillId="0" borderId="3" xfId="1" applyFont="1" applyBorder="1" applyAlignment="1">
      <alignment horizontal="center" vertical="center"/>
    </xf>
    <xf numFmtId="10" fontId="2" fillId="0" borderId="53" xfId="2" applyNumberFormat="1" applyFont="1" applyBorder="1" applyAlignment="1">
      <alignment horizontal="center" vertical="center"/>
    </xf>
    <xf numFmtId="2" fontId="2" fillId="3" borderId="31" xfId="0" applyNumberFormat="1" applyFont="1" applyFill="1" applyBorder="1" applyAlignment="1">
      <alignment vertical="center"/>
    </xf>
    <xf numFmtId="44" fontId="2" fillId="3" borderId="31" xfId="1" applyFont="1" applyFill="1" applyBorder="1" applyAlignment="1">
      <alignment vertical="center"/>
    </xf>
    <xf numFmtId="10" fontId="2" fillId="3" borderId="32" xfId="2" applyNumberFormat="1" applyFont="1" applyFill="1" applyBorder="1" applyAlignment="1">
      <alignment vertical="center"/>
    </xf>
    <xf numFmtId="44" fontId="2" fillId="0" borderId="41" xfId="1" applyFont="1" applyBorder="1" applyAlignment="1">
      <alignment horizontal="center" vertical="center"/>
    </xf>
    <xf numFmtId="10" fontId="2" fillId="0" borderId="37" xfId="2" applyNumberFormat="1" applyFont="1" applyBorder="1" applyAlignment="1">
      <alignment horizontal="center" vertical="center"/>
    </xf>
    <xf numFmtId="44" fontId="2" fillId="0" borderId="18" xfId="1" applyFont="1" applyBorder="1" applyAlignment="1">
      <alignment horizontal="center" vertical="center"/>
    </xf>
    <xf numFmtId="168" fontId="12" fillId="0" borderId="0" xfId="5" applyAlignment="1">
      <alignment vertical="center"/>
    </xf>
    <xf numFmtId="168" fontId="12" fillId="0" borderId="0" xfId="5" applyAlignment="1">
      <alignment horizontal="center" vertical="center"/>
    </xf>
    <xf numFmtId="168" fontId="16" fillId="0" borderId="0" xfId="6" applyFont="1" applyAlignment="1">
      <alignment horizontal="center" vertical="center" wrapText="1"/>
    </xf>
    <xf numFmtId="44" fontId="2" fillId="0" borderId="17" xfId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center" vertical="center"/>
    </xf>
    <xf numFmtId="2" fontId="2" fillId="0" borderId="53" xfId="0" applyNumberFormat="1" applyFont="1" applyBorder="1" applyAlignment="1">
      <alignment horizontal="center" vertical="center"/>
    </xf>
    <xf numFmtId="168" fontId="8" fillId="0" borderId="0" xfId="4" applyAlignment="1">
      <alignment vertical="center"/>
    </xf>
    <xf numFmtId="168" fontId="8" fillId="0" borderId="0" xfId="4" applyAlignment="1">
      <alignment horizontal="center" vertical="center"/>
    </xf>
    <xf numFmtId="168" fontId="22" fillId="0" borderId="0" xfId="5" applyFont="1" applyAlignment="1">
      <alignment horizontal="right" vertical="center"/>
    </xf>
    <xf numFmtId="168" fontId="8" fillId="0" borderId="0" xfId="4"/>
    <xf numFmtId="168" fontId="13" fillId="0" borderId="0" xfId="4" applyFont="1" applyAlignment="1">
      <alignment horizontal="right" vertical="center"/>
    </xf>
    <xf numFmtId="168" fontId="23" fillId="0" borderId="0" xfId="5" applyFont="1" applyAlignment="1">
      <alignment vertical="center"/>
    </xf>
    <xf numFmtId="168" fontId="10" fillId="0" borderId="0" xfId="5" applyFont="1" applyAlignment="1">
      <alignment horizontal="right" vertical="center"/>
    </xf>
    <xf numFmtId="168" fontId="10" fillId="0" borderId="0" xfId="4" applyFont="1"/>
    <xf numFmtId="168" fontId="26" fillId="0" borderId="0" xfId="0" applyFont="1" applyAlignment="1">
      <alignment vertical="center"/>
    </xf>
    <xf numFmtId="168" fontId="26" fillId="0" borderId="0" xfId="0" applyFont="1" applyAlignment="1">
      <alignment horizontal="center" vertical="center"/>
    </xf>
    <xf numFmtId="168" fontId="24" fillId="0" borderId="0" xfId="5" applyFont="1" applyAlignment="1">
      <alignment vertical="center"/>
    </xf>
    <xf numFmtId="168" fontId="18" fillId="0" borderId="0" xfId="6" applyFont="1" applyAlignment="1">
      <alignment vertical="center" wrapText="1"/>
    </xf>
    <xf numFmtId="168" fontId="27" fillId="0" borderId="0" xfId="6" applyFont="1" applyAlignment="1">
      <alignment horizontal="center" vertical="center"/>
    </xf>
    <xf numFmtId="168" fontId="27" fillId="0" borderId="0" xfId="6" applyFont="1" applyAlignment="1">
      <alignment vertical="center"/>
    </xf>
    <xf numFmtId="168" fontId="28" fillId="0" borderId="0" xfId="0" applyFont="1" applyAlignment="1">
      <alignment vertical="center"/>
    </xf>
    <xf numFmtId="168" fontId="29" fillId="0" borderId="0" xfId="0" applyFont="1" applyAlignment="1">
      <alignment vertical="center"/>
    </xf>
    <xf numFmtId="168" fontId="30" fillId="0" borderId="0" xfId="0" applyFont="1" applyAlignment="1">
      <alignment vertical="center"/>
    </xf>
    <xf numFmtId="168" fontId="25" fillId="0" borderId="0" xfId="0" applyFont="1" applyAlignment="1">
      <alignment vertical="center"/>
    </xf>
    <xf numFmtId="168" fontId="32" fillId="0" borderId="0" xfId="0" applyFont="1" applyAlignment="1">
      <alignment vertical="center"/>
    </xf>
    <xf numFmtId="168" fontId="31" fillId="0" borderId="0" xfId="0" applyFont="1" applyAlignment="1">
      <alignment vertical="center"/>
    </xf>
    <xf numFmtId="168" fontId="25" fillId="0" borderId="0" xfId="0" applyFont="1" applyAlignment="1">
      <alignment horizontal="left" vertical="center" wrapText="1"/>
    </xf>
    <xf numFmtId="166" fontId="32" fillId="0" borderId="0" xfId="8" applyFont="1" applyAlignment="1">
      <alignment vertical="center"/>
    </xf>
    <xf numFmtId="168" fontId="31" fillId="0" borderId="0" xfId="0" applyFont="1" applyAlignment="1">
      <alignment vertical="center" wrapText="1"/>
    </xf>
    <xf numFmtId="168" fontId="25" fillId="0" borderId="0" xfId="0" applyFont="1" applyAlignment="1">
      <alignment vertical="center" wrapText="1"/>
    </xf>
    <xf numFmtId="168" fontId="25" fillId="0" borderId="0" xfId="0" applyFont="1" applyAlignment="1">
      <alignment horizontal="left" vertical="center"/>
    </xf>
    <xf numFmtId="168" fontId="32" fillId="0" borderId="0" xfId="0" applyFont="1" applyAlignment="1">
      <alignment horizontal="center" vertical="center"/>
    </xf>
    <xf numFmtId="168" fontId="13" fillId="0" borderId="0" xfId="0" applyFont="1" applyAlignment="1">
      <alignment horizontal="right" vertical="center"/>
    </xf>
    <xf numFmtId="168" fontId="33" fillId="0" borderId="0" xfId="5" applyFont="1" applyAlignment="1">
      <alignment vertical="center"/>
    </xf>
    <xf numFmtId="168" fontId="17" fillId="0" borderId="0" xfId="5" applyFont="1" applyAlignment="1">
      <alignment vertical="center"/>
    </xf>
    <xf numFmtId="168" fontId="35" fillId="0" borderId="0" xfId="5" applyFont="1" applyAlignment="1">
      <alignment vertical="center"/>
    </xf>
    <xf numFmtId="168" fontId="15" fillId="0" borderId="0" xfId="6" applyFont="1" applyAlignment="1">
      <alignment horizontal="center" vertical="center"/>
    </xf>
    <xf numFmtId="168" fontId="36" fillId="0" borderId="0" xfId="6" applyFont="1" applyAlignment="1">
      <alignment vertical="center"/>
    </xf>
    <xf numFmtId="168" fontId="14" fillId="0" borderId="0" xfId="0" applyFont="1" applyAlignment="1">
      <alignment vertical="center"/>
    </xf>
    <xf numFmtId="168" fontId="16" fillId="0" borderId="27" xfId="6" applyFont="1" applyBorder="1" applyAlignment="1">
      <alignment horizontal="left" vertical="center" wrapText="1"/>
    </xf>
    <xf numFmtId="168" fontId="16" fillId="0" borderId="17" xfId="6" applyFont="1" applyBorder="1" applyAlignment="1">
      <alignment horizontal="center" vertical="center" wrapText="1"/>
    </xf>
    <xf numFmtId="2" fontId="16" fillId="0" borderId="16" xfId="6" applyNumberFormat="1" applyFont="1" applyBorder="1" applyAlignment="1">
      <alignment horizontal="center" vertical="center"/>
    </xf>
    <xf numFmtId="2" fontId="16" fillId="0" borderId="17" xfId="6" applyNumberFormat="1" applyFont="1" applyBorder="1" applyAlignment="1">
      <alignment horizontal="center" vertical="center"/>
    </xf>
    <xf numFmtId="168" fontId="38" fillId="0" borderId="0" xfId="4" applyFont="1" applyAlignment="1">
      <alignment horizontal="center" vertical="center"/>
    </xf>
    <xf numFmtId="168" fontId="19" fillId="0" borderId="0" xfId="5" applyFont="1" applyAlignment="1">
      <alignment horizontal="left" vertical="center" wrapText="1"/>
    </xf>
    <xf numFmtId="168" fontId="40" fillId="0" borderId="0" xfId="4" applyFont="1" applyAlignment="1">
      <alignment vertical="center"/>
    </xf>
    <xf numFmtId="3" fontId="31" fillId="4" borderId="33" xfId="4" applyNumberFormat="1" applyFont="1" applyFill="1" applyBorder="1" applyAlignment="1">
      <alignment horizontal="center" vertical="center"/>
    </xf>
    <xf numFmtId="4" fontId="31" fillId="4" borderId="2" xfId="4" applyNumberFormat="1" applyFont="1" applyFill="1" applyBorder="1" applyAlignment="1">
      <alignment vertical="center" wrapText="1"/>
    </xf>
    <xf numFmtId="4" fontId="36" fillId="4" borderId="28" xfId="4" applyNumberFormat="1" applyFont="1" applyFill="1" applyBorder="1" applyAlignment="1">
      <alignment horizontal="center" vertical="center" wrapText="1"/>
    </xf>
    <xf numFmtId="169" fontId="36" fillId="4" borderId="28" xfId="4" applyNumberFormat="1" applyFont="1" applyFill="1" applyBorder="1" applyAlignment="1">
      <alignment horizontal="center" vertical="center" wrapText="1"/>
    </xf>
    <xf numFmtId="165" fontId="36" fillId="0" borderId="0" xfId="4" applyNumberFormat="1" applyFont="1" applyAlignment="1">
      <alignment horizontal="center" vertical="center" wrapText="1"/>
    </xf>
    <xf numFmtId="44" fontId="8" fillId="0" borderId="0" xfId="4" applyNumberFormat="1" applyAlignment="1">
      <alignment vertical="center"/>
    </xf>
    <xf numFmtId="168" fontId="8" fillId="0" borderId="44" xfId="4" applyBorder="1" applyAlignment="1">
      <alignment vertical="center"/>
    </xf>
    <xf numFmtId="168" fontId="8" fillId="0" borderId="30" xfId="4" applyBorder="1" applyAlignment="1">
      <alignment vertical="center"/>
    </xf>
    <xf numFmtId="2" fontId="8" fillId="0" borderId="0" xfId="4" applyNumberFormat="1" applyAlignment="1">
      <alignment vertical="center"/>
    </xf>
    <xf numFmtId="165" fontId="36" fillId="0" borderId="60" xfId="4" applyNumberFormat="1" applyFont="1" applyBorder="1" applyAlignment="1">
      <alignment horizontal="center" vertical="center" wrapText="1"/>
    </xf>
    <xf numFmtId="44" fontId="8" fillId="0" borderId="0" xfId="0" applyNumberFormat="1" applyFont="1" applyAlignment="1">
      <alignment horizontal="center" vertical="center"/>
    </xf>
    <xf numFmtId="3" fontId="36" fillId="0" borderId="0" xfId="4" applyNumberFormat="1" applyFont="1" applyAlignment="1">
      <alignment vertical="center"/>
    </xf>
    <xf numFmtId="4" fontId="36" fillId="0" borderId="0" xfId="4" applyNumberFormat="1" applyFont="1" applyAlignment="1">
      <alignment vertical="center" wrapText="1"/>
    </xf>
    <xf numFmtId="168" fontId="10" fillId="0" borderId="0" xfId="4" applyFont="1" applyAlignment="1">
      <alignment vertical="center"/>
    </xf>
    <xf numFmtId="168" fontId="2" fillId="0" borderId="7" xfId="0" applyFont="1" applyBorder="1" applyAlignment="1">
      <alignment vertical="center"/>
    </xf>
    <xf numFmtId="44" fontId="2" fillId="0" borderId="0" xfId="0" applyNumberFormat="1" applyFont="1" applyAlignment="1">
      <alignment vertical="center"/>
    </xf>
    <xf numFmtId="0" fontId="8" fillId="0" borderId="0" xfId="4" applyNumberFormat="1" applyAlignment="1">
      <alignment vertical="center"/>
    </xf>
    <xf numFmtId="0" fontId="2" fillId="0" borderId="0" xfId="0" applyNumberFormat="1" applyFont="1" applyAlignment="1">
      <alignment vertical="center"/>
    </xf>
    <xf numFmtId="0" fontId="3" fillId="2" borderId="1" xfId="0" applyNumberFormat="1" applyFont="1" applyFill="1" applyBorder="1" applyAlignment="1">
      <alignment horizontal="center" vertical="center"/>
    </xf>
    <xf numFmtId="0" fontId="2" fillId="0" borderId="6" xfId="0" applyNumberFormat="1" applyFont="1" applyBorder="1" applyAlignment="1">
      <alignment horizontal="center" vertical="center"/>
    </xf>
    <xf numFmtId="0" fontId="2" fillId="0" borderId="16" xfId="0" applyNumberFormat="1" applyFont="1" applyBorder="1" applyAlignment="1">
      <alignment horizontal="center" vertical="center"/>
    </xf>
    <xf numFmtId="0" fontId="16" fillId="0" borderId="0" xfId="6" applyNumberFormat="1" applyFont="1" applyAlignment="1">
      <alignment horizontal="center" vertical="center"/>
    </xf>
    <xf numFmtId="0" fontId="37" fillId="0" borderId="0" xfId="0" applyNumberFormat="1" applyFont="1" applyAlignment="1">
      <alignment horizontal="center" vertical="center" wrapText="1"/>
    </xf>
    <xf numFmtId="44" fontId="2" fillId="0" borderId="18" xfId="1" applyFont="1" applyBorder="1" applyAlignment="1">
      <alignment vertical="center"/>
    </xf>
    <xf numFmtId="164" fontId="2" fillId="0" borderId="0" xfId="1" applyNumberFormat="1" applyFont="1" applyAlignment="1">
      <alignment vertical="center"/>
    </xf>
    <xf numFmtId="168" fontId="3" fillId="0" borderId="6" xfId="0" applyFont="1" applyBorder="1" applyAlignment="1">
      <alignment vertical="center"/>
    </xf>
    <xf numFmtId="168" fontId="3" fillId="0" borderId="2" xfId="0" applyFont="1" applyBorder="1" applyAlignment="1">
      <alignment vertical="center"/>
    </xf>
    <xf numFmtId="168" fontId="3" fillId="0" borderId="16" xfId="0" applyFont="1" applyBorder="1" applyAlignment="1">
      <alignment vertical="center"/>
    </xf>
    <xf numFmtId="44" fontId="2" fillId="0" borderId="4" xfId="1" applyFont="1" applyBorder="1" applyAlignment="1">
      <alignment vertical="center"/>
    </xf>
    <xf numFmtId="44" fontId="2" fillId="0" borderId="8" xfId="1" applyFont="1" applyBorder="1" applyAlignment="1">
      <alignment vertical="center"/>
    </xf>
    <xf numFmtId="0" fontId="2" fillId="0" borderId="54" xfId="0" applyNumberFormat="1" applyFont="1" applyBorder="1" applyAlignment="1">
      <alignment horizontal="center" vertical="center"/>
    </xf>
    <xf numFmtId="168" fontId="3" fillId="0" borderId="33" xfId="0" applyFont="1" applyBorder="1" applyAlignment="1">
      <alignment horizontal="center" vertical="center"/>
    </xf>
    <xf numFmtId="168" fontId="3" fillId="0" borderId="9" xfId="0" applyFont="1" applyBorder="1" applyAlignment="1">
      <alignment vertical="center"/>
    </xf>
    <xf numFmtId="168" fontId="3" fillId="0" borderId="11" xfId="0" applyFont="1" applyBorder="1" applyAlignment="1">
      <alignment vertical="center"/>
    </xf>
    <xf numFmtId="168" fontId="3" fillId="0" borderId="14" xfId="0" applyFont="1" applyBorder="1" applyAlignment="1">
      <alignment vertical="center"/>
    </xf>
    <xf numFmtId="10" fontId="2" fillId="0" borderId="58" xfId="2" applyNumberFormat="1" applyFont="1" applyBorder="1" applyAlignment="1">
      <alignment horizontal="center" vertical="center"/>
    </xf>
    <xf numFmtId="10" fontId="2" fillId="0" borderId="27" xfId="2" applyNumberFormat="1" applyFont="1" applyBorder="1" applyAlignment="1">
      <alignment horizontal="center" vertical="center"/>
    </xf>
    <xf numFmtId="10" fontId="2" fillId="0" borderId="17" xfId="2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2" fontId="2" fillId="0" borderId="13" xfId="0" applyNumberFormat="1" applyFont="1" applyBorder="1" applyAlignment="1">
      <alignment horizontal="center" vertical="center"/>
    </xf>
    <xf numFmtId="168" fontId="3" fillId="0" borderId="13" xfId="0" applyFont="1" applyBorder="1" applyAlignment="1">
      <alignment vertical="center"/>
    </xf>
    <xf numFmtId="168" fontId="3" fillId="0" borderId="1" xfId="0" applyFont="1" applyBorder="1" applyAlignment="1">
      <alignment vertical="center"/>
    </xf>
    <xf numFmtId="168" fontId="3" fillId="0" borderId="5" xfId="0" applyFont="1" applyBorder="1" applyAlignment="1">
      <alignment vertical="center"/>
    </xf>
    <xf numFmtId="10" fontId="2" fillId="0" borderId="36" xfId="2" applyNumberFormat="1" applyFont="1" applyBorder="1" applyAlignment="1">
      <alignment horizontal="center" vertical="center"/>
    </xf>
    <xf numFmtId="10" fontId="2" fillId="0" borderId="40" xfId="2" applyNumberFormat="1" applyFont="1" applyBorder="1" applyAlignment="1">
      <alignment horizontal="center" vertical="center"/>
    </xf>
    <xf numFmtId="168" fontId="2" fillId="0" borderId="55" xfId="0" applyFont="1" applyBorder="1" applyAlignment="1">
      <alignment vertical="center"/>
    </xf>
    <xf numFmtId="2" fontId="2" fillId="0" borderId="64" xfId="0" applyNumberFormat="1" applyFont="1" applyBorder="1" applyAlignment="1">
      <alignment horizontal="center" vertical="center"/>
    </xf>
    <xf numFmtId="168" fontId="43" fillId="0" borderId="0" xfId="0" applyFont="1" applyAlignment="1">
      <alignment vertical="center"/>
    </xf>
    <xf numFmtId="44" fontId="5" fillId="0" borderId="0" xfId="1" applyFont="1" applyAlignment="1">
      <alignment vertical="center"/>
    </xf>
    <xf numFmtId="44" fontId="3" fillId="0" borderId="0" xfId="1" applyFont="1" applyAlignment="1">
      <alignment vertical="center"/>
    </xf>
    <xf numFmtId="44" fontId="9" fillId="0" borderId="0" xfId="1" applyFont="1" applyAlignment="1">
      <alignment vertical="center" wrapText="1"/>
    </xf>
    <xf numFmtId="168" fontId="2" fillId="0" borderId="7" xfId="0" applyFont="1" applyBorder="1" applyAlignment="1">
      <alignment horizontal="center" vertical="center"/>
    </xf>
    <xf numFmtId="168" fontId="2" fillId="0" borderId="17" xfId="0" applyFont="1" applyBorder="1" applyAlignment="1">
      <alignment horizontal="center" vertical="center"/>
    </xf>
    <xf numFmtId="168" fontId="2" fillId="0" borderId="3" xfId="0" applyFont="1" applyBorder="1" applyAlignment="1">
      <alignment horizontal="center" vertical="center"/>
    </xf>
    <xf numFmtId="168" fontId="4" fillId="0" borderId="0" xfId="0" applyFont="1" applyAlignment="1">
      <alignment horizontal="left" vertical="center"/>
    </xf>
    <xf numFmtId="0" fontId="2" fillId="0" borderId="50" xfId="0" applyNumberFormat="1" applyFont="1" applyBorder="1" applyAlignment="1">
      <alignment horizontal="center" vertical="center"/>
    </xf>
    <xf numFmtId="2" fontId="44" fillId="0" borderId="7" xfId="10" applyNumberFormat="1" applyFont="1" applyBorder="1" applyAlignment="1">
      <alignment horizontal="center" vertical="center"/>
    </xf>
    <xf numFmtId="2" fontId="44" fillId="0" borderId="17" xfId="10" applyNumberFormat="1" applyFont="1" applyBorder="1" applyAlignment="1">
      <alignment horizontal="center" vertical="center"/>
    </xf>
    <xf numFmtId="2" fontId="44" fillId="0" borderId="3" xfId="10" applyNumberFormat="1" applyFont="1" applyBorder="1" applyAlignment="1">
      <alignment horizontal="center" vertical="center"/>
    </xf>
    <xf numFmtId="2" fontId="44" fillId="0" borderId="7" xfId="15" applyNumberFormat="1" applyFont="1" applyBorder="1" applyAlignment="1">
      <alignment horizontal="right" vertical="center"/>
    </xf>
    <xf numFmtId="0" fontId="44" fillId="0" borderId="7" xfId="15" applyFont="1" applyBorder="1" applyAlignment="1">
      <alignment horizontal="right" vertical="center"/>
    </xf>
    <xf numFmtId="2" fontId="44" fillId="0" borderId="17" xfId="15" applyNumberFormat="1" applyFont="1" applyBorder="1" applyAlignment="1">
      <alignment horizontal="right" vertical="center"/>
    </xf>
    <xf numFmtId="2" fontId="44" fillId="0" borderId="7" xfId="34" applyNumberFormat="1" applyFont="1" applyBorder="1" applyAlignment="1">
      <alignment horizontal="center" vertical="center"/>
    </xf>
    <xf numFmtId="2" fontId="44" fillId="0" borderId="17" xfId="34" applyNumberFormat="1" applyFont="1" applyBorder="1" applyAlignment="1">
      <alignment horizontal="center" vertical="center"/>
    </xf>
    <xf numFmtId="2" fontId="44" fillId="0" borderId="3" xfId="34" applyNumberFormat="1" applyFont="1" applyBorder="1" applyAlignment="1">
      <alignment horizontal="center" vertical="center"/>
    </xf>
    <xf numFmtId="2" fontId="44" fillId="0" borderId="7" xfId="36" applyNumberFormat="1" applyFont="1" applyBorder="1" applyAlignment="1">
      <alignment horizontal="right" vertical="center"/>
    </xf>
    <xf numFmtId="2" fontId="44" fillId="0" borderId="17" xfId="36" applyNumberFormat="1" applyFont="1" applyBorder="1" applyAlignment="1">
      <alignment horizontal="right" vertical="center"/>
    </xf>
    <xf numFmtId="2" fontId="44" fillId="0" borderId="17" xfId="35" applyNumberFormat="1" applyFont="1" applyBorder="1" applyAlignment="1">
      <alignment horizontal="center" vertical="center"/>
    </xf>
    <xf numFmtId="2" fontId="44" fillId="0" borderId="3" xfId="35" applyNumberFormat="1" applyFont="1" applyBorder="1" applyAlignment="1">
      <alignment horizontal="center" vertical="center"/>
    </xf>
    <xf numFmtId="2" fontId="44" fillId="0" borderId="17" xfId="32" applyNumberFormat="1" applyFont="1" applyBorder="1" applyAlignment="1">
      <alignment horizontal="right" vertical="center"/>
    </xf>
    <xf numFmtId="0" fontId="44" fillId="0" borderId="0" xfId="31" applyFont="1" applyAlignment="1">
      <alignment horizontal="center" vertical="center"/>
    </xf>
    <xf numFmtId="0" fontId="44" fillId="0" borderId="7" xfId="31" applyFont="1" applyBorder="1" applyAlignment="1">
      <alignment horizontal="center" vertical="center"/>
    </xf>
    <xf numFmtId="2" fontId="44" fillId="0" borderId="7" xfId="31" applyNumberFormat="1" applyFont="1" applyBorder="1" applyAlignment="1">
      <alignment horizontal="center" vertical="center"/>
    </xf>
    <xf numFmtId="2" fontId="44" fillId="0" borderId="21" xfId="31" applyNumberFormat="1" applyFont="1" applyBorder="1" applyAlignment="1">
      <alignment horizontal="center" vertical="center"/>
    </xf>
    <xf numFmtId="2" fontId="44" fillId="0" borderId="17" xfId="31" applyNumberFormat="1" applyFont="1" applyBorder="1" applyAlignment="1">
      <alignment horizontal="center" vertical="center"/>
    </xf>
    <xf numFmtId="2" fontId="44" fillId="0" borderId="3" xfId="31" applyNumberFormat="1" applyFont="1" applyBorder="1" applyAlignment="1">
      <alignment horizontal="center" vertical="center"/>
    </xf>
    <xf numFmtId="2" fontId="44" fillId="0" borderId="7" xfId="12" applyNumberFormat="1" applyFont="1" applyBorder="1" applyAlignment="1">
      <alignment horizontal="right" vertical="center"/>
    </xf>
    <xf numFmtId="2" fontId="44" fillId="0" borderId="17" xfId="12" applyNumberFormat="1" applyFont="1" applyBorder="1" applyAlignment="1">
      <alignment horizontal="right" vertical="center"/>
    </xf>
    <xf numFmtId="2" fontId="44" fillId="0" borderId="7" xfId="33" applyNumberFormat="1" applyFont="1" applyBorder="1" applyAlignment="1">
      <alignment horizontal="center" vertical="center"/>
    </xf>
    <xf numFmtId="2" fontId="44" fillId="0" borderId="17" xfId="33" applyNumberFormat="1" applyFont="1" applyBorder="1" applyAlignment="1">
      <alignment horizontal="center" vertical="center"/>
    </xf>
    <xf numFmtId="2" fontId="44" fillId="0" borderId="3" xfId="33" applyNumberFormat="1" applyFont="1" applyBorder="1" applyAlignment="1">
      <alignment horizontal="center" vertical="center"/>
    </xf>
    <xf numFmtId="2" fontId="44" fillId="0" borderId="7" xfId="37" applyNumberFormat="1" applyFont="1" applyBorder="1" applyAlignment="1">
      <alignment horizontal="right" vertical="center"/>
    </xf>
    <xf numFmtId="2" fontId="44" fillId="0" borderId="17" xfId="37" applyNumberFormat="1" applyFont="1" applyBorder="1" applyAlignment="1">
      <alignment horizontal="right" vertical="center"/>
    </xf>
    <xf numFmtId="2" fontId="44" fillId="0" borderId="7" xfId="39" applyNumberFormat="1" applyFont="1" applyBorder="1" applyAlignment="1">
      <alignment horizontal="center" vertical="center"/>
    </xf>
    <xf numFmtId="2" fontId="44" fillId="0" borderId="17" xfId="39" applyNumberFormat="1" applyFont="1" applyBorder="1" applyAlignment="1">
      <alignment horizontal="center" vertical="center"/>
    </xf>
    <xf numFmtId="2" fontId="44" fillId="0" borderId="3" xfId="39" applyNumberFormat="1" applyFont="1" applyBorder="1" applyAlignment="1">
      <alignment horizontal="center" vertical="center"/>
    </xf>
    <xf numFmtId="2" fontId="44" fillId="0" borderId="7" xfId="40" applyNumberFormat="1" applyFont="1" applyBorder="1" applyAlignment="1">
      <alignment horizontal="right" vertical="center"/>
    </xf>
    <xf numFmtId="0" fontId="44" fillId="0" borderId="7" xfId="40" applyFont="1" applyBorder="1" applyAlignment="1">
      <alignment vertical="center" wrapText="1"/>
    </xf>
    <xf numFmtId="2" fontId="44" fillId="0" borderId="17" xfId="40" applyNumberFormat="1" applyFont="1" applyBorder="1" applyAlignment="1">
      <alignment horizontal="right" vertical="center"/>
    </xf>
    <xf numFmtId="2" fontId="44" fillId="0" borderId="7" xfId="44" applyNumberFormat="1" applyFont="1" applyBorder="1" applyAlignment="1">
      <alignment horizontal="center" vertical="center"/>
    </xf>
    <xf numFmtId="2" fontId="44" fillId="0" borderId="45" xfId="44" applyNumberFormat="1" applyFont="1" applyBorder="1" applyAlignment="1">
      <alignment horizontal="center" vertical="center"/>
    </xf>
    <xf numFmtId="2" fontId="44" fillId="0" borderId="17" xfId="44" applyNumberFormat="1" applyFont="1" applyBorder="1" applyAlignment="1">
      <alignment horizontal="center" vertical="center"/>
    </xf>
    <xf numFmtId="2" fontId="44" fillId="0" borderId="3" xfId="44" applyNumberFormat="1" applyFont="1" applyBorder="1" applyAlignment="1">
      <alignment horizontal="center" vertical="center"/>
    </xf>
    <xf numFmtId="0" fontId="44" fillId="0" borderId="7" xfId="42" applyFont="1" applyBorder="1" applyAlignment="1">
      <alignment horizontal="center" vertical="center"/>
    </xf>
    <xf numFmtId="0" fontId="44" fillId="0" borderId="3" xfId="42" applyFont="1" applyBorder="1" applyAlignment="1">
      <alignment horizontal="center" vertical="center"/>
    </xf>
    <xf numFmtId="0" fontId="44" fillId="0" borderId="49" xfId="42" applyFont="1" applyBorder="1" applyAlignment="1">
      <alignment horizontal="center" vertical="center"/>
    </xf>
    <xf numFmtId="0" fontId="44" fillId="0" borderId="7" xfId="45" applyFont="1" applyBorder="1" applyAlignment="1">
      <alignment horizontal="center" vertical="center"/>
    </xf>
    <xf numFmtId="2" fontId="44" fillId="0" borderId="7" xfId="45" applyNumberFormat="1" applyFont="1" applyBorder="1" applyAlignment="1">
      <alignment horizontal="center" vertical="center"/>
    </xf>
    <xf numFmtId="2" fontId="44" fillId="0" borderId="3" xfId="45" applyNumberFormat="1" applyFont="1" applyBorder="1" applyAlignment="1">
      <alignment horizontal="center" vertical="center"/>
    </xf>
    <xf numFmtId="0" fontId="44" fillId="0" borderId="7" xfId="50" applyFont="1" applyBorder="1" applyAlignment="1">
      <alignment horizontal="center" vertical="center"/>
    </xf>
    <xf numFmtId="0" fontId="44" fillId="0" borderId="17" xfId="50" applyFont="1" applyBorder="1" applyAlignment="1">
      <alignment horizontal="center" vertical="center"/>
    </xf>
    <xf numFmtId="0" fontId="44" fillId="0" borderId="3" xfId="50" applyFont="1" applyBorder="1" applyAlignment="1">
      <alignment horizontal="center" vertical="center"/>
    </xf>
    <xf numFmtId="2" fontId="44" fillId="0" borderId="7" xfId="55" applyNumberFormat="1" applyFont="1" applyBorder="1" applyAlignment="1">
      <alignment horizontal="center" vertical="center"/>
    </xf>
    <xf numFmtId="2" fontId="44" fillId="0" borderId="17" xfId="55" applyNumberFormat="1" applyFont="1" applyBorder="1" applyAlignment="1">
      <alignment horizontal="center" vertical="center"/>
    </xf>
    <xf numFmtId="2" fontId="44" fillId="0" borderId="3" xfId="55" applyNumberFormat="1" applyFont="1" applyBorder="1" applyAlignment="1">
      <alignment horizontal="center" vertical="center"/>
    </xf>
    <xf numFmtId="0" fontId="44" fillId="0" borderId="7" xfId="49" applyFont="1" applyBorder="1" applyAlignment="1">
      <alignment horizontal="center" vertical="center"/>
    </xf>
    <xf numFmtId="0" fontId="44" fillId="0" borderId="17" xfId="49" applyFont="1" applyBorder="1" applyAlignment="1">
      <alignment horizontal="center" vertical="center"/>
    </xf>
    <xf numFmtId="0" fontId="44" fillId="0" borderId="3" xfId="49" applyFont="1" applyBorder="1" applyAlignment="1">
      <alignment horizontal="center" vertical="center"/>
    </xf>
    <xf numFmtId="2" fontId="44" fillId="0" borderId="7" xfId="56" applyNumberFormat="1" applyFont="1" applyBorder="1" applyAlignment="1">
      <alignment horizontal="center" vertical="center"/>
    </xf>
    <xf numFmtId="2" fontId="44" fillId="0" borderId="17" xfId="56" applyNumberFormat="1" applyFont="1" applyBorder="1" applyAlignment="1">
      <alignment horizontal="center" vertical="center"/>
    </xf>
    <xf numFmtId="2" fontId="44" fillId="0" borderId="3" xfId="56" applyNumberFormat="1" applyFont="1" applyBorder="1" applyAlignment="1">
      <alignment horizontal="center" vertical="center"/>
    </xf>
    <xf numFmtId="0" fontId="44" fillId="0" borderId="7" xfId="48" applyFont="1" applyBorder="1" applyAlignment="1">
      <alignment horizontal="center" vertical="center"/>
    </xf>
    <xf numFmtId="0" fontId="44" fillId="0" borderId="3" xfId="48" applyFont="1" applyBorder="1" applyAlignment="1">
      <alignment horizontal="center" vertical="center"/>
    </xf>
    <xf numFmtId="0" fontId="44" fillId="0" borderId="49" xfId="48" applyFont="1" applyBorder="1" applyAlignment="1">
      <alignment horizontal="center" vertical="center"/>
    </xf>
    <xf numFmtId="2" fontId="44" fillId="0" borderId="7" xfId="58" applyNumberFormat="1" applyFont="1" applyBorder="1" applyAlignment="1">
      <alignment horizontal="center" vertical="center"/>
    </xf>
    <xf numFmtId="2" fontId="44" fillId="0" borderId="3" xfId="58" applyNumberFormat="1" applyFont="1" applyBorder="1" applyAlignment="1">
      <alignment horizontal="center" vertical="center"/>
    </xf>
    <xf numFmtId="0" fontId="44" fillId="0" borderId="7" xfId="61" applyFont="1" applyBorder="1" applyAlignment="1">
      <alignment horizontal="center" vertical="center"/>
    </xf>
    <xf numFmtId="0" fontId="44" fillId="0" borderId="17" xfId="61" applyFont="1" applyBorder="1" applyAlignment="1">
      <alignment horizontal="center" vertical="center"/>
    </xf>
    <xf numFmtId="0" fontId="44" fillId="0" borderId="3" xfId="61" applyFont="1" applyBorder="1" applyAlignment="1">
      <alignment horizontal="center" vertical="center"/>
    </xf>
    <xf numFmtId="2" fontId="44" fillId="0" borderId="7" xfId="51" applyNumberFormat="1" applyFont="1" applyBorder="1" applyAlignment="1">
      <alignment horizontal="center" vertical="center"/>
    </xf>
    <xf numFmtId="2" fontId="44" fillId="0" borderId="17" xfId="51" applyNumberFormat="1" applyFont="1" applyBorder="1" applyAlignment="1">
      <alignment horizontal="center" vertical="center"/>
    </xf>
    <xf numFmtId="2" fontId="44" fillId="0" borderId="3" xfId="51" applyNumberFormat="1" applyFont="1" applyBorder="1" applyAlignment="1">
      <alignment horizontal="center" vertical="center"/>
    </xf>
    <xf numFmtId="0" fontId="44" fillId="0" borderId="7" xfId="62" applyFont="1" applyBorder="1" applyAlignment="1">
      <alignment horizontal="center" vertical="center"/>
    </xf>
    <xf numFmtId="0" fontId="44" fillId="0" borderId="17" xfId="62" applyFont="1" applyBorder="1" applyAlignment="1">
      <alignment horizontal="center" vertical="center"/>
    </xf>
    <xf numFmtId="0" fontId="44" fillId="0" borderId="3" xfId="62" applyFont="1" applyBorder="1" applyAlignment="1">
      <alignment horizontal="center" vertical="center"/>
    </xf>
    <xf numFmtId="2" fontId="44" fillId="0" borderId="7" xfId="63" applyNumberFormat="1" applyFont="1" applyBorder="1" applyAlignment="1">
      <alignment horizontal="center" vertical="center"/>
    </xf>
    <xf numFmtId="2" fontId="44" fillId="0" borderId="17" xfId="63" applyNumberFormat="1" applyFont="1" applyBorder="1" applyAlignment="1">
      <alignment horizontal="center" vertical="center"/>
    </xf>
    <xf numFmtId="2" fontId="44" fillId="0" borderId="3" xfId="63" applyNumberFormat="1" applyFont="1" applyBorder="1" applyAlignment="1">
      <alignment horizontal="center" vertical="center"/>
    </xf>
    <xf numFmtId="0" fontId="44" fillId="0" borderId="7" xfId="54" applyFont="1" applyBorder="1" applyAlignment="1">
      <alignment horizontal="center" vertical="center"/>
    </xf>
    <xf numFmtId="2" fontId="44" fillId="0" borderId="7" xfId="54" applyNumberFormat="1" applyFont="1" applyBorder="1" applyAlignment="1">
      <alignment horizontal="center" vertical="center"/>
    </xf>
    <xf numFmtId="0" fontId="44" fillId="0" borderId="17" xfId="54" applyFont="1" applyBorder="1" applyAlignment="1">
      <alignment horizontal="center" vertical="center"/>
    </xf>
    <xf numFmtId="0" fontId="44" fillId="0" borderId="3" xfId="54" applyFont="1" applyBorder="1" applyAlignment="1">
      <alignment horizontal="center" vertical="center"/>
    </xf>
    <xf numFmtId="0" fontId="44" fillId="0" borderId="45" xfId="54" applyFont="1" applyBorder="1" applyAlignment="1">
      <alignment horizontal="center" vertical="center"/>
    </xf>
    <xf numFmtId="2" fontId="44" fillId="0" borderId="7" xfId="47" applyNumberFormat="1" applyFont="1" applyBorder="1" applyAlignment="1">
      <alignment horizontal="center" vertical="center"/>
    </xf>
    <xf numFmtId="2" fontId="44" fillId="0" borderId="45" xfId="47" applyNumberFormat="1" applyFont="1" applyBorder="1" applyAlignment="1">
      <alignment horizontal="center" vertical="center"/>
    </xf>
    <xf numFmtId="2" fontId="44" fillId="0" borderId="17" xfId="47" applyNumberFormat="1" applyFont="1" applyBorder="1" applyAlignment="1">
      <alignment horizontal="center" vertical="center"/>
    </xf>
    <xf numFmtId="2" fontId="44" fillId="0" borderId="3" xfId="47" applyNumberFormat="1" applyFont="1" applyBorder="1" applyAlignment="1">
      <alignment horizontal="center" vertical="center"/>
    </xf>
    <xf numFmtId="0" fontId="44" fillId="0" borderId="7" xfId="67" applyFont="1" applyBorder="1" applyAlignment="1">
      <alignment horizontal="center" vertical="center"/>
    </xf>
    <xf numFmtId="2" fontId="44" fillId="0" borderId="7" xfId="67" applyNumberFormat="1" applyFont="1" applyBorder="1" applyAlignment="1">
      <alignment horizontal="center" vertical="center"/>
    </xf>
    <xf numFmtId="0" fontId="44" fillId="0" borderId="17" xfId="67" applyFont="1" applyBorder="1" applyAlignment="1">
      <alignment horizontal="center" vertical="center"/>
    </xf>
    <xf numFmtId="2" fontId="44" fillId="0" borderId="3" xfId="67" applyNumberFormat="1" applyFont="1" applyBorder="1" applyAlignment="1">
      <alignment horizontal="center" vertical="center"/>
    </xf>
    <xf numFmtId="2" fontId="44" fillId="0" borderId="7" xfId="64" applyNumberFormat="1" applyFont="1" applyBorder="1" applyAlignment="1">
      <alignment horizontal="center" vertical="center"/>
    </xf>
    <xf numFmtId="2" fontId="44" fillId="0" borderId="17" xfId="64" applyNumberFormat="1" applyFont="1" applyBorder="1" applyAlignment="1">
      <alignment horizontal="center" vertical="center"/>
    </xf>
    <xf numFmtId="2" fontId="44" fillId="0" borderId="3" xfId="64" applyNumberFormat="1" applyFont="1" applyBorder="1" applyAlignment="1">
      <alignment horizontal="center" vertical="center"/>
    </xf>
    <xf numFmtId="44" fontId="44" fillId="0" borderId="7" xfId="1" applyFont="1" applyBorder="1" applyAlignment="1">
      <alignment horizontal="center" vertical="center"/>
    </xf>
    <xf numFmtId="44" fontId="44" fillId="0" borderId="17" xfId="1" applyFont="1" applyBorder="1" applyAlignment="1">
      <alignment horizontal="center" vertical="center"/>
    </xf>
    <xf numFmtId="44" fontId="44" fillId="0" borderId="45" xfId="1" applyFont="1" applyBorder="1" applyAlignment="1">
      <alignment horizontal="center" vertical="center"/>
    </xf>
    <xf numFmtId="44" fontId="44" fillId="0" borderId="3" xfId="1" applyFont="1" applyBorder="1" applyAlignment="1">
      <alignment horizontal="center" vertical="center"/>
    </xf>
    <xf numFmtId="0" fontId="3" fillId="2" borderId="56" xfId="0" applyNumberFormat="1" applyFont="1" applyFill="1" applyBorder="1" applyAlignment="1">
      <alignment horizontal="center" vertical="center"/>
    </xf>
    <xf numFmtId="168" fontId="2" fillId="2" borderId="66" xfId="0" applyFont="1" applyFill="1" applyBorder="1" applyAlignment="1">
      <alignment horizontal="center" vertical="center"/>
    </xf>
    <xf numFmtId="2" fontId="2" fillId="2" borderId="66" xfId="0" applyNumberFormat="1" applyFont="1" applyFill="1" applyBorder="1" applyAlignment="1">
      <alignment horizontal="center" vertical="center"/>
    </xf>
    <xf numFmtId="44" fontId="2" fillId="2" borderId="66" xfId="1" applyFont="1" applyFill="1" applyBorder="1" applyAlignment="1">
      <alignment horizontal="center" vertical="center"/>
    </xf>
    <xf numFmtId="44" fontId="2" fillId="2" borderId="65" xfId="1" applyFont="1" applyFill="1" applyBorder="1" applyAlignment="1">
      <alignment horizontal="center" vertical="center"/>
    </xf>
    <xf numFmtId="2" fontId="2" fillId="2" borderId="56" xfId="0" applyNumberFormat="1" applyFont="1" applyFill="1" applyBorder="1" applyAlignment="1">
      <alignment horizontal="center" vertical="center"/>
    </xf>
    <xf numFmtId="2" fontId="2" fillId="2" borderId="65" xfId="0" applyNumberFormat="1" applyFont="1" applyFill="1" applyBorder="1" applyAlignment="1">
      <alignment horizontal="center" vertical="center"/>
    </xf>
    <xf numFmtId="44" fontId="2" fillId="2" borderId="56" xfId="1" applyFont="1" applyFill="1" applyBorder="1" applyAlignment="1">
      <alignment horizontal="center" vertical="center"/>
    </xf>
    <xf numFmtId="10" fontId="2" fillId="2" borderId="65" xfId="2" applyNumberFormat="1" applyFont="1" applyFill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2" fontId="44" fillId="0" borderId="3" xfId="15" applyNumberFormat="1" applyFont="1" applyBorder="1" applyAlignment="1">
      <alignment horizontal="right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10" fontId="2" fillId="0" borderId="4" xfId="2" applyNumberFormat="1" applyFont="1" applyBorder="1" applyAlignment="1">
      <alignment horizontal="center" vertical="center"/>
    </xf>
    <xf numFmtId="2" fontId="2" fillId="0" borderId="41" xfId="0" applyNumberFormat="1" applyFont="1" applyBorder="1" applyAlignment="1">
      <alignment horizontal="center" vertical="center"/>
    </xf>
    <xf numFmtId="2" fontId="44" fillId="0" borderId="3" xfId="36" applyNumberFormat="1" applyFont="1" applyBorder="1" applyAlignment="1">
      <alignment horizontal="right" vertical="center"/>
    </xf>
    <xf numFmtId="2" fontId="44" fillId="0" borderId="3" xfId="32" applyNumberFormat="1" applyFont="1" applyBorder="1" applyAlignment="1">
      <alignment horizontal="right" vertical="center"/>
    </xf>
    <xf numFmtId="2" fontId="44" fillId="0" borderId="3" xfId="12" applyNumberFormat="1" applyFont="1" applyBorder="1" applyAlignment="1">
      <alignment horizontal="right" vertical="center"/>
    </xf>
    <xf numFmtId="2" fontId="44" fillId="0" borderId="3" xfId="37" applyNumberFormat="1" applyFont="1" applyBorder="1" applyAlignment="1">
      <alignment horizontal="right" vertical="center"/>
    </xf>
    <xf numFmtId="2" fontId="44" fillId="0" borderId="3" xfId="40" applyNumberFormat="1" applyFont="1" applyBorder="1" applyAlignment="1">
      <alignment horizontal="right" vertical="center"/>
    </xf>
    <xf numFmtId="0" fontId="2" fillId="0" borderId="38" xfId="0" applyNumberFormat="1" applyFont="1" applyBorder="1" applyAlignment="1">
      <alignment horizontal="center" vertical="center"/>
    </xf>
    <xf numFmtId="168" fontId="2" fillId="0" borderId="39" xfId="0" applyFont="1" applyBorder="1" applyAlignment="1">
      <alignment horizontal="center" vertical="center"/>
    </xf>
    <xf numFmtId="2" fontId="2" fillId="0" borderId="39" xfId="0" applyNumberFormat="1" applyFont="1" applyBorder="1" applyAlignment="1">
      <alignment horizontal="center" vertical="center"/>
    </xf>
    <xf numFmtId="44" fontId="2" fillId="0" borderId="39" xfId="1" applyFont="1" applyBorder="1" applyAlignment="1">
      <alignment horizontal="center" vertical="center"/>
    </xf>
    <xf numFmtId="44" fontId="2" fillId="0" borderId="40" xfId="1" applyFont="1" applyBorder="1" applyAlignment="1">
      <alignment horizontal="center" vertical="center"/>
    </xf>
    <xf numFmtId="2" fontId="2" fillId="0" borderId="38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44" fontId="2" fillId="0" borderId="38" xfId="1" applyFont="1" applyBorder="1" applyAlignment="1">
      <alignment horizontal="center" vertical="center"/>
    </xf>
    <xf numFmtId="0" fontId="3" fillId="2" borderId="43" xfId="0" applyNumberFormat="1" applyFont="1" applyFill="1" applyBorder="1" applyAlignment="1">
      <alignment horizontal="center" vertical="center"/>
    </xf>
    <xf numFmtId="168" fontId="2" fillId="2" borderId="31" xfId="0" applyFont="1" applyFill="1" applyBorder="1" applyAlignment="1">
      <alignment horizontal="center" vertical="center"/>
    </xf>
    <xf numFmtId="2" fontId="2" fillId="2" borderId="31" xfId="0" applyNumberFormat="1" applyFont="1" applyFill="1" applyBorder="1" applyAlignment="1">
      <alignment horizontal="center" vertical="center"/>
    </xf>
    <xf numFmtId="44" fontId="2" fillId="2" borderId="31" xfId="1" applyFont="1" applyFill="1" applyBorder="1" applyAlignment="1">
      <alignment horizontal="center" vertical="center"/>
    </xf>
    <xf numFmtId="44" fontId="2" fillId="2" borderId="32" xfId="1" applyFont="1" applyFill="1" applyBorder="1" applyAlignment="1">
      <alignment horizontal="center" vertical="center"/>
    </xf>
    <xf numFmtId="2" fontId="2" fillId="2" borderId="13" xfId="0" applyNumberFormat="1" applyFont="1" applyFill="1" applyBorder="1" applyAlignment="1">
      <alignment horizontal="center" vertical="center"/>
    </xf>
    <xf numFmtId="2" fontId="2" fillId="2" borderId="14" xfId="0" applyNumberFormat="1" applyFont="1" applyFill="1" applyBorder="1" applyAlignment="1">
      <alignment horizontal="center" vertical="center"/>
    </xf>
    <xf numFmtId="2" fontId="2" fillId="2" borderId="15" xfId="0" applyNumberFormat="1" applyFont="1" applyFill="1" applyBorder="1" applyAlignment="1">
      <alignment horizontal="center" vertical="center"/>
    </xf>
    <xf numFmtId="44" fontId="2" fillId="2" borderId="13" xfId="1" applyFont="1" applyFill="1" applyBorder="1" applyAlignment="1">
      <alignment horizontal="center" vertical="center"/>
    </xf>
    <xf numFmtId="44" fontId="2" fillId="2" borderId="14" xfId="1" applyFont="1" applyFill="1" applyBorder="1" applyAlignment="1">
      <alignment horizontal="center" vertical="center"/>
    </xf>
    <xf numFmtId="10" fontId="2" fillId="2" borderId="15" xfId="2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43" xfId="0" applyNumberFormat="1" applyFont="1" applyBorder="1" applyAlignment="1">
      <alignment horizontal="center" vertical="center"/>
    </xf>
    <xf numFmtId="2" fontId="2" fillId="0" borderId="69" xfId="0" applyNumberFormat="1" applyFont="1" applyBorder="1" applyAlignment="1">
      <alignment horizontal="center" vertical="center"/>
    </xf>
    <xf numFmtId="0" fontId="2" fillId="0" borderId="44" xfId="0" applyNumberFormat="1" applyFont="1" applyBorder="1" applyAlignment="1">
      <alignment horizontal="center" vertical="center"/>
    </xf>
    <xf numFmtId="2" fontId="44" fillId="0" borderId="49" xfId="45" applyNumberFormat="1" applyFont="1" applyBorder="1" applyAlignment="1">
      <alignment horizontal="center" vertical="center"/>
    </xf>
    <xf numFmtId="44" fontId="44" fillId="0" borderId="49" xfId="1" applyFont="1" applyBorder="1" applyAlignment="1">
      <alignment horizontal="center" vertical="center"/>
    </xf>
    <xf numFmtId="2" fontId="44" fillId="0" borderId="49" xfId="58" applyNumberFormat="1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0" fontId="44" fillId="0" borderId="45" xfId="67" applyFont="1" applyBorder="1" applyAlignment="1">
      <alignment horizontal="center" vertical="center"/>
    </xf>
    <xf numFmtId="2" fontId="44" fillId="0" borderId="45" xfId="64" applyNumberFormat="1" applyFont="1" applyBorder="1" applyAlignment="1">
      <alignment horizontal="center" vertical="center"/>
    </xf>
    <xf numFmtId="44" fontId="3" fillId="0" borderId="35" xfId="1" applyFont="1" applyBorder="1" applyAlignment="1">
      <alignment horizontal="center" vertical="center" wrapText="1"/>
    </xf>
    <xf numFmtId="44" fontId="3" fillId="0" borderId="24" xfId="1" applyFont="1" applyBorder="1" applyAlignment="1">
      <alignment horizontal="center" vertical="center"/>
    </xf>
    <xf numFmtId="44" fontId="3" fillId="0" borderId="41" xfId="1" applyFont="1" applyBorder="1" applyAlignment="1">
      <alignment horizontal="center" vertical="center"/>
    </xf>
    <xf numFmtId="44" fontId="3" fillId="0" borderId="36" xfId="1" applyFont="1" applyBorder="1" applyAlignment="1">
      <alignment horizontal="center" vertical="center"/>
    </xf>
    <xf numFmtId="10" fontId="3" fillId="0" borderId="37" xfId="2" applyNumberFormat="1" applyFont="1" applyBorder="1" applyAlignment="1">
      <alignment vertical="center"/>
    </xf>
    <xf numFmtId="10" fontId="2" fillId="0" borderId="26" xfId="2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8" fontId="2" fillId="0" borderId="20" xfId="0" applyFont="1" applyBorder="1" applyAlignment="1">
      <alignment horizontal="center" vertical="center"/>
    </xf>
    <xf numFmtId="0" fontId="3" fillId="0" borderId="38" xfId="0" applyNumberFormat="1" applyFont="1" applyBorder="1" applyAlignment="1">
      <alignment horizontal="center" vertical="center"/>
    </xf>
    <xf numFmtId="168" fontId="2" fillId="0" borderId="21" xfId="0" applyFont="1" applyBorder="1" applyAlignment="1">
      <alignment horizontal="center" vertical="center"/>
    </xf>
    <xf numFmtId="10" fontId="2" fillId="0" borderId="39" xfId="2" applyNumberFormat="1" applyFont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2" fillId="0" borderId="56" xfId="0" applyNumberFormat="1" applyFont="1" applyBorder="1" applyAlignment="1">
      <alignment horizontal="center" vertical="center"/>
    </xf>
    <xf numFmtId="168" fontId="3" fillId="0" borderId="31" xfId="0" applyFont="1" applyBorder="1" applyAlignment="1">
      <alignment vertical="center"/>
    </xf>
    <xf numFmtId="168" fontId="2" fillId="0" borderId="31" xfId="0" applyFont="1" applyBorder="1" applyAlignment="1">
      <alignment horizontal="left" vertical="center" wrapText="1"/>
    </xf>
    <xf numFmtId="168" fontId="2" fillId="0" borderId="0" xfId="0" applyFont="1" applyAlignment="1">
      <alignment horizontal="left" vertical="center" wrapText="1"/>
    </xf>
    <xf numFmtId="2" fontId="3" fillId="0" borderId="43" xfId="0" applyNumberFormat="1" applyFont="1" applyBorder="1" applyAlignment="1">
      <alignment horizontal="center" vertical="center" wrapText="1"/>
    </xf>
    <xf numFmtId="44" fontId="3" fillId="0" borderId="38" xfId="1" applyFont="1" applyBorder="1" applyAlignment="1">
      <alignment horizontal="center" vertical="center" wrapText="1"/>
    </xf>
    <xf numFmtId="10" fontId="3" fillId="0" borderId="40" xfId="2" applyNumberFormat="1" applyFont="1" applyBorder="1" applyAlignment="1">
      <alignment horizontal="center" vertical="center" wrapText="1"/>
    </xf>
    <xf numFmtId="3" fontId="41" fillId="0" borderId="0" xfId="4" applyNumberFormat="1" applyFont="1" applyAlignment="1">
      <alignment horizontal="center" vertical="center"/>
    </xf>
    <xf numFmtId="0" fontId="39" fillId="3" borderId="42" xfId="5" applyNumberFormat="1" applyFont="1" applyFill="1" applyBorder="1" applyAlignment="1">
      <alignment horizontal="center" vertical="center"/>
    </xf>
    <xf numFmtId="3" fontId="31" fillId="4" borderId="56" xfId="4" applyNumberFormat="1" applyFont="1" applyFill="1" applyBorder="1" applyAlignment="1">
      <alignment horizontal="center" vertical="center"/>
    </xf>
    <xf numFmtId="4" fontId="31" fillId="4" borderId="40" xfId="4" applyNumberFormat="1" applyFont="1" applyFill="1" applyBorder="1" applyAlignment="1">
      <alignment vertical="center" wrapText="1"/>
    </xf>
    <xf numFmtId="4" fontId="36" fillId="4" borderId="56" xfId="4" applyNumberFormat="1" applyFont="1" applyFill="1" applyBorder="1" applyAlignment="1">
      <alignment horizontal="center" vertical="center" wrapText="1"/>
    </xf>
    <xf numFmtId="4" fontId="36" fillId="4" borderId="66" xfId="4" applyNumberFormat="1" applyFont="1" applyFill="1" applyBorder="1" applyAlignment="1">
      <alignment horizontal="center" vertical="center" wrapText="1"/>
    </xf>
    <xf numFmtId="169" fontId="36" fillId="4" borderId="66" xfId="4" applyNumberFormat="1" applyFont="1" applyFill="1" applyBorder="1" applyAlignment="1">
      <alignment horizontal="center" vertical="center" wrapText="1"/>
    </xf>
    <xf numFmtId="168" fontId="8" fillId="8" borderId="0" xfId="4" applyFill="1" applyAlignment="1">
      <alignment vertical="center"/>
    </xf>
    <xf numFmtId="168" fontId="21" fillId="0" borderId="0" xfId="0" applyFont="1" applyAlignment="1">
      <alignment vertical="center" wrapText="1"/>
    </xf>
    <xf numFmtId="0" fontId="2" fillId="0" borderId="34" xfId="0" applyNumberFormat="1" applyFont="1" applyBorder="1" applyAlignment="1">
      <alignment horizontal="center" vertical="center"/>
    </xf>
    <xf numFmtId="168" fontId="31" fillId="0" borderId="0" xfId="70" applyFont="1" applyAlignment="1">
      <alignment vertical="center" wrapText="1"/>
    </xf>
    <xf numFmtId="168" fontId="31" fillId="0" borderId="0" xfId="70" applyFont="1" applyAlignment="1">
      <alignment vertical="center"/>
    </xf>
    <xf numFmtId="44" fontId="32" fillId="0" borderId="0" xfId="1" applyFont="1" applyAlignment="1">
      <alignment vertical="center"/>
    </xf>
    <xf numFmtId="168" fontId="42" fillId="0" borderId="0" xfId="5" applyFont="1" applyAlignment="1">
      <alignment vertical="center"/>
    </xf>
    <xf numFmtId="168" fontId="15" fillId="6" borderId="9" xfId="6" applyFont="1" applyFill="1" applyBorder="1" applyAlignment="1">
      <alignment vertical="center" wrapText="1"/>
    </xf>
    <xf numFmtId="168" fontId="14" fillId="3" borderId="0" xfId="0" applyFont="1" applyFill="1" applyAlignment="1">
      <alignment vertical="center"/>
    </xf>
    <xf numFmtId="168" fontId="34" fillId="6" borderId="0" xfId="0" applyFont="1" applyFill="1" applyAlignment="1">
      <alignment vertical="center"/>
    </xf>
    <xf numFmtId="168" fontId="37" fillId="0" borderId="0" xfId="0" applyFont="1" applyAlignment="1">
      <alignment vertical="center" wrapText="1"/>
    </xf>
    <xf numFmtId="168" fontId="8" fillId="0" borderId="7" xfId="4" applyBorder="1" applyAlignment="1">
      <alignment vertical="center"/>
    </xf>
    <xf numFmtId="168" fontId="8" fillId="8" borderId="7" xfId="4" applyFill="1" applyBorder="1" applyAlignment="1">
      <alignment vertical="center"/>
    </xf>
    <xf numFmtId="168" fontId="8" fillId="0" borderId="6" xfId="4" applyBorder="1" applyAlignment="1">
      <alignment vertical="center"/>
    </xf>
    <xf numFmtId="168" fontId="8" fillId="0" borderId="8" xfId="4" applyBorder="1" applyAlignment="1">
      <alignment vertical="center"/>
    </xf>
    <xf numFmtId="168" fontId="8" fillId="8" borderId="8" xfId="4" applyFill="1" applyBorder="1" applyAlignment="1">
      <alignment vertical="center"/>
    </xf>
    <xf numFmtId="168" fontId="8" fillId="8" borderId="6" xfId="4" applyFill="1" applyBorder="1" applyAlignment="1">
      <alignment vertical="center"/>
    </xf>
    <xf numFmtId="168" fontId="8" fillId="0" borderId="18" xfId="4" applyBorder="1" applyAlignment="1">
      <alignment vertical="center"/>
    </xf>
    <xf numFmtId="168" fontId="8" fillId="0" borderId="2" xfId="4" applyBorder="1" applyAlignment="1">
      <alignment vertical="center"/>
    </xf>
    <xf numFmtId="168" fontId="8" fillId="0" borderId="3" xfId="4" applyBorder="1" applyAlignment="1">
      <alignment vertical="center"/>
    </xf>
    <xf numFmtId="168" fontId="8" fillId="0" borderId="4" xfId="4" applyBorder="1" applyAlignment="1">
      <alignment vertical="center"/>
    </xf>
    <xf numFmtId="168" fontId="8" fillId="0" borderId="16" xfId="4" applyBorder="1" applyAlignment="1">
      <alignment vertical="center"/>
    </xf>
    <xf numFmtId="168" fontId="8" fillId="0" borderId="17" xfId="4" applyBorder="1" applyAlignment="1">
      <alignment vertical="center"/>
    </xf>
    <xf numFmtId="168" fontId="31" fillId="0" borderId="44" xfId="0" applyFont="1" applyBorder="1" applyAlignment="1">
      <alignment horizontal="center" vertical="center" wrapText="1"/>
    </xf>
    <xf numFmtId="168" fontId="31" fillId="0" borderId="0" xfId="0" applyFont="1" applyAlignment="1">
      <alignment horizontal="center" vertical="center" wrapText="1"/>
    </xf>
    <xf numFmtId="168" fontId="47" fillId="0" borderId="0" xfId="0" applyFont="1" applyAlignment="1">
      <alignment vertical="center"/>
    </xf>
    <xf numFmtId="168" fontId="47" fillId="0" borderId="0" xfId="0" applyFont="1" applyAlignment="1">
      <alignment vertical="center" wrapText="1"/>
    </xf>
    <xf numFmtId="168" fontId="47" fillId="5" borderId="0" xfId="0" applyFont="1" applyFill="1" applyAlignment="1">
      <alignment vertical="center"/>
    </xf>
    <xf numFmtId="44" fontId="47" fillId="0" borderId="10" xfId="0" applyNumberFormat="1" applyFont="1" applyBorder="1" applyAlignment="1">
      <alignment horizontal="center" vertical="center"/>
    </xf>
    <xf numFmtId="44" fontId="47" fillId="0" borderId="12" xfId="0" applyNumberFormat="1" applyFont="1" applyBorder="1" applyAlignment="1">
      <alignment horizontal="center" vertical="center"/>
    </xf>
    <xf numFmtId="44" fontId="47" fillId="0" borderId="15" xfId="0" applyNumberFormat="1" applyFont="1" applyBorder="1" applyAlignment="1">
      <alignment horizontal="center" vertical="center"/>
    </xf>
    <xf numFmtId="165" fontId="47" fillId="5" borderId="0" xfId="0" applyNumberFormat="1" applyFont="1" applyFill="1" applyAlignment="1">
      <alignment horizontal="center" vertical="center"/>
    </xf>
    <xf numFmtId="173" fontId="47" fillId="5" borderId="0" xfId="0" applyNumberFormat="1" applyFont="1" applyFill="1" applyAlignment="1">
      <alignment horizontal="center" vertical="center"/>
    </xf>
    <xf numFmtId="165" fontId="47" fillId="5" borderId="10" xfId="0" applyNumberFormat="1" applyFont="1" applyFill="1" applyBorder="1" applyAlignment="1">
      <alignment horizontal="center" vertical="center"/>
    </xf>
    <xf numFmtId="165" fontId="47" fillId="5" borderId="12" xfId="0" applyNumberFormat="1" applyFont="1" applyFill="1" applyBorder="1" applyAlignment="1">
      <alignment horizontal="center" vertical="center"/>
    </xf>
    <xf numFmtId="165" fontId="47" fillId="0" borderId="15" xfId="0" applyNumberFormat="1" applyFont="1" applyBorder="1" applyAlignment="1">
      <alignment horizontal="center" vertical="center"/>
    </xf>
    <xf numFmtId="168" fontId="47" fillId="5" borderId="0" xfId="0" applyFont="1" applyFill="1" applyAlignment="1">
      <alignment vertical="center" wrapText="1"/>
    </xf>
    <xf numFmtId="168" fontId="14" fillId="7" borderId="0" xfId="0" applyFont="1" applyFill="1" applyAlignment="1">
      <alignment vertical="center"/>
    </xf>
    <xf numFmtId="0" fontId="21" fillId="0" borderId="0" xfId="0" applyNumberFormat="1" applyFont="1" applyAlignment="1">
      <alignment horizontal="center" vertical="center" wrapText="1"/>
    </xf>
    <xf numFmtId="0" fontId="21" fillId="0" borderId="0" xfId="0" applyNumberFormat="1" applyFont="1" applyAlignment="1">
      <alignment vertical="center" wrapText="1"/>
    </xf>
    <xf numFmtId="168" fontId="8" fillId="3" borderId="0" xfId="4" applyFill="1" applyAlignment="1">
      <alignment vertical="center"/>
    </xf>
    <xf numFmtId="1" fontId="10" fillId="0" borderId="38" xfId="4" applyNumberFormat="1" applyFont="1" applyBorder="1" applyAlignment="1">
      <alignment horizontal="center" vertical="center"/>
    </xf>
    <xf numFmtId="1" fontId="10" fillId="0" borderId="39" xfId="4" applyNumberFormat="1" applyFont="1" applyBorder="1" applyAlignment="1">
      <alignment horizontal="center" vertical="center"/>
    </xf>
    <xf numFmtId="1" fontId="10" fillId="0" borderId="40" xfId="4" applyNumberFormat="1" applyFont="1" applyBorder="1" applyAlignment="1">
      <alignment horizontal="center" vertical="center"/>
    </xf>
    <xf numFmtId="168" fontId="8" fillId="0" borderId="48" xfId="4" applyBorder="1" applyAlignment="1">
      <alignment vertical="center"/>
    </xf>
    <xf numFmtId="168" fontId="8" fillId="0" borderId="45" xfId="4" applyBorder="1" applyAlignment="1">
      <alignment vertical="center"/>
    </xf>
    <xf numFmtId="168" fontId="8" fillId="0" borderId="46" xfId="4" applyBorder="1" applyAlignment="1">
      <alignment vertical="center"/>
    </xf>
    <xf numFmtId="4" fontId="31" fillId="0" borderId="38" xfId="4" applyNumberFormat="1" applyFont="1" applyBorder="1" applyAlignment="1">
      <alignment vertical="center" wrapText="1"/>
    </xf>
    <xf numFmtId="44" fontId="10" fillId="0" borderId="0" xfId="5" applyNumberFormat="1" applyFont="1" applyAlignment="1">
      <alignment horizontal="right" vertical="center"/>
    </xf>
    <xf numFmtId="44" fontId="10" fillId="0" borderId="0" xfId="4" applyNumberFormat="1" applyFont="1" applyAlignment="1">
      <alignment horizontal="right"/>
    </xf>
    <xf numFmtId="44" fontId="13" fillId="0" borderId="0" xfId="4" applyNumberFormat="1" applyFont="1" applyAlignment="1">
      <alignment horizontal="right" vertical="center"/>
    </xf>
    <xf numFmtId="44" fontId="26" fillId="0" borderId="0" xfId="0" applyNumberFormat="1" applyFont="1" applyAlignment="1">
      <alignment horizontal="right" vertical="center"/>
    </xf>
    <xf numFmtId="44" fontId="27" fillId="0" borderId="0" xfId="6" applyNumberFormat="1" applyFont="1" applyAlignment="1">
      <alignment horizontal="right" vertical="center"/>
    </xf>
    <xf numFmtId="44" fontId="29" fillId="0" borderId="0" xfId="0" applyNumberFormat="1" applyFont="1" applyAlignment="1">
      <alignment horizontal="right" vertical="center"/>
    </xf>
    <xf numFmtId="44" fontId="12" fillId="0" borderId="0" xfId="5" applyNumberFormat="1" applyAlignment="1">
      <alignment horizontal="right" vertical="center"/>
    </xf>
    <xf numFmtId="44" fontId="23" fillId="0" borderId="0" xfId="5" applyNumberFormat="1" applyFont="1" applyAlignment="1">
      <alignment horizontal="right" vertical="center"/>
    </xf>
    <xf numFmtId="44" fontId="25" fillId="0" borderId="0" xfId="0" applyNumberFormat="1" applyFont="1" applyAlignment="1">
      <alignment horizontal="right" vertical="center" wrapText="1"/>
    </xf>
    <xf numFmtId="44" fontId="13" fillId="0" borderId="0" xfId="0" applyNumberFormat="1" applyFont="1" applyAlignment="1">
      <alignment horizontal="right" vertical="center"/>
    </xf>
    <xf numFmtId="44" fontId="15" fillId="6" borderId="10" xfId="6" applyNumberFormat="1" applyFont="1" applyFill="1" applyBorder="1" applyAlignment="1">
      <alignment horizontal="right" vertical="center" wrapText="1"/>
    </xf>
    <xf numFmtId="44" fontId="36" fillId="4" borderId="65" xfId="4" applyNumberFormat="1" applyFont="1" applyFill="1" applyBorder="1" applyAlignment="1">
      <alignment horizontal="right" vertical="center" wrapText="1"/>
    </xf>
    <xf numFmtId="44" fontId="36" fillId="4" borderId="29" xfId="4" applyNumberFormat="1" applyFont="1" applyFill="1" applyBorder="1" applyAlignment="1">
      <alignment horizontal="right" vertical="center" wrapText="1"/>
    </xf>
    <xf numFmtId="44" fontId="31" fillId="0" borderId="40" xfId="1" applyFont="1" applyBorder="1" applyAlignment="1">
      <alignment horizontal="right" vertical="center" wrapText="1"/>
    </xf>
    <xf numFmtId="44" fontId="36" fillId="0" borderId="0" xfId="4" applyNumberFormat="1" applyFont="1" applyAlignment="1">
      <alignment horizontal="right" vertical="center" wrapText="1"/>
    </xf>
    <xf numFmtId="44" fontId="10" fillId="0" borderId="0" xfId="4" applyNumberFormat="1" applyFont="1" applyAlignment="1">
      <alignment horizontal="right" vertical="center"/>
    </xf>
    <xf numFmtId="168" fontId="8" fillId="0" borderId="56" xfId="4" applyBorder="1" applyAlignment="1">
      <alignment vertical="center"/>
    </xf>
    <xf numFmtId="168" fontId="8" fillId="0" borderId="66" xfId="4" applyBorder="1" applyAlignment="1">
      <alignment vertical="center"/>
    </xf>
    <xf numFmtId="168" fontId="8" fillId="0" borderId="65" xfId="4" applyBorder="1" applyAlignment="1">
      <alignment vertical="center"/>
    </xf>
    <xf numFmtId="44" fontId="16" fillId="0" borderId="18" xfId="6" applyNumberFormat="1" applyFont="1" applyBorder="1" applyAlignment="1">
      <alignment horizontal="center" vertical="center" wrapText="1"/>
    </xf>
    <xf numFmtId="3" fontId="31" fillId="4" borderId="55" xfId="4" applyNumberFormat="1" applyFont="1" applyFill="1" applyBorder="1" applyAlignment="1">
      <alignment horizontal="center" vertical="center"/>
    </xf>
    <xf numFmtId="4" fontId="31" fillId="4" borderId="38" xfId="4" applyNumberFormat="1" applyFont="1" applyFill="1" applyBorder="1" applyAlignment="1">
      <alignment vertical="center" wrapText="1"/>
    </xf>
    <xf numFmtId="0" fontId="31" fillId="4" borderId="55" xfId="4" applyNumberFormat="1" applyFont="1" applyFill="1" applyBorder="1" applyAlignment="1">
      <alignment horizontal="center" vertical="center"/>
    </xf>
    <xf numFmtId="168" fontId="8" fillId="0" borderId="52" xfId="4" applyBorder="1" applyAlignment="1">
      <alignment vertical="center"/>
    </xf>
    <xf numFmtId="168" fontId="8" fillId="8" borderId="49" xfId="4" applyFill="1" applyBorder="1" applyAlignment="1">
      <alignment vertical="center"/>
    </xf>
    <xf numFmtId="168" fontId="8" fillId="0" borderId="49" xfId="4" applyBorder="1" applyAlignment="1">
      <alignment vertical="center"/>
    </xf>
    <xf numFmtId="168" fontId="8" fillId="0" borderId="53" xfId="4" applyBorder="1" applyAlignment="1">
      <alignment vertical="center"/>
    </xf>
    <xf numFmtId="168" fontId="8" fillId="0" borderId="42" xfId="4" applyBorder="1" applyAlignment="1">
      <alignment vertical="center"/>
    </xf>
    <xf numFmtId="168" fontId="8" fillId="0" borderId="28" xfId="4" applyBorder="1" applyAlignment="1">
      <alignment vertical="center"/>
    </xf>
    <xf numFmtId="168" fontId="8" fillId="0" borderId="29" xfId="4" applyBorder="1" applyAlignment="1">
      <alignment vertical="center"/>
    </xf>
    <xf numFmtId="167" fontId="36" fillId="0" borderId="2" xfId="4" applyNumberFormat="1" applyFont="1" applyBorder="1" applyAlignment="1">
      <alignment vertical="center"/>
    </xf>
    <xf numFmtId="4" fontId="36" fillId="0" borderId="16" xfId="4" applyNumberFormat="1" applyFont="1" applyBorder="1" applyAlignment="1">
      <alignment vertical="center"/>
    </xf>
    <xf numFmtId="0" fontId="36" fillId="0" borderId="17" xfId="4" applyNumberFormat="1" applyFont="1" applyBorder="1" applyAlignment="1">
      <alignment vertical="center"/>
    </xf>
    <xf numFmtId="0" fontId="36" fillId="0" borderId="18" xfId="4" applyNumberFormat="1" applyFont="1" applyBorder="1" applyAlignment="1">
      <alignment vertical="center"/>
    </xf>
    <xf numFmtId="2" fontId="3" fillId="0" borderId="41" xfId="0" applyNumberFormat="1" applyFont="1" applyBorder="1" applyAlignment="1">
      <alignment horizontal="center" vertical="center"/>
    </xf>
    <xf numFmtId="2" fontId="2" fillId="2" borderId="42" xfId="0" applyNumberFormat="1" applyFont="1" applyFill="1" applyBorder="1" applyAlignment="1">
      <alignment horizontal="center" vertical="center"/>
    </xf>
    <xf numFmtId="2" fontId="2" fillId="2" borderId="44" xfId="0" applyNumberFormat="1" applyFont="1" applyFill="1" applyBorder="1" applyAlignment="1">
      <alignment horizontal="center" vertical="center"/>
    </xf>
    <xf numFmtId="2" fontId="2" fillId="2" borderId="43" xfId="0" applyNumberFormat="1" applyFont="1" applyFill="1" applyBorder="1" applyAlignment="1">
      <alignment horizontal="center" vertical="center"/>
    </xf>
    <xf numFmtId="2" fontId="31" fillId="0" borderId="0" xfId="0" applyNumberFormat="1" applyFont="1" applyAlignment="1">
      <alignment horizontal="center" vertical="center" wrapText="1"/>
    </xf>
    <xf numFmtId="2" fontId="2" fillId="2" borderId="28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Border="1" applyAlignment="1">
      <alignment horizontal="center" vertical="center"/>
    </xf>
    <xf numFmtId="44" fontId="2" fillId="0" borderId="0" xfId="0" applyNumberFormat="1" applyFont="1" applyAlignment="1">
      <alignment horizontal="center" vertical="center"/>
    </xf>
    <xf numFmtId="44" fontId="2" fillId="3" borderId="28" xfId="0" applyNumberFormat="1" applyFont="1" applyFill="1" applyBorder="1" applyAlignment="1">
      <alignment vertical="center"/>
    </xf>
    <xf numFmtId="44" fontId="2" fillId="3" borderId="31" xfId="0" applyNumberFormat="1" applyFont="1" applyFill="1" applyBorder="1" applyAlignment="1">
      <alignment vertical="center"/>
    </xf>
    <xf numFmtId="44" fontId="2" fillId="2" borderId="29" xfId="0" applyNumberFormat="1" applyFont="1" applyFill="1" applyBorder="1" applyAlignment="1">
      <alignment horizontal="center" vertical="center"/>
    </xf>
    <xf numFmtId="44" fontId="2" fillId="0" borderId="4" xfId="0" applyNumberFormat="1" applyFont="1" applyBorder="1" applyAlignment="1">
      <alignment horizontal="center" vertical="center"/>
    </xf>
    <xf numFmtId="44" fontId="2" fillId="0" borderId="8" xfId="0" applyNumberFormat="1" applyFont="1" applyBorder="1" applyAlignment="1">
      <alignment horizontal="center" vertical="center"/>
    </xf>
    <xf numFmtId="44" fontId="2" fillId="0" borderId="18" xfId="0" applyNumberFormat="1" applyFont="1" applyBorder="1" applyAlignment="1">
      <alignment horizontal="center" vertical="center"/>
    </xf>
    <xf numFmtId="44" fontId="2" fillId="2" borderId="30" xfId="0" applyNumberFormat="1" applyFont="1" applyFill="1" applyBorder="1" applyAlignment="1">
      <alignment horizontal="center" vertical="center"/>
    </xf>
    <xf numFmtId="44" fontId="2" fillId="0" borderId="40" xfId="0" applyNumberFormat="1" applyFont="1" applyBorder="1" applyAlignment="1">
      <alignment horizontal="center" vertical="center"/>
    </xf>
    <xf numFmtId="44" fontId="31" fillId="0" borderId="0" xfId="0" applyNumberFormat="1" applyFont="1" applyAlignment="1">
      <alignment horizontal="center" vertical="center" wrapText="1"/>
    </xf>
    <xf numFmtId="2" fontId="2" fillId="0" borderId="31" xfId="0" applyNumberFormat="1" applyFont="1" applyBorder="1" applyAlignment="1">
      <alignment horizontal="center" vertical="center"/>
    </xf>
    <xf numFmtId="2" fontId="2" fillId="0" borderId="32" xfId="0" applyNumberFormat="1" applyFont="1" applyBorder="1" applyAlignment="1">
      <alignment horizontal="center" vertical="center"/>
    </xf>
    <xf numFmtId="44" fontId="2" fillId="0" borderId="43" xfId="1" applyFont="1" applyBorder="1" applyAlignment="1">
      <alignment horizontal="center" vertical="center"/>
    </xf>
    <xf numFmtId="44" fontId="2" fillId="0" borderId="31" xfId="1" applyFont="1" applyBorder="1" applyAlignment="1">
      <alignment horizontal="center" vertical="center"/>
    </xf>
    <xf numFmtId="2" fontId="2" fillId="2" borderId="32" xfId="0" applyNumberFormat="1" applyFont="1" applyFill="1" applyBorder="1" applyAlignment="1">
      <alignment horizontal="center" vertical="center"/>
    </xf>
    <xf numFmtId="44" fontId="2" fillId="2" borderId="43" xfId="1" applyFont="1" applyFill="1" applyBorder="1" applyAlignment="1">
      <alignment horizontal="center" vertical="center"/>
    </xf>
    <xf numFmtId="10" fontId="2" fillId="2" borderId="32" xfId="2" applyNumberFormat="1" applyFont="1" applyFill="1" applyBorder="1" applyAlignment="1">
      <alignment horizontal="center" vertical="center"/>
    </xf>
    <xf numFmtId="44" fontId="2" fillId="0" borderId="61" xfId="1" applyFont="1" applyBorder="1" applyAlignment="1">
      <alignment horizontal="center" vertical="center"/>
    </xf>
    <xf numFmtId="10" fontId="2" fillId="0" borderId="67" xfId="2" applyNumberFormat="1" applyFont="1" applyBorder="1" applyAlignment="1">
      <alignment horizontal="center" vertical="center"/>
    </xf>
    <xf numFmtId="168" fontId="2" fillId="0" borderId="57" xfId="0" applyFont="1" applyBorder="1" applyAlignment="1">
      <alignment horizontal="left" vertical="center" wrapText="1"/>
    </xf>
    <xf numFmtId="2" fontId="44" fillId="0" borderId="31" xfId="10" applyNumberFormat="1" applyFont="1" applyBorder="1" applyAlignment="1">
      <alignment horizontal="center" vertical="center"/>
    </xf>
    <xf numFmtId="2" fontId="2" fillId="0" borderId="66" xfId="0" applyNumberFormat="1" applyFont="1" applyBorder="1" applyAlignment="1">
      <alignment horizontal="center" vertical="center"/>
    </xf>
    <xf numFmtId="2" fontId="44" fillId="0" borderId="31" xfId="34" applyNumberFormat="1" applyFont="1" applyBorder="1" applyAlignment="1">
      <alignment horizontal="center" vertical="center"/>
    </xf>
    <xf numFmtId="2" fontId="2" fillId="0" borderId="3" xfId="10" applyNumberFormat="1" applyFont="1" applyBorder="1" applyAlignment="1">
      <alignment horizontal="center" vertical="center"/>
    </xf>
    <xf numFmtId="2" fontId="2" fillId="0" borderId="3" xfId="15" applyNumberFormat="1" applyFont="1" applyBorder="1" applyAlignment="1">
      <alignment horizontal="right" vertical="center"/>
    </xf>
    <xf numFmtId="2" fontId="2" fillId="0" borderId="7" xfId="10" applyNumberFormat="1" applyFont="1" applyBorder="1" applyAlignment="1">
      <alignment horizontal="center" vertical="center"/>
    </xf>
    <xf numFmtId="2" fontId="2" fillId="0" borderId="7" xfId="15" applyNumberFormat="1" applyFont="1" applyBorder="1" applyAlignment="1">
      <alignment horizontal="right" vertical="center"/>
    </xf>
    <xf numFmtId="2" fontId="2" fillId="0" borderId="17" xfId="10" applyNumberFormat="1" applyFont="1" applyBorder="1" applyAlignment="1">
      <alignment horizontal="center" vertical="center"/>
    </xf>
    <xf numFmtId="44" fontId="4" fillId="0" borderId="55" xfId="1" applyFont="1" applyBorder="1" applyAlignment="1">
      <alignment horizontal="center" vertical="center"/>
    </xf>
    <xf numFmtId="44" fontId="4" fillId="0" borderId="55" xfId="0" applyNumberFormat="1" applyFont="1" applyBorder="1" applyAlignment="1">
      <alignment horizontal="center" vertical="center"/>
    </xf>
    <xf numFmtId="44" fontId="4" fillId="0" borderId="43" xfId="1" applyFont="1" applyBorder="1" applyAlignment="1">
      <alignment horizontal="center" vertical="center"/>
    </xf>
    <xf numFmtId="168" fontId="48" fillId="0" borderId="0" xfId="0" applyFont="1" applyAlignment="1">
      <alignment horizontal="center" vertical="center"/>
    </xf>
    <xf numFmtId="2" fontId="48" fillId="0" borderId="56" xfId="0" applyNumberFormat="1" applyFont="1" applyBorder="1" applyAlignment="1">
      <alignment horizontal="center" vertical="center"/>
    </xf>
    <xf numFmtId="2" fontId="48" fillId="0" borderId="66" xfId="0" applyNumberFormat="1" applyFont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 vertical="center"/>
    </xf>
    <xf numFmtId="10" fontId="48" fillId="0" borderId="32" xfId="2" applyNumberFormat="1" applyFont="1" applyBorder="1" applyAlignment="1">
      <alignment horizontal="center" vertical="center"/>
    </xf>
    <xf numFmtId="2" fontId="48" fillId="0" borderId="43" xfId="0" applyNumberFormat="1" applyFont="1" applyBorder="1" applyAlignment="1">
      <alignment horizontal="center" vertical="center"/>
    </xf>
    <xf numFmtId="2" fontId="2" fillId="0" borderId="3" xfId="35" applyNumberFormat="1" applyFont="1" applyBorder="1" applyAlignment="1">
      <alignment horizontal="center" vertical="center"/>
    </xf>
    <xf numFmtId="2" fontId="2" fillId="0" borderId="3" xfId="32" applyNumberFormat="1" applyFont="1" applyBorder="1" applyAlignment="1">
      <alignment horizontal="right" vertical="center"/>
    </xf>
    <xf numFmtId="2" fontId="2" fillId="0" borderId="49" xfId="32" applyNumberFormat="1" applyFont="1" applyBorder="1" applyAlignment="1">
      <alignment horizontal="right" vertical="center"/>
    </xf>
    <xf numFmtId="2" fontId="2" fillId="0" borderId="7" xfId="35" applyNumberFormat="1" applyFont="1" applyBorder="1" applyAlignment="1">
      <alignment horizontal="center" vertical="center"/>
    </xf>
    <xf numFmtId="2" fontId="2" fillId="0" borderId="7" xfId="32" applyNumberFormat="1" applyFont="1" applyBorder="1" applyAlignment="1">
      <alignment horizontal="right" vertical="center"/>
    </xf>
    <xf numFmtId="2" fontId="2" fillId="0" borderId="17" xfId="35" applyNumberFormat="1" applyFont="1" applyBorder="1" applyAlignment="1">
      <alignment horizontal="center" vertical="center"/>
    </xf>
    <xf numFmtId="2" fontId="2" fillId="0" borderId="3" xfId="31" applyNumberFormat="1" applyFont="1" applyBorder="1" applyAlignment="1">
      <alignment horizontal="center" vertical="center"/>
    </xf>
    <xf numFmtId="2" fontId="2" fillId="0" borderId="3" xfId="12" applyNumberFormat="1" applyFont="1" applyBorder="1" applyAlignment="1">
      <alignment horizontal="right" vertical="center"/>
    </xf>
    <xf numFmtId="2" fontId="2" fillId="0" borderId="7" xfId="31" applyNumberFormat="1" applyFont="1" applyBorder="1" applyAlignment="1">
      <alignment horizontal="center" vertical="center"/>
    </xf>
    <xf numFmtId="2" fontId="2" fillId="0" borderId="7" xfId="12" applyNumberFormat="1" applyFont="1" applyBorder="1" applyAlignment="1">
      <alignment horizontal="right" vertical="center"/>
    </xf>
    <xf numFmtId="2" fontId="2" fillId="0" borderId="17" xfId="31" applyNumberFormat="1" applyFont="1" applyBorder="1" applyAlignment="1">
      <alignment horizontal="center" vertical="center"/>
    </xf>
    <xf numFmtId="2" fontId="2" fillId="0" borderId="3" xfId="37" applyNumberFormat="1" applyFont="1" applyBorder="1" applyAlignment="1">
      <alignment horizontal="right" vertical="center"/>
    </xf>
    <xf numFmtId="2" fontId="2" fillId="0" borderId="3" xfId="39" applyNumberFormat="1" applyFont="1" applyBorder="1" applyAlignment="1">
      <alignment horizontal="center" vertical="center"/>
    </xf>
    <xf numFmtId="2" fontId="2" fillId="0" borderId="3" xfId="40" applyNumberFormat="1" applyFont="1" applyBorder="1" applyAlignment="1">
      <alignment horizontal="right" vertical="center"/>
    </xf>
    <xf numFmtId="2" fontId="2" fillId="0" borderId="7" xfId="39" applyNumberFormat="1" applyFont="1" applyBorder="1" applyAlignment="1">
      <alignment horizontal="center" vertical="center"/>
    </xf>
    <xf numFmtId="2" fontId="2" fillId="0" borderId="7" xfId="40" applyNumberFormat="1" applyFont="1" applyBorder="1" applyAlignment="1">
      <alignment horizontal="right" vertical="center"/>
    </xf>
    <xf numFmtId="2" fontId="2" fillId="0" borderId="17" xfId="39" applyNumberFormat="1" applyFont="1" applyBorder="1" applyAlignment="1">
      <alignment horizontal="center" vertical="center"/>
    </xf>
    <xf numFmtId="2" fontId="2" fillId="0" borderId="3" xfId="44" applyNumberFormat="1" applyFont="1" applyBorder="1" applyAlignment="1">
      <alignment horizontal="center" vertical="center"/>
    </xf>
    <xf numFmtId="2" fontId="2" fillId="0" borderId="7" xfId="44" applyNumberFormat="1" applyFont="1" applyBorder="1" applyAlignment="1">
      <alignment horizontal="center" vertical="center"/>
    </xf>
    <xf numFmtId="0" fontId="2" fillId="0" borderId="3" xfId="42" applyFont="1" applyBorder="1" applyAlignment="1">
      <alignment horizontal="center" vertical="center"/>
    </xf>
    <xf numFmtId="2" fontId="2" fillId="0" borderId="3" xfId="45" applyNumberFormat="1" applyFont="1" applyBorder="1" applyAlignment="1">
      <alignment horizontal="center" vertical="center"/>
    </xf>
    <xf numFmtId="0" fontId="2" fillId="0" borderId="7" xfId="42" applyFont="1" applyBorder="1" applyAlignment="1">
      <alignment horizontal="center" vertical="center"/>
    </xf>
    <xf numFmtId="2" fontId="2" fillId="0" borderId="7" xfId="45" applyNumberFormat="1" applyFont="1" applyBorder="1" applyAlignment="1">
      <alignment horizontal="center" vertical="center"/>
    </xf>
    <xf numFmtId="0" fontId="2" fillId="0" borderId="17" xfId="42" applyFont="1" applyBorder="1" applyAlignment="1">
      <alignment horizontal="center" vertical="center"/>
    </xf>
    <xf numFmtId="2" fontId="2" fillId="0" borderId="17" xfId="45" applyNumberFormat="1" applyFont="1" applyBorder="1" applyAlignment="1">
      <alignment horizontal="center" vertical="center"/>
    </xf>
    <xf numFmtId="0" fontId="2" fillId="0" borderId="3" xfId="50" applyFont="1" applyBorder="1" applyAlignment="1">
      <alignment horizontal="center" vertical="center"/>
    </xf>
    <xf numFmtId="2" fontId="2" fillId="0" borderId="3" xfId="55" applyNumberFormat="1" applyFont="1" applyBorder="1" applyAlignment="1">
      <alignment horizontal="center" vertical="center"/>
    </xf>
    <xf numFmtId="0" fontId="2" fillId="0" borderId="17" xfId="50" applyFont="1" applyBorder="1" applyAlignment="1">
      <alignment horizontal="center" vertical="center"/>
    </xf>
    <xf numFmtId="2" fontId="2" fillId="0" borderId="17" xfId="55" applyNumberFormat="1" applyFont="1" applyBorder="1" applyAlignment="1">
      <alignment horizontal="center" vertical="center"/>
    </xf>
    <xf numFmtId="0" fontId="2" fillId="0" borderId="3" xfId="49" applyFont="1" applyBorder="1" applyAlignment="1">
      <alignment horizontal="center" vertical="center"/>
    </xf>
    <xf numFmtId="2" fontId="2" fillId="0" borderId="3" xfId="56" applyNumberFormat="1" applyFont="1" applyBorder="1" applyAlignment="1">
      <alignment horizontal="center" vertical="center"/>
    </xf>
    <xf numFmtId="0" fontId="2" fillId="0" borderId="7" xfId="49" applyFont="1" applyBorder="1" applyAlignment="1">
      <alignment horizontal="center" vertical="center"/>
    </xf>
    <xf numFmtId="2" fontId="2" fillId="0" borderId="7" xfId="56" applyNumberFormat="1" applyFont="1" applyBorder="1" applyAlignment="1">
      <alignment horizontal="center" vertical="center"/>
    </xf>
    <xf numFmtId="0" fontId="2" fillId="0" borderId="17" xfId="49" applyFont="1" applyBorder="1" applyAlignment="1">
      <alignment horizontal="center" vertical="center"/>
    </xf>
    <xf numFmtId="2" fontId="2" fillId="0" borderId="17" xfId="56" applyNumberFormat="1" applyFont="1" applyBorder="1" applyAlignment="1">
      <alignment horizontal="center" vertical="center"/>
    </xf>
    <xf numFmtId="0" fontId="2" fillId="0" borderId="3" xfId="48" applyFont="1" applyBorder="1" applyAlignment="1">
      <alignment horizontal="center" vertical="center"/>
    </xf>
    <xf numFmtId="2" fontId="2" fillId="0" borderId="3" xfId="58" applyNumberFormat="1" applyFont="1" applyBorder="1" applyAlignment="1">
      <alignment horizontal="center" vertical="center"/>
    </xf>
    <xf numFmtId="0" fontId="2" fillId="0" borderId="17" xfId="61" applyFont="1" applyBorder="1" applyAlignment="1">
      <alignment horizontal="center" vertical="center"/>
    </xf>
    <xf numFmtId="2" fontId="2" fillId="0" borderId="17" xfId="51" applyNumberFormat="1" applyFont="1" applyBorder="1" applyAlignment="1">
      <alignment horizontal="center" vertical="center"/>
    </xf>
    <xf numFmtId="0" fontId="2" fillId="0" borderId="3" xfId="62" applyFont="1" applyBorder="1" applyAlignment="1">
      <alignment horizontal="center" vertical="center"/>
    </xf>
    <xf numFmtId="2" fontId="2" fillId="0" borderId="3" xfId="63" applyNumberFormat="1" applyFont="1" applyBorder="1" applyAlignment="1">
      <alignment horizontal="center" vertical="center"/>
    </xf>
    <xf numFmtId="0" fontId="2" fillId="0" borderId="7" xfId="62" applyFont="1" applyBorder="1" applyAlignment="1">
      <alignment horizontal="center" vertical="center"/>
    </xf>
    <xf numFmtId="2" fontId="2" fillId="0" borderId="7" xfId="63" applyNumberFormat="1" applyFont="1" applyBorder="1" applyAlignment="1">
      <alignment horizontal="center" vertical="center"/>
    </xf>
    <xf numFmtId="0" fontId="2" fillId="0" borderId="17" xfId="62" applyFont="1" applyBorder="1" applyAlignment="1">
      <alignment horizontal="center" vertical="center"/>
    </xf>
    <xf numFmtId="2" fontId="2" fillId="0" borderId="17" xfId="63" applyNumberFormat="1" applyFont="1" applyBorder="1" applyAlignment="1">
      <alignment horizontal="center" vertical="center"/>
    </xf>
    <xf numFmtId="0" fontId="2" fillId="0" borderId="3" xfId="54" applyFont="1" applyBorder="1" applyAlignment="1">
      <alignment horizontal="center" vertical="center"/>
    </xf>
    <xf numFmtId="2" fontId="2" fillId="0" borderId="3" xfId="47" applyNumberFormat="1" applyFont="1" applyBorder="1" applyAlignment="1">
      <alignment horizontal="center" vertical="center"/>
    </xf>
    <xf numFmtId="0" fontId="2" fillId="0" borderId="7" xfId="54" applyFont="1" applyBorder="1" applyAlignment="1">
      <alignment horizontal="center" vertical="center"/>
    </xf>
    <xf numFmtId="2" fontId="2" fillId="0" borderId="7" xfId="47" applyNumberFormat="1" applyFont="1" applyBorder="1" applyAlignment="1">
      <alignment horizontal="center" vertical="center"/>
    </xf>
    <xf numFmtId="0" fontId="2" fillId="0" borderId="31" xfId="54" applyFont="1" applyBorder="1" applyAlignment="1">
      <alignment horizontal="center" vertical="center"/>
    </xf>
    <xf numFmtId="2" fontId="2" fillId="0" borderId="17" xfId="47" applyNumberFormat="1" applyFont="1" applyBorder="1" applyAlignment="1">
      <alignment horizontal="center" vertical="center"/>
    </xf>
    <xf numFmtId="2" fontId="2" fillId="0" borderId="3" xfId="67" applyNumberFormat="1" applyFont="1" applyBorder="1" applyAlignment="1">
      <alignment horizontal="center" vertical="center"/>
    </xf>
    <xf numFmtId="2" fontId="2" fillId="0" borderId="3" xfId="64" applyNumberFormat="1" applyFont="1" applyBorder="1" applyAlignment="1">
      <alignment horizontal="center" vertical="center"/>
    </xf>
    <xf numFmtId="0" fontId="2" fillId="0" borderId="17" xfId="67" applyFont="1" applyBorder="1" applyAlignment="1">
      <alignment horizontal="center" vertical="center"/>
    </xf>
    <xf numFmtId="2" fontId="2" fillId="0" borderId="17" xfId="64" applyNumberFormat="1" applyFont="1" applyBorder="1" applyAlignment="1">
      <alignment horizontal="center" vertical="center"/>
    </xf>
    <xf numFmtId="2" fontId="2" fillId="0" borderId="31" xfId="35" applyNumberFormat="1" applyFont="1" applyBorder="1" applyAlignment="1">
      <alignment horizontal="center" vertical="center"/>
    </xf>
    <xf numFmtId="2" fontId="2" fillId="0" borderId="31" xfId="31" applyNumberFormat="1" applyFont="1" applyBorder="1" applyAlignment="1">
      <alignment horizontal="center" vertical="center"/>
    </xf>
    <xf numFmtId="2" fontId="48" fillId="0" borderId="55" xfId="0" applyNumberFormat="1" applyFont="1" applyBorder="1" applyAlignment="1">
      <alignment horizontal="center" vertical="center"/>
    </xf>
    <xf numFmtId="2" fontId="2" fillId="0" borderId="31" xfId="33" applyNumberFormat="1" applyFont="1" applyBorder="1" applyAlignment="1">
      <alignment horizontal="center" vertical="center"/>
    </xf>
    <xf numFmtId="2" fontId="2" fillId="0" borderId="31" xfId="39" applyNumberFormat="1" applyFont="1" applyBorder="1" applyAlignment="1">
      <alignment horizontal="center" vertical="center"/>
    </xf>
    <xf numFmtId="168" fontId="2" fillId="0" borderId="31" xfId="0" applyFont="1" applyBorder="1" applyAlignment="1">
      <alignment horizontal="center" vertical="center"/>
    </xf>
    <xf numFmtId="0" fontId="2" fillId="0" borderId="42" xfId="0" applyNumberFormat="1" applyFont="1" applyBorder="1" applyAlignment="1">
      <alignment horizontal="center" vertical="center"/>
    </xf>
    <xf numFmtId="168" fontId="2" fillId="0" borderId="73" xfId="0" applyFont="1" applyBorder="1" applyAlignment="1">
      <alignment horizontal="left" vertical="center" wrapText="1"/>
    </xf>
    <xf numFmtId="168" fontId="2" fillId="0" borderId="28" xfId="0" applyFont="1" applyBorder="1" applyAlignment="1">
      <alignment horizontal="left" vertical="center" wrapText="1"/>
    </xf>
    <xf numFmtId="0" fontId="2" fillId="0" borderId="31" xfId="42" applyFont="1" applyBorder="1" applyAlignment="1">
      <alignment horizontal="center" vertical="center"/>
    </xf>
    <xf numFmtId="0" fontId="2" fillId="0" borderId="31" xfId="50" applyFont="1" applyBorder="1" applyAlignment="1">
      <alignment horizontal="center" vertical="center"/>
    </xf>
    <xf numFmtId="0" fontId="2" fillId="0" borderId="31" xfId="49" applyFont="1" applyBorder="1" applyAlignment="1">
      <alignment horizontal="center" vertical="center"/>
    </xf>
    <xf numFmtId="168" fontId="2" fillId="0" borderId="60" xfId="0" applyFont="1" applyBorder="1" applyAlignment="1">
      <alignment horizontal="left" vertical="center" wrapText="1"/>
    </xf>
    <xf numFmtId="168" fontId="2" fillId="0" borderId="0" xfId="0" applyFont="1" applyBorder="1" applyAlignment="1">
      <alignment horizontal="left" vertical="center" wrapText="1"/>
    </xf>
    <xf numFmtId="0" fontId="2" fillId="0" borderId="0" xfId="48" applyFont="1" applyBorder="1" applyAlignment="1">
      <alignment horizontal="center" vertical="center"/>
    </xf>
    <xf numFmtId="0" fontId="2" fillId="0" borderId="31" xfId="61" applyFont="1" applyBorder="1" applyAlignment="1">
      <alignment horizontal="center" vertical="center"/>
    </xf>
    <xf numFmtId="0" fontId="2" fillId="0" borderId="31" xfId="62" applyFont="1" applyBorder="1" applyAlignment="1">
      <alignment horizontal="center" vertical="center"/>
    </xf>
    <xf numFmtId="0" fontId="2" fillId="0" borderId="31" xfId="67" applyFont="1" applyBorder="1" applyAlignment="1">
      <alignment horizontal="center" vertical="center"/>
    </xf>
    <xf numFmtId="10" fontId="48" fillId="0" borderId="55" xfId="2" applyNumberFormat="1" applyFont="1" applyBorder="1" applyAlignment="1">
      <alignment horizontal="center" vertical="center"/>
    </xf>
    <xf numFmtId="44" fontId="4" fillId="0" borderId="24" xfId="1" applyFont="1" applyBorder="1" applyAlignment="1">
      <alignment horizontal="center" vertical="center"/>
    </xf>
    <xf numFmtId="0" fontId="2" fillId="0" borderId="17" xfId="48" applyFont="1" applyBorder="1" applyAlignment="1">
      <alignment horizontal="center" vertical="center"/>
    </xf>
    <xf numFmtId="2" fontId="2" fillId="0" borderId="17" xfId="58" applyNumberFormat="1" applyFont="1" applyBorder="1" applyAlignment="1">
      <alignment horizontal="center" vertical="center"/>
    </xf>
    <xf numFmtId="2" fontId="48" fillId="0" borderId="0" xfId="0" applyNumberFormat="1" applyFont="1" applyAlignment="1">
      <alignment horizontal="center" vertical="center"/>
    </xf>
    <xf numFmtId="2" fontId="48" fillId="0" borderId="0" xfId="0" applyNumberFormat="1" applyFont="1" applyAlignment="1">
      <alignment vertical="center"/>
    </xf>
    <xf numFmtId="10" fontId="4" fillId="0" borderId="40" xfId="2" applyNumberFormat="1" applyFont="1" applyBorder="1" applyAlignment="1">
      <alignment vertical="center"/>
    </xf>
    <xf numFmtId="10" fontId="4" fillId="0" borderId="37" xfId="2" applyNumberFormat="1" applyFont="1" applyBorder="1" applyAlignment="1">
      <alignment vertical="center"/>
    </xf>
    <xf numFmtId="165" fontId="36" fillId="0" borderId="7" xfId="4" applyNumberFormat="1" applyFont="1" applyBorder="1" applyAlignment="1">
      <alignment horizontal="center" vertical="center" wrapText="1"/>
    </xf>
    <xf numFmtId="165" fontId="36" fillId="0" borderId="0" xfId="4" applyNumberFormat="1" applyFont="1" applyAlignment="1">
      <alignment horizontal="center" vertical="center" wrapText="1"/>
    </xf>
    <xf numFmtId="168" fontId="47" fillId="5" borderId="0" xfId="0" applyFont="1" applyFill="1" applyBorder="1" applyAlignment="1">
      <alignment vertical="center"/>
    </xf>
    <xf numFmtId="168" fontId="47" fillId="5" borderId="0" xfId="0" applyFont="1" applyFill="1" applyBorder="1" applyAlignment="1">
      <alignment vertical="center" wrapText="1"/>
    </xf>
    <xf numFmtId="168" fontId="34" fillId="0" borderId="0" xfId="0" applyFont="1" applyFill="1" applyAlignment="1">
      <alignment vertical="center"/>
    </xf>
    <xf numFmtId="168" fontId="8" fillId="0" borderId="6" xfId="4" applyFill="1" applyBorder="1" applyAlignment="1">
      <alignment vertical="center"/>
    </xf>
    <xf numFmtId="165" fontId="36" fillId="4" borderId="56" xfId="4" applyNumberFormat="1" applyFont="1" applyFill="1" applyBorder="1" applyAlignment="1">
      <alignment horizontal="center" vertical="center" wrapText="1"/>
    </xf>
    <xf numFmtId="165" fontId="36" fillId="4" borderId="66" xfId="4" applyNumberFormat="1" applyFont="1" applyFill="1" applyBorder="1" applyAlignment="1">
      <alignment horizontal="center" vertical="center" wrapText="1"/>
    </xf>
    <xf numFmtId="165" fontId="36" fillId="0" borderId="44" xfId="4" applyNumberFormat="1" applyFont="1" applyBorder="1" applyAlignment="1">
      <alignment horizontal="center" vertical="center" wrapText="1"/>
    </xf>
    <xf numFmtId="2" fontId="36" fillId="0" borderId="7" xfId="4" applyNumberFormat="1" applyFont="1" applyBorder="1" applyAlignment="1">
      <alignment horizontal="center" vertical="center" wrapText="1"/>
    </xf>
    <xf numFmtId="165" fontId="36" fillId="4" borderId="0" xfId="4" applyNumberFormat="1" applyFont="1" applyFill="1" applyAlignment="1">
      <alignment horizontal="center" vertical="center" wrapText="1"/>
    </xf>
    <xf numFmtId="168" fontId="8" fillId="4" borderId="0" xfId="4" applyFill="1" applyAlignment="1">
      <alignment vertical="center"/>
    </xf>
    <xf numFmtId="2" fontId="41" fillId="0" borderId="6" xfId="0" applyNumberFormat="1" applyFont="1" applyBorder="1" applyAlignment="1">
      <alignment horizontal="center" vertical="center"/>
    </xf>
    <xf numFmtId="2" fontId="41" fillId="0" borderId="52" xfId="0" applyNumberFormat="1" applyFont="1" applyBorder="1" applyAlignment="1">
      <alignment horizontal="center" vertical="center"/>
    </xf>
    <xf numFmtId="2" fontId="10" fillId="0" borderId="0" xfId="5" applyNumberFormat="1" applyFont="1" applyAlignment="1">
      <alignment horizontal="right" vertical="center"/>
    </xf>
    <xf numFmtId="2" fontId="10" fillId="0" borderId="0" xfId="4" applyNumberFormat="1" applyFont="1"/>
    <xf numFmtId="2" fontId="13" fillId="0" borderId="0" xfId="4" applyNumberFormat="1" applyFont="1" applyAlignment="1">
      <alignment horizontal="right" vertical="center"/>
    </xf>
    <xf numFmtId="2" fontId="26" fillId="0" borderId="0" xfId="0" applyNumberFormat="1" applyFont="1" applyAlignment="1">
      <alignment horizontal="center" vertical="center"/>
    </xf>
    <xf numFmtId="2" fontId="27" fillId="0" borderId="0" xfId="6" applyNumberFormat="1" applyFont="1" applyAlignment="1">
      <alignment vertical="center"/>
    </xf>
    <xf numFmtId="2" fontId="29" fillId="0" borderId="0" xfId="0" applyNumberFormat="1" applyFont="1" applyAlignment="1">
      <alignment vertical="center"/>
    </xf>
    <xf numFmtId="2" fontId="31" fillId="0" borderId="0" xfId="0" applyNumberFormat="1" applyFont="1" applyAlignment="1">
      <alignment vertical="center"/>
    </xf>
    <xf numFmtId="2" fontId="23" fillId="0" borderId="0" xfId="5" applyNumberFormat="1" applyFont="1" applyAlignment="1">
      <alignment vertical="center"/>
    </xf>
    <xf numFmtId="2" fontId="25" fillId="0" borderId="0" xfId="0" applyNumberFormat="1" applyFont="1" applyAlignment="1">
      <alignment horizontal="left" vertical="center" wrapText="1"/>
    </xf>
    <xf numFmtId="2" fontId="13" fillId="0" borderId="0" xfId="0" applyNumberFormat="1" applyFont="1" applyAlignment="1">
      <alignment horizontal="right" vertical="center"/>
    </xf>
    <xf numFmtId="2" fontId="16" fillId="0" borderId="23" xfId="6" applyNumberFormat="1" applyFont="1" applyBorder="1" applyAlignment="1">
      <alignment horizontal="center" vertical="center" wrapText="1"/>
    </xf>
    <xf numFmtId="2" fontId="36" fillId="4" borderId="66" xfId="4" applyNumberFormat="1" applyFont="1" applyFill="1" applyBorder="1" applyAlignment="1">
      <alignment horizontal="center" vertical="center" wrapText="1"/>
    </xf>
    <xf numFmtId="2" fontId="36" fillId="0" borderId="60" xfId="4" applyNumberFormat="1" applyFont="1" applyBorder="1" applyAlignment="1">
      <alignment horizontal="center" vertical="center" wrapText="1"/>
    </xf>
    <xf numFmtId="2" fontId="10" fillId="0" borderId="0" xfId="4" applyNumberFormat="1" applyFont="1" applyAlignment="1">
      <alignment vertical="center"/>
    </xf>
    <xf numFmtId="3" fontId="31" fillId="4" borderId="24" xfId="4" applyNumberFormat="1" applyFont="1" applyFill="1" applyBorder="1" applyAlignment="1">
      <alignment horizontal="center" vertical="center"/>
    </xf>
    <xf numFmtId="4" fontId="31" fillId="4" borderId="41" xfId="4" applyNumberFormat="1" applyFont="1" applyFill="1" applyBorder="1" applyAlignment="1">
      <alignment vertical="center" wrapText="1"/>
    </xf>
    <xf numFmtId="4" fontId="36" fillId="4" borderId="31" xfId="4" applyNumberFormat="1" applyFont="1" applyFill="1" applyBorder="1" applyAlignment="1">
      <alignment horizontal="center" vertical="center" wrapText="1"/>
    </xf>
    <xf numFmtId="169" fontId="36" fillId="4" borderId="31" xfId="4" applyNumberFormat="1" applyFont="1" applyFill="1" applyBorder="1" applyAlignment="1">
      <alignment horizontal="center" vertical="center" wrapText="1"/>
    </xf>
    <xf numFmtId="44" fontId="36" fillId="4" borderId="32" xfId="4" applyNumberFormat="1" applyFont="1" applyFill="1" applyBorder="1" applyAlignment="1">
      <alignment horizontal="right" vertical="center" wrapText="1"/>
    </xf>
    <xf numFmtId="165" fontId="36" fillId="0" borderId="6" xfId="4" applyNumberFormat="1" applyFont="1" applyBorder="1" applyAlignment="1">
      <alignment horizontal="center" vertical="center" wrapText="1"/>
    </xf>
    <xf numFmtId="165" fontId="36" fillId="0" borderId="7" xfId="4" applyNumberFormat="1" applyFont="1" applyBorder="1" applyAlignment="1">
      <alignment horizontal="center" vertical="center" wrapText="1"/>
    </xf>
    <xf numFmtId="165" fontId="36" fillId="0" borderId="2" xfId="4" applyNumberFormat="1" applyFont="1" applyBorder="1" applyAlignment="1">
      <alignment horizontal="center" vertical="center" wrapText="1"/>
    </xf>
    <xf numFmtId="165" fontId="36" fillId="0" borderId="3" xfId="4" applyNumberFormat="1" applyFont="1" applyBorder="1" applyAlignment="1">
      <alignment horizontal="center" vertical="center" wrapText="1"/>
    </xf>
    <xf numFmtId="165" fontId="36" fillId="0" borderId="0" xfId="4" applyNumberFormat="1" applyFont="1" applyAlignment="1">
      <alignment horizontal="center" vertical="center" wrapText="1"/>
    </xf>
    <xf numFmtId="165" fontId="36" fillId="0" borderId="17" xfId="4" applyNumberFormat="1" applyFont="1" applyBorder="1" applyAlignment="1">
      <alignment horizontal="center" vertical="center" wrapText="1"/>
    </xf>
    <xf numFmtId="2" fontId="36" fillId="0" borderId="7" xfId="4" applyNumberFormat="1" applyFont="1" applyBorder="1" applyAlignment="1">
      <alignment horizontal="center" vertical="center" wrapText="1"/>
    </xf>
    <xf numFmtId="2" fontId="36" fillId="0" borderId="45" xfId="4" applyNumberFormat="1" applyFont="1" applyBorder="1" applyAlignment="1">
      <alignment horizontal="center" vertical="center" wrapText="1"/>
    </xf>
    <xf numFmtId="165" fontId="36" fillId="0" borderId="16" xfId="4" applyNumberFormat="1" applyFont="1" applyBorder="1" applyAlignment="1">
      <alignment horizontal="center" vertical="center" wrapText="1"/>
    </xf>
    <xf numFmtId="2" fontId="36" fillId="0" borderId="17" xfId="4" applyNumberFormat="1" applyFont="1" applyBorder="1" applyAlignment="1">
      <alignment horizontal="center" vertical="center" wrapText="1"/>
    </xf>
    <xf numFmtId="165" fontId="36" fillId="4" borderId="56" xfId="4" applyNumberFormat="1" applyFont="1" applyFill="1" applyBorder="1" applyAlignment="1">
      <alignment horizontal="center" vertical="center" wrapText="1"/>
    </xf>
    <xf numFmtId="165" fontId="36" fillId="0" borderId="45" xfId="4" applyNumberFormat="1" applyFont="1" applyBorder="1" applyAlignment="1">
      <alignment horizontal="center" vertical="center" wrapText="1"/>
    </xf>
    <xf numFmtId="2" fontId="36" fillId="0" borderId="7" xfId="4" applyNumberFormat="1" applyFont="1" applyBorder="1" applyAlignment="1">
      <alignment horizontal="center" vertical="center" wrapText="1"/>
    </xf>
    <xf numFmtId="2" fontId="36" fillId="0" borderId="17" xfId="4" applyNumberFormat="1" applyFont="1" applyBorder="1" applyAlignment="1">
      <alignment horizontal="center" vertical="center" wrapText="1"/>
    </xf>
    <xf numFmtId="165" fontId="36" fillId="0" borderId="7" xfId="4" applyNumberFormat="1" applyFont="1" applyBorder="1" applyAlignment="1">
      <alignment horizontal="center" vertical="center" wrapText="1"/>
    </xf>
    <xf numFmtId="165" fontId="36" fillId="0" borderId="6" xfId="4" applyNumberFormat="1" applyFont="1" applyBorder="1" applyAlignment="1">
      <alignment horizontal="center" vertical="center" wrapText="1"/>
    </xf>
    <xf numFmtId="165" fontId="36" fillId="0" borderId="16" xfId="4" applyNumberFormat="1" applyFont="1" applyBorder="1" applyAlignment="1">
      <alignment horizontal="center" vertical="center" wrapText="1"/>
    </xf>
    <xf numFmtId="165" fontId="36" fillId="0" borderId="17" xfId="4" applyNumberFormat="1" applyFont="1" applyBorder="1" applyAlignment="1">
      <alignment horizontal="center" vertical="center" wrapText="1"/>
    </xf>
    <xf numFmtId="3" fontId="36" fillId="0" borderId="17" xfId="4" applyNumberFormat="1" applyFont="1" applyBorder="1" applyAlignment="1">
      <alignment horizontal="left" vertical="center"/>
    </xf>
    <xf numFmtId="3" fontId="36" fillId="0" borderId="17" xfId="4" applyNumberFormat="1" applyFont="1" applyBorder="1" applyAlignment="1">
      <alignment horizontal="center" vertical="center"/>
    </xf>
    <xf numFmtId="4" fontId="36" fillId="0" borderId="17" xfId="4" applyNumberFormat="1" applyFont="1" applyBorder="1" applyAlignment="1">
      <alignment horizontal="center" vertical="center"/>
    </xf>
    <xf numFmtId="44" fontId="36" fillId="0" borderId="17" xfId="1" applyFont="1" applyBorder="1" applyAlignment="1">
      <alignment horizontal="center" vertical="center"/>
    </xf>
    <xf numFmtId="44" fontId="36" fillId="0" borderId="18" xfId="4" applyNumberFormat="1" applyFont="1" applyBorder="1" applyAlignment="1">
      <alignment horizontal="right" vertical="center" wrapText="1"/>
    </xf>
    <xf numFmtId="165" fontId="36" fillId="0" borderId="0" xfId="4" applyNumberFormat="1" applyFont="1" applyAlignment="1">
      <alignment horizontal="center" vertical="center" wrapText="1"/>
    </xf>
    <xf numFmtId="0" fontId="36" fillId="0" borderId="16" xfId="4" applyNumberFormat="1" applyFont="1" applyBorder="1" applyAlignment="1">
      <alignment horizontal="center" vertical="center"/>
    </xf>
    <xf numFmtId="168" fontId="23" fillId="0" borderId="0" xfId="5" applyFont="1" applyFill="1" applyAlignment="1">
      <alignment vertical="center"/>
    </xf>
    <xf numFmtId="168" fontId="8" fillId="0" borderId="0" xfId="4" applyBorder="1" applyAlignment="1">
      <alignment vertical="center"/>
    </xf>
    <xf numFmtId="168" fontId="8" fillId="0" borderId="7" xfId="4" applyFill="1" applyBorder="1" applyAlignment="1">
      <alignment vertical="center"/>
    </xf>
    <xf numFmtId="168" fontId="8" fillId="0" borderId="36" xfId="4" applyBorder="1" applyAlignment="1">
      <alignment vertical="center"/>
    </xf>
    <xf numFmtId="168" fontId="8" fillId="0" borderId="45" xfId="4" applyFill="1" applyBorder="1" applyAlignment="1">
      <alignment vertical="center"/>
    </xf>
    <xf numFmtId="168" fontId="8" fillId="0" borderId="25" xfId="4" applyBorder="1" applyAlignment="1">
      <alignment vertical="center"/>
    </xf>
    <xf numFmtId="168" fontId="8" fillId="0" borderId="44" xfId="4" applyFill="1" applyBorder="1" applyAlignment="1">
      <alignment vertical="center"/>
    </xf>
    <xf numFmtId="168" fontId="8" fillId="0" borderId="8" xfId="4" applyFill="1" applyBorder="1" applyAlignment="1">
      <alignment vertical="center"/>
    </xf>
    <xf numFmtId="44" fontId="12" fillId="0" borderId="0" xfId="5" applyNumberFormat="1" applyAlignment="1">
      <alignment vertical="center"/>
    </xf>
    <xf numFmtId="44" fontId="26" fillId="0" borderId="0" xfId="0" applyNumberFormat="1" applyFont="1" applyAlignment="1">
      <alignment vertical="center"/>
    </xf>
    <xf numFmtId="44" fontId="26" fillId="0" borderId="0" xfId="0" applyNumberFormat="1" applyFont="1" applyAlignment="1">
      <alignment horizontal="center" vertical="center"/>
    </xf>
    <xf numFmtId="44" fontId="18" fillId="0" borderId="0" xfId="6" applyNumberFormat="1" applyFont="1" applyAlignment="1">
      <alignment vertical="center" wrapText="1"/>
    </xf>
    <xf numFmtId="44" fontId="27" fillId="0" borderId="0" xfId="6" applyNumberFormat="1" applyFont="1" applyAlignment="1">
      <alignment vertical="center"/>
    </xf>
    <xf numFmtId="44" fontId="29" fillId="0" borderId="0" xfId="0" applyNumberFormat="1" applyFont="1" applyAlignment="1">
      <alignment vertical="center"/>
    </xf>
    <xf numFmtId="44" fontId="12" fillId="0" borderId="0" xfId="6" applyNumberFormat="1" applyFont="1" applyAlignment="1">
      <alignment horizontal="center" vertical="center"/>
    </xf>
    <xf numFmtId="44" fontId="32" fillId="0" borderId="0" xfId="0" applyNumberFormat="1" applyFont="1" applyAlignment="1">
      <alignment vertical="center"/>
    </xf>
    <xf numFmtId="44" fontId="32" fillId="0" borderId="0" xfId="1" applyNumberFormat="1" applyFont="1" applyAlignment="1">
      <alignment vertical="center"/>
    </xf>
    <xf numFmtId="44" fontId="25" fillId="0" borderId="0" xfId="0" applyNumberFormat="1" applyFont="1" applyAlignment="1">
      <alignment horizontal="left" vertical="center" wrapText="1"/>
    </xf>
    <xf numFmtId="44" fontId="33" fillId="0" borderId="0" xfId="5" applyNumberFormat="1" applyFont="1" applyAlignment="1">
      <alignment vertical="center"/>
    </xf>
    <xf numFmtId="44" fontId="42" fillId="0" borderId="0" xfId="5" applyNumberFormat="1" applyFont="1" applyAlignment="1">
      <alignment vertical="center"/>
    </xf>
    <xf numFmtId="44" fontId="34" fillId="6" borderId="0" xfId="0" applyNumberFormat="1" applyFont="1" applyFill="1" applyAlignment="1">
      <alignment vertical="center"/>
    </xf>
    <xf numFmtId="44" fontId="14" fillId="3" borderId="0" xfId="0" applyNumberFormat="1" applyFont="1" applyFill="1" applyAlignment="1">
      <alignment vertical="center"/>
    </xf>
    <xf numFmtId="44" fontId="8" fillId="0" borderId="0" xfId="1" applyFont="1" applyAlignment="1">
      <alignment vertical="center"/>
    </xf>
    <xf numFmtId="44" fontId="12" fillId="0" borderId="0" xfId="1" applyFont="1" applyAlignment="1">
      <alignment vertical="center"/>
    </xf>
    <xf numFmtId="44" fontId="26" fillId="0" borderId="0" xfId="1" applyFont="1" applyAlignment="1">
      <alignment vertical="center"/>
    </xf>
    <xf numFmtId="44" fontId="26" fillId="0" borderId="0" xfId="1" applyFont="1" applyAlignment="1">
      <alignment horizontal="center" vertical="center"/>
    </xf>
    <xf numFmtId="44" fontId="18" fillId="0" borderId="0" xfId="1" applyFont="1" applyAlignment="1">
      <alignment vertical="center" wrapText="1"/>
    </xf>
    <xf numFmtId="44" fontId="27" fillId="0" borderId="0" xfId="1" applyFont="1" applyAlignment="1">
      <alignment vertical="center"/>
    </xf>
    <xf numFmtId="44" fontId="29" fillId="0" borderId="0" xfId="1" applyFont="1" applyAlignment="1">
      <alignment vertical="center"/>
    </xf>
    <xf numFmtId="44" fontId="12" fillId="0" borderId="0" xfId="1" applyFont="1" applyAlignment="1">
      <alignment horizontal="center" vertical="center"/>
    </xf>
    <xf numFmtId="44" fontId="25" fillId="0" borderId="0" xfId="1" applyFont="1" applyAlignment="1">
      <alignment vertical="center" wrapText="1"/>
    </xf>
    <xf numFmtId="44" fontId="25" fillId="0" borderId="0" xfId="1" applyFont="1" applyAlignment="1">
      <alignment horizontal="left" vertical="center" wrapText="1"/>
    </xf>
    <xf numFmtId="44" fontId="33" fillId="0" borderId="0" xfId="1" applyFont="1" applyAlignment="1">
      <alignment vertical="center"/>
    </xf>
    <xf numFmtId="44" fontId="34" fillId="6" borderId="0" xfId="1" applyFont="1" applyFill="1" applyAlignment="1">
      <alignment vertical="center"/>
    </xf>
    <xf numFmtId="44" fontId="35" fillId="0" borderId="0" xfId="1" applyFont="1" applyAlignment="1">
      <alignment vertical="center"/>
    </xf>
    <xf numFmtId="44" fontId="15" fillId="0" borderId="0" xfId="1" applyFont="1" applyAlignment="1">
      <alignment horizontal="center" vertical="center"/>
    </xf>
    <xf numFmtId="44" fontId="14" fillId="3" borderId="0" xfId="1" applyFont="1" applyFill="1" applyAlignment="1">
      <alignment vertical="center"/>
    </xf>
    <xf numFmtId="44" fontId="16" fillId="0" borderId="0" xfId="1" applyFont="1" applyAlignment="1">
      <alignment horizontal="center" vertical="center"/>
    </xf>
    <xf numFmtId="44" fontId="15" fillId="0" borderId="0" xfId="1" applyFont="1" applyAlignment="1">
      <alignment vertical="center"/>
    </xf>
    <xf numFmtId="165" fontId="8" fillId="0" borderId="0" xfId="4" applyNumberFormat="1" applyAlignment="1">
      <alignment vertical="center"/>
    </xf>
    <xf numFmtId="165" fontId="8" fillId="0" borderId="0" xfId="1" applyNumberFormat="1" applyFont="1" applyAlignment="1">
      <alignment vertical="center"/>
    </xf>
    <xf numFmtId="44" fontId="17" fillId="0" borderId="0" xfId="1" applyFont="1" applyAlignment="1">
      <alignment vertical="center"/>
    </xf>
    <xf numFmtId="168" fontId="8" fillId="4" borderId="44" xfId="4" applyFill="1" applyBorder="1" applyAlignment="1">
      <alignment vertical="center"/>
    </xf>
    <xf numFmtId="168" fontId="8" fillId="4" borderId="30" xfId="4" applyFill="1" applyBorder="1" applyAlignment="1">
      <alignment vertical="center"/>
    </xf>
    <xf numFmtId="168" fontId="8" fillId="4" borderId="56" xfId="4" applyFill="1" applyBorder="1" applyAlignment="1">
      <alignment vertical="center"/>
    </xf>
    <xf numFmtId="168" fontId="8" fillId="4" borderId="66" xfId="4" applyFill="1" applyBorder="1" applyAlignment="1">
      <alignment vertical="center"/>
    </xf>
    <xf numFmtId="168" fontId="8" fillId="4" borderId="65" xfId="4" applyFill="1" applyBorder="1" applyAlignment="1">
      <alignment vertical="center"/>
    </xf>
    <xf numFmtId="165" fontId="36" fillId="0" borderId="0" xfId="4" applyNumberFormat="1" applyFont="1" applyBorder="1" applyAlignment="1">
      <alignment horizontal="center" vertical="center" wrapText="1"/>
    </xf>
    <xf numFmtId="2" fontId="36" fillId="0" borderId="2" xfId="4" applyNumberFormat="1" applyFont="1" applyBorder="1" applyAlignment="1">
      <alignment horizontal="center" vertical="center" wrapText="1"/>
    </xf>
    <xf numFmtId="2" fontId="36" fillId="0" borderId="3" xfId="4" applyNumberFormat="1" applyFont="1" applyBorder="1" applyAlignment="1">
      <alignment horizontal="center" vertical="center" wrapText="1"/>
    </xf>
    <xf numFmtId="2" fontId="36" fillId="0" borderId="6" xfId="4" applyNumberFormat="1" applyFont="1" applyBorder="1" applyAlignment="1">
      <alignment horizontal="center" vertical="center" wrapText="1"/>
    </xf>
    <xf numFmtId="168" fontId="8" fillId="0" borderId="43" xfId="4" applyBorder="1" applyAlignment="1">
      <alignment vertical="center"/>
    </xf>
    <xf numFmtId="168" fontId="8" fillId="0" borderId="31" xfId="4" applyBorder="1" applyAlignment="1">
      <alignment vertical="center"/>
    </xf>
    <xf numFmtId="168" fontId="8" fillId="0" borderId="32" xfId="4" applyBorder="1" applyAlignment="1">
      <alignment vertical="center"/>
    </xf>
    <xf numFmtId="3" fontId="36" fillId="0" borderId="43" xfId="4" applyNumberFormat="1" applyFont="1" applyBorder="1" applyAlignment="1">
      <alignment horizontal="center" vertical="center"/>
    </xf>
    <xf numFmtId="168" fontId="36" fillId="0" borderId="31" xfId="5" applyFont="1" applyBorder="1" applyAlignment="1">
      <alignment vertical="center" wrapText="1"/>
    </xf>
    <xf numFmtId="4" fontId="36" fillId="0" borderId="31" xfId="4" applyNumberFormat="1" applyFont="1" applyBorder="1" applyAlignment="1">
      <alignment horizontal="center" vertical="center" wrapText="1"/>
    </xf>
    <xf numFmtId="4" fontId="36" fillId="0" borderId="32" xfId="4" applyNumberFormat="1" applyFont="1" applyBorder="1" applyAlignment="1">
      <alignment horizontal="center" vertical="center" wrapText="1"/>
    </xf>
    <xf numFmtId="0" fontId="31" fillId="4" borderId="22" xfId="4" applyNumberFormat="1" applyFont="1" applyFill="1" applyBorder="1" applyAlignment="1">
      <alignment horizontal="center" vertical="center"/>
    </xf>
    <xf numFmtId="4" fontId="31" fillId="4" borderId="74" xfId="4" applyNumberFormat="1" applyFont="1" applyFill="1" applyBorder="1" applyAlignment="1">
      <alignment vertical="center" wrapText="1"/>
    </xf>
    <xf numFmtId="168" fontId="8" fillId="8" borderId="44" xfId="4" applyFill="1" applyBorder="1" applyAlignment="1">
      <alignment vertical="center"/>
    </xf>
    <xf numFmtId="44" fontId="36" fillId="4" borderId="28" xfId="4" applyNumberFormat="1" applyFont="1" applyFill="1" applyBorder="1" applyAlignment="1">
      <alignment horizontal="right" vertical="center" wrapText="1"/>
    </xf>
    <xf numFmtId="165" fontId="36" fillId="4" borderId="72" xfId="4" applyNumberFormat="1" applyFont="1" applyFill="1" applyBorder="1" applyAlignment="1">
      <alignment horizontal="center" vertical="center" wrapText="1"/>
    </xf>
    <xf numFmtId="2" fontId="36" fillId="4" borderId="72" xfId="4" applyNumberFormat="1" applyFont="1" applyFill="1" applyBorder="1" applyAlignment="1">
      <alignment horizontal="center" vertical="center" wrapText="1"/>
    </xf>
    <xf numFmtId="2" fontId="36" fillId="0" borderId="0" xfId="4" applyNumberFormat="1" applyFont="1" applyBorder="1" applyAlignment="1">
      <alignment horizontal="center" vertical="center" wrapText="1"/>
    </xf>
    <xf numFmtId="168" fontId="10" fillId="0" borderId="30" xfId="4" applyFont="1" applyBorder="1" applyAlignment="1">
      <alignment vertical="center"/>
    </xf>
    <xf numFmtId="168" fontId="10" fillId="0" borderId="32" xfId="4" applyFont="1" applyBorder="1" applyAlignment="1">
      <alignment vertical="center"/>
    </xf>
    <xf numFmtId="44" fontId="36" fillId="4" borderId="66" xfId="4" applyNumberFormat="1" applyFont="1" applyFill="1" applyBorder="1" applyAlignment="1">
      <alignment horizontal="right" vertical="center" wrapText="1"/>
    </xf>
    <xf numFmtId="165" fontId="36" fillId="0" borderId="52" xfId="4" applyNumberFormat="1" applyFont="1" applyBorder="1" applyAlignment="1">
      <alignment horizontal="center" vertical="center" wrapText="1"/>
    </xf>
    <xf numFmtId="165" fontId="36" fillId="0" borderId="49" xfId="4" applyNumberFormat="1" applyFont="1" applyBorder="1" applyAlignment="1">
      <alignment horizontal="center" vertical="center" wrapText="1"/>
    </xf>
    <xf numFmtId="165" fontId="36" fillId="0" borderId="48" xfId="4" applyNumberFormat="1" applyFont="1" applyBorder="1" applyAlignment="1">
      <alignment horizontal="center" vertical="center" wrapText="1"/>
    </xf>
    <xf numFmtId="165" fontId="36" fillId="0" borderId="41" xfId="4" applyNumberFormat="1" applyFont="1" applyBorder="1" applyAlignment="1">
      <alignment horizontal="center" vertical="center" wrapText="1"/>
    </xf>
    <xf numFmtId="165" fontId="36" fillId="0" borderId="36" xfId="4" applyNumberFormat="1" applyFont="1" applyBorder="1" applyAlignment="1">
      <alignment horizontal="center" vertical="center" wrapText="1"/>
    </xf>
    <xf numFmtId="2" fontId="36" fillId="0" borderId="36" xfId="4" applyNumberFormat="1" applyFont="1" applyBorder="1" applyAlignment="1">
      <alignment horizontal="center" vertical="center" wrapText="1"/>
    </xf>
    <xf numFmtId="168" fontId="8" fillId="0" borderId="41" xfId="4" applyBorder="1" applyAlignment="1">
      <alignment vertical="center"/>
    </xf>
    <xf numFmtId="168" fontId="8" fillId="0" borderId="37" xfId="4" applyBorder="1" applyAlignment="1">
      <alignment vertical="center"/>
    </xf>
    <xf numFmtId="168" fontId="11" fillId="0" borderId="0" xfId="4" applyFont="1" applyBorder="1" applyAlignment="1">
      <alignment vertical="center"/>
    </xf>
    <xf numFmtId="44" fontId="31" fillId="0" borderId="0" xfId="1" applyFont="1" applyBorder="1" applyAlignment="1">
      <alignment horizontal="right" vertical="center" wrapText="1"/>
    </xf>
    <xf numFmtId="10" fontId="31" fillId="0" borderId="0" xfId="2" applyNumberFormat="1" applyFont="1" applyBorder="1" applyAlignment="1">
      <alignment horizontal="right" vertical="center" wrapText="1"/>
    </xf>
    <xf numFmtId="10" fontId="31" fillId="0" borderId="0" xfId="1" applyNumberFormat="1" applyFont="1" applyBorder="1" applyAlignment="1">
      <alignment horizontal="right" vertical="center" wrapText="1"/>
    </xf>
    <xf numFmtId="168" fontId="10" fillId="0" borderId="0" xfId="4" applyFont="1" applyAlignment="1">
      <alignment horizontal="right"/>
    </xf>
    <xf numFmtId="168" fontId="26" fillId="0" borderId="0" xfId="0" applyFont="1" applyAlignment="1">
      <alignment horizontal="right" vertical="center"/>
    </xf>
    <xf numFmtId="168" fontId="27" fillId="0" borderId="0" xfId="6" applyFont="1" applyAlignment="1">
      <alignment horizontal="right" vertical="center"/>
    </xf>
    <xf numFmtId="168" fontId="29" fillId="0" borderId="0" xfId="0" applyFont="1" applyAlignment="1">
      <alignment horizontal="right" vertical="center"/>
    </xf>
    <xf numFmtId="168" fontId="31" fillId="0" borderId="0" xfId="0" applyFont="1" applyAlignment="1">
      <alignment horizontal="right" vertical="center"/>
    </xf>
    <xf numFmtId="168" fontId="23" fillId="0" borderId="0" xfId="5" applyFont="1" applyAlignment="1">
      <alignment horizontal="right" vertical="center"/>
    </xf>
    <xf numFmtId="168" fontId="25" fillId="0" borderId="0" xfId="0" applyFont="1" applyAlignment="1">
      <alignment horizontal="right" vertical="center" wrapText="1"/>
    </xf>
    <xf numFmtId="165" fontId="36" fillId="4" borderId="65" xfId="4" applyNumberFormat="1" applyFont="1" applyFill="1" applyBorder="1" applyAlignment="1">
      <alignment horizontal="right" vertical="center" wrapText="1"/>
    </xf>
    <xf numFmtId="165" fontId="36" fillId="0" borderId="8" xfId="4" applyNumberFormat="1" applyFont="1" applyBorder="1" applyAlignment="1">
      <alignment horizontal="right" vertical="center" wrapText="1"/>
    </xf>
    <xf numFmtId="165" fontId="36" fillId="0" borderId="67" xfId="4" applyNumberFormat="1" applyFont="1" applyBorder="1" applyAlignment="1">
      <alignment horizontal="right" vertical="center" wrapText="1"/>
    </xf>
    <xf numFmtId="165" fontId="36" fillId="0" borderId="4" xfId="4" applyNumberFormat="1" applyFont="1" applyBorder="1" applyAlignment="1">
      <alignment horizontal="right" vertical="center" wrapText="1"/>
    </xf>
    <xf numFmtId="165" fontId="36" fillId="0" borderId="18" xfId="4" applyNumberFormat="1" applyFont="1" applyBorder="1" applyAlignment="1">
      <alignment horizontal="right" vertical="center" wrapText="1"/>
    </xf>
    <xf numFmtId="165" fontId="36" fillId="0" borderId="60" xfId="4" applyNumberFormat="1" applyFont="1" applyBorder="1" applyAlignment="1">
      <alignment horizontal="right" vertical="center" wrapText="1"/>
    </xf>
    <xf numFmtId="165" fontId="36" fillId="0" borderId="46" xfId="4" applyNumberFormat="1" applyFont="1" applyBorder="1" applyAlignment="1">
      <alignment horizontal="right" vertical="center" wrapText="1"/>
    </xf>
    <xf numFmtId="165" fontId="36" fillId="0" borderId="37" xfId="4" applyNumberFormat="1" applyFont="1" applyBorder="1" applyAlignment="1">
      <alignment horizontal="right" vertical="center" wrapText="1"/>
    </xf>
    <xf numFmtId="165" fontId="36" fillId="4" borderId="40" xfId="4" applyNumberFormat="1" applyFont="1" applyFill="1" applyBorder="1" applyAlignment="1">
      <alignment horizontal="right" vertical="center" wrapText="1"/>
    </xf>
    <xf numFmtId="165" fontId="36" fillId="0" borderId="0" xfId="4" applyNumberFormat="1" applyFont="1" applyBorder="1" applyAlignment="1">
      <alignment horizontal="right" vertical="center" wrapText="1"/>
    </xf>
    <xf numFmtId="168" fontId="10" fillId="0" borderId="0" xfId="4" applyFont="1" applyAlignment="1">
      <alignment horizontal="right" vertical="center"/>
    </xf>
    <xf numFmtId="0" fontId="31" fillId="4" borderId="24" xfId="4" applyNumberFormat="1" applyFont="1" applyFill="1" applyBorder="1" applyAlignment="1">
      <alignment horizontal="center" vertical="center"/>
    </xf>
    <xf numFmtId="168" fontId="8" fillId="4" borderId="43" xfId="4" applyFill="1" applyBorder="1" applyAlignment="1">
      <alignment vertical="center"/>
    </xf>
    <xf numFmtId="168" fontId="8" fillId="4" borderId="31" xfId="4" applyFill="1" applyBorder="1" applyAlignment="1">
      <alignment vertical="center"/>
    </xf>
    <xf numFmtId="168" fontId="8" fillId="4" borderId="32" xfId="4" applyFill="1" applyBorder="1" applyAlignment="1">
      <alignment vertical="center"/>
    </xf>
    <xf numFmtId="168" fontId="8" fillId="4" borderId="0" xfId="4" applyFill="1" applyBorder="1" applyAlignment="1">
      <alignment vertical="center"/>
    </xf>
    <xf numFmtId="165" fontId="31" fillId="0" borderId="55" xfId="1" applyNumberFormat="1" applyFont="1" applyBorder="1" applyAlignment="1">
      <alignment horizontal="right" vertical="center" wrapText="1"/>
    </xf>
    <xf numFmtId="168" fontId="31" fillId="0" borderId="0" xfId="0" applyFont="1" applyBorder="1" applyAlignment="1">
      <alignment vertical="center" wrapText="1"/>
    </xf>
    <xf numFmtId="168" fontId="2" fillId="0" borderId="0" xfId="0" applyFont="1" applyBorder="1" applyAlignment="1">
      <alignment horizontal="center" vertical="center"/>
    </xf>
    <xf numFmtId="168" fontId="31" fillId="0" borderId="0" xfId="0" applyFont="1" applyBorder="1" applyAlignment="1">
      <alignment horizontal="center" vertical="center" wrapText="1"/>
    </xf>
    <xf numFmtId="2" fontId="2" fillId="0" borderId="45" xfId="0" applyNumberFormat="1" applyFont="1" applyBorder="1" applyAlignment="1">
      <alignment horizontal="center" vertical="center"/>
    </xf>
    <xf numFmtId="168" fontId="8" fillId="4" borderId="56" xfId="4" applyFill="1" applyBorder="1" applyAlignment="1">
      <alignment horizontal="center" vertical="center"/>
    </xf>
    <xf numFmtId="168" fontId="8" fillId="4" borderId="66" xfId="4" applyFill="1" applyBorder="1" applyAlignment="1">
      <alignment horizontal="center" vertical="center"/>
    </xf>
    <xf numFmtId="168" fontId="8" fillId="4" borderId="65" xfId="4" applyFill="1" applyBorder="1" applyAlignment="1">
      <alignment horizontal="center" vertical="center"/>
    </xf>
    <xf numFmtId="168" fontId="26" fillId="0" borderId="0" xfId="0" applyFont="1" applyAlignment="1">
      <alignment horizontal="center" vertical="center"/>
    </xf>
    <xf numFmtId="168" fontId="19" fillId="3" borderId="66" xfId="5" applyFont="1" applyFill="1" applyBorder="1" applyAlignment="1">
      <alignment horizontal="left" vertical="center" wrapText="1"/>
    </xf>
    <xf numFmtId="0" fontId="36" fillId="0" borderId="0" xfId="4" applyNumberFormat="1" applyFont="1" applyFill="1" applyBorder="1" applyAlignment="1">
      <alignment horizontal="center" vertical="center"/>
    </xf>
    <xf numFmtId="168" fontId="8" fillId="0" borderId="0" xfId="4" applyFill="1" applyBorder="1" applyAlignment="1">
      <alignment vertical="center"/>
    </xf>
    <xf numFmtId="44" fontId="36" fillId="0" borderId="0" xfId="1" applyFont="1" applyFill="1" applyBorder="1" applyAlignment="1">
      <alignment horizontal="center" vertical="center"/>
    </xf>
    <xf numFmtId="2" fontId="36" fillId="0" borderId="0" xfId="4" applyNumberFormat="1" applyFont="1" applyFill="1" applyBorder="1" applyAlignment="1">
      <alignment horizontal="center" vertical="center"/>
    </xf>
    <xf numFmtId="168" fontId="8" fillId="0" borderId="0" xfId="4" applyFill="1" applyAlignment="1">
      <alignment vertical="center"/>
    </xf>
    <xf numFmtId="0" fontId="36" fillId="0" borderId="0" xfId="4" applyNumberFormat="1" applyFont="1" applyFill="1" applyBorder="1" applyAlignment="1">
      <alignment vertical="center"/>
    </xf>
    <xf numFmtId="165" fontId="36" fillId="0" borderId="0" xfId="4" applyNumberFormat="1" applyFont="1" applyFill="1" applyBorder="1" applyAlignment="1">
      <alignment horizontal="center" vertical="center" wrapText="1"/>
    </xf>
    <xf numFmtId="10" fontId="36" fillId="0" borderId="0" xfId="2" applyNumberFormat="1" applyFont="1" applyFill="1" applyBorder="1" applyAlignment="1">
      <alignment horizontal="center" vertical="center"/>
    </xf>
    <xf numFmtId="168" fontId="12" fillId="0" borderId="0" xfId="5" applyFill="1" applyAlignment="1">
      <alignment vertical="center"/>
    </xf>
    <xf numFmtId="168" fontId="26" fillId="0" borderId="0" xfId="0" applyFont="1" applyFill="1" applyAlignment="1">
      <alignment vertical="center"/>
    </xf>
    <xf numFmtId="168" fontId="26" fillId="0" borderId="0" xfId="0" applyFont="1" applyFill="1" applyAlignment="1">
      <alignment horizontal="center" vertical="center"/>
    </xf>
    <xf numFmtId="168" fontId="27" fillId="0" borderId="0" xfId="6" applyFont="1" applyFill="1" applyAlignment="1">
      <alignment vertical="center"/>
    </xf>
    <xf numFmtId="168" fontId="29" fillId="0" borderId="0" xfId="0" applyFont="1" applyFill="1" applyAlignment="1">
      <alignment vertical="center"/>
    </xf>
    <xf numFmtId="168" fontId="32" fillId="0" borderId="0" xfId="0" applyFont="1" applyFill="1" applyAlignment="1">
      <alignment vertical="center"/>
    </xf>
    <xf numFmtId="44" fontId="32" fillId="0" borderId="0" xfId="1" applyFont="1" applyFill="1" applyAlignment="1">
      <alignment vertical="center"/>
    </xf>
    <xf numFmtId="168" fontId="25" fillId="0" borderId="0" xfId="0" applyFont="1" applyFill="1" applyAlignment="1">
      <alignment horizontal="left" vertical="center" wrapText="1"/>
    </xf>
    <xf numFmtId="168" fontId="33" fillId="0" borderId="0" xfId="5" applyFont="1" applyFill="1" applyAlignment="1">
      <alignment vertical="center"/>
    </xf>
    <xf numFmtId="168" fontId="42" fillId="0" borderId="0" xfId="5" applyFont="1" applyFill="1" applyAlignment="1">
      <alignment vertical="center"/>
    </xf>
    <xf numFmtId="168" fontId="14" fillId="0" borderId="0" xfId="0" applyFont="1" applyFill="1" applyBorder="1" applyAlignment="1">
      <alignment horizontal="center" vertical="center"/>
    </xf>
    <xf numFmtId="1" fontId="10" fillId="0" borderId="0" xfId="4" applyNumberFormat="1" applyFont="1" applyFill="1" applyBorder="1" applyAlignment="1">
      <alignment horizontal="center" vertical="center"/>
    </xf>
    <xf numFmtId="168" fontId="8" fillId="0" borderId="0" xfId="4" applyFill="1" applyBorder="1" applyAlignment="1">
      <alignment horizontal="center" vertical="center"/>
    </xf>
    <xf numFmtId="168" fontId="19" fillId="3" borderId="56" xfId="5" applyFont="1" applyFill="1" applyBorder="1" applyAlignment="1">
      <alignment horizontal="left" vertical="center" wrapText="1"/>
    </xf>
    <xf numFmtId="2" fontId="19" fillId="3" borderId="66" xfId="5" applyNumberFormat="1" applyFont="1" applyFill="1" applyBorder="1" applyAlignment="1">
      <alignment horizontal="left" vertical="center" wrapText="1"/>
    </xf>
    <xf numFmtId="168" fontId="19" fillId="3" borderId="65" xfId="5" applyFont="1" applyFill="1" applyBorder="1" applyAlignment="1">
      <alignment horizontal="right" vertical="center" wrapText="1"/>
    </xf>
    <xf numFmtId="44" fontId="49" fillId="0" borderId="0" xfId="0" applyNumberFormat="1" applyFont="1" applyAlignment="1">
      <alignment vertical="center"/>
    </xf>
    <xf numFmtId="44" fontId="49" fillId="0" borderId="0" xfId="1" applyFont="1" applyAlignment="1">
      <alignment vertical="center"/>
    </xf>
    <xf numFmtId="168" fontId="4" fillId="0" borderId="0" xfId="0" applyFont="1" applyBorder="1" applyAlignment="1">
      <alignment horizontal="left" vertical="center"/>
    </xf>
    <xf numFmtId="168" fontId="5" fillId="0" borderId="0" xfId="0" applyFont="1" applyAlignment="1">
      <alignment vertical="center"/>
    </xf>
    <xf numFmtId="2" fontId="2" fillId="0" borderId="23" xfId="0" applyNumberFormat="1" applyFont="1" applyBorder="1" applyAlignment="1">
      <alignment horizontal="center" vertical="center"/>
    </xf>
    <xf numFmtId="168" fontId="2" fillId="0" borderId="7" xfId="0" applyFont="1" applyBorder="1" applyAlignment="1">
      <alignment horizontal="center" vertical="center"/>
    </xf>
    <xf numFmtId="168" fontId="2" fillId="0" borderId="17" xfId="0" applyFont="1" applyBorder="1" applyAlignment="1">
      <alignment horizontal="center" vertical="center"/>
    </xf>
    <xf numFmtId="168" fontId="3" fillId="0" borderId="36" xfId="0" applyFont="1" applyBorder="1" applyAlignment="1">
      <alignment horizontal="center" vertical="center"/>
    </xf>
    <xf numFmtId="168" fontId="2" fillId="0" borderId="3" xfId="0" applyFont="1" applyBorder="1" applyAlignment="1">
      <alignment horizontal="center" vertical="center"/>
    </xf>
    <xf numFmtId="44" fontId="4" fillId="0" borderId="66" xfId="1" applyFont="1" applyBorder="1" applyAlignment="1">
      <alignment horizontal="right" vertical="center"/>
    </xf>
    <xf numFmtId="44" fontId="4" fillId="0" borderId="31" xfId="1" applyFont="1" applyBorder="1" applyAlignment="1">
      <alignment horizontal="right" vertical="center"/>
    </xf>
    <xf numFmtId="168" fontId="2" fillId="0" borderId="0" xfId="0" applyFont="1" applyAlignment="1">
      <alignment horizontal="center" vertical="center"/>
    </xf>
    <xf numFmtId="0" fontId="2" fillId="0" borderId="6" xfId="0" applyNumberFormat="1" applyFont="1" applyBorder="1" applyAlignment="1">
      <alignment horizontal="center" vertical="center"/>
    </xf>
    <xf numFmtId="0" fontId="2" fillId="0" borderId="16" xfId="0" applyNumberFormat="1" applyFont="1" applyBorder="1" applyAlignment="1">
      <alignment horizontal="center" vertical="center"/>
    </xf>
    <xf numFmtId="10" fontId="2" fillId="0" borderId="4" xfId="2" applyNumberFormat="1" applyFont="1" applyBorder="1" applyAlignment="1">
      <alignment horizontal="center" vertical="center"/>
    </xf>
    <xf numFmtId="10" fontId="2" fillId="0" borderId="8" xfId="2" applyNumberFormat="1" applyFont="1" applyBorder="1" applyAlignment="1">
      <alignment horizontal="center" vertical="center"/>
    </xf>
    <xf numFmtId="168" fontId="3" fillId="0" borderId="0" xfId="0" applyFont="1" applyAlignment="1">
      <alignment horizontal="center" vertical="center"/>
    </xf>
    <xf numFmtId="10" fontId="2" fillId="0" borderId="18" xfId="2" applyNumberFormat="1" applyFont="1" applyBorder="1" applyAlignment="1">
      <alignment horizontal="center" vertical="center"/>
    </xf>
    <xf numFmtId="44" fontId="4" fillId="0" borderId="31" xfId="1" applyFont="1" applyBorder="1" applyAlignment="1">
      <alignment horizontal="right" vertical="center"/>
    </xf>
    <xf numFmtId="168" fontId="2" fillId="0" borderId="0" xfId="0" applyFont="1" applyAlignment="1">
      <alignment horizontal="center" vertical="center"/>
    </xf>
    <xf numFmtId="10" fontId="2" fillId="0" borderId="8" xfId="2" applyNumberFormat="1" applyFont="1" applyBorder="1" applyAlignment="1">
      <alignment horizontal="center" vertical="center"/>
    </xf>
    <xf numFmtId="10" fontId="2" fillId="0" borderId="18" xfId="2" applyNumberFormat="1" applyFont="1" applyBorder="1" applyAlignment="1">
      <alignment horizontal="center" vertical="center"/>
    </xf>
    <xf numFmtId="10" fontId="2" fillId="0" borderId="4" xfId="2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74" fontId="3" fillId="2" borderId="56" xfId="0" applyNumberFormat="1" applyFont="1" applyFill="1" applyBorder="1" applyAlignment="1">
      <alignment horizontal="center" vertical="center"/>
    </xf>
    <xf numFmtId="168" fontId="2" fillId="0" borderId="66" xfId="0" applyFont="1" applyBorder="1" applyAlignment="1">
      <alignment horizontal="left" vertical="center" wrapText="1"/>
    </xf>
    <xf numFmtId="44" fontId="4" fillId="0" borderId="32" xfId="1" applyFont="1" applyBorder="1" applyAlignment="1">
      <alignment horizontal="center" vertical="center"/>
    </xf>
    <xf numFmtId="2" fontId="48" fillId="0" borderId="44" xfId="0" applyNumberFormat="1" applyFont="1" applyBorder="1" applyAlignment="1">
      <alignment horizontal="center" vertical="center"/>
    </xf>
    <xf numFmtId="2" fontId="48" fillId="0" borderId="0" xfId="0" applyNumberFormat="1" applyFont="1" applyBorder="1" applyAlignment="1">
      <alignment horizontal="center" vertical="center"/>
    </xf>
    <xf numFmtId="44" fontId="4" fillId="0" borderId="30" xfId="0" applyNumberFormat="1" applyFont="1" applyBorder="1" applyAlignment="1">
      <alignment horizontal="center" vertical="center"/>
    </xf>
    <xf numFmtId="2" fontId="48" fillId="0" borderId="31" xfId="0" applyNumberFormat="1" applyFont="1" applyBorder="1" applyAlignment="1">
      <alignment horizontal="center" vertical="center"/>
    </xf>
    <xf numFmtId="174" fontId="3" fillId="2" borderId="43" xfId="0" applyNumberFormat="1" applyFont="1" applyFill="1" applyBorder="1" applyAlignment="1">
      <alignment horizontal="center" vertical="center"/>
    </xf>
    <xf numFmtId="2" fontId="2" fillId="0" borderId="39" xfId="35" applyNumberFormat="1" applyFont="1" applyBorder="1" applyAlignment="1">
      <alignment horizontal="center" vertical="center"/>
    </xf>
    <xf numFmtId="1" fontId="2" fillId="0" borderId="16" xfId="0" applyNumberFormat="1" applyFont="1" applyBorder="1" applyAlignment="1">
      <alignment horizontal="center" vertical="center"/>
    </xf>
    <xf numFmtId="1" fontId="2" fillId="0" borderId="38" xfId="0" applyNumberFormat="1" applyFont="1" applyBorder="1" applyAlignment="1">
      <alignment horizontal="center" vertical="center"/>
    </xf>
    <xf numFmtId="2" fontId="2" fillId="0" borderId="39" xfId="33" applyNumberFormat="1" applyFont="1" applyBorder="1" applyAlignment="1">
      <alignment horizontal="center" vertical="center"/>
    </xf>
    <xf numFmtId="44" fontId="4" fillId="0" borderId="65" xfId="1" applyFont="1" applyBorder="1" applyAlignment="1">
      <alignment horizontal="center" vertical="center"/>
    </xf>
    <xf numFmtId="44" fontId="4" fillId="0" borderId="56" xfId="0" applyNumberFormat="1" applyFont="1" applyBorder="1" applyAlignment="1">
      <alignment horizontal="center" vertical="center"/>
    </xf>
    <xf numFmtId="44" fontId="4" fillId="0" borderId="66" xfId="0" applyNumberFormat="1" applyFont="1" applyBorder="1" applyAlignment="1">
      <alignment horizontal="center" vertical="center"/>
    </xf>
    <xf numFmtId="2" fontId="2" fillId="0" borderId="7" xfId="40" applyNumberFormat="1" applyFont="1" applyBorder="1" applyAlignment="1">
      <alignment vertical="center" wrapText="1"/>
    </xf>
    <xf numFmtId="0" fontId="2" fillId="0" borderId="56" xfId="0" applyNumberFormat="1" applyFont="1" applyBorder="1" applyAlignment="1">
      <alignment horizontal="center" vertical="center"/>
    </xf>
    <xf numFmtId="168" fontId="2" fillId="0" borderId="72" xfId="0" applyFont="1" applyBorder="1" applyAlignment="1">
      <alignment horizontal="left" vertical="center" wrapText="1"/>
    </xf>
    <xf numFmtId="168" fontId="2" fillId="0" borderId="66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1" fontId="2" fillId="0" borderId="50" xfId="0" applyNumberFormat="1" applyFont="1" applyBorder="1" applyAlignment="1">
      <alignment horizontal="center" vertical="center"/>
    </xf>
    <xf numFmtId="44" fontId="4" fillId="0" borderId="56" xfId="1" applyFont="1" applyBorder="1" applyAlignment="1">
      <alignment horizontal="center" vertical="center"/>
    </xf>
    <xf numFmtId="44" fontId="4" fillId="0" borderId="66" xfId="1" applyFont="1" applyBorder="1" applyAlignment="1">
      <alignment horizontal="center" vertical="center"/>
    </xf>
    <xf numFmtId="10" fontId="48" fillId="0" borderId="65" xfId="2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0" fontId="2" fillId="0" borderId="31" xfId="48" applyFont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2" fillId="0" borderId="31" xfId="0" applyNumberFormat="1" applyFont="1" applyBorder="1" applyAlignment="1">
      <alignment vertical="center"/>
    </xf>
    <xf numFmtId="168" fontId="2" fillId="0" borderId="31" xfId="0" applyFont="1" applyBorder="1" applyAlignment="1">
      <alignment vertical="center"/>
    </xf>
    <xf numFmtId="44" fontId="2" fillId="0" borderId="31" xfId="1" applyFont="1" applyBorder="1" applyAlignment="1">
      <alignment vertical="center"/>
    </xf>
    <xf numFmtId="2" fontId="2" fillId="0" borderId="31" xfId="0" applyNumberFormat="1" applyFont="1" applyBorder="1" applyAlignment="1">
      <alignment vertical="center"/>
    </xf>
    <xf numFmtId="44" fontId="2" fillId="0" borderId="31" xfId="0" applyNumberFormat="1" applyFont="1" applyBorder="1" applyAlignment="1">
      <alignment vertical="center"/>
    </xf>
    <xf numFmtId="10" fontId="2" fillId="0" borderId="31" xfId="2" applyNumberFormat="1" applyFont="1" applyBorder="1" applyAlignment="1">
      <alignment vertical="center"/>
    </xf>
    <xf numFmtId="44" fontId="2" fillId="0" borderId="46" xfId="0" applyNumberFormat="1" applyFont="1" applyBorder="1" applyAlignment="1">
      <alignment horizontal="center" vertical="center"/>
    </xf>
    <xf numFmtId="2" fontId="2" fillId="0" borderId="7" xfId="12" applyNumberFormat="1" applyFont="1" applyBorder="1" applyAlignment="1">
      <alignment horizontal="center" vertical="center"/>
    </xf>
    <xf numFmtId="0" fontId="2" fillId="0" borderId="28" xfId="48" applyFont="1" applyBorder="1" applyAlignment="1">
      <alignment horizontal="center" vertical="center"/>
    </xf>
    <xf numFmtId="2" fontId="2" fillId="0" borderId="17" xfId="49" applyNumberFormat="1" applyFont="1" applyBorder="1" applyAlignment="1">
      <alignment horizontal="center" vertical="center"/>
    </xf>
    <xf numFmtId="2" fontId="2" fillId="0" borderId="61" xfId="56" applyNumberFormat="1" applyFont="1" applyBorder="1" applyAlignment="1">
      <alignment horizontal="center" vertical="center"/>
    </xf>
    <xf numFmtId="2" fontId="2" fillId="0" borderId="49" xfId="56" applyNumberFormat="1" applyFont="1" applyBorder="1" applyAlignment="1">
      <alignment horizontal="center" vertical="center"/>
    </xf>
    <xf numFmtId="44" fontId="2" fillId="0" borderId="12" xfId="0" applyNumberFormat="1" applyFont="1" applyBorder="1" applyAlignment="1">
      <alignment horizontal="center" vertical="center"/>
    </xf>
    <xf numFmtId="44" fontId="3" fillId="0" borderId="43" xfId="1" applyFont="1" applyBorder="1" applyAlignment="1">
      <alignment horizontal="center" vertical="center"/>
    </xf>
    <xf numFmtId="44" fontId="4" fillId="0" borderId="65" xfId="0" applyNumberFormat="1" applyFont="1" applyBorder="1" applyAlignment="1">
      <alignment horizontal="center" vertical="center"/>
    </xf>
    <xf numFmtId="44" fontId="2" fillId="0" borderId="46" xfId="1" applyFont="1" applyBorder="1" applyAlignment="1">
      <alignment horizontal="center" vertical="center"/>
    </xf>
    <xf numFmtId="44" fontId="2" fillId="2" borderId="65" xfId="0" applyNumberFormat="1" applyFont="1" applyFill="1" applyBorder="1" applyAlignment="1">
      <alignment horizontal="center" vertical="center"/>
    </xf>
    <xf numFmtId="2" fontId="2" fillId="0" borderId="36" xfId="0" applyNumberFormat="1" applyFont="1" applyBorder="1" applyAlignment="1">
      <alignment horizontal="center" vertical="center"/>
    </xf>
    <xf numFmtId="44" fontId="2" fillId="0" borderId="37" xfId="0" applyNumberFormat="1" applyFont="1" applyBorder="1" applyAlignment="1">
      <alignment horizontal="center" vertical="center"/>
    </xf>
    <xf numFmtId="10" fontId="2" fillId="0" borderId="8" xfId="2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0" fontId="2" fillId="0" borderId="36" xfId="49" applyFont="1" applyBorder="1" applyAlignment="1">
      <alignment horizontal="center" vertical="center"/>
    </xf>
    <xf numFmtId="2" fontId="2" fillId="0" borderId="45" xfId="56" applyNumberFormat="1" applyFont="1" applyBorder="1" applyAlignment="1">
      <alignment horizontal="center" vertical="center"/>
    </xf>
    <xf numFmtId="2" fontId="2" fillId="0" borderId="67" xfId="0" applyNumberFormat="1" applyFont="1" applyBorder="1" applyAlignment="1">
      <alignment horizontal="center" vertical="center"/>
    </xf>
    <xf numFmtId="1" fontId="2" fillId="9" borderId="43" xfId="0" applyNumberFormat="1" applyFont="1" applyFill="1" applyBorder="1" applyAlignment="1">
      <alignment horizontal="center" vertical="center"/>
    </xf>
    <xf numFmtId="10" fontId="2" fillId="0" borderId="18" xfId="2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2" fontId="2" fillId="0" borderId="58" xfId="0" applyNumberFormat="1" applyFont="1" applyBorder="1" applyAlignment="1">
      <alignment horizontal="center" vertical="center"/>
    </xf>
    <xf numFmtId="2" fontId="2" fillId="0" borderId="20" xfId="0" applyNumberFormat="1" applyFont="1" applyBorder="1" applyAlignment="1">
      <alignment horizontal="center" vertical="center"/>
    </xf>
    <xf numFmtId="2" fontId="2" fillId="0" borderId="26" xfId="0" applyNumberFormat="1" applyFont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70" xfId="0" applyNumberFormat="1" applyFont="1" applyBorder="1" applyAlignment="1">
      <alignment horizontal="center" vertical="center"/>
    </xf>
    <xf numFmtId="2" fontId="2" fillId="0" borderId="27" xfId="0" applyNumberFormat="1" applyFont="1" applyBorder="1" applyAlignment="1">
      <alignment horizontal="center" vertical="center"/>
    </xf>
    <xf numFmtId="2" fontId="2" fillId="0" borderId="35" xfId="0" applyNumberFormat="1" applyFont="1" applyBorder="1" applyAlignment="1">
      <alignment horizontal="center" vertical="center"/>
    </xf>
    <xf numFmtId="2" fontId="2" fillId="0" borderId="71" xfId="0" applyNumberFormat="1" applyFont="1" applyBorder="1" applyAlignment="1">
      <alignment horizontal="center" vertical="center"/>
    </xf>
    <xf numFmtId="2" fontId="2" fillId="0" borderId="61" xfId="0" applyNumberFormat="1" applyFont="1" applyBorder="1" applyAlignment="1">
      <alignment horizontal="center" vertical="center"/>
    </xf>
    <xf numFmtId="0" fontId="2" fillId="0" borderId="45" xfId="49" applyFont="1" applyBorder="1" applyAlignment="1">
      <alignment horizontal="center" vertical="center"/>
    </xf>
    <xf numFmtId="168" fontId="2" fillId="0" borderId="25" xfId="0" applyFont="1" applyBorder="1" applyAlignment="1">
      <alignment horizontal="center" vertical="center"/>
    </xf>
    <xf numFmtId="44" fontId="2" fillId="2" borderId="10" xfId="0" applyNumberFormat="1" applyFont="1" applyFill="1" applyBorder="1" applyAlignment="1">
      <alignment horizontal="center" vertical="center"/>
    </xf>
    <xf numFmtId="1" fontId="2" fillId="0" borderId="48" xfId="0" applyNumberFormat="1" applyFont="1" applyBorder="1" applyAlignment="1">
      <alignment horizontal="center" vertical="center"/>
    </xf>
    <xf numFmtId="2" fontId="2" fillId="0" borderId="36" xfId="35" applyNumberFormat="1" applyFont="1" applyBorder="1" applyAlignment="1">
      <alignment horizontal="center" vertical="center"/>
    </xf>
    <xf numFmtId="2" fontId="2" fillId="0" borderId="45" xfId="32" applyNumberFormat="1" applyFont="1" applyBorder="1" applyAlignment="1">
      <alignment horizontal="right" vertical="center"/>
    </xf>
    <xf numFmtId="0" fontId="2" fillId="0" borderId="45" xfId="48" applyFont="1" applyBorder="1" applyAlignment="1">
      <alignment horizontal="center" vertical="center"/>
    </xf>
    <xf numFmtId="2" fontId="2" fillId="0" borderId="45" xfId="58" applyNumberFormat="1" applyFont="1" applyBorder="1" applyAlignment="1">
      <alignment horizontal="center" vertical="center"/>
    </xf>
    <xf numFmtId="2" fontId="2" fillId="0" borderId="7" xfId="32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vertical="center"/>
    </xf>
    <xf numFmtId="44" fontId="2" fillId="0" borderId="7" xfId="0" applyNumberFormat="1" applyFont="1" applyBorder="1" applyAlignment="1">
      <alignment vertical="center"/>
    </xf>
    <xf numFmtId="173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0" fontId="53" fillId="0" borderId="0" xfId="71" applyFont="1" applyAlignment="1">
      <alignment vertical="center"/>
    </xf>
    <xf numFmtId="0" fontId="54" fillId="0" borderId="0" xfId="71" applyFont="1" applyAlignment="1">
      <alignment vertical="center"/>
    </xf>
    <xf numFmtId="0" fontId="56" fillId="0" borderId="0" xfId="71" applyFont="1" applyAlignment="1">
      <alignment vertical="center"/>
    </xf>
    <xf numFmtId="0" fontId="55" fillId="0" borderId="0" xfId="71" applyFont="1" applyAlignment="1">
      <alignment vertical="center"/>
    </xf>
    <xf numFmtId="0" fontId="57" fillId="0" borderId="0" xfId="71" applyFont="1" applyAlignment="1">
      <alignment vertical="center" wrapText="1"/>
    </xf>
    <xf numFmtId="0" fontId="54" fillId="0" borderId="0" xfId="71" applyFont="1" applyAlignment="1">
      <alignment vertical="center" wrapText="1"/>
    </xf>
    <xf numFmtId="9" fontId="54" fillId="0" borderId="0" xfId="71" applyNumberFormat="1" applyFont="1" applyAlignment="1">
      <alignment vertical="center" wrapText="1"/>
    </xf>
    <xf numFmtId="0" fontId="58" fillId="0" borderId="0" xfId="71" applyFont="1" applyAlignment="1">
      <alignment vertical="center"/>
    </xf>
    <xf numFmtId="10" fontId="2" fillId="0" borderId="8" xfId="2" applyNumberFormat="1" applyFont="1" applyBorder="1" applyAlignment="1">
      <alignment horizontal="center" vertical="center"/>
    </xf>
    <xf numFmtId="10" fontId="2" fillId="0" borderId="18" xfId="2" applyNumberFormat="1" applyFont="1" applyBorder="1" applyAlignment="1">
      <alignment horizontal="center" vertical="center"/>
    </xf>
    <xf numFmtId="10" fontId="2" fillId="0" borderId="4" xfId="2" applyNumberFormat="1" applyFont="1" applyBorder="1" applyAlignment="1">
      <alignment horizontal="center" vertical="center"/>
    </xf>
    <xf numFmtId="2" fontId="2" fillId="0" borderId="45" xfId="31" applyNumberFormat="1" applyFont="1" applyBorder="1" applyAlignment="1">
      <alignment horizontal="center" vertical="center"/>
    </xf>
    <xf numFmtId="2" fontId="2" fillId="0" borderId="45" xfId="12" applyNumberFormat="1" applyFont="1" applyBorder="1" applyAlignment="1">
      <alignment horizontal="right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0" borderId="45" xfId="62" applyFont="1" applyBorder="1" applyAlignment="1">
      <alignment horizontal="center" vertical="center"/>
    </xf>
    <xf numFmtId="2" fontId="2" fillId="0" borderId="45" xfId="63" applyNumberFormat="1" applyFont="1" applyBorder="1" applyAlignment="1">
      <alignment horizontal="center" vertical="center"/>
    </xf>
    <xf numFmtId="0" fontId="2" fillId="0" borderId="61" xfId="49" applyFont="1" applyBorder="1" applyAlignment="1">
      <alignment horizontal="center" vertical="center"/>
    </xf>
    <xf numFmtId="0" fontId="2" fillId="0" borderId="66" xfId="49" applyFont="1" applyBorder="1" applyAlignment="1">
      <alignment horizontal="center" vertical="center"/>
    </xf>
    <xf numFmtId="168" fontId="2" fillId="0" borderId="0" xfId="0" applyNumberFormat="1" applyFont="1" applyAlignment="1">
      <alignment vertical="center"/>
    </xf>
    <xf numFmtId="2" fontId="2" fillId="0" borderId="7" xfId="0" applyNumberFormat="1" applyFont="1" applyBorder="1" applyAlignment="1">
      <alignment horizontal="center" vertical="center"/>
    </xf>
    <xf numFmtId="168" fontId="2" fillId="0" borderId="57" xfId="0" applyFont="1" applyBorder="1" applyAlignment="1">
      <alignment horizontal="left" vertical="center" wrapText="1"/>
    </xf>
    <xf numFmtId="168" fontId="2" fillId="0" borderId="31" xfId="0" applyFont="1" applyBorder="1" applyAlignment="1">
      <alignment horizontal="left" vertical="center" wrapText="1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left" vertical="center" wrapText="1"/>
    </xf>
    <xf numFmtId="168" fontId="2" fillId="0" borderId="31" xfId="0" applyFont="1" applyBorder="1" applyAlignment="1">
      <alignment horizontal="left" vertical="center" wrapText="1"/>
    </xf>
    <xf numFmtId="168" fontId="2" fillId="0" borderId="3" xfId="0" applyFont="1" applyBorder="1" applyAlignment="1">
      <alignment horizontal="center" vertical="center"/>
    </xf>
    <xf numFmtId="168" fontId="2" fillId="0" borderId="7" xfId="0" applyFont="1" applyBorder="1" applyAlignment="1">
      <alignment horizontal="center" vertical="center"/>
    </xf>
    <xf numFmtId="168" fontId="2" fillId="0" borderId="17" xfId="0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178" fontId="44" fillId="0" borderId="7" xfId="0" applyNumberFormat="1" applyFont="1" applyBorder="1" applyAlignment="1">
      <alignment vertical="center"/>
    </xf>
    <xf numFmtId="168" fontId="2" fillId="0" borderId="57" xfId="0" applyFont="1" applyBorder="1" applyAlignment="1">
      <alignment horizontal="left" vertical="center" wrapText="1"/>
    </xf>
    <xf numFmtId="168" fontId="2" fillId="0" borderId="31" xfId="0" applyFont="1" applyBorder="1" applyAlignment="1">
      <alignment horizontal="left" vertical="center" wrapText="1"/>
    </xf>
    <xf numFmtId="168" fontId="2" fillId="0" borderId="0" xfId="0" applyFont="1" applyAlignment="1">
      <alignment horizontal="center" vertical="center"/>
    </xf>
    <xf numFmtId="0" fontId="2" fillId="9" borderId="43" xfId="0" applyNumberFormat="1" applyFont="1" applyFill="1" applyBorder="1" applyAlignment="1">
      <alignment horizontal="center" vertical="center"/>
    </xf>
    <xf numFmtId="0" fontId="2" fillId="0" borderId="45" xfId="42" applyFont="1" applyBorder="1" applyAlignment="1">
      <alignment horizontal="center" vertical="center"/>
    </xf>
    <xf numFmtId="2" fontId="2" fillId="0" borderId="45" xfId="45" applyNumberFormat="1" applyFont="1" applyBorder="1" applyAlignment="1">
      <alignment horizontal="center" vertical="center"/>
    </xf>
    <xf numFmtId="0" fontId="2" fillId="0" borderId="39" xfId="49" applyFont="1" applyBorder="1" applyAlignment="1">
      <alignment horizontal="center" vertical="center"/>
    </xf>
    <xf numFmtId="2" fontId="2" fillId="0" borderId="39" xfId="56" applyNumberFormat="1" applyFont="1" applyBorder="1" applyAlignment="1">
      <alignment horizontal="center" vertical="center"/>
    </xf>
    <xf numFmtId="1" fontId="10" fillId="10" borderId="56" xfId="0" applyNumberFormat="1" applyFont="1" applyFill="1" applyBorder="1" applyAlignment="1">
      <alignment horizontal="center" vertical="center"/>
    </xf>
    <xf numFmtId="1" fontId="2" fillId="9" borderId="5" xfId="0" applyNumberFormat="1" applyFont="1" applyFill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1" fontId="10" fillId="10" borderId="1" xfId="0" applyNumberFormat="1" applyFont="1" applyFill="1" applyBorder="1" applyAlignment="1">
      <alignment horizontal="center" vertical="center"/>
    </xf>
    <xf numFmtId="10" fontId="2" fillId="0" borderId="0" xfId="0" applyNumberFormat="1" applyFont="1" applyAlignment="1">
      <alignment vertical="center"/>
    </xf>
    <xf numFmtId="0" fontId="2" fillId="11" borderId="6" xfId="0" applyNumberFormat="1" applyFont="1" applyFill="1" applyBorder="1" applyAlignment="1">
      <alignment horizontal="center" vertical="center"/>
    </xf>
    <xf numFmtId="1" fontId="2" fillId="11" borderId="52" xfId="0" applyNumberFormat="1" applyFont="1" applyFill="1" applyBorder="1" applyAlignment="1">
      <alignment horizontal="center" vertical="center"/>
    </xf>
    <xf numFmtId="1" fontId="2" fillId="11" borderId="43" xfId="0" applyNumberFormat="1" applyFont="1" applyFill="1" applyBorder="1" applyAlignment="1">
      <alignment horizontal="center" vertical="center"/>
    </xf>
    <xf numFmtId="1" fontId="2" fillId="9" borderId="50" xfId="0" applyNumberFormat="1" applyFont="1" applyFill="1" applyBorder="1" applyAlignment="1">
      <alignment horizontal="center" vertical="center"/>
    </xf>
    <xf numFmtId="0" fontId="2" fillId="11" borderId="50" xfId="0" applyNumberFormat="1" applyFont="1" applyFill="1" applyBorder="1" applyAlignment="1">
      <alignment horizontal="center" vertical="center"/>
    </xf>
    <xf numFmtId="2" fontId="2" fillId="11" borderId="43" xfId="0" applyNumberFormat="1" applyFont="1" applyFill="1" applyBorder="1" applyAlignment="1">
      <alignment horizontal="center" vertical="center"/>
    </xf>
    <xf numFmtId="1" fontId="2" fillId="11" borderId="50" xfId="0" applyNumberFormat="1" applyFont="1" applyFill="1" applyBorder="1" applyAlignment="1">
      <alignment horizontal="center" vertical="center"/>
    </xf>
    <xf numFmtId="1" fontId="2" fillId="11" borderId="1" xfId="0" applyNumberFormat="1" applyFont="1" applyFill="1" applyBorder="1" applyAlignment="1">
      <alignment horizontal="center" vertical="center"/>
    </xf>
    <xf numFmtId="1" fontId="2" fillId="10" borderId="44" xfId="0" applyNumberFormat="1" applyFont="1" applyFill="1" applyBorder="1" applyAlignment="1">
      <alignment horizontal="center" vertical="center"/>
    </xf>
    <xf numFmtId="1" fontId="2" fillId="11" borderId="6" xfId="0" applyNumberFormat="1" applyFont="1" applyFill="1" applyBorder="1" applyAlignment="1">
      <alignment horizontal="center" vertical="center"/>
    </xf>
    <xf numFmtId="1" fontId="2" fillId="9" borderId="16" xfId="0" applyNumberFormat="1" applyFont="1" applyFill="1" applyBorder="1" applyAlignment="1">
      <alignment horizontal="center" vertical="center"/>
    </xf>
    <xf numFmtId="1" fontId="2" fillId="11" borderId="2" xfId="0" applyNumberFormat="1" applyFont="1" applyFill="1" applyBorder="1" applyAlignment="1">
      <alignment horizontal="center" vertical="center"/>
    </xf>
    <xf numFmtId="174" fontId="3" fillId="0" borderId="43" xfId="0" applyNumberFormat="1" applyFont="1" applyFill="1" applyBorder="1" applyAlignment="1">
      <alignment horizontal="center" vertical="center"/>
    </xf>
    <xf numFmtId="174" fontId="3" fillId="0" borderId="56" xfId="0" applyNumberFormat="1" applyFont="1" applyFill="1" applyBorder="1" applyAlignment="1">
      <alignment horizontal="center" vertical="center"/>
    </xf>
    <xf numFmtId="1" fontId="2" fillId="11" borderId="5" xfId="0" applyNumberFormat="1" applyFont="1" applyFill="1" applyBorder="1" applyAlignment="1">
      <alignment horizontal="center" vertical="center"/>
    </xf>
    <xf numFmtId="1" fontId="2" fillId="10" borderId="5" xfId="0" applyNumberFormat="1" applyFont="1" applyFill="1" applyBorder="1" applyAlignment="1">
      <alignment horizontal="center" vertical="center"/>
    </xf>
    <xf numFmtId="1" fontId="2" fillId="10" borderId="43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1" fontId="2" fillId="0" borderId="16" xfId="0" applyNumberFormat="1" applyFont="1" applyFill="1" applyBorder="1" applyAlignment="1">
      <alignment horizontal="center" vertical="center"/>
    </xf>
    <xf numFmtId="0" fontId="2" fillId="11" borderId="16" xfId="0" applyNumberFormat="1" applyFont="1" applyFill="1" applyBorder="1" applyAlignment="1">
      <alignment horizontal="center" vertical="center"/>
    </xf>
    <xf numFmtId="1" fontId="2" fillId="11" borderId="38" xfId="0" applyNumberFormat="1" applyFont="1" applyFill="1" applyBorder="1" applyAlignment="1">
      <alignment horizontal="center" vertical="center"/>
    </xf>
    <xf numFmtId="0" fontId="2" fillId="11" borderId="43" xfId="0" applyNumberFormat="1" applyFont="1" applyFill="1" applyBorder="1" applyAlignment="1">
      <alignment horizontal="center" vertical="center"/>
    </xf>
    <xf numFmtId="1" fontId="2" fillId="0" borderId="6" xfId="0" applyNumberFormat="1" applyFont="1" applyFill="1" applyBorder="1" applyAlignment="1">
      <alignment horizontal="center" vertical="center"/>
    </xf>
    <xf numFmtId="2" fontId="2" fillId="0" borderId="3" xfId="0" applyNumberFormat="1" applyFont="1" applyFill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168" fontId="2" fillId="0" borderId="72" xfId="0" applyFont="1" applyBorder="1" applyAlignment="1">
      <alignment horizontal="left" vertical="center" wrapText="1"/>
    </xf>
    <xf numFmtId="168" fontId="2" fillId="0" borderId="66" xfId="0" applyFont="1" applyBorder="1" applyAlignment="1">
      <alignment horizontal="left" vertical="center" wrapText="1"/>
    </xf>
    <xf numFmtId="2" fontId="2" fillId="0" borderId="7" xfId="0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0" fontId="2" fillId="11" borderId="52" xfId="0" applyNumberFormat="1" applyFont="1" applyFill="1" applyBorder="1" applyAlignment="1">
      <alignment horizontal="center" vertical="center"/>
    </xf>
    <xf numFmtId="2" fontId="2" fillId="0" borderId="49" xfId="39" applyNumberFormat="1" applyFont="1" applyBorder="1" applyAlignment="1">
      <alignment horizontal="center" vertical="center"/>
    </xf>
    <xf numFmtId="2" fontId="2" fillId="0" borderId="49" xfId="15" applyNumberFormat="1" applyFont="1" applyBorder="1" applyAlignment="1">
      <alignment horizontal="right" vertical="center"/>
    </xf>
    <xf numFmtId="2" fontId="2" fillId="0" borderId="66" xfId="39" applyNumberFormat="1" applyFont="1" applyBorder="1" applyAlignment="1">
      <alignment horizontal="center" vertical="center"/>
    </xf>
    <xf numFmtId="0" fontId="2" fillId="0" borderId="49" xfId="54" applyFont="1" applyBorder="1" applyAlignment="1">
      <alignment horizontal="center" vertical="center"/>
    </xf>
    <xf numFmtId="2" fontId="2" fillId="0" borderId="49" xfId="47" applyNumberFormat="1" applyFont="1" applyBorder="1" applyAlignment="1">
      <alignment horizontal="center" vertical="center"/>
    </xf>
    <xf numFmtId="0" fontId="2" fillId="0" borderId="66" xfId="54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1" fontId="10" fillId="11" borderId="16" xfId="0" applyNumberFormat="1" applyFont="1" applyFill="1" applyBorder="1" applyAlignment="1">
      <alignment horizontal="center" vertical="center"/>
    </xf>
    <xf numFmtId="168" fontId="2" fillId="0" borderId="57" xfId="0" applyFont="1" applyBorder="1" applyAlignment="1">
      <alignment horizontal="left" vertical="center" wrapText="1"/>
    </xf>
    <xf numFmtId="168" fontId="2" fillId="0" borderId="31" xfId="0" applyFont="1" applyBorder="1" applyAlignment="1">
      <alignment horizontal="left" vertical="center" wrapText="1"/>
    </xf>
    <xf numFmtId="168" fontId="2" fillId="0" borderId="3" xfId="0" applyFont="1" applyBorder="1" applyAlignment="1">
      <alignment horizontal="center" vertical="center"/>
    </xf>
    <xf numFmtId="168" fontId="2" fillId="0" borderId="72" xfId="0" applyFont="1" applyBorder="1" applyAlignment="1">
      <alignment horizontal="left" vertical="center" wrapText="1"/>
    </xf>
    <xf numFmtId="168" fontId="2" fillId="0" borderId="66" xfId="0" applyFont="1" applyBorder="1" applyAlignment="1">
      <alignment horizontal="left" vertical="center" wrapText="1"/>
    </xf>
    <xf numFmtId="2" fontId="2" fillId="0" borderId="7" xfId="0" applyNumberFormat="1" applyFont="1" applyBorder="1" applyAlignment="1">
      <alignment horizontal="center" vertical="center"/>
    </xf>
    <xf numFmtId="168" fontId="2" fillId="0" borderId="0" xfId="0" applyFont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67" fontId="2" fillId="10" borderId="7" xfId="0" applyNumberFormat="1" applyFont="1" applyFill="1" applyBorder="1" applyAlignment="1">
      <alignment horizontal="center" vertical="center"/>
    </xf>
    <xf numFmtId="1" fontId="2" fillId="9" borderId="1" xfId="0" applyNumberFormat="1" applyFont="1" applyFill="1" applyBorder="1" applyAlignment="1">
      <alignment horizontal="center" vertical="center"/>
    </xf>
    <xf numFmtId="1" fontId="2" fillId="9" borderId="48" xfId="0" applyNumberFormat="1" applyFont="1" applyFill="1" applyBorder="1" applyAlignment="1">
      <alignment horizontal="center" vertical="center"/>
    </xf>
    <xf numFmtId="1" fontId="2" fillId="0" borderId="5" xfId="0" applyNumberFormat="1" applyFont="1" applyFill="1" applyBorder="1" applyAlignment="1">
      <alignment horizontal="center" vertical="center"/>
    </xf>
    <xf numFmtId="0" fontId="50" fillId="0" borderId="0" xfId="74" applyFont="1"/>
    <xf numFmtId="0" fontId="53" fillId="0" borderId="0" xfId="74" applyFont="1" applyAlignment="1">
      <alignment vertical="center"/>
    </xf>
    <xf numFmtId="0" fontId="55" fillId="0" borderId="0" xfId="74" applyFont="1" applyAlignment="1">
      <alignment vertical="center"/>
    </xf>
    <xf numFmtId="0" fontId="54" fillId="0" borderId="0" xfId="74" applyFont="1" applyAlignment="1">
      <alignment vertical="center" wrapText="1"/>
    </xf>
    <xf numFmtId="0" fontId="11" fillId="0" borderId="0" xfId="71" applyFont="1" applyAlignment="1">
      <alignment horizontal="center" vertical="center"/>
    </xf>
    <xf numFmtId="3" fontId="8" fillId="0" borderId="0" xfId="71" applyNumberFormat="1" applyFont="1" applyAlignment="1">
      <alignment vertical="center"/>
    </xf>
    <xf numFmtId="1" fontId="8" fillId="0" borderId="0" xfId="71" applyNumberFormat="1" applyFont="1" applyAlignment="1">
      <alignment vertical="center"/>
    </xf>
    <xf numFmtId="0" fontId="62" fillId="0" borderId="31" xfId="71" applyFont="1" applyBorder="1" applyAlignment="1">
      <alignment vertical="center" wrapText="1"/>
    </xf>
    <xf numFmtId="1" fontId="8" fillId="0" borderId="42" xfId="71" applyNumberFormat="1" applyFont="1" applyBorder="1" applyAlignment="1">
      <alignment vertical="center"/>
    </xf>
    <xf numFmtId="0" fontId="8" fillId="0" borderId="28" xfId="71" applyFont="1" applyBorder="1" applyAlignment="1">
      <alignment vertical="center"/>
    </xf>
    <xf numFmtId="3" fontId="63" fillId="0" borderId="28" xfId="71" applyNumberFormat="1" applyFont="1" applyBorder="1" applyAlignment="1">
      <alignment vertical="center"/>
    </xf>
    <xf numFmtId="0" fontId="8" fillId="0" borderId="29" xfId="71" applyFont="1" applyBorder="1" applyAlignment="1">
      <alignment horizontal="left" vertical="center"/>
    </xf>
    <xf numFmtId="1" fontId="8" fillId="0" borderId="44" xfId="71" applyNumberFormat="1" applyFont="1" applyBorder="1" applyAlignment="1">
      <alignment vertical="center"/>
    </xf>
    <xf numFmtId="0" fontId="8" fillId="0" borderId="0" xfId="71" applyFont="1" applyAlignment="1">
      <alignment vertical="center"/>
    </xf>
    <xf numFmtId="0" fontId="8" fillId="0" borderId="30" xfId="71" applyFont="1" applyBorder="1" applyAlignment="1">
      <alignment horizontal="left" vertical="center"/>
    </xf>
    <xf numFmtId="0" fontId="8" fillId="0" borderId="44" xfId="71" applyFont="1" applyBorder="1" applyAlignment="1">
      <alignment vertical="center" wrapText="1"/>
    </xf>
    <xf numFmtId="0" fontId="8" fillId="0" borderId="0" xfId="71" applyFont="1" applyAlignment="1">
      <alignment vertical="center" wrapText="1"/>
    </xf>
    <xf numFmtId="0" fontId="8" fillId="0" borderId="0" xfId="71" applyFont="1" applyAlignment="1">
      <alignment horizontal="left" vertical="center" wrapText="1"/>
    </xf>
    <xf numFmtId="0" fontId="8" fillId="0" borderId="30" xfId="71" applyFont="1" applyBorder="1" applyAlignment="1">
      <alignment vertical="center"/>
    </xf>
    <xf numFmtId="0" fontId="8" fillId="0" borderId="0" xfId="71" applyFont="1" applyBorder="1" applyAlignment="1">
      <alignment vertical="center" wrapText="1"/>
    </xf>
    <xf numFmtId="164" fontId="64" fillId="0" borderId="55" xfId="16" applyFont="1" applyFill="1" applyBorder="1" applyAlignment="1">
      <alignment vertical="center"/>
    </xf>
    <xf numFmtId="10" fontId="8" fillId="0" borderId="0" xfId="7" applyNumberFormat="1" applyFont="1" applyFill="1" applyBorder="1" applyAlignment="1">
      <alignment horizontal="center" vertical="center" wrapText="1"/>
    </xf>
    <xf numFmtId="1" fontId="8" fillId="0" borderId="43" xfId="71" applyNumberFormat="1" applyFont="1" applyBorder="1" applyAlignment="1">
      <alignment vertical="center"/>
    </xf>
    <xf numFmtId="0" fontId="8" fillId="0" borderId="31" xfId="71" applyFont="1" applyBorder="1" applyAlignment="1">
      <alignment vertical="center"/>
    </xf>
    <xf numFmtId="0" fontId="8" fillId="0" borderId="31" xfId="71" applyFont="1" applyBorder="1" applyAlignment="1">
      <alignment vertical="center" wrapText="1"/>
    </xf>
    <xf numFmtId="164" fontId="62" fillId="0" borderId="24" xfId="71" applyNumberFormat="1" applyFont="1" applyFill="1" applyBorder="1" applyAlignment="1">
      <alignment vertical="center"/>
    </xf>
    <xf numFmtId="3" fontId="11" fillId="0" borderId="28" xfId="71" applyNumberFormat="1" applyFont="1" applyBorder="1" applyAlignment="1">
      <alignment vertical="center"/>
    </xf>
    <xf numFmtId="0" fontId="8" fillId="0" borderId="29" xfId="71" applyFont="1" applyBorder="1" applyAlignment="1">
      <alignment vertical="center"/>
    </xf>
    <xf numFmtId="3" fontId="11" fillId="0" borderId="0" xfId="71" applyNumberFormat="1" applyFont="1" applyAlignment="1">
      <alignment vertical="center"/>
    </xf>
    <xf numFmtId="0" fontId="62" fillId="12" borderId="7" xfId="71" applyFont="1" applyFill="1" applyBorder="1" applyAlignment="1">
      <alignment horizontal="center" vertical="center"/>
    </xf>
    <xf numFmtId="2" fontId="8" fillId="0" borderId="7" xfId="71" applyNumberFormat="1" applyFont="1" applyBorder="1" applyAlignment="1">
      <alignment horizontal="center" vertical="center" wrapText="1"/>
    </xf>
    <xf numFmtId="164" fontId="8" fillId="0" borderId="7" xfId="16" applyFont="1" applyFill="1" applyBorder="1" applyAlignment="1">
      <alignment horizontal="center" vertical="center" wrapText="1"/>
    </xf>
    <xf numFmtId="1" fontId="65" fillId="0" borderId="0" xfId="71" applyNumberFormat="1" applyFont="1" applyBorder="1" applyAlignment="1">
      <alignment horizontal="center" vertical="center" wrapText="1"/>
    </xf>
    <xf numFmtId="1" fontId="65" fillId="0" borderId="0" xfId="71" applyNumberFormat="1" applyFont="1" applyBorder="1" applyAlignment="1">
      <alignment horizontal="left" vertical="center" wrapText="1"/>
    </xf>
    <xf numFmtId="0" fontId="8" fillId="0" borderId="0" xfId="71" applyFont="1" applyBorder="1" applyAlignment="1">
      <alignment horizontal="left" vertical="center" wrapText="1"/>
    </xf>
    <xf numFmtId="2" fontId="65" fillId="0" borderId="0" xfId="71" applyNumberFormat="1" applyFont="1" applyBorder="1" applyAlignment="1">
      <alignment horizontal="center" vertical="center" wrapText="1"/>
    </xf>
    <xf numFmtId="164" fontId="65" fillId="0" borderId="0" xfId="16" applyFont="1" applyFill="1" applyBorder="1" applyAlignment="1">
      <alignment horizontal="center" vertical="center" wrapText="1"/>
    </xf>
    <xf numFmtId="164" fontId="65" fillId="0" borderId="0" xfId="71" applyNumberFormat="1" applyFont="1" applyBorder="1" applyAlignment="1">
      <alignment horizontal="center" vertical="center" wrapText="1"/>
    </xf>
    <xf numFmtId="1" fontId="65" fillId="0" borderId="0" xfId="71" applyNumberFormat="1" applyFont="1" applyAlignment="1">
      <alignment vertical="center" wrapText="1"/>
    </xf>
    <xf numFmtId="0" fontId="65" fillId="0" borderId="0" xfId="71" applyFont="1" applyAlignment="1">
      <alignment vertical="center" wrapText="1"/>
    </xf>
    <xf numFmtId="164" fontId="8" fillId="0" borderId="0" xfId="71" applyNumberFormat="1" applyFont="1" applyAlignment="1">
      <alignment vertical="center"/>
    </xf>
    <xf numFmtId="164" fontId="8" fillId="0" borderId="0" xfId="16" applyFont="1" applyBorder="1" applyAlignment="1">
      <alignment vertical="center"/>
    </xf>
    <xf numFmtId="0" fontId="8" fillId="0" borderId="66" xfId="71" applyFont="1" applyBorder="1" applyAlignment="1">
      <alignment vertical="center"/>
    </xf>
    <xf numFmtId="0" fontId="8" fillId="0" borderId="65" xfId="71" applyFont="1" applyBorder="1" applyAlignment="1">
      <alignment vertical="center"/>
    </xf>
    <xf numFmtId="1" fontId="62" fillId="0" borderId="0" xfId="71" applyNumberFormat="1" applyFont="1" applyAlignment="1">
      <alignment vertical="center"/>
    </xf>
    <xf numFmtId="176" fontId="62" fillId="0" borderId="0" xfId="71" applyNumberFormat="1" applyFont="1" applyAlignment="1">
      <alignment vertical="center" wrapText="1"/>
    </xf>
    <xf numFmtId="1" fontId="8" fillId="0" borderId="0" xfId="0" applyNumberFormat="1" applyFont="1" applyAlignment="1">
      <alignment vertical="center"/>
    </xf>
    <xf numFmtId="168" fontId="65" fillId="0" borderId="0" xfId="0" applyFont="1" applyBorder="1" applyAlignment="1">
      <alignment horizontal="center" vertical="center"/>
    </xf>
    <xf numFmtId="168" fontId="8" fillId="0" borderId="0" xfId="0" applyFont="1" applyBorder="1" applyAlignment="1">
      <alignment vertical="center"/>
    </xf>
    <xf numFmtId="168" fontId="8" fillId="0" borderId="0" xfId="0" applyFont="1" applyBorder="1" applyAlignment="1">
      <alignment horizontal="center" vertical="center"/>
    </xf>
    <xf numFmtId="0" fontId="8" fillId="0" borderId="0" xfId="71" applyFont="1" applyAlignment="1">
      <alignment horizontal="center" vertical="center" wrapText="1"/>
    </xf>
    <xf numFmtId="0" fontId="12" fillId="0" borderId="0" xfId="71" applyFont="1" applyAlignment="1">
      <alignment vertical="center"/>
    </xf>
    <xf numFmtId="0" fontId="8" fillId="0" borderId="0" xfId="71" applyFont="1" applyAlignment="1">
      <alignment horizontal="center" vertical="center"/>
    </xf>
    <xf numFmtId="3" fontId="8" fillId="0" borderId="28" xfId="71" applyNumberFormat="1" applyFont="1" applyBorder="1" applyAlignment="1">
      <alignment horizontal="right" vertical="center"/>
    </xf>
    <xf numFmtId="0" fontId="8" fillId="0" borderId="0" xfId="71" applyFont="1" applyAlignment="1">
      <alignment horizontal="right" vertical="center"/>
    </xf>
    <xf numFmtId="0" fontId="62" fillId="12" borderId="38" xfId="71" applyFont="1" applyFill="1" applyBorder="1" applyAlignment="1">
      <alignment horizontal="center" vertical="center"/>
    </xf>
    <xf numFmtId="44" fontId="62" fillId="12" borderId="40" xfId="1" applyFont="1" applyFill="1" applyBorder="1" applyAlignment="1">
      <alignment horizontal="center" vertical="center"/>
    </xf>
    <xf numFmtId="0" fontId="8" fillId="0" borderId="7" xfId="71" applyFont="1" applyBorder="1" applyAlignment="1">
      <alignment horizontal="center" vertical="center" wrapText="1"/>
    </xf>
    <xf numFmtId="1" fontId="62" fillId="0" borderId="56" xfId="71" applyNumberFormat="1" applyFont="1" applyBorder="1" applyAlignment="1">
      <alignment vertical="center"/>
    </xf>
    <xf numFmtId="164" fontId="62" fillId="0" borderId="66" xfId="72" applyNumberFormat="1" applyFont="1" applyFill="1" applyBorder="1" applyAlignment="1">
      <alignment horizontal="right" vertical="center"/>
    </xf>
    <xf numFmtId="1" fontId="62" fillId="0" borderId="0" xfId="71" applyNumberFormat="1" applyFont="1" applyBorder="1" applyAlignment="1">
      <alignment vertical="center"/>
    </xf>
    <xf numFmtId="0" fontId="8" fillId="0" borderId="0" xfId="71" applyFont="1" applyBorder="1" applyAlignment="1">
      <alignment vertical="center"/>
    </xf>
    <xf numFmtId="164" fontId="62" fillId="0" borderId="0" xfId="72" applyNumberFormat="1" applyFont="1" applyFill="1" applyBorder="1" applyAlignment="1">
      <alignment horizontal="right" vertical="center"/>
    </xf>
    <xf numFmtId="10" fontId="62" fillId="0" borderId="66" xfId="7" applyNumberFormat="1" applyFont="1" applyFill="1" applyBorder="1" applyAlignment="1">
      <alignment horizontal="center" vertical="center"/>
    </xf>
    <xf numFmtId="10" fontId="67" fillId="5" borderId="31" xfId="7" applyNumberFormat="1" applyFont="1" applyFill="1" applyBorder="1" applyAlignment="1">
      <alignment horizontal="center" vertical="center"/>
    </xf>
    <xf numFmtId="0" fontId="64" fillId="0" borderId="0" xfId="71" applyFont="1" applyAlignment="1">
      <alignment horizontal="left" vertical="center" wrapText="1"/>
    </xf>
    <xf numFmtId="0" fontId="3" fillId="0" borderId="0" xfId="74" applyFont="1"/>
    <xf numFmtId="0" fontId="3" fillId="0" borderId="0" xfId="74" applyFont="1" applyAlignment="1">
      <alignment horizontal="right"/>
    </xf>
    <xf numFmtId="0" fontId="8" fillId="0" borderId="0" xfId="74" applyFont="1" applyAlignment="1">
      <alignment vertical="center"/>
    </xf>
    <xf numFmtId="1" fontId="8" fillId="0" borderId="0" xfId="74" applyNumberFormat="1" applyFont="1" applyAlignment="1">
      <alignment vertical="center"/>
    </xf>
    <xf numFmtId="44" fontId="8" fillId="0" borderId="0" xfId="74" applyNumberFormat="1" applyFont="1" applyAlignment="1">
      <alignment vertical="center"/>
    </xf>
    <xf numFmtId="0" fontId="8" fillId="0" borderId="0" xfId="74" applyFont="1" applyAlignment="1">
      <alignment vertical="center" wrapText="1"/>
    </xf>
    <xf numFmtId="0" fontId="65" fillId="0" borderId="0" xfId="74" applyFont="1" applyAlignment="1">
      <alignment horizontal="center" vertical="center"/>
    </xf>
    <xf numFmtId="0" fontId="8" fillId="0" borderId="0" xfId="74" applyFont="1" applyAlignment="1">
      <alignment horizontal="center" vertical="center" wrapText="1"/>
    </xf>
    <xf numFmtId="0" fontId="12" fillId="0" borderId="0" xfId="74" applyFont="1" applyAlignment="1">
      <alignment vertical="center"/>
    </xf>
    <xf numFmtId="0" fontId="8" fillId="0" borderId="0" xfId="74" applyFont="1" applyAlignment="1">
      <alignment horizontal="center" vertical="center"/>
    </xf>
    <xf numFmtId="1" fontId="62" fillId="12" borderId="7" xfId="71" applyNumberFormat="1" applyFont="1" applyFill="1" applyBorder="1" applyAlignment="1">
      <alignment horizontal="center" vertical="center"/>
    </xf>
    <xf numFmtId="1" fontId="8" fillId="3" borderId="7" xfId="71" applyNumberFormat="1" applyFont="1" applyFill="1" applyBorder="1" applyAlignment="1">
      <alignment horizontal="center" vertical="center" wrapText="1"/>
    </xf>
    <xf numFmtId="1" fontId="62" fillId="14" borderId="7" xfId="71" applyNumberFormat="1" applyFont="1" applyFill="1" applyBorder="1" applyAlignment="1">
      <alignment horizontal="center" vertical="center"/>
    </xf>
    <xf numFmtId="164" fontId="8" fillId="0" borderId="7" xfId="71" applyNumberFormat="1" applyFont="1" applyBorder="1" applyAlignment="1">
      <alignment horizontal="center" vertical="center" wrapText="1"/>
    </xf>
    <xf numFmtId="0" fontId="64" fillId="0" borderId="0" xfId="71" applyFont="1" applyAlignment="1">
      <alignment horizontal="left" vertical="center" wrapText="1"/>
    </xf>
    <xf numFmtId="0" fontId="8" fillId="0" borderId="0" xfId="71" applyFont="1" applyAlignment="1">
      <alignment horizontal="left" vertical="center" wrapText="1"/>
    </xf>
    <xf numFmtId="0" fontId="11" fillId="0" borderId="0" xfId="71" applyFont="1" applyAlignment="1">
      <alignment horizontal="center" vertical="center"/>
    </xf>
    <xf numFmtId="0" fontId="8" fillId="0" borderId="0" xfId="71" applyFont="1" applyBorder="1" applyAlignment="1">
      <alignment horizontal="left" vertical="center" wrapText="1"/>
    </xf>
    <xf numFmtId="44" fontId="62" fillId="0" borderId="55" xfId="1" applyNumberFormat="1" applyFont="1" applyBorder="1" applyAlignment="1">
      <alignment vertical="center" wrapText="1"/>
    </xf>
    <xf numFmtId="168" fontId="0" fillId="0" borderId="0" xfId="0" applyFont="1" applyAlignment="1">
      <alignment horizontal="center"/>
    </xf>
    <xf numFmtId="168" fontId="72" fillId="0" borderId="0" xfId="0" applyFont="1"/>
    <xf numFmtId="2" fontId="72" fillId="0" borderId="0" xfId="0" applyNumberFormat="1" applyFont="1" applyAlignment="1">
      <alignment horizontal="center" vertical="center"/>
    </xf>
    <xf numFmtId="0" fontId="72" fillId="0" borderId="0" xfId="0" applyNumberFormat="1" applyFont="1" applyAlignment="1">
      <alignment horizontal="center" vertical="center"/>
    </xf>
    <xf numFmtId="44" fontId="72" fillId="0" borderId="0" xfId="0" applyNumberFormat="1" applyFont="1"/>
    <xf numFmtId="10" fontId="48" fillId="0" borderId="0" xfId="0" applyNumberFormat="1" applyFont="1"/>
    <xf numFmtId="168" fontId="73" fillId="0" borderId="0" xfId="0" applyFont="1"/>
    <xf numFmtId="0" fontId="74" fillId="17" borderId="78" xfId="77" applyFont="1" applyAlignment="1">
      <alignment horizontal="center"/>
    </xf>
    <xf numFmtId="9" fontId="75" fillId="17" borderId="78" xfId="2" applyFont="1" applyFill="1" applyBorder="1" applyAlignment="1">
      <alignment horizontal="center"/>
    </xf>
    <xf numFmtId="179" fontId="2" fillId="0" borderId="0" xfId="14" applyNumberFormat="1" applyFont="1" applyFill="1" applyAlignment="1">
      <alignment horizontal="center" vertical="center"/>
    </xf>
    <xf numFmtId="179" fontId="76" fillId="0" borderId="0" xfId="14" applyNumberFormat="1" applyFont="1" applyFill="1" applyAlignment="1">
      <alignment vertical="center"/>
    </xf>
    <xf numFmtId="44" fontId="76" fillId="0" borderId="0" xfId="14" applyNumberFormat="1" applyFont="1" applyFill="1" applyBorder="1" applyAlignment="1">
      <alignment vertical="center" wrapText="1"/>
    </xf>
    <xf numFmtId="2" fontId="75" fillId="17" borderId="78" xfId="2" applyNumberFormat="1" applyFont="1" applyFill="1" applyBorder="1" applyAlignment="1">
      <alignment horizontal="center"/>
    </xf>
    <xf numFmtId="168" fontId="0" fillId="0" borderId="0" xfId="0" applyFont="1" applyAlignment="1">
      <alignment horizontal="center" vertical="center"/>
    </xf>
    <xf numFmtId="168" fontId="72" fillId="0" borderId="0" xfId="0" applyFont="1" applyAlignment="1">
      <alignment vertical="center"/>
    </xf>
    <xf numFmtId="10" fontId="48" fillId="0" borderId="0" xfId="0" applyNumberFormat="1" applyFont="1" applyAlignment="1">
      <alignment vertical="center"/>
    </xf>
    <xf numFmtId="168" fontId="73" fillId="0" borderId="0" xfId="0" applyFont="1" applyAlignment="1">
      <alignment vertical="center"/>
    </xf>
    <xf numFmtId="168" fontId="0" fillId="0" borderId="0" xfId="0" applyAlignment="1">
      <alignment vertical="center"/>
    </xf>
    <xf numFmtId="168" fontId="76" fillId="0" borderId="0" xfId="0" applyFont="1"/>
    <xf numFmtId="44" fontId="76" fillId="0" borderId="7" xfId="0" applyNumberFormat="1" applyFont="1" applyBorder="1" applyAlignment="1">
      <alignment horizontal="center"/>
    </xf>
    <xf numFmtId="44" fontId="76" fillId="0" borderId="0" xfId="0" applyNumberFormat="1" applyFont="1" applyAlignment="1">
      <alignment horizontal="center"/>
    </xf>
    <xf numFmtId="2" fontId="77" fillId="14" borderId="68" xfId="0" applyNumberFormat="1" applyFont="1" applyFill="1" applyBorder="1" applyAlignment="1">
      <alignment horizontal="center" vertical="center"/>
    </xf>
    <xf numFmtId="2" fontId="76" fillId="0" borderId="61" xfId="0" applyNumberFormat="1" applyFont="1" applyBorder="1" applyAlignment="1">
      <alignment horizontal="center" vertical="center"/>
    </xf>
    <xf numFmtId="0" fontId="76" fillId="0" borderId="45" xfId="0" applyNumberFormat="1" applyFont="1" applyBorder="1" applyAlignment="1">
      <alignment horizontal="center" vertical="center"/>
    </xf>
    <xf numFmtId="168" fontId="76" fillId="0" borderId="0" xfId="0" applyFont="1" applyBorder="1"/>
    <xf numFmtId="180" fontId="76" fillId="0" borderId="7" xfId="0" applyNumberFormat="1" applyFont="1" applyBorder="1" applyAlignment="1">
      <alignment horizontal="center"/>
    </xf>
    <xf numFmtId="2" fontId="78" fillId="14" borderId="7" xfId="0" applyNumberFormat="1" applyFont="1" applyFill="1" applyBorder="1" applyAlignment="1">
      <alignment horizontal="center" vertical="center"/>
    </xf>
    <xf numFmtId="2" fontId="72" fillId="0" borderId="7" xfId="14" applyNumberFormat="1" applyFont="1" applyFill="1" applyBorder="1" applyAlignment="1">
      <alignment horizontal="center" vertical="center"/>
    </xf>
    <xf numFmtId="0" fontId="72" fillId="0" borderId="7" xfId="0" applyNumberFormat="1" applyFont="1" applyFill="1" applyBorder="1" applyAlignment="1">
      <alignment horizontal="center" vertical="center"/>
    </xf>
    <xf numFmtId="168" fontId="72" fillId="0" borderId="0" xfId="0" applyFont="1" applyBorder="1"/>
    <xf numFmtId="44" fontId="72" fillId="0" borderId="7" xfId="0" applyNumberFormat="1" applyFont="1" applyFill="1" applyBorder="1" applyAlignment="1">
      <alignment horizontal="center" vertical="center"/>
    </xf>
    <xf numFmtId="44" fontId="72" fillId="0" borderId="0" xfId="0" applyNumberFormat="1" applyFont="1" applyBorder="1"/>
    <xf numFmtId="180" fontId="72" fillId="0" borderId="7" xfId="0" applyNumberFormat="1" applyFont="1" applyFill="1" applyBorder="1" applyAlignment="1">
      <alignment vertical="center"/>
    </xf>
    <xf numFmtId="2" fontId="72" fillId="0" borderId="7" xfId="0" applyNumberFormat="1" applyFont="1" applyBorder="1" applyAlignment="1">
      <alignment horizontal="center" vertical="center"/>
    </xf>
    <xf numFmtId="0" fontId="72" fillId="0" borderId="7" xfId="0" applyNumberFormat="1" applyFont="1" applyBorder="1" applyAlignment="1">
      <alignment horizontal="center" vertical="center"/>
    </xf>
    <xf numFmtId="180" fontId="72" fillId="0" borderId="55" xfId="0" applyNumberFormat="1" applyFont="1" applyFill="1" applyBorder="1" applyAlignment="1">
      <alignment vertical="center"/>
    </xf>
    <xf numFmtId="2" fontId="76" fillId="0" borderId="45" xfId="0" applyNumberFormat="1" applyFont="1" applyBorder="1" applyAlignment="1">
      <alignment horizontal="center" vertical="center"/>
    </xf>
    <xf numFmtId="2" fontId="78" fillId="14" borderId="20" xfId="0" applyNumberFormat="1" applyFont="1" applyFill="1" applyBorder="1" applyAlignment="1">
      <alignment horizontal="center" vertical="center"/>
    </xf>
    <xf numFmtId="168" fontId="72" fillId="0" borderId="21" xfId="0" applyFont="1" applyBorder="1" applyAlignment="1">
      <alignment horizontal="center"/>
    </xf>
    <xf numFmtId="168" fontId="72" fillId="0" borderId="20" xfId="0" applyFont="1" applyBorder="1" applyAlignment="1">
      <alignment horizontal="center"/>
    </xf>
    <xf numFmtId="181" fontId="72" fillId="0" borderId="7" xfId="0" applyNumberFormat="1" applyFont="1" applyBorder="1" applyAlignment="1">
      <alignment horizontal="center" vertical="center"/>
    </xf>
    <xf numFmtId="2" fontId="76" fillId="0" borderId="0" xfId="0" applyNumberFormat="1" applyFont="1" applyBorder="1" applyAlignment="1">
      <alignment horizontal="center" vertical="center"/>
    </xf>
    <xf numFmtId="0" fontId="76" fillId="0" borderId="0" xfId="0" applyNumberFormat="1" applyFont="1" applyBorder="1" applyAlignment="1">
      <alignment horizontal="center" vertical="center"/>
    </xf>
    <xf numFmtId="168" fontId="76" fillId="0" borderId="0" xfId="0" applyFont="1" applyBorder="1" applyAlignment="1">
      <alignment horizontal="center"/>
    </xf>
    <xf numFmtId="44" fontId="76" fillId="0" borderId="0" xfId="0" applyNumberFormat="1" applyFont="1" applyBorder="1" applyAlignment="1">
      <alignment horizontal="center"/>
    </xf>
    <xf numFmtId="182" fontId="79" fillId="0" borderId="0" xfId="75" applyNumberFormat="1" applyFont="1" applyFill="1" applyBorder="1"/>
    <xf numFmtId="182" fontId="80" fillId="0" borderId="0" xfId="76" applyNumberFormat="1" applyFont="1" applyFill="1" applyBorder="1"/>
    <xf numFmtId="182" fontId="82" fillId="0" borderId="0" xfId="76" applyNumberFormat="1" applyFont="1" applyFill="1" applyBorder="1"/>
    <xf numFmtId="183" fontId="72" fillId="0" borderId="55" xfId="0" applyNumberFormat="1" applyFont="1" applyBorder="1"/>
    <xf numFmtId="44" fontId="72" fillId="0" borderId="80" xfId="0" applyNumberFormat="1" applyFont="1" applyBorder="1"/>
    <xf numFmtId="182" fontId="84" fillId="0" borderId="0" xfId="75" applyNumberFormat="1" applyFont="1" applyFill="1" applyBorder="1"/>
    <xf numFmtId="182" fontId="85" fillId="0" borderId="0" xfId="76" applyNumberFormat="1" applyFont="1" applyFill="1" applyBorder="1"/>
    <xf numFmtId="10" fontId="86" fillId="16" borderId="0" xfId="76" applyNumberFormat="1" applyFont="1" applyBorder="1"/>
    <xf numFmtId="168" fontId="72" fillId="0" borderId="0" xfId="0" applyFont="1" applyAlignment="1">
      <alignment horizontal="center"/>
    </xf>
    <xf numFmtId="2" fontId="76" fillId="0" borderId="7" xfId="78" applyNumberFormat="1" applyFont="1" applyFill="1" applyBorder="1" applyAlignment="1">
      <alignment horizontal="center" vertical="center"/>
    </xf>
    <xf numFmtId="168" fontId="72" fillId="0" borderId="0" xfId="0" applyFont="1" applyFill="1" applyAlignment="1">
      <alignment vertical="center"/>
    </xf>
    <xf numFmtId="44" fontId="72" fillId="0" borderId="0" xfId="0" applyNumberFormat="1" applyFont="1" applyFill="1" applyAlignment="1">
      <alignment horizontal="center" vertical="center"/>
    </xf>
    <xf numFmtId="168" fontId="2" fillId="0" borderId="0" xfId="0" applyFont="1" applyAlignment="1">
      <alignment horizontal="center" vertical="center"/>
    </xf>
    <xf numFmtId="181" fontId="8" fillId="0" borderId="7" xfId="71" applyNumberFormat="1" applyFont="1" applyBorder="1" applyAlignment="1">
      <alignment horizontal="center" vertical="center" wrapText="1"/>
    </xf>
    <xf numFmtId="44" fontId="65" fillId="0" borderId="49" xfId="1" applyFont="1" applyBorder="1" applyAlignment="1">
      <alignment horizontal="center" vertical="center" wrapText="1"/>
    </xf>
    <xf numFmtId="164" fontId="65" fillId="0" borderId="49" xfId="16" applyFont="1" applyFill="1" applyBorder="1" applyAlignment="1">
      <alignment horizontal="center" vertical="center" wrapText="1"/>
    </xf>
    <xf numFmtId="44" fontId="52" fillId="0" borderId="39" xfId="1" applyFont="1" applyBorder="1" applyAlignment="1">
      <alignment horizontal="center" vertical="center" wrapText="1"/>
    </xf>
    <xf numFmtId="0" fontId="3" fillId="0" borderId="0" xfId="74" applyFont="1" applyAlignment="1">
      <alignment horizontal="center"/>
    </xf>
    <xf numFmtId="10" fontId="52" fillId="0" borderId="49" xfId="2" applyNumberFormat="1" applyFont="1" applyBorder="1" applyAlignment="1">
      <alignment horizontal="center" vertical="center" wrapText="1"/>
    </xf>
    <xf numFmtId="44" fontId="68" fillId="0" borderId="0" xfId="74" applyNumberFormat="1" applyFont="1" applyAlignment="1">
      <alignment horizontal="center" vertical="center"/>
    </xf>
    <xf numFmtId="0" fontId="68" fillId="0" borderId="0" xfId="74" applyFont="1" applyAlignment="1">
      <alignment horizontal="center" vertical="center"/>
    </xf>
    <xf numFmtId="168" fontId="4" fillId="0" borderId="0" xfId="0" applyFont="1" applyAlignment="1">
      <alignment horizontal="center" vertical="center"/>
    </xf>
    <xf numFmtId="44" fontId="4" fillId="0" borderId="0" xfId="0" applyNumberFormat="1" applyFont="1" applyAlignment="1">
      <alignment horizontal="center" vertical="center"/>
    </xf>
    <xf numFmtId="168" fontId="48" fillId="0" borderId="0" xfId="0" applyFont="1"/>
    <xf numFmtId="168" fontId="75" fillId="0" borderId="0" xfId="0" applyFont="1" applyBorder="1" applyAlignment="1">
      <alignment horizontal="center" vertical="center"/>
    </xf>
    <xf numFmtId="44" fontId="48" fillId="0" borderId="0" xfId="0" applyNumberFormat="1" applyFont="1" applyAlignment="1">
      <alignment horizontal="center" vertical="center"/>
    </xf>
    <xf numFmtId="168" fontId="10" fillId="0" borderId="0" xfId="0" applyFont="1" applyAlignment="1">
      <alignment horizontal="justify" vertical="center"/>
    </xf>
    <xf numFmtId="168" fontId="10" fillId="0" borderId="0" xfId="0" applyFont="1" applyAlignment="1">
      <alignment horizontal="center" vertical="center"/>
    </xf>
    <xf numFmtId="168" fontId="10" fillId="0" borderId="0" xfId="0" applyFont="1" applyAlignment="1">
      <alignment horizontal="justify" vertical="justify"/>
    </xf>
    <xf numFmtId="168" fontId="10" fillId="0" borderId="0" xfId="0" applyFont="1" applyBorder="1" applyAlignment="1">
      <alignment horizontal="center" vertical="center"/>
    </xf>
    <xf numFmtId="168" fontId="10" fillId="0" borderId="0" xfId="0" applyFont="1" applyBorder="1" applyAlignment="1">
      <alignment horizontal="justify" vertical="justify"/>
    </xf>
    <xf numFmtId="168" fontId="10" fillId="0" borderId="0" xfId="0" applyFont="1" applyBorder="1" applyAlignment="1">
      <alignment horizontal="center"/>
    </xf>
    <xf numFmtId="44" fontId="2" fillId="0" borderId="0" xfId="0" applyNumberFormat="1" applyFont="1"/>
    <xf numFmtId="2" fontId="2" fillId="0" borderId="0" xfId="0" applyNumberFormat="1" applyFont="1" applyAlignment="1">
      <alignment horizontal="center"/>
    </xf>
    <xf numFmtId="168" fontId="10" fillId="0" borderId="0" xfId="0" applyFont="1" applyBorder="1" applyAlignment="1">
      <alignment horizontal="justify" vertical="center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 vertical="center"/>
    </xf>
    <xf numFmtId="168" fontId="10" fillId="0" borderId="0" xfId="0" applyFont="1" applyBorder="1" applyAlignment="1">
      <alignment horizontal="left" vertical="center"/>
    </xf>
    <xf numFmtId="168" fontId="2" fillId="0" borderId="0" xfId="0" applyFont="1"/>
    <xf numFmtId="168" fontId="89" fillId="0" borderId="0" xfId="0" applyFont="1"/>
    <xf numFmtId="2" fontId="76" fillId="0" borderId="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/>
    </xf>
    <xf numFmtId="2" fontId="0" fillId="0" borderId="0" xfId="0" applyNumberFormat="1"/>
    <xf numFmtId="168" fontId="72" fillId="0" borderId="0" xfId="0" applyFont="1" applyAlignment="1">
      <alignment horizontal="center"/>
    </xf>
    <xf numFmtId="168" fontId="90" fillId="0" borderId="0" xfId="0" applyFont="1" applyAlignment="1">
      <alignment horizontal="justify" vertical="center"/>
    </xf>
    <xf numFmtId="168" fontId="90" fillId="0" borderId="0" xfId="0" applyFont="1" applyAlignment="1">
      <alignment horizontal="center" vertical="center"/>
    </xf>
    <xf numFmtId="44" fontId="91" fillId="0" borderId="0" xfId="0" applyNumberFormat="1" applyFont="1" applyAlignment="1">
      <alignment vertical="center"/>
    </xf>
    <xf numFmtId="2" fontId="91" fillId="0" borderId="0" xfId="0" applyNumberFormat="1" applyFont="1" applyAlignment="1">
      <alignment horizontal="center" vertical="center"/>
    </xf>
    <xf numFmtId="44" fontId="91" fillId="0" borderId="0" xfId="0" applyNumberFormat="1" applyFont="1" applyAlignment="1">
      <alignment horizontal="center" vertical="center"/>
    </xf>
    <xf numFmtId="168" fontId="90" fillId="0" borderId="0" xfId="0" applyFont="1" applyAlignment="1">
      <alignment horizontal="justify" vertical="justify"/>
    </xf>
    <xf numFmtId="168" fontId="72" fillId="0" borderId="0" xfId="0" applyFont="1" applyAlignment="1">
      <alignment horizontal="center"/>
    </xf>
    <xf numFmtId="168" fontId="90" fillId="0" borderId="0" xfId="0" applyFont="1" applyBorder="1" applyAlignment="1">
      <alignment horizontal="justify" vertical="justify"/>
    </xf>
    <xf numFmtId="168" fontId="90" fillId="0" borderId="0" xfId="0" applyFont="1" applyBorder="1" applyAlignment="1">
      <alignment horizontal="center"/>
    </xf>
    <xf numFmtId="44" fontId="91" fillId="0" borderId="0" xfId="0" applyNumberFormat="1" applyFont="1"/>
    <xf numFmtId="2" fontId="91" fillId="0" borderId="0" xfId="0" applyNumberFormat="1" applyFont="1" applyAlignment="1">
      <alignment horizontal="center"/>
    </xf>
    <xf numFmtId="168" fontId="90" fillId="0" borderId="0" xfId="0" applyFont="1" applyBorder="1" applyAlignment="1">
      <alignment horizontal="justify" vertical="center"/>
    </xf>
    <xf numFmtId="168" fontId="90" fillId="0" borderId="0" xfId="0" applyFont="1" applyBorder="1" applyAlignment="1">
      <alignment horizontal="center" vertical="center"/>
    </xf>
    <xf numFmtId="168" fontId="72" fillId="0" borderId="0" xfId="0" applyFont="1" applyAlignment="1">
      <alignment horizontal="center"/>
    </xf>
    <xf numFmtId="168" fontId="72" fillId="0" borderId="7" xfId="0" applyFont="1" applyFill="1" applyBorder="1" applyAlignment="1">
      <alignment horizontal="left" vertical="center"/>
    </xf>
    <xf numFmtId="168" fontId="72" fillId="0" borderId="7" xfId="0" applyFont="1" applyBorder="1" applyAlignment="1">
      <alignment horizontal="left"/>
    </xf>
    <xf numFmtId="44" fontId="54" fillId="0" borderId="0" xfId="1" applyFont="1" applyAlignment="1">
      <alignment vertical="center" wrapText="1"/>
    </xf>
    <xf numFmtId="2" fontId="48" fillId="0" borderId="0" xfId="0" applyNumberFormat="1" applyFont="1"/>
    <xf numFmtId="2" fontId="72" fillId="0" borderId="0" xfId="0" applyNumberFormat="1" applyFont="1"/>
    <xf numFmtId="2" fontId="73" fillId="0" borderId="0" xfId="0" applyNumberFormat="1" applyFont="1"/>
    <xf numFmtId="2" fontId="73" fillId="0" borderId="0" xfId="0" applyNumberFormat="1" applyFont="1" applyAlignment="1">
      <alignment vertical="center"/>
    </xf>
    <xf numFmtId="2" fontId="81" fillId="16" borderId="0" xfId="76" applyNumberFormat="1" applyFont="1" applyBorder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left" vertical="center"/>
    </xf>
    <xf numFmtId="0" fontId="11" fillId="0" borderId="0" xfId="74" applyFont="1" applyAlignment="1">
      <alignment vertical="center" wrapText="1"/>
    </xf>
    <xf numFmtId="0" fontId="65" fillId="0" borderId="0" xfId="74" applyFont="1" applyAlignment="1">
      <alignment vertical="center"/>
    </xf>
    <xf numFmtId="1" fontId="8" fillId="0" borderId="0" xfId="3" applyNumberFormat="1" applyFont="1" applyBorder="1" applyAlignment="1">
      <alignment vertical="center"/>
    </xf>
    <xf numFmtId="168" fontId="64" fillId="0" borderId="0" xfId="3" applyFont="1" applyBorder="1" applyAlignment="1">
      <alignment horizontal="left" vertical="center"/>
    </xf>
    <xf numFmtId="1" fontId="8" fillId="0" borderId="0" xfId="3" applyNumberFormat="1" applyFont="1" applyBorder="1" applyAlignment="1">
      <alignment horizontal="left" vertical="center"/>
    </xf>
    <xf numFmtId="44" fontId="52" fillId="0" borderId="38" xfId="1" applyFont="1" applyBorder="1" applyAlignment="1">
      <alignment horizontal="center" vertical="center" wrapText="1"/>
    </xf>
    <xf numFmtId="1" fontId="52" fillId="0" borderId="0" xfId="74" applyNumberFormat="1" applyFont="1" applyBorder="1" applyAlignment="1">
      <alignment vertical="center" wrapText="1"/>
    </xf>
    <xf numFmtId="1" fontId="9" fillId="13" borderId="2" xfId="74" applyNumberFormat="1" applyFont="1" applyFill="1" applyBorder="1" applyAlignment="1">
      <alignment horizontal="center" vertical="center"/>
    </xf>
    <xf numFmtId="0" fontId="62" fillId="13" borderId="3" xfId="74" applyFont="1" applyFill="1" applyBorder="1" applyAlignment="1">
      <alignment horizontal="center" vertical="center" wrapText="1"/>
    </xf>
    <xf numFmtId="0" fontId="62" fillId="13" borderId="4" xfId="74" applyFont="1" applyFill="1" applyBorder="1" applyAlignment="1">
      <alignment horizontal="center" vertical="center" wrapText="1"/>
    </xf>
    <xf numFmtId="1" fontId="65" fillId="0" borderId="16" xfId="74" applyNumberFormat="1" applyFont="1" applyBorder="1" applyAlignment="1">
      <alignment horizontal="center" vertical="center" wrapText="1"/>
    </xf>
    <xf numFmtId="164" fontId="65" fillId="0" borderId="53" xfId="74" applyNumberFormat="1" applyFont="1" applyBorder="1" applyAlignment="1">
      <alignment horizontal="center" vertical="center" wrapText="1"/>
    </xf>
    <xf numFmtId="10" fontId="52" fillId="0" borderId="39" xfId="2" applyNumberFormat="1" applyFont="1" applyBorder="1" applyAlignment="1">
      <alignment horizontal="center" vertical="center" wrapText="1"/>
    </xf>
    <xf numFmtId="44" fontId="52" fillId="0" borderId="40" xfId="1" applyFont="1" applyBorder="1" applyAlignment="1">
      <alignment horizontal="center" vertical="center" wrapText="1"/>
    </xf>
    <xf numFmtId="0" fontId="62" fillId="13" borderId="19" xfId="74" applyFont="1" applyFill="1" applyBorder="1" applyAlignment="1">
      <alignment horizontal="center" vertical="center" wrapText="1"/>
    </xf>
    <xf numFmtId="44" fontId="65" fillId="0" borderId="62" xfId="1" applyFont="1" applyFill="1" applyBorder="1" applyAlignment="1">
      <alignment horizontal="center" vertical="center" wrapText="1"/>
    </xf>
    <xf numFmtId="44" fontId="52" fillId="0" borderId="72" xfId="1" applyFont="1" applyBorder="1" applyAlignment="1">
      <alignment horizontal="center" vertical="center" wrapText="1"/>
    </xf>
    <xf numFmtId="0" fontId="62" fillId="13" borderId="2" xfId="74" applyFont="1" applyFill="1" applyBorder="1" applyAlignment="1">
      <alignment horizontal="center" vertical="center" wrapText="1"/>
    </xf>
    <xf numFmtId="168" fontId="72" fillId="0" borderId="0" xfId="0" applyFont="1" applyAlignment="1">
      <alignment horizontal="center"/>
    </xf>
    <xf numFmtId="168" fontId="72" fillId="0" borderId="0" xfId="0" applyFont="1" applyAlignment="1">
      <alignment horizontal="center"/>
    </xf>
    <xf numFmtId="183" fontId="72" fillId="0" borderId="0" xfId="0" applyNumberFormat="1" applyFont="1" applyBorder="1"/>
    <xf numFmtId="44" fontId="76" fillId="0" borderId="55" xfId="0" applyNumberFormat="1" applyFont="1" applyBorder="1" applyAlignment="1">
      <alignment horizontal="center"/>
    </xf>
    <xf numFmtId="44" fontId="76" fillId="0" borderId="7" xfId="78" applyNumberFormat="1" applyFont="1" applyFill="1" applyBorder="1" applyAlignment="1">
      <alignment horizontal="center" vertical="center"/>
    </xf>
    <xf numFmtId="44" fontId="76" fillId="0" borderId="49" xfId="0" applyNumberFormat="1" applyFont="1" applyBorder="1" applyAlignment="1">
      <alignment horizontal="center"/>
    </xf>
    <xf numFmtId="44" fontId="72" fillId="0" borderId="7" xfId="0" applyNumberFormat="1" applyFont="1" applyFill="1" applyBorder="1" applyAlignment="1">
      <alignment vertical="center"/>
    </xf>
    <xf numFmtId="44" fontId="72" fillId="0" borderId="55" xfId="0" applyNumberFormat="1" applyFont="1" applyFill="1" applyBorder="1" applyAlignment="1">
      <alignment vertical="center"/>
    </xf>
    <xf numFmtId="44" fontId="83" fillId="0" borderId="0" xfId="0" applyNumberFormat="1" applyFont="1" applyFill="1" applyBorder="1" applyAlignment="1">
      <alignment vertical="center"/>
    </xf>
    <xf numFmtId="44" fontId="72" fillId="0" borderId="0" xfId="0" applyNumberFormat="1" applyFont="1" applyFill="1" applyBorder="1" applyAlignment="1">
      <alignment vertical="center"/>
    </xf>
    <xf numFmtId="44" fontId="0" fillId="0" borderId="0" xfId="0" applyNumberFormat="1"/>
    <xf numFmtId="44" fontId="53" fillId="0" borderId="0" xfId="1" applyFont="1" applyAlignment="1">
      <alignment vertical="center"/>
    </xf>
    <xf numFmtId="44" fontId="55" fillId="0" borderId="0" xfId="1" applyFont="1" applyAlignment="1">
      <alignment vertical="center"/>
    </xf>
    <xf numFmtId="44" fontId="62" fillId="12" borderId="40" xfId="1" applyNumberFormat="1" applyFont="1" applyFill="1" applyBorder="1" applyAlignment="1">
      <alignment horizontal="center" vertical="center"/>
    </xf>
    <xf numFmtId="168" fontId="72" fillId="0" borderId="21" xfId="0" applyFont="1" applyBorder="1" applyAlignment="1">
      <alignment horizontal="center"/>
    </xf>
    <xf numFmtId="168" fontId="72" fillId="0" borderId="20" xfId="0" applyFont="1" applyBorder="1" applyAlignment="1">
      <alignment horizontal="center"/>
    </xf>
    <xf numFmtId="168" fontId="72" fillId="0" borderId="21" xfId="0" applyFont="1" applyBorder="1" applyAlignment="1">
      <alignment horizontal="center"/>
    </xf>
    <xf numFmtId="168" fontId="72" fillId="0" borderId="20" xfId="0" applyFont="1" applyBorder="1" applyAlignment="1">
      <alignment horizontal="center"/>
    </xf>
    <xf numFmtId="0" fontId="8" fillId="0" borderId="28" xfId="71" applyNumberFormat="1" applyFont="1" applyBorder="1" applyAlignment="1">
      <alignment vertical="center"/>
    </xf>
    <xf numFmtId="0" fontId="62" fillId="14" borderId="7" xfId="71" applyNumberFormat="1" applyFont="1" applyFill="1" applyBorder="1" applyAlignment="1">
      <alignment horizontal="center" vertical="center"/>
    </xf>
    <xf numFmtId="2" fontId="63" fillId="0" borderId="7" xfId="71" applyNumberFormat="1" applyFont="1" applyBorder="1" applyAlignment="1">
      <alignment horizontal="center" vertical="center" wrapText="1"/>
    </xf>
    <xf numFmtId="184" fontId="54" fillId="0" borderId="0" xfId="1" applyNumberFormat="1" applyFont="1" applyAlignment="1">
      <alignment vertical="center" wrapText="1"/>
    </xf>
    <xf numFmtId="184" fontId="54" fillId="0" borderId="0" xfId="71" applyNumberFormat="1" applyFont="1" applyAlignment="1">
      <alignment vertical="center" wrapText="1"/>
    </xf>
    <xf numFmtId="44" fontId="54" fillId="0" borderId="0" xfId="71" applyNumberFormat="1" applyFont="1" applyAlignment="1">
      <alignment vertical="center" wrapText="1"/>
    </xf>
    <xf numFmtId="181" fontId="89" fillId="0" borderId="7" xfId="0" applyNumberFormat="1" applyFont="1" applyBorder="1" applyAlignment="1">
      <alignment horizontal="center" vertical="center"/>
    </xf>
    <xf numFmtId="0" fontId="8" fillId="0" borderId="0" xfId="71" applyFont="1" applyAlignment="1">
      <alignment horizontal="left" vertical="center" wrapText="1"/>
    </xf>
    <xf numFmtId="2" fontId="89" fillId="0" borderId="7" xfId="14" applyNumberFormat="1" applyFont="1" applyFill="1" applyBorder="1" applyAlignment="1">
      <alignment horizontal="center" vertical="center"/>
    </xf>
    <xf numFmtId="181" fontId="93" fillId="0" borderId="7" xfId="0" applyNumberFormat="1" applyFont="1" applyBorder="1" applyAlignment="1">
      <alignment horizontal="center" vertical="center"/>
    </xf>
    <xf numFmtId="168" fontId="89" fillId="0" borderId="21" xfId="0" applyFont="1" applyBorder="1" applyAlignment="1">
      <alignment horizontal="left" vertical="center"/>
    </xf>
    <xf numFmtId="168" fontId="89" fillId="0" borderId="20" xfId="0" applyFont="1" applyBorder="1" applyAlignment="1">
      <alignment horizontal="left" vertical="center"/>
    </xf>
    <xf numFmtId="168" fontId="89" fillId="0" borderId="11" xfId="0" applyFont="1" applyBorder="1" applyAlignment="1">
      <alignment horizontal="left" vertical="center"/>
    </xf>
    <xf numFmtId="44" fontId="54" fillId="0" borderId="0" xfId="74" applyNumberFormat="1" applyFont="1" applyAlignment="1">
      <alignment vertical="center" wrapText="1"/>
    </xf>
    <xf numFmtId="44" fontId="52" fillId="0" borderId="52" xfId="1" applyNumberFormat="1" applyFont="1" applyBorder="1" applyAlignment="1">
      <alignment horizontal="center" vertical="center" wrapText="1"/>
    </xf>
    <xf numFmtId="168" fontId="2" fillId="0" borderId="23" xfId="0" applyFont="1" applyBorder="1" applyAlignment="1">
      <alignment horizontal="left" vertical="center" wrapText="1"/>
    </xf>
    <xf numFmtId="168" fontId="2" fillId="0" borderId="14" xfId="0" applyFont="1" applyBorder="1" applyAlignment="1">
      <alignment horizontal="left" vertical="center" wrapText="1"/>
    </xf>
    <xf numFmtId="168" fontId="2" fillId="0" borderId="21" xfId="0" applyFont="1" applyBorder="1" applyAlignment="1">
      <alignment horizontal="left" vertical="center" wrapText="1"/>
    </xf>
    <xf numFmtId="168" fontId="2" fillId="0" borderId="11" xfId="0" applyFont="1" applyBorder="1" applyAlignment="1">
      <alignment horizontal="left" vertical="center" wrapText="1"/>
    </xf>
    <xf numFmtId="168" fontId="2" fillId="0" borderId="27" xfId="0" applyFont="1" applyBorder="1" applyAlignment="1">
      <alignment horizontal="left" vertical="center" wrapText="1"/>
    </xf>
    <xf numFmtId="44" fontId="4" fillId="0" borderId="66" xfId="1" applyFont="1" applyBorder="1" applyAlignment="1">
      <alignment horizontal="right" vertical="center"/>
    </xf>
    <xf numFmtId="44" fontId="4" fillId="0" borderId="65" xfId="1" applyFont="1" applyBorder="1" applyAlignment="1">
      <alignment horizontal="right" vertical="center"/>
    </xf>
    <xf numFmtId="168" fontId="3" fillId="2" borderId="72" xfId="0" applyFont="1" applyFill="1" applyBorder="1" applyAlignment="1">
      <alignment horizontal="left" vertical="center" wrapText="1"/>
    </xf>
    <xf numFmtId="168" fontId="3" fillId="2" borderId="66" xfId="0" applyFont="1" applyFill="1" applyBorder="1" applyAlignment="1">
      <alignment horizontal="left" vertical="center" wrapText="1"/>
    </xf>
    <xf numFmtId="168" fontId="2" fillId="0" borderId="39" xfId="0" applyFont="1" applyBorder="1" applyAlignment="1">
      <alignment horizontal="left" vertical="center" wrapText="1"/>
    </xf>
    <xf numFmtId="168" fontId="3" fillId="2" borderId="57" xfId="0" applyFont="1" applyFill="1" applyBorder="1" applyAlignment="1">
      <alignment horizontal="left" vertical="center" wrapText="1"/>
    </xf>
    <xf numFmtId="168" fontId="3" fillId="2" borderId="31" xfId="0" applyFont="1" applyFill="1" applyBorder="1" applyAlignment="1">
      <alignment horizontal="left" vertical="center" wrapText="1"/>
    </xf>
    <xf numFmtId="168" fontId="2" fillId="0" borderId="20" xfId="0" applyFont="1" applyBorder="1" applyAlignment="1">
      <alignment horizontal="left" vertical="center" wrapText="1"/>
    </xf>
    <xf numFmtId="168" fontId="2" fillId="0" borderId="19" xfId="0" applyFont="1" applyBorder="1" applyAlignment="1">
      <alignment horizontal="left" vertical="center" wrapText="1"/>
    </xf>
    <xf numFmtId="168" fontId="2" fillId="0" borderId="9" xfId="0" applyFont="1" applyBorder="1" applyAlignment="1">
      <alignment horizontal="left" vertical="center" wrapText="1"/>
    </xf>
    <xf numFmtId="168" fontId="2" fillId="0" borderId="60" xfId="0" applyFont="1" applyBorder="1" applyAlignment="1">
      <alignment horizontal="left" vertical="center" wrapText="1"/>
    </xf>
    <xf numFmtId="168" fontId="2" fillId="0" borderId="0" xfId="0" applyFont="1" applyBorder="1" applyAlignment="1">
      <alignment horizontal="left" vertical="center" wrapText="1"/>
    </xf>
    <xf numFmtId="168" fontId="47" fillId="5" borderId="2" xfId="0" applyFont="1" applyFill="1" applyBorder="1" applyAlignment="1">
      <alignment horizontal="left" vertical="center"/>
    </xf>
    <xf numFmtId="168" fontId="47" fillId="5" borderId="4" xfId="0" applyFont="1" applyFill="1" applyBorder="1" applyAlignment="1">
      <alignment horizontal="left" vertical="center"/>
    </xf>
    <xf numFmtId="44" fontId="4" fillId="0" borderId="31" xfId="1" applyFont="1" applyBorder="1" applyAlignment="1">
      <alignment horizontal="right" vertical="center"/>
    </xf>
    <xf numFmtId="44" fontId="4" fillId="0" borderId="32" xfId="1" applyFont="1" applyBorder="1" applyAlignment="1">
      <alignment horizontal="right" vertical="center"/>
    </xf>
    <xf numFmtId="168" fontId="3" fillId="0" borderId="57" xfId="0" applyFont="1" applyFill="1" applyBorder="1" applyAlignment="1">
      <alignment horizontal="center" vertical="center" wrapText="1"/>
    </xf>
    <xf numFmtId="168" fontId="3" fillId="0" borderId="31" xfId="0" applyFont="1" applyFill="1" applyBorder="1" applyAlignment="1">
      <alignment horizontal="center" vertical="center" wrapText="1"/>
    </xf>
    <xf numFmtId="168" fontId="2" fillId="0" borderId="17" xfId="0" applyFont="1" applyBorder="1" applyAlignment="1">
      <alignment horizontal="left" vertical="center" wrapText="1"/>
    </xf>
    <xf numFmtId="168" fontId="2" fillId="0" borderId="47" xfId="0" applyFont="1" applyBorder="1" applyAlignment="1">
      <alignment horizontal="left" vertical="center" wrapText="1"/>
    </xf>
    <xf numFmtId="168" fontId="2" fillId="0" borderId="25" xfId="0" applyFont="1" applyBorder="1" applyAlignment="1">
      <alignment horizontal="left" vertical="center" wrapText="1"/>
    </xf>
    <xf numFmtId="168" fontId="2" fillId="0" borderId="72" xfId="0" applyFont="1" applyBorder="1" applyAlignment="1">
      <alignment horizontal="left" vertical="center" wrapText="1"/>
    </xf>
    <xf numFmtId="168" fontId="2" fillId="0" borderId="66" xfId="0" applyFont="1" applyBorder="1" applyAlignment="1">
      <alignment horizontal="left" vertical="center" wrapText="1"/>
    </xf>
    <xf numFmtId="168" fontId="47" fillId="0" borderId="6" xfId="0" applyFont="1" applyBorder="1" applyAlignment="1">
      <alignment horizontal="right" vertical="center" wrapText="1"/>
    </xf>
    <xf numFmtId="168" fontId="47" fillId="0" borderId="7" xfId="0" applyFont="1" applyBorder="1" applyAlignment="1">
      <alignment horizontal="right" vertical="center" wrapText="1"/>
    </xf>
    <xf numFmtId="168" fontId="47" fillId="0" borderId="8" xfId="0" applyFont="1" applyBorder="1" applyAlignment="1">
      <alignment horizontal="right" vertical="center" wrapText="1"/>
    </xf>
    <xf numFmtId="168" fontId="47" fillId="5" borderId="6" xfId="0" applyFont="1" applyFill="1" applyBorder="1" applyAlignment="1">
      <alignment horizontal="left" vertical="center"/>
    </xf>
    <xf numFmtId="168" fontId="47" fillId="5" borderId="8" xfId="0" applyFont="1" applyFill="1" applyBorder="1" applyAlignment="1">
      <alignment horizontal="left" vertical="center"/>
    </xf>
    <xf numFmtId="168" fontId="3" fillId="0" borderId="72" xfId="0" applyFont="1" applyFill="1" applyBorder="1" applyAlignment="1">
      <alignment horizontal="center" vertical="center" wrapText="1"/>
    </xf>
    <xf numFmtId="168" fontId="3" fillId="0" borderId="66" xfId="0" applyFont="1" applyFill="1" applyBorder="1" applyAlignment="1">
      <alignment horizontal="center" vertical="center" wrapText="1"/>
    </xf>
    <xf numFmtId="168" fontId="47" fillId="0" borderId="13" xfId="0" applyFont="1" applyBorder="1" applyAlignment="1">
      <alignment horizontal="right" vertical="center" wrapText="1"/>
    </xf>
    <xf numFmtId="168" fontId="47" fillId="0" borderId="14" xfId="0" applyFont="1" applyBorder="1" applyAlignment="1">
      <alignment horizontal="right" vertical="center" wrapText="1"/>
    </xf>
    <xf numFmtId="168" fontId="47" fillId="0" borderId="15" xfId="0" applyFont="1" applyBorder="1" applyAlignment="1">
      <alignment horizontal="right" vertical="center" wrapText="1"/>
    </xf>
    <xf numFmtId="168" fontId="47" fillId="5" borderId="16" xfId="0" applyFont="1" applyFill="1" applyBorder="1" applyAlignment="1">
      <alignment horizontal="left" vertical="center"/>
    </xf>
    <xf numFmtId="168" fontId="47" fillId="5" borderId="18" xfId="0" applyFont="1" applyFill="1" applyBorder="1" applyAlignment="1">
      <alignment horizontal="left" vertical="center"/>
    </xf>
    <xf numFmtId="168" fontId="2" fillId="0" borderId="21" xfId="0" applyFont="1" applyBorder="1" applyAlignment="1">
      <alignment horizontal="left" vertical="center"/>
    </xf>
    <xf numFmtId="168" fontId="2" fillId="0" borderId="11" xfId="0" applyFont="1" applyBorder="1" applyAlignment="1">
      <alignment horizontal="left" vertical="center"/>
    </xf>
    <xf numFmtId="168" fontId="4" fillId="0" borderId="56" xfId="0" applyFont="1" applyBorder="1" applyAlignment="1">
      <alignment horizontal="right" vertical="center"/>
    </xf>
    <xf numFmtId="168" fontId="4" fillId="0" borderId="66" xfId="0" applyFont="1" applyBorder="1" applyAlignment="1">
      <alignment horizontal="right" vertical="center"/>
    </xf>
    <xf numFmtId="168" fontId="4" fillId="0" borderId="65" xfId="0" applyFont="1" applyBorder="1" applyAlignment="1">
      <alignment horizontal="right" vertical="center"/>
    </xf>
    <xf numFmtId="168" fontId="31" fillId="0" borderId="56" xfId="0" applyFont="1" applyBorder="1" applyAlignment="1">
      <alignment horizontal="center" vertical="center" wrapText="1"/>
    </xf>
    <xf numFmtId="168" fontId="31" fillId="0" borderId="66" xfId="0" applyFont="1" applyBorder="1" applyAlignment="1">
      <alignment horizontal="center" vertical="center" wrapText="1"/>
    </xf>
    <xf numFmtId="168" fontId="31" fillId="0" borderId="65" xfId="0" applyFont="1" applyBorder="1" applyAlignment="1">
      <alignment horizontal="center" vertical="center" wrapText="1"/>
    </xf>
    <xf numFmtId="168" fontId="2" fillId="0" borderId="7" xfId="0" applyFont="1" applyBorder="1" applyAlignment="1">
      <alignment horizontal="left" vertical="center" wrapText="1"/>
    </xf>
    <xf numFmtId="2" fontId="2" fillId="0" borderId="7" xfId="0" applyNumberFormat="1" applyFont="1" applyBorder="1" applyAlignment="1">
      <alignment horizontal="center" vertical="center"/>
    </xf>
    <xf numFmtId="168" fontId="47" fillId="0" borderId="1" xfId="0" applyFont="1" applyBorder="1" applyAlignment="1">
      <alignment horizontal="right" vertical="center" wrapText="1"/>
    </xf>
    <xf numFmtId="168" fontId="47" fillId="0" borderId="9" xfId="0" applyFont="1" applyBorder="1" applyAlignment="1">
      <alignment horizontal="right" vertical="center" wrapText="1"/>
    </xf>
    <xf numFmtId="168" fontId="47" fillId="0" borderId="10" xfId="0" applyFont="1" applyBorder="1" applyAlignment="1">
      <alignment horizontal="right" vertical="center" wrapText="1"/>
    </xf>
    <xf numFmtId="168" fontId="2" fillId="0" borderId="3" xfId="0" applyFont="1" applyBorder="1" applyAlignment="1">
      <alignment horizontal="left" vertical="center" wrapText="1"/>
    </xf>
    <xf numFmtId="168" fontId="2" fillId="0" borderId="45" xfId="0" applyFont="1" applyBorder="1" applyAlignment="1">
      <alignment horizontal="left" vertical="center" wrapText="1"/>
    </xf>
    <xf numFmtId="168" fontId="3" fillId="0" borderId="28" xfId="0" applyFont="1" applyFill="1" applyBorder="1" applyAlignment="1">
      <alignment horizontal="center" vertical="center"/>
    </xf>
    <xf numFmtId="168" fontId="2" fillId="0" borderId="26" xfId="0" applyFont="1" applyBorder="1" applyAlignment="1">
      <alignment horizontal="left" vertical="center" wrapText="1"/>
    </xf>
    <xf numFmtId="168" fontId="3" fillId="0" borderId="38" xfId="0" applyFont="1" applyBorder="1" applyAlignment="1">
      <alignment horizontal="center" vertical="center"/>
    </xf>
    <xf numFmtId="168" fontId="3" fillId="0" borderId="39" xfId="0" applyFont="1" applyBorder="1" applyAlignment="1">
      <alignment horizontal="center" vertical="center"/>
    </xf>
    <xf numFmtId="168" fontId="3" fillId="0" borderId="40" xfId="0" applyFont="1" applyBorder="1" applyAlignment="1">
      <alignment horizontal="center" vertical="center"/>
    </xf>
    <xf numFmtId="168" fontId="3" fillId="0" borderId="35" xfId="0" applyFont="1" applyBorder="1" applyAlignment="1">
      <alignment horizontal="center" vertical="center"/>
    </xf>
    <xf numFmtId="168" fontId="3" fillId="0" borderId="36" xfId="0" applyFont="1" applyBorder="1" applyAlignment="1">
      <alignment horizontal="center" vertical="center"/>
    </xf>
    <xf numFmtId="0" fontId="6" fillId="3" borderId="42" xfId="0" applyNumberFormat="1" applyFont="1" applyFill="1" applyBorder="1" applyAlignment="1">
      <alignment horizontal="center" vertical="center"/>
    </xf>
    <xf numFmtId="0" fontId="6" fillId="3" borderId="43" xfId="0" applyNumberFormat="1" applyFont="1" applyFill="1" applyBorder="1" applyAlignment="1">
      <alignment horizontal="center" vertical="center"/>
    </xf>
    <xf numFmtId="168" fontId="3" fillId="3" borderId="42" xfId="0" applyFont="1" applyFill="1" applyBorder="1" applyAlignment="1">
      <alignment horizontal="left" vertical="center" wrapText="1"/>
    </xf>
    <xf numFmtId="168" fontId="3" fillId="3" borderId="28" xfId="0" applyFont="1" applyFill="1" applyBorder="1" applyAlignment="1">
      <alignment horizontal="left" vertical="center" wrapText="1"/>
    </xf>
    <xf numFmtId="168" fontId="3" fillId="3" borderId="43" xfId="0" applyFont="1" applyFill="1" applyBorder="1" applyAlignment="1">
      <alignment horizontal="left" vertical="center" wrapText="1"/>
    </xf>
    <xf numFmtId="168" fontId="3" fillId="3" borderId="31" xfId="0" applyFont="1" applyFill="1" applyBorder="1" applyAlignment="1">
      <alignment horizontal="left" vertical="center" wrapText="1"/>
    </xf>
    <xf numFmtId="2" fontId="3" fillId="3" borderId="28" xfId="0" applyNumberFormat="1" applyFont="1" applyFill="1" applyBorder="1" applyAlignment="1">
      <alignment horizontal="center" vertical="center"/>
    </xf>
    <xf numFmtId="2" fontId="3" fillId="3" borderId="31" xfId="0" applyNumberFormat="1" applyFont="1" applyFill="1" applyBorder="1" applyAlignment="1">
      <alignment horizontal="center" vertical="center"/>
    </xf>
    <xf numFmtId="168" fontId="11" fillId="3" borderId="28" xfId="0" applyFont="1" applyFill="1" applyBorder="1" applyAlignment="1">
      <alignment horizontal="center" vertical="center"/>
    </xf>
    <xf numFmtId="168" fontId="11" fillId="3" borderId="31" xfId="0" applyFont="1" applyFill="1" applyBorder="1" applyAlignment="1">
      <alignment horizontal="center" vertical="center"/>
    </xf>
    <xf numFmtId="168" fontId="4" fillId="0" borderId="16" xfId="0" applyFont="1" applyBorder="1" applyAlignment="1">
      <alignment horizontal="left" vertical="center"/>
    </xf>
    <xf numFmtId="168" fontId="4" fillId="0" borderId="17" xfId="0" applyFont="1" applyBorder="1" applyAlignment="1">
      <alignment horizontal="left" vertical="center"/>
    </xf>
    <xf numFmtId="168" fontId="4" fillId="0" borderId="18" xfId="0" applyFont="1" applyBorder="1" applyAlignment="1">
      <alignment horizontal="left" vertical="center"/>
    </xf>
    <xf numFmtId="168" fontId="2" fillId="0" borderId="27" xfId="0" applyFont="1" applyBorder="1" applyAlignment="1">
      <alignment horizontal="center" vertical="center"/>
    </xf>
    <xf numFmtId="168" fontId="2" fillId="0" borderId="17" xfId="0" applyFont="1" applyBorder="1" applyAlignment="1">
      <alignment horizontal="center" vertical="center"/>
    </xf>
    <xf numFmtId="168" fontId="2" fillId="0" borderId="18" xfId="0" applyFont="1" applyBorder="1" applyAlignment="1">
      <alignment horizontal="center" vertical="center"/>
    </xf>
    <xf numFmtId="168" fontId="5" fillId="0" borderId="0" xfId="0" applyFont="1" applyAlignment="1">
      <alignment horizontal="center" vertical="center"/>
    </xf>
    <xf numFmtId="0" fontId="3" fillId="0" borderId="33" xfId="0" applyNumberFormat="1" applyFont="1" applyBorder="1" applyAlignment="1">
      <alignment horizontal="center" vertical="center" wrapText="1"/>
    </xf>
    <xf numFmtId="0" fontId="3" fillId="0" borderId="34" xfId="0" applyNumberFormat="1" applyFont="1" applyBorder="1" applyAlignment="1">
      <alignment horizontal="center" vertical="center" wrapText="1"/>
    </xf>
    <xf numFmtId="168" fontId="3" fillId="0" borderId="56" xfId="0" applyFont="1" applyBorder="1" applyAlignment="1">
      <alignment horizontal="center" vertical="center"/>
    </xf>
    <xf numFmtId="168" fontId="3" fillId="0" borderId="66" xfId="0" applyFont="1" applyBorder="1" applyAlignment="1">
      <alignment horizontal="center" vertical="center"/>
    </xf>
    <xf numFmtId="168" fontId="3" fillId="0" borderId="65" xfId="0" applyFont="1" applyBorder="1" applyAlignment="1">
      <alignment horizontal="center" vertical="center"/>
    </xf>
    <xf numFmtId="44" fontId="3" fillId="0" borderId="22" xfId="0" applyNumberFormat="1" applyFont="1" applyBorder="1" applyAlignment="1">
      <alignment horizontal="center" vertical="center" wrapText="1"/>
    </xf>
    <xf numFmtId="44" fontId="3" fillId="0" borderId="24" xfId="0" applyNumberFormat="1" applyFont="1" applyBorder="1" applyAlignment="1">
      <alignment horizontal="center" vertical="center"/>
    </xf>
    <xf numFmtId="2" fontId="3" fillId="0" borderId="38" xfId="0" applyNumberFormat="1" applyFont="1" applyBorder="1" applyAlignment="1">
      <alignment horizontal="center" vertical="center"/>
    </xf>
    <xf numFmtId="2" fontId="3" fillId="0" borderId="39" xfId="0" applyNumberFormat="1" applyFont="1" applyBorder="1" applyAlignment="1">
      <alignment horizontal="center" vertical="center"/>
    </xf>
    <xf numFmtId="2" fontId="3" fillId="0" borderId="40" xfId="0" applyNumberFormat="1" applyFont="1" applyBorder="1" applyAlignment="1">
      <alignment horizontal="center" vertical="center"/>
    </xf>
    <xf numFmtId="168" fontId="4" fillId="0" borderId="6" xfId="0" applyFont="1" applyBorder="1" applyAlignment="1">
      <alignment horizontal="left" vertical="center"/>
    </xf>
    <xf numFmtId="168" fontId="4" fillId="0" borderId="7" xfId="0" applyFont="1" applyBorder="1" applyAlignment="1">
      <alignment horizontal="left" vertical="center"/>
    </xf>
    <xf numFmtId="168" fontId="4" fillId="0" borderId="8" xfId="0" applyFont="1" applyBorder="1" applyAlignment="1">
      <alignment horizontal="left" vertical="center"/>
    </xf>
    <xf numFmtId="0" fontId="2" fillId="0" borderId="20" xfId="0" applyNumberFormat="1" applyFont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horizontal="center" vertical="center"/>
    </xf>
    <xf numFmtId="168" fontId="3" fillId="0" borderId="16" xfId="0" applyFont="1" applyBorder="1" applyAlignment="1">
      <alignment horizontal="left" vertical="center"/>
    </xf>
    <xf numFmtId="168" fontId="3" fillId="0" borderId="17" xfId="0" applyFont="1" applyBorder="1" applyAlignment="1">
      <alignment horizontal="left" vertical="center"/>
    </xf>
    <xf numFmtId="168" fontId="3" fillId="0" borderId="18" xfId="0" applyFont="1" applyBorder="1" applyAlignment="1">
      <alignment horizontal="left" vertical="center"/>
    </xf>
    <xf numFmtId="44" fontId="3" fillId="0" borderId="16" xfId="1" applyFont="1" applyBorder="1" applyAlignment="1">
      <alignment horizontal="left" vertical="center" wrapText="1"/>
    </xf>
    <xf numFmtId="44" fontId="3" fillId="0" borderId="17" xfId="1" applyFont="1" applyBorder="1" applyAlignment="1">
      <alignment horizontal="left" vertical="center" wrapText="1"/>
    </xf>
    <xf numFmtId="44" fontId="3" fillId="0" borderId="18" xfId="1" applyFont="1" applyBorder="1" applyAlignment="1">
      <alignment horizontal="left" vertical="center" wrapText="1"/>
    </xf>
    <xf numFmtId="14" fontId="2" fillId="0" borderId="20" xfId="0" applyNumberFormat="1" applyFont="1" applyBorder="1" applyAlignment="1">
      <alignment horizontal="center" vertical="center"/>
    </xf>
    <xf numFmtId="168" fontId="2" fillId="0" borderId="7" xfId="0" applyFont="1" applyBorder="1" applyAlignment="1">
      <alignment horizontal="center" vertical="center"/>
    </xf>
    <xf numFmtId="168" fontId="2" fillId="0" borderId="8" xfId="0" applyFont="1" applyBorder="1" applyAlignment="1">
      <alignment horizontal="center" vertical="center"/>
    </xf>
    <xf numFmtId="168" fontId="2" fillId="0" borderId="20" xfId="0" applyFont="1" applyBorder="1" applyAlignment="1">
      <alignment horizontal="center" vertical="center"/>
    </xf>
    <xf numFmtId="168" fontId="3" fillId="0" borderId="6" xfId="0" applyFont="1" applyBorder="1" applyAlignment="1">
      <alignment horizontal="left" vertical="center"/>
    </xf>
    <xf numFmtId="168" fontId="3" fillId="0" borderId="7" xfId="0" applyFont="1" applyBorder="1" applyAlignment="1">
      <alignment horizontal="left" vertical="center"/>
    </xf>
    <xf numFmtId="168" fontId="3" fillId="0" borderId="8" xfId="0" applyFont="1" applyBorder="1" applyAlignment="1">
      <alignment horizontal="left" vertical="center"/>
    </xf>
    <xf numFmtId="44" fontId="3" fillId="0" borderId="6" xfId="1" applyFont="1" applyBorder="1" applyAlignment="1">
      <alignment horizontal="left" vertical="center" wrapText="1"/>
    </xf>
    <xf numFmtId="44" fontId="3" fillId="0" borderId="7" xfId="1" applyFont="1" applyBorder="1" applyAlignment="1">
      <alignment horizontal="left" vertical="center" wrapText="1"/>
    </xf>
    <xf numFmtId="44" fontId="3" fillId="0" borderId="8" xfId="1" applyFont="1" applyBorder="1" applyAlignment="1">
      <alignment horizontal="left" vertical="center" wrapText="1"/>
    </xf>
    <xf numFmtId="168" fontId="2" fillId="0" borderId="20" xfId="0" applyFont="1" applyFill="1" applyBorder="1" applyAlignment="1">
      <alignment horizontal="center" vertical="center"/>
    </xf>
    <xf numFmtId="168" fontId="2" fillId="0" borderId="7" xfId="0" applyFont="1" applyFill="1" applyBorder="1" applyAlignment="1">
      <alignment horizontal="center" vertical="center"/>
    </xf>
    <xf numFmtId="168" fontId="2" fillId="0" borderId="8" xfId="0" applyFont="1" applyFill="1" applyBorder="1" applyAlignment="1">
      <alignment horizontal="center" vertical="center"/>
    </xf>
    <xf numFmtId="168" fontId="4" fillId="0" borderId="2" xfId="0" applyFont="1" applyBorder="1" applyAlignment="1">
      <alignment horizontal="left" vertical="center"/>
    </xf>
    <xf numFmtId="168" fontId="4" fillId="0" borderId="3" xfId="0" applyFont="1" applyBorder="1" applyAlignment="1">
      <alignment horizontal="left" vertical="center"/>
    </xf>
    <xf numFmtId="168" fontId="4" fillId="0" borderId="4" xfId="0" applyFont="1" applyBorder="1" applyAlignment="1">
      <alignment horizontal="left" vertical="center"/>
    </xf>
    <xf numFmtId="168" fontId="2" fillId="0" borderId="26" xfId="0" applyFont="1" applyBorder="1" applyAlignment="1">
      <alignment horizontal="center" vertical="center" wrapText="1"/>
    </xf>
    <xf numFmtId="168" fontId="2" fillId="0" borderId="3" xfId="0" applyFont="1" applyBorder="1" applyAlignment="1">
      <alignment horizontal="center" vertical="center"/>
    </xf>
    <xf numFmtId="168" fontId="2" fillId="0" borderId="4" xfId="0" applyFont="1" applyBorder="1" applyAlignment="1">
      <alignment horizontal="center" vertical="center"/>
    </xf>
    <xf numFmtId="168" fontId="3" fillId="0" borderId="2" xfId="0" applyFont="1" applyBorder="1" applyAlignment="1">
      <alignment horizontal="left" vertical="center"/>
    </xf>
    <xf numFmtId="168" fontId="3" fillId="0" borderId="3" xfId="0" applyFont="1" applyBorder="1" applyAlignment="1">
      <alignment horizontal="left" vertical="center"/>
    </xf>
    <xf numFmtId="168" fontId="3" fillId="0" borderId="4" xfId="0" applyFont="1" applyBorder="1" applyAlignment="1">
      <alignment horizontal="left" vertical="center"/>
    </xf>
    <xf numFmtId="168" fontId="2" fillId="0" borderId="2" xfId="0" applyFont="1" applyBorder="1" applyAlignment="1">
      <alignment horizontal="left" vertical="center" wrapText="1"/>
    </xf>
    <xf numFmtId="168" fontId="2" fillId="0" borderId="4" xfId="0" applyFont="1" applyBorder="1" applyAlignment="1">
      <alignment horizontal="left" vertical="center" wrapText="1"/>
    </xf>
    <xf numFmtId="168" fontId="2" fillId="0" borderId="6" xfId="0" applyFont="1" applyFill="1" applyBorder="1" applyAlignment="1">
      <alignment horizontal="left" vertical="center" wrapText="1"/>
    </xf>
    <xf numFmtId="168" fontId="2" fillId="0" borderId="7" xfId="0" applyFont="1" applyFill="1" applyBorder="1" applyAlignment="1">
      <alignment horizontal="left" vertical="center" wrapText="1"/>
    </xf>
    <xf numFmtId="168" fontId="2" fillId="0" borderId="8" xfId="0" applyFont="1" applyFill="1" applyBorder="1" applyAlignment="1">
      <alignment horizontal="left" vertical="center" wrapText="1"/>
    </xf>
    <xf numFmtId="168" fontId="4" fillId="0" borderId="0" xfId="0" applyFont="1" applyAlignment="1">
      <alignment horizontal="left" vertical="center"/>
    </xf>
    <xf numFmtId="168" fontId="2" fillId="0" borderId="49" xfId="0" applyFont="1" applyBorder="1" applyAlignment="1">
      <alignment horizontal="left" vertical="center" wrapText="1"/>
    </xf>
    <xf numFmtId="168" fontId="2" fillId="0" borderId="71" xfId="0" applyFont="1" applyBorder="1" applyAlignment="1">
      <alignment horizontal="left" vertical="center" wrapText="1"/>
    </xf>
    <xf numFmtId="168" fontId="2" fillId="0" borderId="58" xfId="0" applyFont="1" applyBorder="1" applyAlignment="1">
      <alignment horizontal="left" vertical="center" wrapText="1"/>
    </xf>
    <xf numFmtId="168" fontId="2" fillId="0" borderId="36" xfId="0" applyFont="1" applyBorder="1" applyAlignment="1">
      <alignment horizontal="left" vertical="center" wrapText="1"/>
    </xf>
    <xf numFmtId="173" fontId="2" fillId="0" borderId="7" xfId="0" applyNumberFormat="1" applyFont="1" applyBorder="1" applyAlignment="1">
      <alignment horizontal="center" vertical="center"/>
    </xf>
    <xf numFmtId="168" fontId="2" fillId="0" borderId="57" xfId="0" applyFont="1" applyBorder="1" applyAlignment="1">
      <alignment horizontal="left" vertical="center" wrapText="1"/>
    </xf>
    <xf numFmtId="168" fontId="2" fillId="0" borderId="31" xfId="0" applyFont="1" applyBorder="1" applyAlignment="1">
      <alignment horizontal="left" vertical="center" wrapText="1"/>
    </xf>
    <xf numFmtId="168" fontId="64" fillId="0" borderId="6" xfId="3" applyFont="1" applyBorder="1" applyAlignment="1">
      <alignment horizontal="left" vertical="center"/>
    </xf>
    <xf numFmtId="168" fontId="64" fillId="0" borderId="7" xfId="3" applyFont="1" applyBorder="1" applyAlignment="1">
      <alignment horizontal="left" vertical="center"/>
    </xf>
    <xf numFmtId="168" fontId="4" fillId="0" borderId="0" xfId="3" applyFont="1" applyAlignment="1">
      <alignment horizontal="center" vertical="center" wrapText="1"/>
    </xf>
    <xf numFmtId="168" fontId="47" fillId="0" borderId="0" xfId="3" applyFont="1" applyAlignment="1">
      <alignment horizontal="center" vertical="center"/>
    </xf>
    <xf numFmtId="168" fontId="8" fillId="0" borderId="3" xfId="3" applyFont="1" applyBorder="1" applyAlignment="1">
      <alignment horizontal="left" vertical="center" wrapText="1"/>
    </xf>
    <xf numFmtId="168" fontId="8" fillId="0" borderId="4" xfId="3" applyFont="1" applyBorder="1" applyAlignment="1">
      <alignment horizontal="left" vertical="center" wrapText="1"/>
    </xf>
    <xf numFmtId="0" fontId="8" fillId="0" borderId="7" xfId="3" applyNumberFormat="1" applyFont="1" applyBorder="1" applyAlignment="1">
      <alignment horizontal="left" vertical="center"/>
    </xf>
    <xf numFmtId="0" fontId="8" fillId="0" borderId="8" xfId="3" applyNumberFormat="1" applyFont="1" applyBorder="1" applyAlignment="1">
      <alignment horizontal="left" vertical="center"/>
    </xf>
    <xf numFmtId="168" fontId="8" fillId="0" borderId="7" xfId="3" applyFont="1" applyBorder="1" applyAlignment="1">
      <alignment horizontal="left" vertical="center"/>
    </xf>
    <xf numFmtId="168" fontId="8" fillId="0" borderId="8" xfId="3" applyFont="1" applyBorder="1" applyAlignment="1">
      <alignment horizontal="left" vertical="center"/>
    </xf>
    <xf numFmtId="168" fontId="64" fillId="0" borderId="2" xfId="3" applyFont="1" applyBorder="1" applyAlignment="1">
      <alignment horizontal="left" vertical="center"/>
    </xf>
    <xf numFmtId="168" fontId="64" fillId="0" borderId="3" xfId="3" applyFont="1" applyBorder="1" applyAlignment="1">
      <alignment horizontal="left" vertical="center"/>
    </xf>
    <xf numFmtId="0" fontId="11" fillId="0" borderId="0" xfId="74" applyFont="1" applyAlignment="1">
      <alignment horizontal="center" vertical="center" wrapText="1"/>
    </xf>
    <xf numFmtId="0" fontId="62" fillId="13" borderId="3" xfId="74" applyFont="1" applyFill="1" applyBorder="1" applyAlignment="1">
      <alignment horizontal="center" vertical="center" wrapText="1"/>
    </xf>
    <xf numFmtId="168" fontId="8" fillId="0" borderId="17" xfId="74" applyNumberFormat="1" applyFont="1" applyBorder="1" applyAlignment="1">
      <alignment horizontal="center" vertical="center" wrapText="1"/>
    </xf>
    <xf numFmtId="0" fontId="8" fillId="0" borderId="17" xfId="74" applyFont="1" applyBorder="1" applyAlignment="1">
      <alignment horizontal="center" vertical="center" wrapText="1"/>
    </xf>
    <xf numFmtId="0" fontId="47" fillId="0" borderId="31" xfId="74" applyFont="1" applyBorder="1" applyAlignment="1">
      <alignment horizontal="center" vertical="center" wrapText="1"/>
    </xf>
    <xf numFmtId="168" fontId="64" fillId="0" borderId="16" xfId="3" applyFont="1" applyBorder="1" applyAlignment="1">
      <alignment horizontal="left" vertical="center"/>
    </xf>
    <xf numFmtId="168" fontId="64" fillId="0" borderId="17" xfId="3" applyFont="1" applyBorder="1" applyAlignment="1">
      <alignment horizontal="left" vertical="center"/>
    </xf>
    <xf numFmtId="1" fontId="8" fillId="0" borderId="17" xfId="3" applyNumberFormat="1" applyFont="1" applyBorder="1" applyAlignment="1">
      <alignment horizontal="left" vertical="center"/>
    </xf>
    <xf numFmtId="1" fontId="8" fillId="0" borderId="18" xfId="3" applyNumberFormat="1" applyFont="1" applyBorder="1" applyAlignment="1">
      <alignment horizontal="left" vertical="center"/>
    </xf>
    <xf numFmtId="1" fontId="62" fillId="14" borderId="7" xfId="71" applyNumberFormat="1" applyFont="1" applyFill="1" applyBorder="1" applyAlignment="1">
      <alignment horizontal="left" vertical="center"/>
    </xf>
    <xf numFmtId="1" fontId="8" fillId="0" borderId="7" xfId="71" applyNumberFormat="1" applyFont="1" applyBorder="1" applyAlignment="1">
      <alignment horizontal="left" vertical="center" wrapText="1"/>
    </xf>
    <xf numFmtId="0" fontId="8" fillId="0" borderId="7" xfId="71" applyFont="1" applyBorder="1" applyAlignment="1">
      <alignment horizontal="left" vertical="center" wrapText="1"/>
    </xf>
    <xf numFmtId="1" fontId="62" fillId="3" borderId="7" xfId="71" applyNumberFormat="1" applyFont="1" applyFill="1" applyBorder="1" applyAlignment="1">
      <alignment horizontal="center" vertical="center" wrapText="1"/>
    </xf>
    <xf numFmtId="1" fontId="8" fillId="0" borderId="21" xfId="71" applyNumberFormat="1" applyFont="1" applyBorder="1" applyAlignment="1">
      <alignment horizontal="left" vertical="center" wrapText="1"/>
    </xf>
    <xf numFmtId="1" fontId="8" fillId="0" borderId="11" xfId="71" applyNumberFormat="1" applyFont="1" applyBorder="1" applyAlignment="1">
      <alignment horizontal="left" vertical="center" wrapText="1"/>
    </xf>
    <xf numFmtId="1" fontId="8" fillId="0" borderId="20" xfId="71" applyNumberFormat="1" applyFont="1" applyBorder="1" applyAlignment="1">
      <alignment horizontal="left" vertical="center" wrapText="1"/>
    </xf>
    <xf numFmtId="0" fontId="65" fillId="0" borderId="0" xfId="71" applyFont="1" applyAlignment="1">
      <alignment horizontal="center" vertical="center"/>
    </xf>
    <xf numFmtId="0" fontId="64" fillId="0" borderId="0" xfId="71" applyFont="1" applyAlignment="1">
      <alignment horizontal="left" vertical="center" wrapText="1"/>
    </xf>
    <xf numFmtId="1" fontId="62" fillId="0" borderId="0" xfId="71" applyNumberFormat="1" applyFont="1" applyAlignment="1">
      <alignment horizontal="left" vertical="center"/>
    </xf>
    <xf numFmtId="0" fontId="8" fillId="0" borderId="0" xfId="71" applyFont="1" applyBorder="1" applyAlignment="1">
      <alignment horizontal="center" vertical="justify"/>
    </xf>
    <xf numFmtId="0" fontId="8" fillId="0" borderId="0" xfId="71" applyFont="1" applyBorder="1"/>
    <xf numFmtId="0" fontId="62" fillId="0" borderId="56" xfId="71" applyFont="1" applyBorder="1" applyAlignment="1">
      <alignment horizontal="justify" vertical="center" wrapText="1"/>
    </xf>
    <xf numFmtId="0" fontId="8" fillId="0" borderId="66" xfId="71" applyFont="1" applyBorder="1" applyAlignment="1">
      <alignment horizontal="justify" vertical="center" wrapText="1"/>
    </xf>
    <xf numFmtId="176" fontId="66" fillId="5" borderId="66" xfId="7" applyNumberFormat="1" applyFont="1" applyFill="1" applyBorder="1" applyAlignment="1">
      <alignment horizontal="center" vertical="center" wrapText="1"/>
    </xf>
    <xf numFmtId="176" fontId="66" fillId="5" borderId="65" xfId="7" applyNumberFormat="1" applyFont="1" applyFill="1" applyBorder="1" applyAlignment="1">
      <alignment horizontal="center" vertical="center" wrapText="1"/>
    </xf>
    <xf numFmtId="0" fontId="11" fillId="0" borderId="0" xfId="71" applyFont="1" applyAlignment="1">
      <alignment horizontal="center" vertical="center"/>
    </xf>
    <xf numFmtId="0" fontId="31" fillId="0" borderId="0" xfId="71" applyFont="1" applyAlignment="1">
      <alignment horizontal="center" vertical="center" wrapText="1"/>
    </xf>
    <xf numFmtId="0" fontId="60" fillId="0" borderId="0" xfId="71" applyFont="1" applyAlignment="1">
      <alignment horizontal="center" vertical="center" wrapText="1"/>
    </xf>
    <xf numFmtId="0" fontId="61" fillId="0" borderId="0" xfId="71" applyFont="1" applyAlignment="1">
      <alignment horizontal="right" vertical="center" wrapText="1"/>
    </xf>
    <xf numFmtId="175" fontId="8" fillId="0" borderId="31" xfId="71" applyNumberFormat="1" applyFont="1" applyBorder="1" applyAlignment="1">
      <alignment horizontal="left" vertical="center"/>
    </xf>
    <xf numFmtId="0" fontId="62" fillId="0" borderId="56" xfId="71" applyFont="1" applyBorder="1" applyAlignment="1">
      <alignment horizontal="center" vertical="center" wrapText="1"/>
    </xf>
    <xf numFmtId="0" fontId="62" fillId="0" borderId="65" xfId="71" applyFont="1" applyBorder="1" applyAlignment="1">
      <alignment horizontal="center" vertical="center" wrapText="1"/>
    </xf>
    <xf numFmtId="10" fontId="8" fillId="0" borderId="66" xfId="7" applyNumberFormat="1" applyFont="1" applyFill="1" applyBorder="1" applyAlignment="1">
      <alignment horizontal="center" vertical="center"/>
    </xf>
    <xf numFmtId="0" fontId="62" fillId="0" borderId="7" xfId="71" applyFont="1" applyFill="1" applyBorder="1" applyAlignment="1">
      <alignment vertical="center" wrapText="1"/>
    </xf>
    <xf numFmtId="0" fontId="8" fillId="0" borderId="7" xfId="71" applyFont="1" applyFill="1" applyBorder="1" applyAlignment="1">
      <alignment vertical="center" wrapText="1"/>
    </xf>
    <xf numFmtId="0" fontId="8" fillId="0" borderId="0" xfId="71" applyFont="1" applyAlignment="1">
      <alignment horizontal="left" vertical="center" wrapText="1"/>
    </xf>
    <xf numFmtId="0" fontId="8" fillId="0" borderId="0" xfId="71" applyFont="1" applyBorder="1" applyAlignment="1">
      <alignment horizontal="left" vertical="center" wrapText="1"/>
    </xf>
    <xf numFmtId="49" fontId="62" fillId="0" borderId="0" xfId="71" applyNumberFormat="1" applyFont="1" applyBorder="1" applyAlignment="1">
      <alignment horizontal="center" vertical="center"/>
    </xf>
    <xf numFmtId="49" fontId="62" fillId="0" borderId="30" xfId="71" applyNumberFormat="1" applyFont="1" applyBorder="1" applyAlignment="1">
      <alignment horizontal="center" vertical="center"/>
    </xf>
    <xf numFmtId="0" fontId="8" fillId="0" borderId="31" xfId="71" applyFont="1" applyBorder="1" applyAlignment="1">
      <alignment horizontal="left" vertical="center" wrapText="1"/>
    </xf>
    <xf numFmtId="0" fontId="8" fillId="0" borderId="32" xfId="71" applyFont="1" applyBorder="1" applyAlignment="1">
      <alignment horizontal="left" vertical="center" wrapText="1"/>
    </xf>
    <xf numFmtId="0" fontId="8" fillId="0" borderId="42" xfId="71" applyFont="1" applyBorder="1" applyAlignment="1">
      <alignment vertical="center" wrapText="1"/>
    </xf>
    <xf numFmtId="0" fontId="8" fillId="0" borderId="28" xfId="71" applyFont="1" applyBorder="1" applyAlignment="1">
      <alignment vertical="center" wrapText="1"/>
    </xf>
    <xf numFmtId="0" fontId="62" fillId="12" borderId="7" xfId="71" applyFont="1" applyFill="1" applyBorder="1" applyAlignment="1">
      <alignment horizontal="center" vertical="center" wrapText="1"/>
    </xf>
    <xf numFmtId="0" fontId="8" fillId="12" borderId="7" xfId="71" applyFont="1" applyFill="1" applyBorder="1" applyAlignment="1">
      <alignment horizontal="center" vertical="center" wrapText="1"/>
    </xf>
    <xf numFmtId="0" fontId="62" fillId="12" borderId="7" xfId="71" applyFont="1" applyFill="1" applyBorder="1" applyAlignment="1">
      <alignment vertical="center" wrapText="1"/>
    </xf>
    <xf numFmtId="0" fontId="8" fillId="12" borderId="7" xfId="71" applyFont="1" applyFill="1" applyBorder="1" applyAlignment="1">
      <alignment vertical="center" wrapText="1"/>
    </xf>
    <xf numFmtId="0" fontId="8" fillId="0" borderId="21" xfId="71" applyFont="1" applyBorder="1" applyAlignment="1">
      <alignment horizontal="left" vertical="center" wrapText="1"/>
    </xf>
    <xf numFmtId="0" fontId="8" fillId="0" borderId="11" xfId="71" applyFont="1" applyBorder="1" applyAlignment="1">
      <alignment horizontal="left" vertical="center" wrapText="1"/>
    </xf>
    <xf numFmtId="0" fontId="8" fillId="0" borderId="20" xfId="71" applyFont="1" applyBorder="1" applyAlignment="1">
      <alignment horizontal="left" vertical="center" wrapText="1"/>
    </xf>
    <xf numFmtId="168" fontId="72" fillId="0" borderId="21" xfId="0" applyFont="1" applyBorder="1" applyAlignment="1">
      <alignment horizontal="left"/>
    </xf>
    <xf numFmtId="168" fontId="72" fillId="0" borderId="20" xfId="0" applyFont="1" applyBorder="1" applyAlignment="1">
      <alignment horizontal="left"/>
    </xf>
    <xf numFmtId="168" fontId="72" fillId="0" borderId="21" xfId="0" applyFont="1" applyBorder="1" applyAlignment="1">
      <alignment horizontal="center"/>
    </xf>
    <xf numFmtId="168" fontId="72" fillId="0" borderId="20" xfId="0" applyFont="1" applyBorder="1" applyAlignment="1">
      <alignment horizontal="center"/>
    </xf>
    <xf numFmtId="168" fontId="76" fillId="0" borderId="56" xfId="0" applyFont="1" applyBorder="1" applyAlignment="1">
      <alignment horizontal="center"/>
    </xf>
    <xf numFmtId="168" fontId="76" fillId="0" borderId="66" xfId="0" applyFont="1" applyBorder="1" applyAlignment="1">
      <alignment horizontal="center"/>
    </xf>
    <xf numFmtId="168" fontId="76" fillId="0" borderId="65" xfId="0" applyFont="1" applyBorder="1" applyAlignment="1">
      <alignment horizontal="center"/>
    </xf>
    <xf numFmtId="0" fontId="76" fillId="0" borderId="56" xfId="78" applyFont="1" applyFill="1" applyBorder="1" applyAlignment="1">
      <alignment horizontal="center"/>
    </xf>
    <xf numFmtId="0" fontId="76" fillId="0" borderId="66" xfId="78" applyFont="1" applyFill="1" applyBorder="1" applyAlignment="1">
      <alignment horizontal="center"/>
    </xf>
    <xf numFmtId="0" fontId="76" fillId="0" borderId="65" xfId="78" applyFont="1" applyFill="1" applyBorder="1" applyAlignment="1">
      <alignment horizontal="center"/>
    </xf>
    <xf numFmtId="168" fontId="76" fillId="0" borderId="19" xfId="0" applyFont="1" applyBorder="1" applyAlignment="1">
      <alignment horizontal="center"/>
    </xf>
    <xf numFmtId="168" fontId="76" fillId="0" borderId="26" xfId="0" applyFont="1" applyBorder="1" applyAlignment="1">
      <alignment horizontal="center"/>
    </xf>
    <xf numFmtId="168" fontId="89" fillId="0" borderId="7" xfId="0" applyFont="1" applyBorder="1" applyAlignment="1">
      <alignment horizontal="left" vertical="center"/>
    </xf>
    <xf numFmtId="168" fontId="72" fillId="0" borderId="21" xfId="0" applyFont="1" applyFill="1" applyBorder="1" applyAlignment="1">
      <alignment horizontal="left" vertical="center"/>
    </xf>
    <xf numFmtId="168" fontId="72" fillId="0" borderId="20" xfId="0" applyFont="1" applyFill="1" applyBorder="1" applyAlignment="1">
      <alignment horizontal="left" vertical="center"/>
    </xf>
    <xf numFmtId="168" fontId="76" fillId="0" borderId="21" xfId="0" applyFont="1" applyBorder="1" applyAlignment="1">
      <alignment horizontal="center"/>
    </xf>
    <xf numFmtId="168" fontId="76" fillId="0" borderId="11" xfId="0" applyFont="1" applyBorder="1" applyAlignment="1">
      <alignment horizontal="center"/>
    </xf>
    <xf numFmtId="168" fontId="76" fillId="0" borderId="20" xfId="0" applyFont="1" applyBorder="1" applyAlignment="1">
      <alignment horizontal="center"/>
    </xf>
    <xf numFmtId="1" fontId="76" fillId="0" borderId="7" xfId="78" applyNumberFormat="1" applyFont="1" applyFill="1" applyBorder="1" applyAlignment="1">
      <alignment horizontal="center" vertical="center" wrapText="1"/>
    </xf>
    <xf numFmtId="0" fontId="76" fillId="0" borderId="7" xfId="78" applyFont="1" applyFill="1" applyBorder="1" applyAlignment="1">
      <alignment horizontal="center" vertical="center" wrapText="1"/>
    </xf>
    <xf numFmtId="168" fontId="89" fillId="0" borderId="11" xfId="0" applyFont="1" applyBorder="1" applyAlignment="1">
      <alignment horizontal="left" vertical="center" wrapText="1"/>
    </xf>
    <xf numFmtId="168" fontId="89" fillId="0" borderId="20" xfId="0" applyFont="1" applyBorder="1" applyAlignment="1">
      <alignment horizontal="left" vertical="center" wrapText="1"/>
    </xf>
    <xf numFmtId="168" fontId="89" fillId="0" borderId="21" xfId="0" applyFont="1" applyBorder="1" applyAlignment="1">
      <alignment horizontal="left" vertical="center"/>
    </xf>
    <xf numFmtId="168" fontId="89" fillId="0" borderId="20" xfId="0" applyFont="1" applyBorder="1" applyAlignment="1">
      <alignment horizontal="left" vertical="center"/>
    </xf>
    <xf numFmtId="168" fontId="76" fillId="0" borderId="60" xfId="0" applyFont="1" applyBorder="1" applyAlignment="1">
      <alignment horizontal="center"/>
    </xf>
    <xf numFmtId="168" fontId="76" fillId="0" borderId="68" xfId="0" applyFont="1" applyBorder="1" applyAlignment="1">
      <alignment horizontal="center"/>
    </xf>
    <xf numFmtId="168" fontId="76" fillId="0" borderId="38" xfId="0" applyFont="1" applyBorder="1" applyAlignment="1">
      <alignment horizontal="center"/>
    </xf>
    <xf numFmtId="168" fontId="76" fillId="0" borderId="39" xfId="0" applyFont="1" applyBorder="1" applyAlignment="1">
      <alignment horizontal="center"/>
    </xf>
    <xf numFmtId="168" fontId="76" fillId="0" borderId="40" xfId="0" applyFont="1" applyBorder="1" applyAlignment="1">
      <alignment horizontal="center"/>
    </xf>
    <xf numFmtId="168" fontId="72" fillId="0" borderId="7" xfId="0" applyFont="1" applyFill="1" applyBorder="1" applyAlignment="1">
      <alignment horizontal="left" vertical="center"/>
    </xf>
    <xf numFmtId="168" fontId="72" fillId="0" borderId="7" xfId="0" applyFont="1" applyBorder="1" applyAlignment="1">
      <alignment horizontal="center"/>
    </xf>
    <xf numFmtId="168" fontId="72" fillId="0" borderId="7" xfId="0" applyFont="1" applyBorder="1" applyAlignment="1">
      <alignment horizontal="left"/>
    </xf>
    <xf numFmtId="168" fontId="76" fillId="0" borderId="7" xfId="0" applyFont="1" applyBorder="1" applyAlignment="1">
      <alignment horizontal="center"/>
    </xf>
    <xf numFmtId="168" fontId="89" fillId="0" borderId="11" xfId="0" applyFont="1" applyBorder="1" applyAlignment="1">
      <alignment horizontal="left" vertical="center"/>
    </xf>
    <xf numFmtId="168" fontId="89" fillId="0" borderId="21" xfId="0" applyFont="1" applyFill="1" applyBorder="1" applyAlignment="1">
      <alignment horizontal="left" vertical="center"/>
    </xf>
    <xf numFmtId="168" fontId="89" fillId="0" borderId="20" xfId="0" applyFont="1" applyFill="1" applyBorder="1" applyAlignment="1">
      <alignment horizontal="left" vertical="center"/>
    </xf>
    <xf numFmtId="168" fontId="94" fillId="0" borderId="11" xfId="0" applyFont="1" applyBorder="1" applyAlignment="1">
      <alignment horizontal="left" vertical="center" wrapText="1"/>
    </xf>
    <xf numFmtId="168" fontId="94" fillId="0" borderId="20" xfId="0" applyFont="1" applyBorder="1" applyAlignment="1">
      <alignment horizontal="left" vertical="center" wrapText="1"/>
    </xf>
    <xf numFmtId="168" fontId="89" fillId="0" borderId="7" xfId="0" applyFont="1" applyFill="1" applyBorder="1" applyAlignment="1">
      <alignment horizontal="left" vertical="center"/>
    </xf>
    <xf numFmtId="168" fontId="89" fillId="0" borderId="7" xfId="0" applyFont="1" applyBorder="1" applyAlignment="1">
      <alignment horizontal="left" vertical="center" wrapText="1"/>
    </xf>
    <xf numFmtId="168" fontId="89" fillId="0" borderId="11" xfId="0" applyFont="1" applyFill="1" applyBorder="1" applyAlignment="1">
      <alignment horizontal="left" vertical="center"/>
    </xf>
    <xf numFmtId="168" fontId="89" fillId="0" borderId="11" xfId="0" applyFont="1" applyFill="1" applyBorder="1" applyAlignment="1">
      <alignment horizontal="left" vertical="center" wrapText="1"/>
    </xf>
    <xf numFmtId="168" fontId="89" fillId="0" borderId="20" xfId="0" applyFont="1" applyFill="1" applyBorder="1" applyAlignment="1">
      <alignment horizontal="left" vertical="center" wrapText="1"/>
    </xf>
    <xf numFmtId="168" fontId="89" fillId="0" borderId="7" xfId="0" applyFont="1" applyFill="1" applyBorder="1" applyAlignment="1">
      <alignment horizontal="left" vertical="center" wrapText="1"/>
    </xf>
    <xf numFmtId="168" fontId="92" fillId="5" borderId="21" xfId="0" applyFont="1" applyFill="1" applyBorder="1" applyAlignment="1">
      <alignment horizontal="left" vertical="center" wrapText="1"/>
    </xf>
    <xf numFmtId="168" fontId="92" fillId="5" borderId="20" xfId="0" applyFont="1" applyFill="1" applyBorder="1" applyAlignment="1">
      <alignment horizontal="left" vertical="center" wrapText="1"/>
    </xf>
    <xf numFmtId="1" fontId="76" fillId="0" borderId="7" xfId="78" applyNumberFormat="1" applyFont="1" applyFill="1" applyBorder="1" applyAlignment="1">
      <alignment horizontal="center" vertical="center"/>
    </xf>
    <xf numFmtId="0" fontId="76" fillId="0" borderId="7" xfId="78" applyFont="1" applyFill="1" applyBorder="1" applyAlignment="1">
      <alignment horizontal="center" vertical="center"/>
    </xf>
    <xf numFmtId="168" fontId="89" fillId="0" borderId="21" xfId="0" applyFont="1" applyBorder="1" applyAlignment="1">
      <alignment horizontal="left"/>
    </xf>
    <xf numFmtId="168" fontId="89" fillId="0" borderId="20" xfId="0" applyFont="1" applyBorder="1" applyAlignment="1">
      <alignment horizontal="left"/>
    </xf>
    <xf numFmtId="168" fontId="92" fillId="5" borderId="21" xfId="0" applyFont="1" applyFill="1" applyBorder="1" applyAlignment="1">
      <alignment horizontal="left"/>
    </xf>
    <xf numFmtId="168" fontId="92" fillId="5" borderId="20" xfId="0" applyFont="1" applyFill="1" applyBorder="1" applyAlignment="1">
      <alignment horizontal="left"/>
    </xf>
    <xf numFmtId="168" fontId="89" fillId="0" borderId="7" xfId="0" applyFont="1" applyBorder="1" applyAlignment="1">
      <alignment horizontal="left"/>
    </xf>
    <xf numFmtId="2" fontId="72" fillId="0" borderId="22" xfId="0" applyNumberFormat="1" applyFont="1" applyBorder="1" applyAlignment="1">
      <alignment horizontal="center" vertical="center"/>
    </xf>
    <xf numFmtId="2" fontId="72" fillId="0" borderId="79" xfId="0" applyNumberFormat="1" applyFont="1" applyBorder="1" applyAlignment="1">
      <alignment horizontal="center" vertical="center"/>
    </xf>
    <xf numFmtId="2" fontId="72" fillId="0" borderId="24" xfId="0" applyNumberFormat="1" applyFont="1" applyBorder="1" applyAlignment="1">
      <alignment horizontal="center" vertical="center"/>
    </xf>
    <xf numFmtId="168" fontId="72" fillId="0" borderId="56" xfId="0" applyFont="1" applyBorder="1" applyAlignment="1">
      <alignment horizontal="center"/>
    </xf>
    <xf numFmtId="168" fontId="72" fillId="0" borderId="66" xfId="0" applyFont="1" applyBorder="1" applyAlignment="1">
      <alignment horizontal="center"/>
    </xf>
    <xf numFmtId="168" fontId="72" fillId="0" borderId="65" xfId="0" applyFont="1" applyBorder="1" applyAlignment="1">
      <alignment horizontal="center"/>
    </xf>
    <xf numFmtId="179" fontId="76" fillId="0" borderId="42" xfId="14" applyNumberFormat="1" applyFont="1" applyFill="1" applyBorder="1" applyAlignment="1">
      <alignment horizontal="center" vertical="center" wrapText="1"/>
    </xf>
    <xf numFmtId="179" fontId="76" fillId="0" borderId="28" xfId="14" applyNumberFormat="1" applyFont="1" applyFill="1" applyBorder="1" applyAlignment="1">
      <alignment horizontal="center" vertical="center" wrapText="1"/>
    </xf>
    <xf numFmtId="179" fontId="76" fillId="0" borderId="29" xfId="14" applyNumberFormat="1" applyFont="1" applyFill="1" applyBorder="1" applyAlignment="1">
      <alignment horizontal="center" vertical="center" wrapText="1"/>
    </xf>
    <xf numFmtId="179" fontId="76" fillId="0" borderId="44" xfId="14" applyNumberFormat="1" applyFont="1" applyFill="1" applyBorder="1" applyAlignment="1">
      <alignment horizontal="center" vertical="center" wrapText="1"/>
    </xf>
    <xf numFmtId="179" fontId="76" fillId="0" borderId="0" xfId="14" applyNumberFormat="1" applyFont="1" applyFill="1" applyBorder="1" applyAlignment="1">
      <alignment horizontal="center" vertical="center" wrapText="1"/>
    </xf>
    <xf numFmtId="179" fontId="76" fillId="0" borderId="30" xfId="14" applyNumberFormat="1" applyFont="1" applyFill="1" applyBorder="1" applyAlignment="1">
      <alignment horizontal="center" vertical="center" wrapText="1"/>
    </xf>
    <xf numFmtId="14" fontId="76" fillId="0" borderId="22" xfId="0" applyNumberFormat="1" applyFont="1" applyBorder="1" applyAlignment="1">
      <alignment horizontal="center" vertical="center" wrapText="1"/>
    </xf>
    <xf numFmtId="44" fontId="76" fillId="0" borderId="79" xfId="0" applyNumberFormat="1" applyFont="1" applyBorder="1" applyAlignment="1">
      <alignment horizontal="center" vertical="center" wrapText="1"/>
    </xf>
    <xf numFmtId="44" fontId="76" fillId="0" borderId="24" xfId="0" applyNumberFormat="1" applyFont="1" applyBorder="1" applyAlignment="1">
      <alignment horizontal="center" vertical="center" wrapText="1"/>
    </xf>
    <xf numFmtId="179" fontId="76" fillId="0" borderId="43" xfId="14" applyNumberFormat="1" applyFont="1" applyFill="1" applyBorder="1" applyAlignment="1">
      <alignment horizontal="center" vertical="center" wrapText="1"/>
    </xf>
    <xf numFmtId="179" fontId="76" fillId="0" borderId="31" xfId="14" applyNumberFormat="1" applyFont="1" applyFill="1" applyBorder="1" applyAlignment="1">
      <alignment horizontal="center" vertical="center" wrapText="1"/>
    </xf>
    <xf numFmtId="179" fontId="76" fillId="0" borderId="32" xfId="14" applyNumberFormat="1" applyFont="1" applyFill="1" applyBorder="1" applyAlignment="1">
      <alignment horizontal="center" vertical="center" wrapText="1"/>
    </xf>
    <xf numFmtId="0" fontId="76" fillId="12" borderId="56" xfId="79" applyFont="1" applyFill="1" applyBorder="1" applyAlignment="1">
      <alignment horizontal="center" vertical="center"/>
    </xf>
    <xf numFmtId="0" fontId="76" fillId="12" borderId="66" xfId="79" applyFont="1" applyFill="1" applyBorder="1" applyAlignment="1">
      <alignment horizontal="center" vertical="center"/>
    </xf>
    <xf numFmtId="0" fontId="76" fillId="12" borderId="65" xfId="79" applyFont="1" applyFill="1" applyBorder="1" applyAlignment="1">
      <alignment horizontal="center" vertical="center"/>
    </xf>
    <xf numFmtId="168" fontId="89" fillId="0" borderId="21" xfId="0" applyFont="1" applyFill="1" applyBorder="1" applyAlignment="1">
      <alignment horizontal="left" vertical="center" wrapText="1"/>
    </xf>
    <xf numFmtId="168" fontId="93" fillId="0" borderId="11" xfId="0" applyFont="1" applyFill="1" applyBorder="1" applyAlignment="1">
      <alignment horizontal="left" vertical="center" wrapText="1"/>
    </xf>
    <xf numFmtId="168" fontId="93" fillId="0" borderId="20" xfId="0" applyFont="1" applyFill="1" applyBorder="1" applyAlignment="1">
      <alignment horizontal="left" vertical="center" wrapText="1"/>
    </xf>
    <xf numFmtId="1" fontId="76" fillId="0" borderId="21" xfId="78" applyNumberFormat="1" applyFont="1" applyFill="1" applyBorder="1" applyAlignment="1">
      <alignment horizontal="center" vertical="center" wrapText="1"/>
    </xf>
    <xf numFmtId="1" fontId="76" fillId="0" borderId="11" xfId="78" applyNumberFormat="1" applyFont="1" applyFill="1" applyBorder="1" applyAlignment="1">
      <alignment horizontal="center" vertical="center" wrapText="1"/>
    </xf>
    <xf numFmtId="1" fontId="76" fillId="0" borderId="20" xfId="78" applyNumberFormat="1" applyFont="1" applyFill="1" applyBorder="1" applyAlignment="1">
      <alignment horizontal="center" vertical="center" wrapText="1"/>
    </xf>
    <xf numFmtId="168" fontId="93" fillId="0" borderId="7" xfId="0" applyFont="1" applyFill="1" applyBorder="1" applyAlignment="1">
      <alignment horizontal="left" vertical="center" wrapText="1"/>
    </xf>
    <xf numFmtId="168" fontId="89" fillId="0" borderId="21" xfId="0" applyFont="1" applyBorder="1" applyAlignment="1">
      <alignment horizontal="left" vertical="center" wrapText="1"/>
    </xf>
    <xf numFmtId="168" fontId="93" fillId="0" borderId="7" xfId="0" applyFont="1" applyFill="1" applyBorder="1" applyAlignment="1">
      <alignment horizontal="left" vertical="center"/>
    </xf>
    <xf numFmtId="168" fontId="93" fillId="0" borderId="11" xfId="0" applyFont="1" applyFill="1" applyBorder="1" applyAlignment="1">
      <alignment horizontal="left" vertical="center"/>
    </xf>
    <xf numFmtId="168" fontId="93" fillId="0" borderId="20" xfId="0" applyFont="1" applyFill="1" applyBorder="1" applyAlignment="1">
      <alignment horizontal="left" vertical="center"/>
    </xf>
    <xf numFmtId="168" fontId="2" fillId="0" borderId="2" xfId="0" applyFont="1" applyBorder="1" applyAlignment="1">
      <alignment horizontal="center" vertical="center" wrapText="1"/>
    </xf>
    <xf numFmtId="168" fontId="3" fillId="0" borderId="70" xfId="0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44" fontId="2" fillId="0" borderId="16" xfId="0" applyNumberFormat="1" applyFont="1" applyBorder="1" applyAlignment="1">
      <alignment horizontal="left" vertical="center" wrapText="1"/>
    </xf>
    <xf numFmtId="0" fontId="2" fillId="0" borderId="17" xfId="0" applyNumberFormat="1" applyFont="1" applyBorder="1" applyAlignment="1">
      <alignment horizontal="left" vertical="center" wrapText="1"/>
    </xf>
    <xf numFmtId="0" fontId="2" fillId="0" borderId="18" xfId="0" applyNumberFormat="1" applyFont="1" applyBorder="1" applyAlignment="1">
      <alignment horizontal="left" vertical="center" wrapText="1"/>
    </xf>
    <xf numFmtId="168" fontId="2" fillId="0" borderId="6" xfId="0" applyFont="1" applyBorder="1" applyAlignment="1">
      <alignment horizontal="center" vertical="center"/>
    </xf>
    <xf numFmtId="168" fontId="2" fillId="0" borderId="16" xfId="0" applyFont="1" applyBorder="1" applyAlignment="1">
      <alignment horizontal="center" vertical="center" wrapText="1"/>
    </xf>
    <xf numFmtId="168" fontId="3" fillId="2" borderId="19" xfId="0" applyFont="1" applyFill="1" applyBorder="1" applyAlignment="1">
      <alignment horizontal="left" vertical="center" wrapText="1"/>
    </xf>
    <xf numFmtId="168" fontId="3" fillId="2" borderId="9" xfId="0" applyFont="1" applyFill="1" applyBorder="1" applyAlignment="1">
      <alignment horizontal="left" vertical="center" wrapText="1"/>
    </xf>
    <xf numFmtId="168" fontId="2" fillId="0" borderId="62" xfId="0" applyFont="1" applyBorder="1" applyAlignment="1">
      <alignment horizontal="left" vertical="center" wrapText="1"/>
    </xf>
    <xf numFmtId="168" fontId="2" fillId="0" borderId="63" xfId="0" applyFont="1" applyBorder="1" applyAlignment="1">
      <alignment horizontal="left" vertical="center" wrapText="1"/>
    </xf>
    <xf numFmtId="168" fontId="3" fillId="0" borderId="39" xfId="0" applyFont="1" applyBorder="1" applyAlignment="1">
      <alignment horizontal="left" vertical="center" wrapText="1"/>
    </xf>
    <xf numFmtId="168" fontId="2" fillId="0" borderId="50" xfId="0" applyFont="1" applyBorder="1" applyAlignment="1">
      <alignment horizontal="right" vertical="center"/>
    </xf>
    <xf numFmtId="168" fontId="2" fillId="0" borderId="25" xfId="0" applyFont="1" applyBorder="1" applyAlignment="1">
      <alignment horizontal="right" vertical="center"/>
    </xf>
    <xf numFmtId="168" fontId="2" fillId="0" borderId="51" xfId="0" applyFont="1" applyBorder="1" applyAlignment="1">
      <alignment horizontal="right" vertical="center"/>
    </xf>
    <xf numFmtId="168" fontId="2" fillId="0" borderId="6" xfId="0" applyFont="1" applyBorder="1" applyAlignment="1">
      <alignment horizontal="left" vertical="center" wrapText="1"/>
    </xf>
    <xf numFmtId="168" fontId="2" fillId="0" borderId="8" xfId="0" applyFont="1" applyBorder="1" applyAlignment="1">
      <alignment horizontal="left" vertical="center" wrapText="1"/>
    </xf>
    <xf numFmtId="168" fontId="47" fillId="0" borderId="0" xfId="0" applyFont="1" applyAlignment="1">
      <alignment horizontal="right" vertical="center" wrapText="1"/>
    </xf>
    <xf numFmtId="168" fontId="47" fillId="5" borderId="2" xfId="0" applyFont="1" applyFill="1" applyBorder="1" applyAlignment="1">
      <alignment horizontal="right" vertical="center"/>
    </xf>
    <xf numFmtId="168" fontId="47" fillId="5" borderId="4" xfId="0" applyFont="1" applyFill="1" applyBorder="1" applyAlignment="1">
      <alignment horizontal="right" vertical="center"/>
    </xf>
    <xf numFmtId="168" fontId="47" fillId="5" borderId="6" xfId="0" applyFont="1" applyFill="1" applyBorder="1" applyAlignment="1">
      <alignment horizontal="right" vertical="center" wrapText="1"/>
    </xf>
    <xf numFmtId="168" fontId="47" fillId="5" borderId="8" xfId="0" applyFont="1" applyFill="1" applyBorder="1" applyAlignment="1">
      <alignment horizontal="right" vertical="center" wrapText="1"/>
    </xf>
    <xf numFmtId="168" fontId="47" fillId="5" borderId="16" xfId="0" applyFont="1" applyFill="1" applyBorder="1" applyAlignment="1">
      <alignment horizontal="right" vertical="center"/>
    </xf>
    <xf numFmtId="168" fontId="47" fillId="5" borderId="18" xfId="0" applyFont="1" applyFill="1" applyBorder="1" applyAlignment="1">
      <alignment horizontal="right" vertical="center"/>
    </xf>
    <xf numFmtId="4" fontId="36" fillId="0" borderId="48" xfId="4" applyNumberFormat="1" applyFont="1" applyFill="1" applyBorder="1" applyAlignment="1">
      <alignment horizontal="center" vertical="center"/>
    </xf>
    <xf numFmtId="0" fontId="36" fillId="0" borderId="45" xfId="4" applyNumberFormat="1" applyFont="1" applyFill="1" applyBorder="1" applyAlignment="1">
      <alignment horizontal="center" vertical="center"/>
    </xf>
    <xf numFmtId="0" fontId="36" fillId="0" borderId="46" xfId="4" applyNumberFormat="1" applyFont="1" applyFill="1" applyBorder="1" applyAlignment="1">
      <alignment horizontal="center" vertical="center"/>
    </xf>
    <xf numFmtId="44" fontId="36" fillId="0" borderId="6" xfId="1" applyFont="1" applyFill="1" applyBorder="1" applyAlignment="1">
      <alignment horizontal="center" vertical="center"/>
    </xf>
    <xf numFmtId="44" fontId="36" fillId="0" borderId="7" xfId="1" applyFont="1" applyFill="1" applyBorder="1" applyAlignment="1">
      <alignment horizontal="center" vertical="center"/>
    </xf>
    <xf numFmtId="44" fontId="36" fillId="0" borderId="8" xfId="1" applyFont="1" applyFill="1" applyBorder="1" applyAlignment="1">
      <alignment horizontal="center" vertical="center"/>
    </xf>
    <xf numFmtId="4" fontId="36" fillId="0" borderId="6" xfId="4" applyNumberFormat="1" applyFont="1" applyFill="1" applyBorder="1" applyAlignment="1">
      <alignment horizontal="center" vertical="center"/>
    </xf>
    <xf numFmtId="0" fontId="36" fillId="0" borderId="7" xfId="4" applyNumberFormat="1" applyFont="1" applyFill="1" applyBorder="1" applyAlignment="1">
      <alignment horizontal="center" vertical="center"/>
    </xf>
    <xf numFmtId="0" fontId="36" fillId="0" borderId="8" xfId="4" applyNumberFormat="1" applyFont="1" applyFill="1" applyBorder="1" applyAlignment="1">
      <alignment horizontal="center" vertical="center"/>
    </xf>
    <xf numFmtId="44" fontId="36" fillId="0" borderId="52" xfId="1" applyFont="1" applyBorder="1" applyAlignment="1">
      <alignment horizontal="center" vertical="center"/>
    </xf>
    <xf numFmtId="44" fontId="36" fillId="0" borderId="49" xfId="1" applyFont="1" applyBorder="1" applyAlignment="1">
      <alignment horizontal="center" vertical="center"/>
    </xf>
    <xf numFmtId="44" fontId="36" fillId="0" borderId="53" xfId="1" applyFont="1" applyBorder="1" applyAlignment="1">
      <alignment horizontal="center" vertical="center"/>
    </xf>
    <xf numFmtId="165" fontId="36" fillId="0" borderId="2" xfId="4" applyNumberFormat="1" applyFont="1" applyBorder="1" applyAlignment="1">
      <alignment horizontal="center" vertical="center" wrapText="1"/>
    </xf>
    <xf numFmtId="165" fontId="36" fillId="0" borderId="3" xfId="4" applyNumberFormat="1" applyFont="1" applyBorder="1" applyAlignment="1">
      <alignment horizontal="center" vertical="center" wrapText="1"/>
    </xf>
    <xf numFmtId="165" fontId="36" fillId="0" borderId="4" xfId="4" applyNumberFormat="1" applyFont="1" applyBorder="1" applyAlignment="1">
      <alignment horizontal="center" vertical="center" wrapText="1"/>
    </xf>
    <xf numFmtId="165" fontId="36" fillId="0" borderId="6" xfId="4" applyNumberFormat="1" applyFont="1" applyBorder="1" applyAlignment="1">
      <alignment horizontal="center" vertical="center" wrapText="1"/>
    </xf>
    <xf numFmtId="165" fontId="36" fillId="0" borderId="7" xfId="4" applyNumberFormat="1" applyFont="1" applyBorder="1" applyAlignment="1">
      <alignment horizontal="center" vertical="center" wrapText="1"/>
    </xf>
    <xf numFmtId="165" fontId="36" fillId="0" borderId="8" xfId="4" applyNumberFormat="1" applyFont="1" applyBorder="1" applyAlignment="1">
      <alignment horizontal="center" vertical="center" wrapText="1"/>
    </xf>
    <xf numFmtId="10" fontId="36" fillId="0" borderId="6" xfId="2" applyNumberFormat="1" applyFont="1" applyBorder="1" applyAlignment="1">
      <alignment horizontal="center" vertical="center"/>
    </xf>
    <xf numFmtId="10" fontId="36" fillId="0" borderId="7" xfId="2" applyNumberFormat="1" applyFont="1" applyBorder="1" applyAlignment="1">
      <alignment horizontal="center" vertical="center"/>
    </xf>
    <xf numFmtId="10" fontId="36" fillId="0" borderId="8" xfId="2" applyNumberFormat="1" applyFont="1" applyBorder="1" applyAlignment="1">
      <alignment horizontal="center" vertical="center"/>
    </xf>
    <xf numFmtId="10" fontId="36" fillId="0" borderId="16" xfId="2" applyNumberFormat="1" applyFont="1" applyBorder="1" applyAlignment="1">
      <alignment horizontal="center" vertical="center"/>
    </xf>
    <xf numFmtId="10" fontId="36" fillId="0" borderId="17" xfId="2" applyNumberFormat="1" applyFont="1" applyBorder="1" applyAlignment="1">
      <alignment horizontal="center" vertical="center"/>
    </xf>
    <xf numFmtId="10" fontId="36" fillId="0" borderId="18" xfId="2" applyNumberFormat="1" applyFont="1" applyBorder="1" applyAlignment="1">
      <alignment horizontal="center" vertical="center"/>
    </xf>
    <xf numFmtId="44" fontId="36" fillId="0" borderId="6" xfId="1" applyFont="1" applyBorder="1" applyAlignment="1">
      <alignment horizontal="center" vertical="center"/>
    </xf>
    <xf numFmtId="44" fontId="36" fillId="0" borderId="7" xfId="1" applyFont="1" applyBorder="1" applyAlignment="1">
      <alignment horizontal="center" vertical="center"/>
    </xf>
    <xf numFmtId="44" fontId="36" fillId="0" borderId="8" xfId="1" applyFont="1" applyBorder="1" applyAlignment="1">
      <alignment horizontal="center" vertical="center"/>
    </xf>
    <xf numFmtId="4" fontId="36" fillId="0" borderId="48" xfId="4" applyNumberFormat="1" applyFont="1" applyBorder="1" applyAlignment="1">
      <alignment horizontal="center" vertical="center"/>
    </xf>
    <xf numFmtId="0" fontId="36" fillId="0" borderId="45" xfId="4" applyNumberFormat="1" applyFont="1" applyBorder="1" applyAlignment="1">
      <alignment horizontal="center" vertical="center"/>
    </xf>
    <xf numFmtId="0" fontId="36" fillId="0" borderId="46" xfId="4" applyNumberFormat="1" applyFont="1" applyBorder="1" applyAlignment="1">
      <alignment horizontal="center" vertical="center"/>
    </xf>
    <xf numFmtId="4" fontId="36" fillId="0" borderId="2" xfId="4" applyNumberFormat="1" applyFont="1" applyFill="1" applyBorder="1" applyAlignment="1">
      <alignment horizontal="center" vertical="center"/>
    </xf>
    <xf numFmtId="0" fontId="36" fillId="0" borderId="3" xfId="4" applyNumberFormat="1" applyFont="1" applyFill="1" applyBorder="1" applyAlignment="1">
      <alignment horizontal="center" vertical="center"/>
    </xf>
    <xf numFmtId="0" fontId="36" fillId="0" borderId="4" xfId="4" applyNumberFormat="1" applyFont="1" applyFill="1" applyBorder="1" applyAlignment="1">
      <alignment horizontal="center" vertical="center"/>
    </xf>
    <xf numFmtId="2" fontId="36" fillId="0" borderId="5" xfId="4" applyNumberFormat="1" applyFont="1" applyBorder="1" applyAlignment="1">
      <alignment horizontal="center" vertical="center"/>
    </xf>
    <xf numFmtId="2" fontId="36" fillId="0" borderId="11" xfId="4" applyNumberFormat="1" applyFont="1" applyBorder="1" applyAlignment="1">
      <alignment horizontal="center" vertical="center"/>
    </xf>
    <xf numFmtId="2" fontId="36" fillId="0" borderId="12" xfId="4" applyNumberFormat="1" applyFont="1" applyBorder="1" applyAlignment="1">
      <alignment horizontal="center" vertical="center"/>
    </xf>
    <xf numFmtId="2" fontId="36" fillId="0" borderId="5" xfId="4" applyNumberFormat="1" applyFont="1" applyFill="1" applyBorder="1" applyAlignment="1">
      <alignment horizontal="center" vertical="center"/>
    </xf>
    <xf numFmtId="2" fontId="36" fillId="0" borderId="11" xfId="4" applyNumberFormat="1" applyFont="1" applyFill="1" applyBorder="1" applyAlignment="1">
      <alignment horizontal="center" vertical="center"/>
    </xf>
    <xf numFmtId="2" fontId="36" fillId="0" borderId="12" xfId="4" applyNumberFormat="1" applyFont="1" applyFill="1" applyBorder="1" applyAlignment="1">
      <alignment horizontal="center" vertical="center"/>
    </xf>
    <xf numFmtId="4" fontId="36" fillId="0" borderId="1" xfId="4" applyNumberFormat="1" applyFont="1" applyBorder="1" applyAlignment="1">
      <alignment horizontal="center" vertical="center"/>
    </xf>
    <xf numFmtId="0" fontId="36" fillId="0" borderId="9" xfId="4" applyNumberFormat="1" applyFont="1" applyBorder="1" applyAlignment="1">
      <alignment horizontal="center" vertical="center"/>
    </xf>
    <xf numFmtId="0" fontId="36" fillId="0" borderId="10" xfId="4" applyNumberFormat="1" applyFont="1" applyBorder="1" applyAlignment="1">
      <alignment horizontal="center" vertical="center"/>
    </xf>
    <xf numFmtId="44" fontId="36" fillId="0" borderId="5" xfId="1" applyFont="1" applyBorder="1" applyAlignment="1">
      <alignment horizontal="center" vertical="center"/>
    </xf>
    <xf numFmtId="44" fontId="36" fillId="0" borderId="11" xfId="1" applyFont="1" applyBorder="1" applyAlignment="1">
      <alignment horizontal="center" vertical="center"/>
    </xf>
    <xf numFmtId="44" fontId="36" fillId="0" borderId="12" xfId="1" applyFont="1" applyBorder="1" applyAlignment="1">
      <alignment horizontal="center" vertical="center"/>
    </xf>
    <xf numFmtId="168" fontId="11" fillId="0" borderId="2" xfId="4" applyFont="1" applyBorder="1" applyAlignment="1">
      <alignment horizontal="right" vertical="center"/>
    </xf>
    <xf numFmtId="168" fontId="11" fillId="0" borderId="3" xfId="4" applyFont="1" applyBorder="1" applyAlignment="1">
      <alignment horizontal="right" vertical="center"/>
    </xf>
    <xf numFmtId="168" fontId="11" fillId="0" borderId="4" xfId="4" applyFont="1" applyBorder="1" applyAlignment="1">
      <alignment horizontal="right" vertical="center"/>
    </xf>
    <xf numFmtId="168" fontId="11" fillId="0" borderId="16" xfId="4" applyFont="1" applyBorder="1" applyAlignment="1">
      <alignment horizontal="right" vertical="center"/>
    </xf>
    <xf numFmtId="168" fontId="11" fillId="0" borderId="17" xfId="4" applyFont="1" applyBorder="1" applyAlignment="1">
      <alignment horizontal="right" vertical="center"/>
    </xf>
    <xf numFmtId="168" fontId="11" fillId="0" borderId="18" xfId="4" applyFont="1" applyBorder="1" applyAlignment="1">
      <alignment horizontal="right" vertical="center"/>
    </xf>
    <xf numFmtId="168" fontId="11" fillId="0" borderId="6" xfId="4" applyFont="1" applyBorder="1" applyAlignment="1">
      <alignment horizontal="right" vertical="center"/>
    </xf>
    <xf numFmtId="168" fontId="11" fillId="0" borderId="7" xfId="4" applyFont="1" applyBorder="1" applyAlignment="1">
      <alignment horizontal="right" vertical="center"/>
    </xf>
    <xf numFmtId="168" fontId="11" fillId="0" borderId="8" xfId="4" applyFont="1" applyBorder="1" applyAlignment="1">
      <alignment horizontal="right" vertical="center"/>
    </xf>
    <xf numFmtId="165" fontId="36" fillId="0" borderId="49" xfId="4" applyNumberFormat="1" applyFont="1" applyBorder="1" applyAlignment="1">
      <alignment horizontal="center" vertical="center" wrapText="1"/>
    </xf>
    <xf numFmtId="165" fontId="36" fillId="0" borderId="61" xfId="4" applyNumberFormat="1" applyFont="1" applyBorder="1" applyAlignment="1">
      <alignment horizontal="center" vertical="center" wrapText="1"/>
    </xf>
    <xf numFmtId="165" fontId="36" fillId="0" borderId="36" xfId="4" applyNumberFormat="1" applyFont="1" applyBorder="1" applyAlignment="1">
      <alignment horizontal="center" vertical="center" wrapText="1"/>
    </xf>
    <xf numFmtId="2" fontId="36" fillId="0" borderId="49" xfId="4" applyNumberFormat="1" applyFont="1" applyBorder="1" applyAlignment="1">
      <alignment horizontal="center" vertical="center" wrapText="1"/>
    </xf>
    <xf numFmtId="2" fontId="36" fillId="0" borderId="61" xfId="4" applyNumberFormat="1" applyFont="1" applyBorder="1" applyAlignment="1">
      <alignment horizontal="center" vertical="center" wrapText="1"/>
    </xf>
    <xf numFmtId="2" fontId="36" fillId="0" borderId="36" xfId="4" applyNumberFormat="1" applyFont="1" applyBorder="1" applyAlignment="1">
      <alignment horizontal="center" vertical="center" wrapText="1"/>
    </xf>
    <xf numFmtId="165" fontId="36" fillId="0" borderId="53" xfId="4" applyNumberFormat="1" applyFont="1" applyBorder="1" applyAlignment="1">
      <alignment horizontal="right" vertical="center" wrapText="1"/>
    </xf>
    <xf numFmtId="165" fontId="36" fillId="0" borderId="67" xfId="4" applyNumberFormat="1" applyFont="1" applyBorder="1" applyAlignment="1">
      <alignment horizontal="right" vertical="center" wrapText="1"/>
    </xf>
    <xf numFmtId="165" fontId="36" fillId="0" borderId="37" xfId="4" applyNumberFormat="1" applyFont="1" applyBorder="1" applyAlignment="1">
      <alignment horizontal="right" vertical="center" wrapText="1"/>
    </xf>
    <xf numFmtId="173" fontId="36" fillId="0" borderId="6" xfId="4" applyNumberFormat="1" applyFont="1" applyBorder="1" applyAlignment="1">
      <alignment horizontal="center" vertical="center"/>
    </xf>
    <xf numFmtId="173" fontId="36" fillId="0" borderId="7" xfId="4" applyNumberFormat="1" applyFont="1" applyBorder="1" applyAlignment="1">
      <alignment horizontal="center" vertical="center"/>
    </xf>
    <xf numFmtId="173" fontId="36" fillId="0" borderId="8" xfId="4" applyNumberFormat="1" applyFont="1" applyBorder="1" applyAlignment="1">
      <alignment horizontal="center" vertical="center"/>
    </xf>
    <xf numFmtId="2" fontId="36" fillId="0" borderId="48" xfId="4" applyNumberFormat="1" applyFont="1" applyBorder="1" applyAlignment="1">
      <alignment horizontal="center" vertical="center"/>
    </xf>
    <xf numFmtId="2" fontId="36" fillId="0" borderId="45" xfId="4" applyNumberFormat="1" applyFont="1" applyBorder="1" applyAlignment="1">
      <alignment horizontal="center" vertical="center"/>
    </xf>
    <xf numFmtId="2" fontId="36" fillId="0" borderId="46" xfId="4" applyNumberFormat="1" applyFont="1" applyBorder="1" applyAlignment="1">
      <alignment horizontal="center" vertical="center"/>
    </xf>
    <xf numFmtId="165" fontId="36" fillId="4" borderId="56" xfId="4" applyNumberFormat="1" applyFont="1" applyFill="1" applyBorder="1" applyAlignment="1">
      <alignment horizontal="center" vertical="center" wrapText="1"/>
    </xf>
    <xf numFmtId="165" fontId="36" fillId="4" borderId="66" xfId="4" applyNumberFormat="1" applyFont="1" applyFill="1" applyBorder="1" applyAlignment="1">
      <alignment horizontal="center" vertical="center" wrapText="1"/>
    </xf>
    <xf numFmtId="165" fontId="36" fillId="4" borderId="65" xfId="4" applyNumberFormat="1" applyFont="1" applyFill="1" applyBorder="1" applyAlignment="1">
      <alignment horizontal="center" vertical="center" wrapText="1"/>
    </xf>
    <xf numFmtId="2" fontId="36" fillId="0" borderId="45" xfId="4" applyNumberFormat="1" applyFont="1" applyBorder="1" applyAlignment="1">
      <alignment horizontal="center" vertical="center" wrapText="1"/>
    </xf>
    <xf numFmtId="0" fontId="36" fillId="0" borderId="2" xfId="4" applyNumberFormat="1" applyFont="1" applyBorder="1" applyAlignment="1">
      <alignment horizontal="center" vertical="center"/>
    </xf>
    <xf numFmtId="0" fontId="36" fillId="0" borderId="6" xfId="4" applyNumberFormat="1" applyFont="1" applyBorder="1" applyAlignment="1">
      <alignment horizontal="center" vertical="center"/>
    </xf>
    <xf numFmtId="44" fontId="36" fillId="0" borderId="4" xfId="4" applyNumberFormat="1" applyFont="1" applyBorder="1" applyAlignment="1">
      <alignment horizontal="center" vertical="center" wrapText="1"/>
    </xf>
    <xf numFmtId="44" fontId="36" fillId="0" borderId="8" xfId="4" applyNumberFormat="1" applyFont="1" applyBorder="1" applyAlignment="1">
      <alignment horizontal="center" vertical="center" wrapText="1"/>
    </xf>
    <xf numFmtId="44" fontId="36" fillId="0" borderId="3" xfId="1" applyFont="1" applyBorder="1" applyAlignment="1">
      <alignment horizontal="center" vertical="center"/>
    </xf>
    <xf numFmtId="4" fontId="36" fillId="0" borderId="3" xfId="4" applyNumberFormat="1" applyFont="1" applyBorder="1" applyAlignment="1">
      <alignment horizontal="center" vertical="center"/>
    </xf>
    <xf numFmtId="4" fontId="36" fillId="0" borderId="7" xfId="4" applyNumberFormat="1" applyFont="1" applyBorder="1" applyAlignment="1">
      <alignment horizontal="center" vertical="center"/>
    </xf>
    <xf numFmtId="3" fontId="36" fillId="0" borderId="3" xfId="4" applyNumberFormat="1" applyFont="1" applyBorder="1" applyAlignment="1">
      <alignment horizontal="center" vertical="center"/>
    </xf>
    <xf numFmtId="3" fontId="36" fillId="0" borderId="7" xfId="4" applyNumberFormat="1" applyFont="1" applyBorder="1" applyAlignment="1">
      <alignment horizontal="center" vertical="center"/>
    </xf>
    <xf numFmtId="3" fontId="36" fillId="0" borderId="3" xfId="4" applyNumberFormat="1" applyFont="1" applyBorder="1" applyAlignment="1">
      <alignment horizontal="left" vertical="center"/>
    </xf>
    <xf numFmtId="3" fontId="36" fillId="0" borderId="7" xfId="4" applyNumberFormat="1" applyFont="1" applyBorder="1" applyAlignment="1">
      <alignment horizontal="left" vertical="center"/>
    </xf>
    <xf numFmtId="165" fontId="36" fillId="0" borderId="74" xfId="4" applyNumberFormat="1" applyFont="1" applyBorder="1" applyAlignment="1">
      <alignment horizontal="center" vertical="center" wrapText="1"/>
    </xf>
    <xf numFmtId="165" fontId="36" fillId="0" borderId="59" xfId="4" applyNumberFormat="1" applyFont="1" applyBorder="1" applyAlignment="1">
      <alignment horizontal="center" vertical="center" wrapText="1"/>
    </xf>
    <xf numFmtId="165" fontId="36" fillId="0" borderId="48" xfId="4" applyNumberFormat="1" applyFont="1" applyBorder="1" applyAlignment="1">
      <alignment horizontal="center" vertical="center" wrapText="1"/>
    </xf>
    <xf numFmtId="165" fontId="36" fillId="0" borderId="71" xfId="4" applyNumberFormat="1" applyFont="1" applyBorder="1" applyAlignment="1">
      <alignment horizontal="center" vertical="center" wrapText="1"/>
    </xf>
    <xf numFmtId="165" fontId="36" fillId="0" borderId="45" xfId="4" applyNumberFormat="1" applyFont="1" applyBorder="1" applyAlignment="1">
      <alignment horizontal="center" vertical="center" wrapText="1"/>
    </xf>
    <xf numFmtId="2" fontId="36" fillId="0" borderId="71" xfId="4" applyNumberFormat="1" applyFont="1" applyBorder="1" applyAlignment="1">
      <alignment horizontal="center" vertical="center" wrapText="1"/>
    </xf>
    <xf numFmtId="165" fontId="36" fillId="0" borderId="69" xfId="4" applyNumberFormat="1" applyFont="1" applyBorder="1" applyAlignment="1">
      <alignment horizontal="right" vertical="center" wrapText="1"/>
    </xf>
    <xf numFmtId="165" fontId="36" fillId="0" borderId="46" xfId="4" applyNumberFormat="1" applyFont="1" applyBorder="1" applyAlignment="1">
      <alignment horizontal="right" vertical="center" wrapText="1"/>
    </xf>
    <xf numFmtId="3" fontId="36" fillId="0" borderId="6" xfId="4" applyNumberFormat="1" applyFont="1" applyBorder="1" applyAlignment="1">
      <alignment horizontal="center" vertical="center"/>
    </xf>
    <xf numFmtId="3" fontId="36" fillId="0" borderId="16" xfId="4" applyNumberFormat="1" applyFont="1" applyBorder="1" applyAlignment="1">
      <alignment horizontal="center" vertical="center"/>
    </xf>
    <xf numFmtId="3" fontId="36" fillId="0" borderId="17" xfId="4" applyNumberFormat="1" applyFont="1" applyBorder="1" applyAlignment="1">
      <alignment horizontal="left" vertical="center"/>
    </xf>
    <xf numFmtId="3" fontId="36" fillId="0" borderId="17" xfId="4" applyNumberFormat="1" applyFont="1" applyBorder="1" applyAlignment="1">
      <alignment horizontal="center" vertical="center"/>
    </xf>
    <xf numFmtId="4" fontId="36" fillId="0" borderId="17" xfId="4" applyNumberFormat="1" applyFont="1" applyBorder="1" applyAlignment="1">
      <alignment horizontal="center" vertical="center"/>
    </xf>
    <xf numFmtId="44" fontId="36" fillId="0" borderId="17" xfId="1" applyFont="1" applyBorder="1" applyAlignment="1">
      <alignment horizontal="center" vertical="center"/>
    </xf>
    <xf numFmtId="44" fontId="36" fillId="0" borderId="21" xfId="4" applyNumberFormat="1" applyFont="1" applyBorder="1" applyAlignment="1">
      <alignment horizontal="center" vertical="center" wrapText="1"/>
    </xf>
    <xf numFmtId="44" fontId="36" fillId="0" borderId="23" xfId="4" applyNumberFormat="1" applyFont="1" applyBorder="1" applyAlignment="1">
      <alignment horizontal="center" vertical="center" wrapText="1"/>
    </xf>
    <xf numFmtId="165" fontId="36" fillId="0" borderId="16" xfId="4" applyNumberFormat="1" applyFont="1" applyBorder="1" applyAlignment="1">
      <alignment horizontal="center" vertical="center" wrapText="1"/>
    </xf>
    <xf numFmtId="165" fontId="36" fillId="0" borderId="17" xfId="4" applyNumberFormat="1" applyFont="1" applyBorder="1" applyAlignment="1">
      <alignment horizontal="center" vertical="center" wrapText="1"/>
    </xf>
    <xf numFmtId="2" fontId="36" fillId="0" borderId="7" xfId="4" applyNumberFormat="1" applyFont="1" applyBorder="1" applyAlignment="1">
      <alignment horizontal="center" vertical="center" wrapText="1"/>
    </xf>
    <xf numFmtId="2" fontId="36" fillId="0" borderId="17" xfId="4" applyNumberFormat="1" applyFont="1" applyBorder="1" applyAlignment="1">
      <alignment horizontal="center" vertical="center" wrapText="1"/>
    </xf>
    <xf numFmtId="165" fontId="36" fillId="0" borderId="8" xfId="4" applyNumberFormat="1" applyFont="1" applyBorder="1" applyAlignment="1">
      <alignment horizontal="right" vertical="center" wrapText="1"/>
    </xf>
    <xf numFmtId="165" fontId="36" fillId="0" borderId="18" xfId="4" applyNumberFormat="1" applyFont="1" applyBorder="1" applyAlignment="1">
      <alignment horizontal="right" vertical="center" wrapText="1"/>
    </xf>
    <xf numFmtId="165" fontId="36" fillId="4" borderId="42" xfId="4" applyNumberFormat="1" applyFont="1" applyFill="1" applyBorder="1" applyAlignment="1">
      <alignment horizontal="center" vertical="center" wrapText="1"/>
    </xf>
    <xf numFmtId="165" fontId="36" fillId="4" borderId="28" xfId="4" applyNumberFormat="1" applyFont="1" applyFill="1" applyBorder="1" applyAlignment="1">
      <alignment horizontal="center" vertical="center" wrapText="1"/>
    </xf>
    <xf numFmtId="165" fontId="36" fillId="4" borderId="29" xfId="4" applyNumberFormat="1" applyFont="1" applyFill="1" applyBorder="1" applyAlignment="1">
      <alignment horizontal="center" vertical="center" wrapText="1"/>
    </xf>
    <xf numFmtId="44" fontId="36" fillId="0" borderId="62" xfId="4" applyNumberFormat="1" applyFont="1" applyBorder="1" applyAlignment="1">
      <alignment horizontal="right" vertical="center" wrapText="1"/>
    </xf>
    <xf numFmtId="44" fontId="36" fillId="0" borderId="60" xfId="4" applyNumberFormat="1" applyFont="1" applyBorder="1" applyAlignment="1">
      <alignment horizontal="right" vertical="center" wrapText="1"/>
    </xf>
    <xf numFmtId="44" fontId="36" fillId="0" borderId="47" xfId="4" applyNumberFormat="1" applyFont="1" applyBorder="1" applyAlignment="1">
      <alignment horizontal="right" vertical="center" wrapText="1"/>
    </xf>
    <xf numFmtId="165" fontId="36" fillId="0" borderId="4" xfId="4" applyNumberFormat="1" applyFont="1" applyBorder="1" applyAlignment="1">
      <alignment horizontal="right" vertical="center" wrapText="1"/>
    </xf>
    <xf numFmtId="2" fontId="36" fillId="0" borderId="6" xfId="4" applyNumberFormat="1" applyFont="1" applyBorder="1" applyAlignment="1">
      <alignment horizontal="center" vertical="center" wrapText="1"/>
    </xf>
    <xf numFmtId="3" fontId="36" fillId="0" borderId="45" xfId="4" applyNumberFormat="1" applyFont="1" applyBorder="1" applyAlignment="1">
      <alignment horizontal="left" vertical="center" wrapText="1"/>
    </xf>
    <xf numFmtId="3" fontId="36" fillId="0" borderId="45" xfId="4" applyNumberFormat="1" applyFont="1" applyBorder="1" applyAlignment="1">
      <alignment horizontal="center" vertical="center"/>
    </xf>
    <xf numFmtId="168" fontId="14" fillId="3" borderId="43" xfId="0" applyFont="1" applyFill="1" applyBorder="1" applyAlignment="1">
      <alignment horizontal="center" vertical="center"/>
    </xf>
    <xf numFmtId="168" fontId="14" fillId="3" borderId="31" xfId="0" applyFont="1" applyFill="1" applyBorder="1" applyAlignment="1">
      <alignment horizontal="center" vertical="center"/>
    </xf>
    <xf numFmtId="168" fontId="14" fillId="3" borderId="32" xfId="0" applyFont="1" applyFill="1" applyBorder="1" applyAlignment="1">
      <alignment horizontal="center" vertical="center"/>
    </xf>
    <xf numFmtId="168" fontId="8" fillId="4" borderId="56" xfId="4" applyFill="1" applyBorder="1" applyAlignment="1">
      <alignment horizontal="center" vertical="center"/>
    </xf>
    <xf numFmtId="168" fontId="8" fillId="4" borderId="66" xfId="4" applyFill="1" applyBorder="1" applyAlignment="1">
      <alignment horizontal="center" vertical="center"/>
    </xf>
    <xf numFmtId="168" fontId="8" fillId="4" borderId="65" xfId="4" applyFill="1" applyBorder="1" applyAlignment="1">
      <alignment horizontal="center" vertical="center"/>
    </xf>
    <xf numFmtId="2" fontId="36" fillId="0" borderId="6" xfId="4" applyNumberFormat="1" applyFont="1" applyBorder="1" applyAlignment="1">
      <alignment horizontal="center" vertical="center"/>
    </xf>
    <xf numFmtId="2" fontId="36" fillId="0" borderId="7" xfId="4" applyNumberFormat="1" applyFont="1" applyBorder="1" applyAlignment="1">
      <alignment horizontal="center" vertical="center"/>
    </xf>
    <xf numFmtId="2" fontId="36" fillId="0" borderId="8" xfId="4" applyNumberFormat="1" applyFont="1" applyBorder="1" applyAlignment="1">
      <alignment horizontal="center" vertical="center"/>
    </xf>
    <xf numFmtId="173" fontId="36" fillId="0" borderId="5" xfId="4" applyNumberFormat="1" applyFont="1" applyBorder="1" applyAlignment="1">
      <alignment horizontal="center" vertical="center"/>
    </xf>
    <xf numFmtId="173" fontId="36" fillId="0" borderId="11" xfId="4" applyNumberFormat="1" applyFont="1" applyBorder="1" applyAlignment="1">
      <alignment horizontal="center" vertical="center"/>
    </xf>
    <xf numFmtId="173" fontId="36" fillId="0" borderId="12" xfId="4" applyNumberFormat="1" applyFont="1" applyBorder="1" applyAlignment="1">
      <alignment horizontal="center" vertical="center"/>
    </xf>
    <xf numFmtId="168" fontId="8" fillId="0" borderId="52" xfId="4" applyBorder="1" applyAlignment="1">
      <alignment horizontal="center" vertical="center"/>
    </xf>
    <xf numFmtId="168" fontId="8" fillId="0" borderId="49" xfId="4" applyBorder="1" applyAlignment="1">
      <alignment horizontal="center" vertical="center"/>
    </xf>
    <xf numFmtId="168" fontId="8" fillId="0" borderId="53" xfId="4" applyBorder="1" applyAlignment="1">
      <alignment horizontal="center" vertical="center"/>
    </xf>
    <xf numFmtId="2" fontId="36" fillId="0" borderId="1" xfId="4" applyNumberFormat="1" applyFont="1" applyBorder="1" applyAlignment="1">
      <alignment horizontal="center" vertical="center"/>
    </xf>
    <xf numFmtId="2" fontId="36" fillId="0" borderId="9" xfId="4" applyNumberFormat="1" applyFont="1" applyBorder="1" applyAlignment="1">
      <alignment horizontal="center" vertical="center"/>
    </xf>
    <xf numFmtId="2" fontId="36" fillId="0" borderId="10" xfId="4" applyNumberFormat="1" applyFont="1" applyBorder="1" applyAlignment="1">
      <alignment horizontal="center" vertical="center"/>
    </xf>
    <xf numFmtId="168" fontId="26" fillId="0" borderId="0" xfId="0" applyFont="1" applyAlignment="1">
      <alignment horizontal="center" vertical="center"/>
    </xf>
    <xf numFmtId="168" fontId="26" fillId="0" borderId="0" xfId="0" applyFont="1" applyAlignment="1">
      <alignment horizontal="center" vertical="center" wrapText="1"/>
    </xf>
    <xf numFmtId="168" fontId="16" fillId="0" borderId="22" xfId="6" applyFont="1" applyBorder="1" applyAlignment="1">
      <alignment horizontal="center" vertical="center" wrapText="1"/>
    </xf>
    <xf numFmtId="168" fontId="16" fillId="0" borderId="24" xfId="6" applyFont="1" applyBorder="1" applyAlignment="1">
      <alignment horizontal="center" vertical="center" wrapText="1"/>
    </xf>
    <xf numFmtId="4" fontId="36" fillId="0" borderId="5" xfId="4" applyNumberFormat="1" applyFont="1" applyBorder="1" applyAlignment="1">
      <alignment horizontal="center" vertical="center"/>
    </xf>
    <xf numFmtId="0" fontId="36" fillId="0" borderId="11" xfId="4" applyNumberFormat="1" applyFont="1" applyBorder="1" applyAlignment="1">
      <alignment horizontal="center" vertical="center"/>
    </xf>
    <xf numFmtId="0" fontId="36" fillId="0" borderId="12" xfId="4" applyNumberFormat="1" applyFont="1" applyBorder="1" applyAlignment="1">
      <alignment horizontal="center" vertical="center"/>
    </xf>
    <xf numFmtId="4" fontId="36" fillId="0" borderId="6" xfId="4" applyNumberFormat="1" applyFont="1" applyBorder="1" applyAlignment="1">
      <alignment horizontal="center" vertical="center"/>
    </xf>
    <xf numFmtId="0" fontId="36" fillId="0" borderId="7" xfId="4" applyNumberFormat="1" applyFont="1" applyBorder="1" applyAlignment="1">
      <alignment horizontal="center" vertical="center"/>
    </xf>
    <xf numFmtId="0" fontId="36" fillId="0" borderId="8" xfId="4" applyNumberFormat="1" applyFont="1" applyBorder="1" applyAlignment="1">
      <alignment horizontal="center" vertical="center"/>
    </xf>
    <xf numFmtId="168" fontId="31" fillId="0" borderId="0" xfId="0" applyFont="1" applyAlignment="1">
      <alignment horizontal="left" vertical="center"/>
    </xf>
    <xf numFmtId="168" fontId="32" fillId="0" borderId="0" xfId="0" applyFont="1" applyAlignment="1">
      <alignment horizontal="center" vertical="center"/>
    </xf>
    <xf numFmtId="173" fontId="32" fillId="0" borderId="0" xfId="1" applyNumberFormat="1" applyFont="1" applyAlignment="1">
      <alignment horizontal="center" vertical="center"/>
    </xf>
    <xf numFmtId="168" fontId="42" fillId="0" borderId="0" xfId="5" applyFont="1" applyAlignment="1">
      <alignment horizontal="center" vertical="center" wrapText="1"/>
    </xf>
    <xf numFmtId="168" fontId="15" fillId="7" borderId="1" xfId="6" applyFont="1" applyFill="1" applyBorder="1" applyAlignment="1">
      <alignment horizontal="center" vertical="center"/>
    </xf>
    <xf numFmtId="168" fontId="15" fillId="7" borderId="9" xfId="6" applyFont="1" applyFill="1" applyBorder="1" applyAlignment="1">
      <alignment horizontal="center" vertical="center"/>
    </xf>
    <xf numFmtId="168" fontId="19" fillId="3" borderId="42" xfId="5" applyFont="1" applyFill="1" applyBorder="1" applyAlignment="1">
      <alignment horizontal="left" vertical="center" wrapText="1"/>
    </xf>
    <xf numFmtId="168" fontId="19" fillId="3" borderId="66" xfId="5" applyFont="1" applyFill="1" applyBorder="1" applyAlignment="1">
      <alignment horizontal="left" vertical="center" wrapText="1"/>
    </xf>
    <xf numFmtId="168" fontId="19" fillId="3" borderId="65" xfId="5" applyFont="1" applyFill="1" applyBorder="1" applyAlignment="1">
      <alignment horizontal="left" vertical="center" wrapText="1"/>
    </xf>
    <xf numFmtId="3" fontId="36" fillId="0" borderId="8" xfId="4" applyNumberFormat="1" applyFont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 wrapText="1"/>
    </xf>
    <xf numFmtId="168" fontId="8" fillId="3" borderId="0" xfId="4" applyFill="1" applyAlignment="1">
      <alignment horizontal="center" vertical="center"/>
    </xf>
    <xf numFmtId="168" fontId="14" fillId="7" borderId="0" xfId="0" applyFont="1" applyFill="1" applyAlignment="1">
      <alignment horizontal="center" vertical="center"/>
    </xf>
    <xf numFmtId="44" fontId="36" fillId="0" borderId="38" xfId="1" applyFont="1" applyBorder="1" applyAlignment="1">
      <alignment horizontal="center" vertical="center"/>
    </xf>
    <xf numFmtId="44" fontId="36" fillId="0" borderId="39" xfId="1" applyFont="1" applyBorder="1" applyAlignment="1">
      <alignment horizontal="center" vertical="center"/>
    </xf>
    <xf numFmtId="44" fontId="36" fillId="0" borderId="40" xfId="1" applyFont="1" applyBorder="1" applyAlignment="1">
      <alignment horizontal="center" vertical="center"/>
    </xf>
    <xf numFmtId="44" fontId="32" fillId="0" borderId="0" xfId="1" applyFont="1" applyAlignment="1">
      <alignment horizontal="center" vertical="center"/>
    </xf>
    <xf numFmtId="168" fontId="33" fillId="0" borderId="0" xfId="5" applyFont="1" applyAlignment="1">
      <alignment horizontal="center" vertical="center"/>
    </xf>
    <xf numFmtId="4" fontId="36" fillId="0" borderId="8" xfId="4" applyNumberFormat="1" applyFont="1" applyBorder="1" applyAlignment="1">
      <alignment horizontal="left" vertical="center" wrapText="1"/>
    </xf>
    <xf numFmtId="4" fontId="36" fillId="0" borderId="6" xfId="4" applyNumberFormat="1" applyFont="1" applyBorder="1" applyAlignment="1">
      <alignment horizontal="center" vertical="center" wrapText="1"/>
    </xf>
    <xf numFmtId="4" fontId="36" fillId="0" borderId="7" xfId="4" applyNumberFormat="1" applyFont="1" applyBorder="1" applyAlignment="1">
      <alignment horizontal="center" vertical="center" wrapText="1"/>
    </xf>
    <xf numFmtId="44" fontId="36" fillId="0" borderId="21" xfId="4" applyNumberFormat="1" applyFont="1" applyBorder="1" applyAlignment="1">
      <alignment horizontal="right" vertical="center" wrapText="1"/>
    </xf>
    <xf numFmtId="3" fontId="36" fillId="0" borderId="2" xfId="4" applyNumberFormat="1" applyFont="1" applyBorder="1" applyAlignment="1">
      <alignment horizontal="center" vertical="center"/>
    </xf>
    <xf numFmtId="0" fontId="36" fillId="0" borderId="52" xfId="4" applyNumberFormat="1" applyFont="1" applyBorder="1" applyAlignment="1">
      <alignment horizontal="center" vertical="center"/>
    </xf>
    <xf numFmtId="0" fontId="36" fillId="0" borderId="59" xfId="4" applyNumberFormat="1" applyFont="1" applyBorder="1" applyAlignment="1">
      <alignment horizontal="center" vertical="center"/>
    </xf>
    <xf numFmtId="3" fontId="36" fillId="0" borderId="49" xfId="4" applyNumberFormat="1" applyFont="1" applyBorder="1" applyAlignment="1">
      <alignment horizontal="left" vertical="center"/>
    </xf>
    <xf numFmtId="3" fontId="36" fillId="0" borderId="49" xfId="4" applyNumberFormat="1" applyFont="1" applyBorder="1" applyAlignment="1">
      <alignment horizontal="center" vertical="center"/>
    </xf>
    <xf numFmtId="4" fontId="36" fillId="0" borderId="49" xfId="4" applyNumberFormat="1" applyFont="1" applyBorder="1" applyAlignment="1">
      <alignment horizontal="center" vertical="center"/>
    </xf>
    <xf numFmtId="44" fontId="36" fillId="0" borderId="67" xfId="4" applyNumberFormat="1" applyFont="1" applyBorder="1" applyAlignment="1">
      <alignment horizontal="right" vertical="center" wrapText="1"/>
    </xf>
    <xf numFmtId="3" fontId="36" fillId="0" borderId="7" xfId="4" applyNumberFormat="1" applyFont="1" applyBorder="1" applyAlignment="1">
      <alignment horizontal="left" vertical="center" wrapText="1"/>
    </xf>
    <xf numFmtId="0" fontId="36" fillId="0" borderId="16" xfId="4" applyNumberFormat="1" applyFont="1" applyBorder="1" applyAlignment="1">
      <alignment horizontal="center" vertical="center"/>
    </xf>
    <xf numFmtId="44" fontId="36" fillId="0" borderId="18" xfId="4" applyNumberFormat="1" applyFont="1" applyBorder="1" applyAlignment="1">
      <alignment horizontal="center" vertical="center" wrapText="1"/>
    </xf>
    <xf numFmtId="165" fontId="36" fillId="0" borderId="52" xfId="4" applyNumberFormat="1" applyFont="1" applyBorder="1" applyAlignment="1">
      <alignment horizontal="center" vertical="center" wrapText="1"/>
    </xf>
    <xf numFmtId="165" fontId="36" fillId="0" borderId="41" xfId="4" applyNumberFormat="1" applyFont="1" applyBorder="1" applyAlignment="1">
      <alignment horizontal="center" vertical="center" wrapText="1"/>
    </xf>
    <xf numFmtId="44" fontId="36" fillId="0" borderId="73" xfId="4" applyNumberFormat="1" applyFont="1" applyBorder="1" applyAlignment="1">
      <alignment horizontal="right" vertical="center" wrapText="1"/>
    </xf>
    <xf numFmtId="44" fontId="36" fillId="0" borderId="53" xfId="4" applyNumberFormat="1" applyFont="1" applyBorder="1" applyAlignment="1">
      <alignment horizontal="right" vertical="center" wrapText="1"/>
    </xf>
    <xf numFmtId="44" fontId="36" fillId="0" borderId="46" xfId="4" applyNumberFormat="1" applyFont="1" applyBorder="1" applyAlignment="1">
      <alignment horizontal="right" vertical="center" wrapText="1"/>
    </xf>
    <xf numFmtId="44" fontId="36" fillId="0" borderId="69" xfId="4" applyNumberFormat="1" applyFont="1" applyBorder="1" applyAlignment="1">
      <alignment horizontal="right" vertical="center" wrapText="1"/>
    </xf>
    <xf numFmtId="3" fontId="36" fillId="0" borderId="45" xfId="4" applyNumberFormat="1" applyFont="1" applyBorder="1" applyAlignment="1">
      <alignment horizontal="left" vertical="center"/>
    </xf>
    <xf numFmtId="4" fontId="36" fillId="0" borderId="45" xfId="4" applyNumberFormat="1" applyFont="1" applyBorder="1" applyAlignment="1">
      <alignment horizontal="center" vertical="center"/>
    </xf>
    <xf numFmtId="44" fontId="36" fillId="0" borderId="45" xfId="1" applyFont="1" applyBorder="1" applyAlignment="1">
      <alignment horizontal="center" vertical="center"/>
    </xf>
    <xf numFmtId="44" fontId="36" fillId="0" borderId="57" xfId="4" applyNumberFormat="1" applyFont="1" applyBorder="1" applyAlignment="1">
      <alignment horizontal="right" vertical="center" wrapText="1"/>
    </xf>
    <xf numFmtId="172" fontId="36" fillId="0" borderId="7" xfId="4" applyNumberFormat="1" applyFont="1" applyBorder="1" applyAlignment="1">
      <alignment horizontal="center" vertical="center"/>
    </xf>
    <xf numFmtId="172" fontId="36" fillId="0" borderId="45" xfId="4" applyNumberFormat="1" applyFont="1" applyBorder="1" applyAlignment="1">
      <alignment horizontal="center" vertical="center"/>
    </xf>
    <xf numFmtId="3" fontId="36" fillId="0" borderId="7" xfId="4" applyNumberFormat="1" applyFont="1" applyBorder="1" applyAlignment="1">
      <alignment horizontal="center" vertical="center" wrapText="1"/>
    </xf>
    <xf numFmtId="3" fontId="36" fillId="0" borderId="45" xfId="4" applyNumberFormat="1" applyFont="1" applyBorder="1" applyAlignment="1">
      <alignment horizontal="center" vertical="center" wrapText="1"/>
    </xf>
    <xf numFmtId="168" fontId="14" fillId="0" borderId="0" xfId="0" applyFont="1" applyAlignment="1">
      <alignment horizontal="center" vertical="center"/>
    </xf>
    <xf numFmtId="168" fontId="21" fillId="0" borderId="0" xfId="0" applyFont="1" applyAlignment="1">
      <alignment horizontal="center" vertical="center" wrapText="1"/>
    </xf>
    <xf numFmtId="170" fontId="15" fillId="0" borderId="0" xfId="7" applyNumberFormat="1" applyFont="1" applyAlignment="1">
      <alignment horizontal="center" vertical="center"/>
    </xf>
    <xf numFmtId="168" fontId="35" fillId="0" borderId="0" xfId="5" applyFont="1" applyAlignment="1">
      <alignment horizontal="center" vertical="center"/>
    </xf>
    <xf numFmtId="165" fontId="36" fillId="0" borderId="0" xfId="4" applyNumberFormat="1" applyFont="1" applyAlignment="1">
      <alignment horizontal="center" vertical="center" wrapText="1"/>
    </xf>
    <xf numFmtId="44" fontId="36" fillId="0" borderId="19" xfId="4" applyNumberFormat="1" applyFont="1" applyBorder="1" applyAlignment="1">
      <alignment horizontal="right" vertical="center" wrapText="1"/>
    </xf>
    <xf numFmtId="4" fontId="36" fillId="0" borderId="4" xfId="4" applyNumberFormat="1" applyFont="1" applyBorder="1" applyAlignment="1">
      <alignment horizontal="left" vertical="center" wrapText="1"/>
    </xf>
    <xf numFmtId="4" fontId="36" fillId="0" borderId="2" xfId="4" applyNumberFormat="1" applyFont="1" applyBorder="1" applyAlignment="1">
      <alignment horizontal="center" vertical="center" wrapText="1"/>
    </xf>
    <xf numFmtId="4" fontId="36" fillId="0" borderId="3" xfId="4" applyNumberFormat="1" applyFont="1" applyBorder="1" applyAlignment="1">
      <alignment horizontal="center" vertical="center" wrapText="1"/>
    </xf>
    <xf numFmtId="168" fontId="34" fillId="6" borderId="56" xfId="0" applyFont="1" applyFill="1" applyBorder="1" applyAlignment="1">
      <alignment horizontal="center" vertical="center"/>
    </xf>
    <xf numFmtId="168" fontId="34" fillId="6" borderId="66" xfId="0" applyFont="1" applyFill="1" applyBorder="1" applyAlignment="1">
      <alignment horizontal="center" vertical="center"/>
    </xf>
    <xf numFmtId="168" fontId="34" fillId="6" borderId="65" xfId="0" applyFont="1" applyFill="1" applyBorder="1" applyAlignment="1">
      <alignment horizontal="center" vertical="center"/>
    </xf>
    <xf numFmtId="168" fontId="14" fillId="3" borderId="42" xfId="0" applyFont="1" applyFill="1" applyBorder="1" applyAlignment="1">
      <alignment horizontal="center" vertical="center"/>
    </xf>
    <xf numFmtId="168" fontId="14" fillId="3" borderId="28" xfId="0" applyFont="1" applyFill="1" applyBorder="1" applyAlignment="1">
      <alignment horizontal="center" vertical="center"/>
    </xf>
    <xf numFmtId="168" fontId="14" fillId="3" borderId="29" xfId="0" applyFont="1" applyFill="1" applyBorder="1" applyAlignment="1">
      <alignment horizontal="center" vertical="center"/>
    </xf>
    <xf numFmtId="168" fontId="8" fillId="0" borderId="56" xfId="4" applyBorder="1" applyAlignment="1">
      <alignment horizontal="center" vertical="center"/>
    </xf>
    <xf numFmtId="168" fontId="8" fillId="0" borderId="66" xfId="4" applyBorder="1" applyAlignment="1">
      <alignment horizontal="center" vertical="center"/>
    </xf>
    <xf numFmtId="168" fontId="8" fillId="0" borderId="65" xfId="4" applyBorder="1" applyAlignment="1">
      <alignment horizontal="center" vertical="center"/>
    </xf>
    <xf numFmtId="3" fontId="36" fillId="0" borderId="8" xfId="4" applyNumberFormat="1" applyFont="1" applyBorder="1" applyAlignment="1">
      <alignment horizontal="left" vertical="center" wrapText="1"/>
    </xf>
    <xf numFmtId="168" fontId="8" fillId="0" borderId="6" xfId="4" applyBorder="1" applyAlignment="1">
      <alignment horizontal="center" vertical="center"/>
    </xf>
    <xf numFmtId="168" fontId="8" fillId="0" borderId="7" xfId="4" applyBorder="1" applyAlignment="1">
      <alignment horizontal="center" vertical="center"/>
    </xf>
    <xf numFmtId="168" fontId="8" fillId="0" borderId="8" xfId="4" applyBorder="1" applyAlignment="1">
      <alignment horizontal="center" vertical="center"/>
    </xf>
    <xf numFmtId="168" fontId="16" fillId="0" borderId="22" xfId="6" applyFont="1" applyBorder="1" applyAlignment="1">
      <alignment horizontal="right" vertical="center" wrapText="1"/>
    </xf>
    <xf numFmtId="168" fontId="16" fillId="0" borderId="24" xfId="6" applyFont="1" applyBorder="1" applyAlignment="1">
      <alignment horizontal="right" vertical="center" wrapText="1"/>
    </xf>
    <xf numFmtId="3" fontId="36" fillId="0" borderId="52" xfId="4" applyNumberFormat="1" applyFont="1" applyBorder="1" applyAlignment="1">
      <alignment horizontal="center" vertical="center"/>
    </xf>
    <xf numFmtId="3" fontId="36" fillId="0" borderId="18" xfId="4" applyNumberFormat="1" applyFont="1" applyBorder="1" applyAlignment="1">
      <alignment horizontal="left" vertical="center"/>
    </xf>
    <xf numFmtId="44" fontId="36" fillId="0" borderId="23" xfId="4" applyNumberFormat="1" applyFont="1" applyBorder="1" applyAlignment="1">
      <alignment horizontal="right" vertical="center" wrapText="1"/>
    </xf>
    <xf numFmtId="44" fontId="36" fillId="0" borderId="8" xfId="4" applyNumberFormat="1" applyFont="1" applyBorder="1" applyAlignment="1">
      <alignment horizontal="right" vertical="center" wrapText="1"/>
    </xf>
    <xf numFmtId="44" fontId="36" fillId="0" borderId="7" xfId="4" applyNumberFormat="1" applyFont="1" applyBorder="1" applyAlignment="1">
      <alignment horizontal="right" vertical="center" wrapText="1"/>
    </xf>
    <xf numFmtId="44" fontId="36" fillId="0" borderId="18" xfId="4" applyNumberFormat="1" applyFont="1" applyBorder="1" applyAlignment="1">
      <alignment horizontal="right" vertical="center" wrapText="1"/>
    </xf>
    <xf numFmtId="168" fontId="8" fillId="0" borderId="16" xfId="4" applyBorder="1" applyAlignment="1">
      <alignment horizontal="center" vertical="center"/>
    </xf>
    <xf numFmtId="168" fontId="8" fillId="0" borderId="17" xfId="4" applyBorder="1" applyAlignment="1">
      <alignment horizontal="center" vertical="center"/>
    </xf>
    <xf numFmtId="168" fontId="8" fillId="0" borderId="18" xfId="4" applyBorder="1" applyAlignment="1">
      <alignment horizontal="center" vertical="center"/>
    </xf>
    <xf numFmtId="44" fontId="36" fillId="0" borderId="6" xfId="4" applyNumberFormat="1" applyFont="1" applyBorder="1" applyAlignment="1">
      <alignment horizontal="right" vertical="center" wrapText="1"/>
    </xf>
    <xf numFmtId="44" fontId="36" fillId="0" borderId="16" xfId="4" applyNumberFormat="1" applyFont="1" applyBorder="1" applyAlignment="1">
      <alignment horizontal="right" vertical="center" wrapText="1"/>
    </xf>
    <xf numFmtId="2" fontId="41" fillId="0" borderId="74" xfId="0" applyNumberFormat="1" applyFont="1" applyBorder="1" applyAlignment="1">
      <alignment horizontal="center" vertical="center"/>
    </xf>
    <xf numFmtId="2" fontId="41" fillId="0" borderId="59" xfId="0" applyNumberFormat="1" applyFont="1" applyBorder="1" applyAlignment="1">
      <alignment horizontal="center" vertical="center"/>
    </xf>
    <xf numFmtId="2" fontId="41" fillId="0" borderId="48" xfId="0" applyNumberFormat="1" applyFont="1" applyBorder="1" applyAlignment="1">
      <alignment horizontal="center" vertical="center"/>
    </xf>
    <xf numFmtId="2" fontId="41" fillId="0" borderId="52" xfId="0" applyNumberFormat="1" applyFont="1" applyBorder="1" applyAlignment="1">
      <alignment horizontal="center" vertical="center"/>
    </xf>
    <xf numFmtId="44" fontId="36" fillId="0" borderId="17" xfId="4" applyNumberFormat="1" applyFont="1" applyBorder="1" applyAlignment="1">
      <alignment horizontal="right" vertical="center" wrapText="1"/>
    </xf>
    <xf numFmtId="2" fontId="36" fillId="0" borderId="2" xfId="4" applyNumberFormat="1" applyFont="1" applyBorder="1" applyAlignment="1">
      <alignment horizontal="center" vertical="center" wrapText="1"/>
    </xf>
    <xf numFmtId="2" fontId="36" fillId="0" borderId="3" xfId="4" applyNumberFormat="1" applyFont="1" applyBorder="1" applyAlignment="1">
      <alignment horizontal="center" vertical="center" wrapText="1"/>
    </xf>
    <xf numFmtId="165" fontId="36" fillId="4" borderId="43" xfId="4" applyNumberFormat="1" applyFont="1" applyFill="1" applyBorder="1" applyAlignment="1">
      <alignment horizontal="center" vertical="center" wrapText="1"/>
    </xf>
    <xf numFmtId="165" fontId="36" fillId="4" borderId="31" xfId="4" applyNumberFormat="1" applyFont="1" applyFill="1" applyBorder="1" applyAlignment="1">
      <alignment horizontal="center" vertical="center" wrapText="1"/>
    </xf>
    <xf numFmtId="165" fontId="36" fillId="4" borderId="32" xfId="4" applyNumberFormat="1" applyFont="1" applyFill="1" applyBorder="1" applyAlignment="1">
      <alignment horizontal="center" vertical="center" wrapText="1"/>
    </xf>
    <xf numFmtId="165" fontId="36" fillId="0" borderId="75" xfId="4" applyNumberFormat="1" applyFont="1" applyBorder="1" applyAlignment="1">
      <alignment horizontal="right" vertical="center" wrapText="1"/>
    </xf>
    <xf numFmtId="165" fontId="36" fillId="0" borderId="68" xfId="4" applyNumberFormat="1" applyFont="1" applyBorder="1" applyAlignment="1">
      <alignment horizontal="right" vertical="center" wrapText="1"/>
    </xf>
    <xf numFmtId="165" fontId="36" fillId="0" borderId="58" xfId="4" applyNumberFormat="1" applyFont="1" applyBorder="1" applyAlignment="1">
      <alignment horizontal="right" vertical="center" wrapText="1"/>
    </xf>
  </cellXfs>
  <cellStyles count="80">
    <cellStyle name="20% - Énfasis5" xfId="78" builtinId="46"/>
    <cellStyle name="40% - Énfasis5" xfId="79" builtinId="47"/>
    <cellStyle name="Celda de comprobación" xfId="77" builtinId="23"/>
    <cellStyle name="Entrada" xfId="75" builtinId="20"/>
    <cellStyle name="Millares 2" xfId="14"/>
    <cellStyle name="Millares 2 2" xfId="19"/>
    <cellStyle name="Millares 2 2 2" xfId="24"/>
    <cellStyle name="Millares 2 3" xfId="21"/>
    <cellStyle name="Millares 3" xfId="25"/>
    <cellStyle name="Millares 4" xfId="72"/>
    <cellStyle name="Moneda" xfId="1" builtinId="4"/>
    <cellStyle name="Moneda 2" xfId="8"/>
    <cellStyle name="Moneda 2 2" xfId="16"/>
    <cellStyle name="Moneda 2 2 2" xfId="22"/>
    <cellStyle name="Moneda 2 3" xfId="20"/>
    <cellStyle name="Moneda 3" xfId="18"/>
    <cellStyle name="Moneda 3 2" xfId="23"/>
    <cellStyle name="Moneda 4" xfId="69"/>
    <cellStyle name="Normal" xfId="0" builtinId="0"/>
    <cellStyle name="Normal 10" xfId="3"/>
    <cellStyle name="Normal 10 2" xfId="13"/>
    <cellStyle name="Normal 11" xfId="32"/>
    <cellStyle name="Normal 12" xfId="27"/>
    <cellStyle name="Normal 13" xfId="31"/>
    <cellStyle name="Normal 14" xfId="12"/>
    <cellStyle name="Normal 15" xfId="11"/>
    <cellStyle name="Normal 16" xfId="30"/>
    <cellStyle name="Normal 17" xfId="33"/>
    <cellStyle name="Normal 18" xfId="37"/>
    <cellStyle name="Normal 19" xfId="38"/>
    <cellStyle name="Normal 2" xfId="9"/>
    <cellStyle name="Normal 2 2" xfId="4"/>
    <cellStyle name="Normal 2 2 2" xfId="17"/>
    <cellStyle name="Normal 2 3" xfId="70"/>
    <cellStyle name="Normal 20" xfId="39"/>
    <cellStyle name="Normal 21" xfId="40"/>
    <cellStyle name="Normal 22" xfId="41"/>
    <cellStyle name="Normal 23" xfId="44"/>
    <cellStyle name="Normal 24" xfId="29"/>
    <cellStyle name="Normal 25" xfId="42"/>
    <cellStyle name="Normal 26" xfId="45"/>
    <cellStyle name="Normal 27" xfId="43"/>
    <cellStyle name="Normal 28" xfId="46"/>
    <cellStyle name="Normal 29" xfId="50"/>
    <cellStyle name="Normal 3" xfId="10"/>
    <cellStyle name="Normal 30" xfId="55"/>
    <cellStyle name="Normal 31" xfId="57"/>
    <cellStyle name="Normal 32" xfId="49"/>
    <cellStyle name="Normal 33" xfId="56"/>
    <cellStyle name="Normal 34" xfId="53"/>
    <cellStyle name="Normal 35" xfId="48"/>
    <cellStyle name="Normal 36" xfId="58"/>
    <cellStyle name="Normal 37" xfId="59"/>
    <cellStyle name="Normal 38" xfId="61"/>
    <cellStyle name="Normal 39" xfId="51"/>
    <cellStyle name="Normal 4" xfId="15"/>
    <cellStyle name="Normal 40" xfId="60"/>
    <cellStyle name="Normal 41" xfId="62"/>
    <cellStyle name="Normal 42" xfId="63"/>
    <cellStyle name="Normal 43" xfId="52"/>
    <cellStyle name="Normal 44" xfId="54"/>
    <cellStyle name="Normal 45" xfId="47"/>
    <cellStyle name="Normal 46" xfId="65"/>
    <cellStyle name="Normal 47" xfId="67"/>
    <cellStyle name="Normal 48" xfId="64"/>
    <cellStyle name="Normal 49" xfId="66"/>
    <cellStyle name="Normal 5" xfId="28"/>
    <cellStyle name="Normal 50" xfId="68"/>
    <cellStyle name="Normal 51" xfId="71"/>
    <cellStyle name="Normal 51 2" xfId="74"/>
    <cellStyle name="Normal 52" xfId="73"/>
    <cellStyle name="Normal 6" xfId="34"/>
    <cellStyle name="Normal 7" xfId="36"/>
    <cellStyle name="Normal 8" xfId="26"/>
    <cellStyle name="Normal 9" xfId="35"/>
    <cellStyle name="Normal_ESTIMA_02" xfId="6"/>
    <cellStyle name="Normal_Sábana 5" xfId="5"/>
    <cellStyle name="Porcentaje" xfId="2" builtinId="5"/>
    <cellStyle name="Porcentaje 2" xfId="7"/>
    <cellStyle name="Salida" xfId="76" builtinId="21"/>
  </cellStyles>
  <dxfs count="19"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4" formatCode="_-&quot;Q&quot;* #,##0.00_-;\-&quot;Q&quot;* #,##0.00_-;_-&quot;Q&quot;* &quot;-&quot;??_-;_-@_-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2" formatCode="0.0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4" formatCode="_-&quot;Q&quot;* #,##0.00_-;\-&quot;Q&quot;* #,##0.00_-;_-&quot;Q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justify" vertical="justify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"/>
        <scheme val="none"/>
      </font>
      <numFmt numFmtId="34" formatCode="_-&quot;Q&quot;* #,##0.00_-;\-&quot;Q&quot;* #,##0.00_-;_-&quot;Q&quot;* &quot;-&quot;??_-;_-@_-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"/>
        <scheme val="none"/>
      </font>
      <numFmt numFmtId="34" formatCode="_-&quot;Q&quot;* #,##0.00_-;\-&quot;Q&quot;* #,##0.00_-;_-&quot;Q&quot;* &quot;-&quot;??_-;_-@_-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justify" vertical="justify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scheme val="none"/>
      </font>
      <numFmt numFmtId="34" formatCode="_-&quot;Q&quot;* #,##0.00_-;\-&quot;Q&quot;* #,##0.00_-;_-&quot;Q&quot;* &quot;-&quot;??_-;_-@_-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scheme val="none"/>
      </font>
      <numFmt numFmtId="34" formatCode="_-&quot;Q&quot;* #,##0.00_-;\-&quot;Q&quot;* #,##0.00_-;_-&quot;Q&quot;* &quot;-&quot;??_-;_-@_-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justify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A7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69" name="CuadroTexto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01" name="CuadroTexto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04" name="CuadroTexto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10" name="CuadroTexto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3" name="CuadroTexto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6" name="CuadroTexto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19" name="CuadroTexto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20" name="CuadroTexto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21" name="CuadroTexto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22" name="CuadroTexto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23" name="CuadroTexto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24" name="CuadroTexto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25" name="CuadroTexto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26" name="CuadroTexto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27" name="CuadroTexto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129" name="CuadroTexto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30" name="CuadroTexto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31" name="CuadroTexto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32" name="CuadroTexto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33" name="CuadroTexto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4" name="CuadroTexto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5" name="CuadroTexto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6" name="CuadroTexto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7" name="CuadroTexto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8" name="CuadroTexto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39" name="CuadroTexto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40" name="CuadroTexto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41" name="CuadroTexto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42" name="CuadroTexto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43" name="CuadroTexto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44" name="CuadroTexto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45" name="CuadroTexto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46" name="CuadroTexto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47" name="CuadroTexto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48" name="CuadroTexto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49" name="CuadroTexto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50" name="CuadroTexto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151" name="CuadroTexto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52" name="CuadroTexto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53" name="CuadroTexto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54" name="CuadroTexto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55" name="CuadroTexto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56" name="CuadroTexto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57" name="CuadroTexto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58" name="CuadroTexto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60" name="CuadroTexto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61" name="CuadroTexto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62" name="CuadroTexto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63" name="CuadroTexto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64" name="CuadroTexto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65" name="CuadroTexto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66" name="CuadroTexto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67" name="CuadroTexto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68" name="CuadroTexto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69" name="CuadroTexto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70" name="CuadroTexto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71" name="CuadroTexto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72" name="CuadroTexto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173" name="CuadroTexto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74" name="CuadroTexto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75" name="CuadroTexto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76" name="CuadroTexto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77" name="CuadroTexto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78" name="CuadroTexto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79" name="CuadroTexto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0" name="CuadroTexto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1" name="CuadroTexto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2" name="CuadroTexto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3" name="CuadroTexto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4" name="CuadroTexto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85" name="CuadroTexto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86" name="CuadroTexto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87" name="CuadroTexto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88" name="CuadroTexto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89" name="CuadroTexto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90" name="CuadroTexto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91" name="CuadroTexto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92" name="CuadroTexto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93" name="CuadroTexto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94" name="CuadroTexto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95" name="CuadroTexto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196" name="CuadroTexto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197" name="CuadroTexto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98" name="CuadroTexto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199" name="CuadroTexto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0" name="CuadroTexto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1" name="CuadroTexto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2" name="CuadroTexto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3" name="CuadroTexto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4" name="CuadroTexto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05" name="CuadroTexto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06" name="CuadroTexto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07" name="CuadroTexto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08" name="CuadroTexto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09" name="CuadroTexto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10" name="CuadroTexto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11" name="CuadroTexto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12" name="CuadroTexto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13" name="CuadroTexto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14" name="CuadroTexto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215" name="CuadroTexto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16" name="CuadroTexto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17" name="CuadroTexto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18" name="CuadroTexto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19" name="CuadroTexto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0" name="CuadroTexto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1" name="CuadroTexto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2" name="CuadroTexto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3" name="CuadroTexto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4" name="CuadroTexto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5" name="CuadroTexto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6" name="CuadroTexto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27" name="CuadroTexto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28" name="CuadroTexto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29" name="CuadroTexto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30" name="CuadroTexto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31" name="CuadroTexto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32" name="CuadroTexto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33" name="CuadroTexto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34" name="CuadroTexto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35" name="CuadroTexto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236" name="CuadroTexto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37" name="CuadroTexto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238" name="CuadroTexto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39" name="CuadroTexto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40" name="CuadroTexto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41" name="CuadroTexto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42" name="CuadroTexto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43" name="CuadroTexto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44" name="CuadroTexto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45" name="CuadroTexto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246" name="CuadroTexto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247" name="CuadroTexto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48" name="CuadroTexto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49" name="CuadroTexto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50" name="CuadroTexto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51" name="CuadroTexto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52" name="CuadroTexto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253" name="CuadroTexto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254" name="CuadroTexto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255" name="CuadroTexto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56" name="CuadroTexto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57" name="CuadroTexto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58" name="CuadroTexto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59" name="CuadroTexto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60" name="CuadroTexto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61" name="CuadroTexto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62" name="CuadroTexto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263" name="CuadroTexto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64" name="CuadroTexto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65" name="CuadroTexto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66" name="CuadroTexto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67" name="CuadroTexto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68" name="CuadroTexto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69" name="CuadroTexto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0" name="CuadroTexto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1" name="CuadroTexto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2" name="CuadroTexto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3" name="CuadroTexto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4" name="CuadroTexto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75" name="CuadroTexto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76" name="CuadroTexto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77" name="CuadroTexto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78" name="CuadroTexto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79" name="CuadroTexto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80" name="CuadroTexto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1" name="CuadroTexto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82" name="CuadroTexto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3" name="CuadroTexto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4" name="CuadroTexto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285" name="CuadroTexto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6" name="CuadroTexto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87" name="CuadroTexto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88" name="CuadroTexto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89" name="CuadroTexto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0" name="CuadroTexto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1" name="CuadroTexto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2" name="CuadroTexto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3" name="CuadroTexto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4" name="CuadroTexto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5" name="CuadroTexto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6" name="CuadroTexto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297" name="CuadroTexto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298" name="CuadroTexto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299" name="CuadroTexto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00" name="CuadroTexto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01" name="CuadroTexto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02" name="CuadroTexto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03" name="CuadroTexto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04" name="CuadroTexto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05" name="CuadroTexto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06" name="CuadroTexto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07" name="CuadroTexto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08" name="CuadroTexto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09" name="CuadroTexto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10" name="CuadroTexto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11" name="CuadroTexto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2" name="CuadroTexto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3" name="CuadroTexto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4" name="CuadroTexto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5" name="CuadroTexto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6" name="CuadroTexto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7" name="CuadroTexto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8" name="CuadroTexto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19" name="CuadroTexto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20" name="CuadroTexto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21" name="CuadroTexto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22" name="CuadroTexto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23" name="CuadroTexto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24" name="CuadroTexto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25" name="CuadroTexto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26" name="CuadroTexto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27" name="CuadroTexto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28" name="CuadroTexto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29" name="CuadroTexto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30" name="CuadroTexto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31" name="CuadroTexto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32" name="CuadroTexto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33" name="CuadroTexto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4" name="CuadroTexto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5" name="CuadroTexto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6" name="CuadroTexto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7" name="CuadroTexto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8" name="CuadroTexto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39" name="CuadroTexto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40" name="CuadroTexto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41" name="CuadroTexto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42" name="CuadroTexto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43" name="CuadroTexto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44" name="CuadroTexto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45" name="CuadroTexto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46" name="CuadroTexto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47" name="CuadroTexto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48" name="CuadroTexto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49" name="CuadroTexto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50" name="CuadroTexto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51" name="CuadroTexto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52" name="CuadroTexto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53" name="CuadroTexto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54" name="CuadroTexto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55" name="CuadroTexto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56" name="CuadroTexto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57" name="CuadroTexto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58" name="CuadroTexto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59" name="CuadroTexto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60" name="CuadroTexto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61" name="CuadroTexto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62" name="CuadroTexto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63" name="CuadroTexto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64" name="CuadroTexto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65" name="CuadroTexto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66" name="CuadroTexto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67" name="CuadroTexto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68" name="CuadroTexto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69" name="CuadroTexto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70" name="CuadroTexto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71" name="CuadroTexto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72" name="CuadroTexto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73" name="CuadroTexto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74" name="CuadroTexto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75" name="CuadroTexto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76" name="CuadroTexto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77" name="CuadroTexto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78" name="CuadroTexto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79" name="CuadroTexto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0" name="CuadroTexto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1" name="CuadroTexto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2" name="CuadroTexto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3" name="CuadroTexto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4" name="CuadroTexto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385" name="CuadroTexto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86" name="CuadroTexto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87" name="CuadroTexto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88" name="CuadroTexto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89" name="CuadroTexto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90" name="CuadroTexto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91" name="CuadroTexto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92" name="CuadroTexto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93" name="CuadroTexto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94" name="CuadroTexto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95" name="CuadroTexto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396" name="CuadroTexto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397" name="CuadroTexto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398" name="CuadroTexto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399" name="CuadroTexto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00" name="CuadroTexto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01" name="CuadroTexto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02" name="CuadroTexto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03" name="CuadroTexto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04" name="CuadroTexto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05" name="CuadroTexto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406" name="CuadroTexto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07" name="CuadroTexto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08" name="CuadroTexto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09" name="CuadroTexto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10" name="CuadroTexto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11" name="CuadroTexto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12" name="CuadroTexto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413" name="CuadroTexto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14" name="CuadroTexto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415" name="CuadroTexto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16" name="CuadroTexto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417" name="CuadroTexto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418" name="CuadroTexto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419" name="CuadroTexto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420" name="CuadroTexto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21" name="CuadroTexto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22" name="CuadroTexto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423" name="CuadroTexto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24" name="CuadroTexto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25" name="CuadroTexto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26" name="CuadroTexto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27" name="CuadroTexto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28" name="CuadroTexto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29" name="CuadroTexto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0" name="CuadroTexto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1" name="CuadroTexto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2" name="CuadroTexto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3" name="CuadroTexto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4" name="CuadroTexto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35" name="CuadroTexto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36" name="CuadroTexto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37" name="CuadroTexto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38" name="CuadroTexto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39" name="CuadroTexto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40" name="CuadroTexto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41" name="CuadroTexto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42" name="CuadroTexto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43" name="CuadroTexto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44" name="CuadroTexto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445" name="CuadroTexto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46" name="CuadroTexto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47" name="CuadroTexto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48" name="CuadroTexto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49" name="CuadroTexto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0" name="CuadroTexto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1" name="CuadroTexto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2" name="CuadroTexto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3" name="CuadroTexto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4" name="CuadroTexto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5" name="CuadroTexto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6" name="CuadroTexto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57" name="CuadroTexto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58" name="CuadroTexto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59" name="CuadroTexto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60" name="CuadroTexto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61" name="CuadroTexto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62" name="CuadroTexto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63" name="CuadroTexto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64" name="CuadroTexto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65" name="CuadroTexto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66" name="CuadroTexto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467" name="CuadroTexto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68" name="CuadroTexto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69" name="CuadroTexto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70" name="CuadroTexto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71" name="CuadroTexto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2" name="CuadroTexto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3" name="CuadroTexto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4" name="CuadroTexto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5" name="CuadroTexto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6" name="CuadroTexto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7" name="CuadroTexto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8" name="CuadroTexto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79" name="CuadroTexto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80" name="CuadroTexto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81" name="CuadroTexto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82" name="CuadroTexto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83" name="CuadroTexto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84" name="CuadroTexto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85" name="CuadroTexto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86" name="CuadroTexto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87" name="CuadroTexto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88" name="CuadroTexto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489" name="CuadroTexto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90" name="CuadroTexto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91" name="CuadroTexto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492" name="CuadroTexto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493" name="CuadroTexto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4" name="CuadroTexto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5" name="CuadroTexto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6" name="CuadroTexto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7" name="CuadroTexto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8" name="CuadroTexto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499" name="CuadroTexto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00" name="CuadroTexto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01" name="CuadroTexto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02" name="CuadroTexto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03" name="CuadroTexto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04" name="CuadroTexto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05" name="CuadroTexto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06" name="CuadroTexto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07" name="CuadroTexto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08" name="CuadroTexto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09" name="CuadroTexto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10" name="CuadroTexto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511" name="CuadroTexto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12" name="CuadroTexto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13" name="CuadroTexto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14" name="CuadroTexto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15" name="CuadroTexto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16" name="CuadroTexto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17" name="CuadroTexto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18" name="CuadroTexto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19" name="CuadroTexto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20" name="CuadroTexto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21" name="CuadroTexto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22" name="CuadroTexto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23" name="CuadroTexto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24" name="CuadroTexto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25" name="CuadroTexto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26" name="CuadroTexto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27" name="CuadroTexto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28" name="CuadroTexto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29" name="CuadroTexto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30" name="CuadroTexto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31" name="CuadroTexto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32" name="CuadroTexto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533" name="CuadroTexto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34" name="CuadroTexto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35" name="CuadroTexto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36" name="CuadroTexto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37" name="CuadroTexto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38" name="CuadroTexto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39" name="CuadroTexto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0" name="CuadroTexto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1" name="CuadroTexto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2" name="CuadroTexto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3" name="CuadroTexto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4" name="CuadroTexto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45" name="CuadroTexto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46" name="CuadroTexto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47" name="CuadroTexto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48" name="CuadroTexto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49" name="CuadroTexto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50" name="CuadroTexto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51" name="CuadroTexto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52" name="CuadroTexto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53" name="CuadroTexto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54" name="CuadroTexto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555" name="CuadroTexto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556" name="CuadroTexto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57" name="CuadroTexto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558" name="CuadroTexto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59" name="CuadroTexto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60" name="CuadroTexto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61" name="CuadroTexto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62" name="CuadroTexto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63" name="CuadroTexto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64" name="CuadroTexto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65" name="CuadroTexto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566" name="CuadroTexto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567" name="CuadroTexto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68" name="CuadroTexto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69" name="CuadroTexto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70" name="CuadroTexto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71" name="CuadroTexto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72" name="CuadroTexto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573" name="CuadroTexto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574" name="CuadroTexto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575" name="CuadroTexto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76" name="CuadroTexto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77" name="CuadroTexto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78" name="CuadroTexto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79" name="CuadroTexto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80" name="CuadroTexto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81" name="CuadroTexto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82" name="CuadroTexto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583" name="CuadroTexto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84" name="CuadroTexto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85" name="CuadroTexto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86" name="CuadroTexto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87" name="CuadroTexto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88" name="CuadroTexto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89" name="CuadroTexto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0" name="CuadroTexto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1" name="CuadroTexto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2" name="CuadroTexto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3" name="CuadroTexto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4" name="CuadroTexto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595" name="CuadroTexto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96" name="CuadroTexto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597" name="CuadroTexto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98" name="CuadroTexto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599" name="CuadroTexto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00" name="CuadroTexto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01" name="CuadroTexto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02" name="CuadroTexto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03" name="CuadroTexto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04" name="CuadroTexto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05" name="CuadroTexto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06" name="CuadroTexto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07" name="CuadroTexto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08" name="CuadroTexto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09" name="CuadroTexto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0" name="CuadroTexto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1" name="CuadroTexto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2" name="CuadroTexto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3" name="CuadroTexto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4" name="CuadroTexto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5" name="CuadroTexto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6" name="CuadroTexto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17" name="CuadroTexto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18" name="CuadroTexto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19" name="CuadroTexto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20" name="CuadroTexto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21" name="CuadroTexto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22" name="CuadroTexto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23" name="CuadroTexto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24" name="CuadroTexto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25" name="CuadroTexto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26" name="CuadroTexto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27" name="CuadroTexto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28" name="CuadroTexto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29" name="CuadroTexto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30" name="CuadroTexto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31" name="CuadroTexto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2" name="CuadroTexto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3" name="CuadroTexto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4" name="CuadroTexto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5" name="CuadroTexto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6" name="CuadroTexto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7" name="CuadroTexto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8" name="CuadroTexto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39" name="CuadroTexto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40" name="CuadroTexto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41" name="CuadroTexto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42" name="CuadroTexto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43" name="CuadroTexto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44" name="CuadroTexto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45" name="CuadroTexto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46" name="CuadroTexto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47" name="CuadroTexto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48" name="CuadroTexto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49" name="CuadroTexto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50" name="CuadroTexto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51" name="CuadroTexto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52" name="CuadroTexto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53" name="CuadroTexto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4" name="CuadroTexto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5" name="CuadroTexto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6" name="CuadroTexto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7" name="CuadroTexto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8" name="CuadroTexto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59" name="CuadroTexto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60" name="CuadroTexto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61" name="CuadroTexto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62" name="CuadroTexto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63" name="CuadroTexto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64" name="CuadroTexto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65" name="CuadroTexto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66" name="CuadroTexto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67" name="CuadroTexto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68" name="CuadroTexto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69" name="CuadroTexto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70" name="CuadroTexto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71" name="CuadroTexto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72" name="CuadroTexto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73" name="CuadroTexto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74" name="CuadroTexto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75" name="CuadroTexto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76" name="CuadroTexto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77" name="CuadroTexto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78" name="CuadroTexto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79" name="CuadroTexto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80" name="CuadroTexto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81" name="CuadroTexto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82" name="CuadroTexto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83" name="CuadroTexto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84" name="CuadroTexto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85" name="CuadroTexto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86" name="CuadroTexto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87" name="CuadroTexto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88" name="CuadroTexto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89" name="CuadroTexto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90" name="CuadroTexto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91" name="CuadroTexto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92" name="CuadroTexto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693" name="CuadroTexto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94" name="CuadroTexto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95" name="CuadroTexto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696" name="CuadroTexto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697" name="CuadroTexto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98" name="CuadroTexto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699" name="CuadroTexto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0" name="CuadroTexto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1" name="CuadroTexto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2" name="CuadroTexto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3" name="CuadroTexto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4" name="CuadroTexto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05" name="CuadroTexto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06" name="CuadroTexto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07" name="CuadroTexto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08" name="CuadroTexto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09" name="CuadroTexto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10" name="CuadroTexto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11" name="CuadroTexto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12" name="CuadroTexto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13" name="CuadroTexto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14" name="CuadroTexto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715" name="CuadroTexto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16" name="CuadroTexto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17" name="CuadroTexto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18" name="CuadroTexto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19" name="CuadroTexto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0" name="CuadroTexto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1" name="CuadroTexto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2" name="CuadroTexto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3" name="CuadroTexto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4" name="CuadroTexto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5" name="CuadroTexto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6" name="CuadroTexto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27" name="CuadroTexto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28" name="CuadroTexto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29" name="CuadroTexto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30" name="CuadroTexto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31" name="CuadroTexto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32" name="CuadroTexto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33" name="CuadroTexto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34" name="CuadroTexto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35" name="CuadroTexto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36" name="CuadroTexto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737" name="CuadroTexto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38" name="CuadroTexto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39" name="CuadroTexto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40" name="CuadroTexto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41" name="CuadroTexto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2" name="CuadroTexto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3" name="CuadroTexto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4" name="CuadroTexto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5" name="CuadroTexto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6" name="CuadroTexto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7" name="CuadroTexto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8" name="CuadroTexto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49" name="CuadroTexto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50" name="CuadroTexto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51" name="CuadroTexto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52" name="CuadroTexto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53" name="CuadroTexto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54" name="CuadroTexto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55" name="CuadroTexto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56" name="CuadroTexto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57" name="CuadroTexto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58" name="CuadroTexto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759" name="CuadroTexto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760" name="CuadroTexto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61" name="CuadroTexto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762" name="CuadroTexto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63" name="CuadroTexto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64" name="CuadroTexto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65" name="CuadroTexto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66" name="CuadroTexto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67" name="CuadroTexto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68" name="CuadroTexto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69" name="CuadroTexto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770" name="CuadroTexto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771" name="CuadroTexto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2" name="CuadroTexto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3" name="CuadroTexto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4" name="CuadroTexto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5" name="CuadroTexto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6" name="CuadroTexto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777" name="CuadroTexto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778" name="CuadroTexto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779" name="CuadroTexto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80" name="CuadroTexto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81" name="CuadroTexto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82" name="CuadroTexto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83" name="CuadroTexto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84" name="CuadroTexto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85" name="CuadroTexto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786" name="CuadroTexto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87" name="CuadroTexto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88" name="CuadroTexto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789" name="CuadroTexto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90" name="CuadroTexto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1" name="CuadroTexto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2" name="CuadroTexto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3" name="CuadroTexto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4" name="CuadroTexto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5" name="CuadroTexto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6" name="CuadroTexto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7" name="CuadroTexto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798" name="CuadroTexto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799" name="CuadroTexto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00" name="CuadroTexto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01" name="CuadroTexto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02" name="CuadroTexto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03" name="CuadroTexto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04" name="CuadroTexto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05" name="CuadroTexto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06" name="CuadroTexto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07" name="CuadroTexto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808" name="CuadroTexto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09" name="CuadroTexto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10" name="CuadroTexto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11" name="CuadroTexto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12" name="CuadroTexto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3" name="CuadroTexto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4" name="CuadroTexto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5" name="CuadroTexto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6" name="CuadroTexto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7" name="CuadroTexto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8" name="CuadroTexto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19" name="CuadroTexto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20" name="CuadroTexto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21" name="CuadroTexto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22" name="CuadroTexto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23" name="CuadroTexto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24" name="CuadroTexto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25" name="CuadroTexto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26" name="CuadroTexto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27" name="CuadroTexto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28" name="CuadroTexto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29" name="CuadroTexto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830" name="CuadroTexto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31" name="CuadroTexto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32" name="CuadroTexto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33" name="CuadroTexto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34" name="CuadroTexto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35" name="CuadroTexto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36" name="CuadroTexto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37" name="CuadroTexto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38" name="CuadroTexto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39" name="CuadroTexto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40" name="CuadroTexto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41" name="CuadroTexto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42" name="CuadroTexto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43" name="CuadroTexto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44" name="CuadroTexto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45" name="CuadroTexto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46" name="CuadroTexto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47" name="CuadroTexto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48" name="CuadroTexto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49" name="CuadroTexto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0" name="CuadroTexto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1" name="CuadroTexto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852" name="CuadroTexto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853" name="CuadroTexto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4" name="CuadroTexto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855" name="CuadroTexto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56" name="CuadroTexto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7" name="CuadroTexto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8" name="CuadroTexto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59" name="CuadroTexto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60" name="CuadroTexto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61" name="CuadroTexto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62" name="CuadroTexto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863" name="CuadroTexto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864" name="CuadroTexto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65" name="CuadroTexto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66" name="CuadroTexto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67" name="CuadroTexto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68" name="CuadroTexto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69" name="CuadroTexto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870" name="CuadroTexto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871" name="CuadroTexto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872" name="CuadroTexto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73" name="CuadroTexto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74" name="CuadroTexto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75" name="CuadroTexto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76" name="CuadroTexto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77" name="CuadroTexto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78" name="CuadroTexto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79" name="CuadroTexto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880" name="CuadroTexto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81" name="CuadroTexto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82" name="CuadroTexto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83" name="CuadroTexto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84" name="CuadroTexto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85" name="CuadroTexto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86" name="CuadroTexto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87" name="CuadroTexto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88" name="CuadroTexto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89" name="CuadroTexto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90" name="CuadroTexto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91" name="CuadroTexto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892" name="CuadroTexto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3" name="CuadroTexto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94" name="CuadroTexto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5" name="CuadroTexto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6" name="CuadroTexto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7" name="CuadroTexto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898" name="CuadroTexto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899" name="CuadroTexto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00" name="CuadroTexto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01" name="CuadroTexto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902" name="CuadroTexto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03" name="CuadroTexto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04" name="CuadroTexto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05" name="CuadroTexto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06" name="CuadroTexto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07" name="CuadroTexto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08" name="CuadroTexto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09" name="CuadroTexto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0" name="CuadroTexto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1" name="CuadroTexto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2" name="CuadroTexto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3" name="CuadroTexto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14" name="CuadroTexto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15" name="CuadroTexto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16" name="CuadroTexto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17" name="CuadroTexto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18" name="CuadroTexto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19" name="CuadroTexto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20" name="CuadroTexto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21" name="CuadroTexto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22" name="CuadroTexto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23" name="CuadroTexto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924" name="CuadroTexto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199</xdr:row>
      <xdr:rowOff>0</xdr:rowOff>
    </xdr:from>
    <xdr:ext cx="65" cy="358541"/>
    <xdr:sp macro="" textlink="">
      <xdr:nvSpPr>
        <xdr:cNvPr id="925" name="CuadroTexto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SpPr txBox="1"/>
      </xdr:nvSpPr>
      <xdr:spPr>
        <a:xfrm>
          <a:off x="7410450" y="6729412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26" name="CuadroTexto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2227"/>
    <xdr:sp macro="" textlink="">
      <xdr:nvSpPr>
        <xdr:cNvPr id="927" name="CuadroTexto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SpPr txBox="1"/>
      </xdr:nvSpPr>
      <xdr:spPr>
        <a:xfrm>
          <a:off x="5600700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28" name="CuadroTexto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29" name="CuadroTexto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30" name="CuadroTexto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31" name="CuadroTexto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32" name="CuadroTexto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33" name="CuadroTexto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199</xdr:row>
      <xdr:rowOff>0</xdr:rowOff>
    </xdr:from>
    <xdr:ext cx="65" cy="172227"/>
    <xdr:sp macro="" textlink="">
      <xdr:nvSpPr>
        <xdr:cNvPr id="934" name="CuadroTexto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SpPr txBox="1"/>
      </xdr:nvSpPr>
      <xdr:spPr>
        <a:xfrm>
          <a:off x="5699093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75093"/>
    <xdr:sp macro="" textlink="">
      <xdr:nvSpPr>
        <xdr:cNvPr id="935" name="CuadroTexto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SpPr txBox="1"/>
      </xdr:nvSpPr>
      <xdr:spPr>
        <a:xfrm>
          <a:off x="2867025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936" name="CuadroTexto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37" name="CuadroTexto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38" name="CuadroTexto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39" name="CuadroTexto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40" name="CuadroTexto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41" name="CuadroTexto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199</xdr:row>
      <xdr:rowOff>0</xdr:rowOff>
    </xdr:from>
    <xdr:ext cx="65" cy="172227"/>
    <xdr:sp macro="" textlink="">
      <xdr:nvSpPr>
        <xdr:cNvPr id="942" name="CuadroTexto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SpPr txBox="1"/>
      </xdr:nvSpPr>
      <xdr:spPr>
        <a:xfrm>
          <a:off x="29654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943" name="CuadroTexto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199</xdr:row>
      <xdr:rowOff>0</xdr:rowOff>
    </xdr:from>
    <xdr:ext cx="65" cy="165366"/>
    <xdr:sp macro="" textlink="">
      <xdr:nvSpPr>
        <xdr:cNvPr id="944" name="CuadroTexto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SpPr txBox="1"/>
      </xdr:nvSpPr>
      <xdr:spPr>
        <a:xfrm>
          <a:off x="2867025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45" name="CuadroTexto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946" name="CuadroTexto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947" name="CuadroTexto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948" name="CuadroTexto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949" name="CuadroTexto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65366"/>
    <xdr:sp macro="" textlink="">
      <xdr:nvSpPr>
        <xdr:cNvPr id="950" name="CuadroTexto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SpPr txBox="1"/>
      </xdr:nvSpPr>
      <xdr:spPr>
        <a:xfrm>
          <a:off x="5600700" y="6729412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199</xdr:row>
      <xdr:rowOff>0</xdr:rowOff>
    </xdr:from>
    <xdr:ext cx="65" cy="175093"/>
    <xdr:sp macro="" textlink="">
      <xdr:nvSpPr>
        <xdr:cNvPr id="951" name="CuadroTexto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SpPr txBox="1"/>
      </xdr:nvSpPr>
      <xdr:spPr>
        <a:xfrm>
          <a:off x="5600700" y="6729412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199</xdr:row>
      <xdr:rowOff>0</xdr:rowOff>
    </xdr:from>
    <xdr:ext cx="65" cy="172227"/>
    <xdr:sp macro="" textlink="">
      <xdr:nvSpPr>
        <xdr:cNvPr id="952" name="CuadroTexto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SpPr txBox="1"/>
      </xdr:nvSpPr>
      <xdr:spPr>
        <a:xfrm>
          <a:off x="4832318" y="672941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953" name="CuadroTexto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54" name="CuadroTexto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955" name="CuadroTexto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956" name="CuadroTexto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57" name="CuadroTexto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58" name="CuadroTexto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59" name="CuadroTexto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60" name="CuadroTexto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961" name="CuadroTexto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962" name="CuadroTexto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963" name="CuadroTexto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964" name="CuadroTexto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65" name="CuadroTexto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66" name="CuadroTexto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67" name="CuadroTexto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68" name="CuadroTexto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69" name="CuadroTexto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70" name="CuadroTexto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971" name="CuadroTexto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972" name="CuadroTexto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73" name="CuadroTexto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974" name="CuadroTexto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975" name="CuadroTexto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976" name="CuadroTexto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977" name="CuadroTexto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978" name="CuadroTexto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79" name="CuadroTexto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980" name="CuadroTexto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981" name="CuadroTexto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82" name="CuadroTexto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983" name="CuadroTexto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984" name="CuadroTexto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85" name="CuadroTexto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86" name="CuadroTexto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87" name="CuadroTexto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988" name="CuadroTexto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989" name="CuadroTexto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990" name="CuadroTexto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991" name="CuadroTexto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992" name="CuadroTexto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3" name="CuadroTexto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4" name="CuadroTexto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5" name="CuadroTexto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6" name="CuadroTexto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7" name="CuadroTexto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998" name="CuadroTexto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999" name="CuadroTexto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000" name="CuadroTexto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01" name="CuadroTexto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02" name="CuadroTexto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03" name="CuadroTexto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04" name="CuadroTexto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05" name="CuadroTexto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06" name="CuadroTexto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07" name="CuadroTexto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08" name="CuadroTexto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009" name="CuadroTexto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10" name="CuadroTexto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011" name="CuadroTexto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12" name="CuadroTexto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13" name="CuadroTexto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14" name="CuadroTexto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15" name="CuadroTexto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16" name="CuadroTexto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17" name="CuadroTexto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18" name="CuadroTexto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019" name="CuadroTexto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020" name="CuadroTexto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1" name="CuadroTexto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2" name="CuadroTexto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3" name="CuadroTexto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4" name="CuadroTexto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5" name="CuadroTexto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026" name="CuadroTexto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027" name="CuadroTexto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028" name="CuadroTexto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29" name="CuadroTexto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30" name="CuadroTexto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31" name="CuadroTexto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32" name="CuadroTexto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33" name="CuadroTexto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34" name="CuadroTexto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35" name="CuadroTexto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036" name="CuadroTexto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37" name="CuadroTexto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38" name="CuadroTexto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39" name="CuadroTexto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40" name="CuadroTexto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1" name="CuadroTexto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2" name="CuadroTexto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3" name="CuadroTexto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4" name="CuadroTexto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5" name="CuadroTexto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6" name="CuadroTexto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7" name="CuadroTexto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48" name="CuadroTexto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49" name="CuadroTexto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50" name="CuadroTexto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51" name="CuadroTexto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52" name="CuadroTexto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53" name="CuadroTexto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54" name="CuadroTexto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55" name="CuadroTexto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56" name="CuadroTexto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57" name="CuadroTexto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058" name="CuadroTexto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59" name="CuadroTexto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60" name="CuadroTexto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61" name="CuadroTexto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62" name="CuadroTexto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3" name="CuadroTexto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4" name="CuadroTexto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5" name="CuadroTexto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6" name="CuadroTexto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7" name="CuadroTexto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8" name="CuadroTexto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69" name="CuadroTexto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70" name="CuadroTexto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71" name="CuadroTexto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72" name="CuadroTexto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73" name="CuadroTexto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74" name="CuadroTexto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75" name="CuadroTexto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76" name="CuadroTexto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77" name="CuadroTexto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78" name="CuadroTexto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79" name="CuadroTexto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080" name="CuadroTexto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81" name="CuadroTexto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82" name="CuadroTexto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83" name="CuadroTexto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84" name="CuadroTexto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85" name="CuadroTexto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86" name="CuadroTexto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87" name="CuadroTexto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88" name="CuadroTexto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89" name="CuadroTexto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90" name="CuadroTexto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91" name="CuadroTexto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092" name="CuadroTexto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93" name="CuadroTexto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94" name="CuadroTexto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95" name="CuadroTexto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96" name="CuadroTexto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97" name="CuadroTexto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098" name="CuadroTexto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099" name="CuadroTexto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00" name="CuadroTexto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01" name="CuadroTexto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102" name="CuadroTexto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03" name="CuadroTexto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04" name="CuadroTexto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05" name="CuadroTexto 1104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06" name="CuadroTexto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07" name="CuadroTexto 1106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08" name="CuadroTexto 1107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09" name="CuadroTexto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10" name="CuadroTexto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11" name="CuadroTexto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12" name="CuadroTexto 111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13" name="CuadroTexto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14" name="CuadroTexto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15" name="CuadroTexto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16" name="CuadroTexto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17" name="CuadroTexto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18" name="CuadroTexto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19" name="CuadroTexto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20" name="CuadroTexto 1119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21" name="CuadroTexto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22" name="CuadroTexto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23" name="CuadroTexto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124" name="CuadroTexto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25" name="CuadroTexto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26" name="CuadroTexto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27" name="CuadroTexto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28" name="CuadroTexto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29" name="CuadroTexto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0" name="CuadroTexto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1" name="CuadroTexto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2" name="CuadroTexto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3" name="CuadroTexto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4" name="CuadroTexto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5" name="CuadroTexto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36" name="CuadroTexto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37" name="CuadroTexto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38" name="CuadroTexto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39" name="CuadroTexto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40" name="CuadroTexto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41" name="CuadroTexto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42" name="CuadroTexto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43" name="CuadroTexto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44" name="CuadroTexto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45" name="CuadroTexto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46" name="CuadroTexto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47" name="CuadroTexto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48" name="CuadroTexto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49" name="CuadroTexto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0" name="CuadroTexto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1" name="CuadroTexto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2" name="CuadroTexto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3" name="CuadroTexto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4" name="CuadroTexto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5" name="CuadroTexto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56" name="CuadroTexto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57" name="CuadroTexto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58" name="CuadroTexto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59" name="CuadroTexto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60" name="CuadroTexto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61" name="CuadroTexto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62" name="CuadroTexto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63" name="CuadroTexto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64" name="CuadroTexto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65" name="CuadroTexto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166" name="CuadroTexto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67" name="CuadroTexto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68" name="CuadroTexto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69" name="CuadroTexto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70" name="CuadroTexto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1" name="CuadroTexto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2" name="CuadroTexto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3" name="CuadroTexto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4" name="CuadroTexto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5" name="CuadroTexto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6" name="CuadroTexto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7" name="CuadroTexto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78" name="CuadroTexto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79" name="CuadroTexto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80" name="CuadroTexto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81" name="CuadroTexto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82" name="CuadroTexto 118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83" name="CuadroTexto 1182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84" name="CuadroTexto 1183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85" name="CuadroTexto 1184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86" name="CuadroTexto 1185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187" name="CuadroTexto 1186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88" name="CuadroTexto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189" name="CuadroTexto 1188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190" name="CuadroTexto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91" name="CuadroTexto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92" name="CuadroTexto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93" name="CuadroTexto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194" name="CuadroTexto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95" name="CuadroTexto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196" name="CuadroTexto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197" name="CuadroTexto 1196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198" name="CuadroTexto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199" name="CuadroTexto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200" name="CuadroTexto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201" name="CuadroTexto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202" name="CuadroTexto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203" name="CuadroTexto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204" name="CuadroTexto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205" name="CuadroTexto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206" name="CuadroTexto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07" name="CuadroTexto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208" name="CuadroTexto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209" name="CuadroTexto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210" name="CuadroTexto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211" name="CuadroTexto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12" name="CuadroTexto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13" name="CuadroTexto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214" name="CuadroTexto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15" name="CuadroTexto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16" name="CuadroTexto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17" name="CuadroTexto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18" name="CuadroTexto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19" name="CuadroTexto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0" name="CuadroTexto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1" name="CuadroTexto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2" name="CuadroTexto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3" name="CuadroTexto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4" name="CuadroTexto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5" name="CuadroTexto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26" name="CuadroTexto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27" name="CuadroTexto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28" name="CuadroTexto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29" name="CuadroTexto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30" name="CuadroTexto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31" name="CuadroTexto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32" name="CuadroTexto 123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33" name="CuadroTexto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34" name="CuadroTexto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35" name="CuadroTexto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236" name="CuadroTexto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37" name="CuadroTexto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38" name="CuadroTexto 1237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39" name="CuadroTexto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40" name="CuadroTexto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1" name="CuadroTexto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2" name="CuadroTexto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3" name="CuadroTexto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4" name="CuadroTexto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5" name="CuadroTexto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6" name="CuadroTexto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7" name="CuadroTexto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48" name="CuadroTexto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49" name="CuadroTexto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50" name="CuadroTexto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51" name="CuadroTexto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52" name="CuadroTexto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53" name="CuadroTexto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54" name="CuadroTexto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55" name="CuadroTexto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56" name="CuadroTexto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57" name="CuadroTexto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258" name="CuadroTexto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59" name="CuadroTexto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60" name="CuadroTexto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61" name="CuadroTexto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62" name="CuadroTexto 126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3" name="CuadroTexto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4" name="CuadroTexto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5" name="CuadroTexto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6" name="CuadroTexto 1265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7" name="CuadroTexto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8" name="CuadroTexto 1267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69" name="CuadroTexto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70" name="CuadroTexto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71" name="CuadroTexto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72" name="CuadroTexto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73" name="CuadroTexto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74" name="CuadroTexto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75" name="CuadroTexto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76" name="CuadroTexto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77" name="CuadroTexto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78" name="CuadroTexto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79" name="CuadroTexto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280" name="CuadroTexto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81" name="CuadroTexto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82" name="CuadroTexto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83" name="CuadroTexto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84" name="CuadroTexto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85" name="CuadroTexto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86" name="CuadroTexto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87" name="CuadroTexto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88" name="CuadroTexto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89" name="CuadroTexto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90" name="CuadroTexto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91" name="CuadroTexto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292" name="CuadroTexto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93" name="CuadroTexto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94" name="CuadroTexto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95" name="CuadroTexto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96" name="CuadroTexto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97" name="CuadroTexto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298" name="CuadroTexto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299" name="CuadroTexto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00" name="CuadroTexto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01" name="CuadroTexto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302" name="CuadroTexto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03" name="CuadroTexto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04" name="CuadroTexto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05" name="CuadroTexto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06" name="CuadroTexto 130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07" name="CuadroTexto 1306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08" name="CuadroTexto 1307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09" name="CuadroTexto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10" name="CuadroTexto 1309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11" name="CuadroTexto 1310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12" name="CuadroTexto 13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13" name="CuadroTexto 1312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14" name="CuadroTexto 1313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15" name="CuadroTexto 1314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16" name="CuadroTexto 1315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17" name="CuadroTexto 1316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18" name="CuadroTexto 1317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19" name="CuadroTexto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20" name="CuadroTexto 1319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21" name="CuadroTexto 1320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22" name="CuadroTexto 132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23" name="CuadroTexto 1322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324" name="CuadroTexto 13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25" name="CuadroTexto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26" name="CuadroTexto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27" name="CuadroTexto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28" name="CuadroTexto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29" name="CuadroTexto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0" name="CuadroTexto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1" name="CuadroTexto 1330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2" name="CuadroTexto 133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3" name="CuadroTexto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4" name="CuadroTexto 1333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5" name="CuadroTexto 1334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36" name="CuadroTexto 1335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37" name="CuadroTexto 1336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38" name="CuadroTexto 1337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39" name="CuadroTexto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40" name="CuadroTexto 1339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41" name="CuadroTexto 1340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42" name="CuadroTexto 134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43" name="CuadroTexto 1342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44" name="CuadroTexto 1343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45" name="CuadroTexto 1344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346" name="CuadroTexto 1345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347" name="CuadroTexto 1346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48" name="CuadroTexto 1347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349" name="CuadroTexto 1348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50" name="CuadroTexto 1349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51" name="CuadroTexto 1350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52" name="CuadroTexto 135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53" name="CuadroTexto 1352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54" name="CuadroTexto 1353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55" name="CuadroTexto 1354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56" name="CuadroTexto 1355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357" name="CuadroTexto 1356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358" name="CuadroTexto 1357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59" name="CuadroTexto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60" name="CuadroTexto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61" name="CuadroTexto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62" name="CuadroTexto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63" name="CuadroTexto 1362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364" name="CuadroTexto 136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365" name="CuadroTexto 1364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366" name="CuadroTexto 1365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67" name="CuadroTexto 1366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368" name="CuadroTexto 1367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369" name="CuadroTexto 136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370" name="CuadroTexto 1369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371" name="CuadroTexto 1370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72" name="CuadroTexto 137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73" name="CuadroTexto 1372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374" name="CuadroTexto 1373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75" name="CuadroTexto 1374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76" name="CuadroTexto 137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77" name="CuadroTexto 1376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78" name="CuadroTexto 1377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79" name="CuadroTexto 1378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0" name="CuadroTexto 1379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1" name="CuadroTexto 1380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2" name="CuadroTexto 138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3" name="CuadroTexto 1382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4" name="CuadroTexto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5" name="CuadroTexto 138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386" name="CuadroTexto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87" name="CuadroTexto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88" name="CuadroTexto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89" name="CuadroTexto 138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90" name="CuadroTexto 1389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91" name="CuadroTexto 1390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92" name="CuadroTexto 13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93" name="CuadroTexto 1392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94" name="CuadroTexto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95" name="CuadroTexto 1394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396" name="CuadroTexto 1395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97" name="CuadroTexto 1396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398" name="CuadroTexto 139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399" name="CuadroTexto 1398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00" name="CuadroTexto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1" name="CuadroTexto 1400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2" name="CuadroTexto 140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3" name="CuadroTexto 1402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4" name="CuadroTexto 140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5" name="CuadroTexto 140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6" name="CuadroTexto 140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7" name="CuadroTexto 1406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08" name="CuadroTexto 1407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09" name="CuadroTexto 1408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10" name="CuadroTexto 1409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11" name="CuadroTexto 1410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12" name="CuadroTexto 141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13" name="CuadroTexto 1412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14" name="CuadroTexto 1413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15" name="CuadroTexto 1414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16" name="CuadroTexto 1415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17" name="CuadroTexto 1416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418" name="CuadroTexto 1417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19" name="CuadroTexto 1418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20" name="CuadroTexto 141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21" name="CuadroTexto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22" name="CuadroTexto 142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3" name="CuadroTexto 1422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4" name="CuadroTexto 1423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5" name="CuadroTexto 1424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6" name="CuadroTexto 1425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7" name="CuadroTexto 142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8" name="CuadroTexto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29" name="CuadroTexto 142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30" name="CuadroTexto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31" name="CuadroTexto 1430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32" name="CuadroTexto 143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33" name="CuadroTexto 1432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34" name="CuadroTexto 143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35" name="CuadroTexto 1434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36" name="CuadroTexto 1435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37" name="CuadroTexto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38" name="CuadroTexto 1437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39" name="CuadroTexto 1438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440" name="CuadroTexto 1439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41" name="CuadroTexto 1440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42" name="CuadroTexto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43" name="CuadroTexto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44" name="CuadroTexto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45" name="CuadroTexto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46" name="CuadroTexto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47" name="CuadroTexto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48" name="CuadroTexto 1447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49" name="CuadroTexto 1448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50" name="CuadroTexto 1449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51" name="CuadroTexto 1450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52" name="CuadroTexto 145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53" name="CuadroTexto 1452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54" name="CuadroTexto 1453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55" name="CuadroTexto 1454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56" name="CuadroTexto 1455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57" name="CuadroTexto 1456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58" name="CuadroTexto 1457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59" name="CuadroTexto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60" name="CuadroTexto 1459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61" name="CuadroTexto 1460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462" name="CuadroTexto 146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63" name="CuadroTexto 1462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64" name="CuadroTexto 146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65" name="CuadroTexto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66" name="CuadroTexto 1465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67" name="CuadroTexto 1466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68" name="CuadroTexto 1467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69" name="CuadroTexto 1468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70" name="CuadroTexto 1469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71" name="CuadroTexto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72" name="CuadroTexto 147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73" name="CuadroTexto 1472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74" name="CuadroTexto 1473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75" name="CuadroTexto 1474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76" name="CuadroTexto 1475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77" name="CuadroTexto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78" name="CuadroTexto 1477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79" name="CuadroTexto 1478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80" name="CuadroTexto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81" name="CuadroTexto 1480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82" name="CuadroTexto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83" name="CuadroTexto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484" name="CuadroTexto 148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85" name="CuadroTexto 1484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86" name="CuadroTexto 1485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87" name="CuadroTexto 1486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88" name="CuadroTexto 1487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89" name="CuadroTexto 1488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0" name="CuadroTexto 1489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1" name="CuadroTexto 1490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2" name="CuadroTexto 14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3" name="CuadroTexto 1492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4" name="CuadroTexto 1493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5" name="CuadroTexto 1494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496" name="CuadroTexto 1495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97" name="CuadroTexto 1496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498" name="CuadroTexto 1497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499" name="CuadroTexto 1498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00" name="CuadroTexto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01" name="CuadroTexto 1500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02" name="CuadroTexto 150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03" name="CuadroTexto 1502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04" name="CuadroTexto 1503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05" name="CuadroTexto 1504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506" name="CuadroTexto 1505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507" name="CuadroTexto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08" name="CuadroTexto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509" name="CuadroTexto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10" name="CuadroTexto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11" name="CuadroTexto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12" name="CuadroTexto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13" name="CuadroTexto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14" name="CuadroTexto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15" name="CuadroTexto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16" name="CuadroTexto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517" name="CuadroTexto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518" name="CuadroTexto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19" name="CuadroTexto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20" name="CuadroTexto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21" name="CuadroTexto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22" name="CuadroTexto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23" name="CuadroTexto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524" name="CuadroTexto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525" name="CuadroTexto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526" name="CuadroTexto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27" name="CuadroTexto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528" name="CuadroTexto 1527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529" name="CuadroTexto 1528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530" name="CuadroTexto 1529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531" name="CuadroTexto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32" name="CuadroTexto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33" name="CuadroTexto 1532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534" name="CuadroTexto 153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35" name="CuadroTexto 153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36" name="CuadroTexto 1535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37" name="CuadroTexto 1536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38" name="CuadroTexto 1537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39" name="CuadroTexto 1538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0" name="CuadroTexto 1539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1" name="CuadroTexto 1540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2" name="CuadroTexto 154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3" name="CuadroTexto 1542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4" name="CuadroTexto 1543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5" name="CuadroTexto 1544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46" name="CuadroTexto 1545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47" name="CuadroTexto 1546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48" name="CuadroTexto 1547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49" name="CuadroTexto 1548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50" name="CuadroTexto 1549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51" name="CuadroTexto 1550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52" name="CuadroTexto 155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53" name="CuadroTexto 1552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54" name="CuadroTexto 1553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55" name="CuadroTexto 1554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556" name="CuadroTexto 1555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57" name="CuadroTexto 1556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58" name="CuadroTexto 1557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59" name="CuadroTexto 1558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60" name="CuadroTexto 1559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1" name="CuadroTexto 1560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2" name="CuadroTexto 156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3" name="CuadroTexto 1562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4" name="CuadroTexto 1563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5" name="CuadroTexto 1564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6" name="CuadroTexto 1565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7" name="CuadroTexto 1566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68" name="CuadroTexto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69" name="CuadroTexto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70" name="CuadroTexto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71" name="CuadroTexto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72" name="CuadroTexto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73" name="CuadroTexto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74" name="CuadroTexto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75" name="CuadroTexto 1574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76" name="CuadroTexto 1575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77" name="CuadroTexto 1576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578" name="CuadroTexto 1577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79" name="CuadroTexto 1578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80" name="CuadroTexto 1579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81" name="CuadroTexto 1580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82" name="CuadroTexto 158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3" name="CuadroTexto 1582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4" name="CuadroTexto 1583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5" name="CuadroTexto 1584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6" name="CuadroTexto 1585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7" name="CuadroTexto 1586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8" name="CuadroTexto 1587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89" name="CuadroTexto 1588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590" name="CuadroTexto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91" name="CuadroTexto 1590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92" name="CuadroTexto 15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93" name="CuadroTexto 1592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94" name="CuadroTexto 1593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95" name="CuadroTexto 1594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96" name="CuadroTexto 159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597" name="CuadroTexto 1596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98" name="CuadroTexto 1597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599" name="CuadroTexto 1598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600" name="CuadroTexto 1599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01" name="CuadroTexto 1600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02" name="CuadroTexto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03" name="CuadroTexto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04" name="CuadroTexto 1603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05" name="CuadroTexto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06" name="CuadroTexto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07" name="CuadroTexto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08" name="CuadroTexto 1607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09" name="CuadroTexto 1608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10" name="CuadroTexto 1609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11" name="CuadroTexto 1610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12" name="CuadroTexto 161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13" name="CuadroTexto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14" name="CuadroTexto 1613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15" name="CuadroTexto 1614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16" name="CuadroTexto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17" name="CuadroTexto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18" name="CuadroTexto 1617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19" name="CuadroTexto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20" name="CuadroTexto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21" name="CuadroTexto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622" name="CuadroTexto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23" name="CuadroTexto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24" name="CuadroTexto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25" name="CuadroTexto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26" name="CuadroTexto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27" name="CuadroTexto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28" name="CuadroTexto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29" name="CuadroTexto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30" name="CuadroTexto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31" name="CuadroTexto 1630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32" name="CuadroTexto 163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33" name="CuadroTexto 1632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34" name="CuadroTexto 1633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35" name="CuadroTexto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36" name="CuadroTexto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37" name="CuadroTexto 1636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38" name="CuadroTexto 163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39" name="CuadroTexto 163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40" name="CuadroTexto 163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41" name="CuadroTexto 1640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42" name="CuadroTexto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43" name="CuadroTexto 1642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644" name="CuadroTexto 1643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45" name="CuadroTexto 1644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46" name="CuadroTexto 1645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47" name="CuadroTexto 1646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48" name="CuadroTexto 1647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49" name="CuadroTexto 1648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0" name="CuadroTexto 1649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1" name="CuadroTexto 1650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2" name="CuadroTexto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3" name="CuadroTexto 1652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4" name="CuadroTexto 1653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5" name="CuadroTexto 1654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56" name="CuadroTexto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57" name="CuadroTexto 1656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58" name="CuadroTexto 1657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59" name="CuadroTexto 1658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60" name="CuadroTexto 1659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61" name="CuadroTexto 1660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62" name="CuadroTexto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63" name="CuadroTexto 166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64" name="CuadroTexto 1663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65" name="CuadroTexto 1664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666" name="CuadroTexto 1665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67" name="CuadroTexto 1666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68" name="CuadroTexto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69" name="CuadroTexto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70" name="CuadroTexto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1" name="CuadroTexto 1670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2" name="CuadroTexto 167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3" name="CuadroTexto 1672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4" name="CuadroTexto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5" name="CuadroTexto 1674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6" name="CuadroTexto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7" name="CuadroTexto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78" name="CuadroTexto 1677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79" name="CuadroTexto 1678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80" name="CuadroTexto 1679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81" name="CuadroTexto 1680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82" name="CuadroTexto 168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83" name="CuadroTexto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84" name="CuadroTexto 1683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85" name="CuadroTexto 1684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86" name="CuadroTexto 1685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87" name="CuadroTexto 168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688" name="CuadroTexto 1687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89" name="CuadroTexto 1688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90" name="CuadroTexto 1689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691" name="CuadroTexto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692" name="CuadroTexto 16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3" name="CuadroTexto 1692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4" name="CuadroTexto 1693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5" name="CuadroTexto 1694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6" name="CuadroTexto 1695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7" name="CuadroTexto 1696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8" name="CuadroTexto 1697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699" name="CuadroTexto 1698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00" name="CuadroTexto 1699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01" name="CuadroTexto 1700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02" name="CuadroTexto 170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03" name="CuadroTexto 1702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04" name="CuadroTexto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05" name="CuadroTexto 1704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06" name="CuadroTexto 1705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07" name="CuadroTexto 1706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08" name="CuadroTexto 1707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09" name="CuadroTexto 1708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710" name="CuadroTexto 1709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711" name="CuadroTexto 1710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12" name="CuadroTexto 171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713" name="CuadroTexto 1712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14" name="CuadroTexto 1713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15" name="CuadroTexto 1714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16" name="CuadroTexto 1715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17" name="CuadroTexto 1716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18" name="CuadroTexto 1717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19" name="CuadroTexto 1718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20" name="CuadroTexto 1719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721" name="CuadroTexto 1720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722" name="CuadroTexto 172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3" name="CuadroTexto 1722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4" name="CuadroTexto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5" name="CuadroTexto 1724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6" name="CuadroTexto 1725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7" name="CuadroTexto 1726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728" name="CuadroTexto 172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729" name="CuadroTexto 1728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730" name="CuadroTexto 1729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31" name="CuadroTexto 1730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732" name="CuadroTexto 173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733" name="CuadroTexto 1732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734" name="CuadroTexto 1733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735" name="CuadroTexto 1734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36" name="CuadroTexto 1735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737" name="CuadroTexto 1736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38" name="CuadroTexto 1737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39" name="CuadroTexto 1738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40" name="CuadroTexto 1739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41" name="CuadroTexto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2" name="CuadroTexto 174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3" name="CuadroTexto 174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4" name="CuadroTexto 1743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5" name="CuadroTexto 1744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6" name="CuadroTexto 1745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7" name="CuadroTexto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8" name="CuadroTexto 1747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49" name="CuadroTexto 1748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50" name="CuadroTexto 1749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51" name="CuadroTexto 1750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52" name="CuadroTexto 175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53" name="CuadroTexto 1752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54" name="CuadroTexto 1753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55" name="CuadroTexto 1754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56" name="CuadroTexto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57" name="CuadroTexto 1756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58" name="CuadroTexto 1757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759" name="CuadroTexto 1758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60" name="CuadroTexto 1759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61" name="CuadroTexto 1760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62" name="CuadroTexto 176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63" name="CuadroTexto 1762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4" name="CuadroTexto 1763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5" name="CuadroTexto 1764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6" name="CuadroTexto 1765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7" name="CuadroTexto 1766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8" name="CuadroTexto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69" name="CuadroTexto 1768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70" name="CuadroTexto 1769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71" name="CuadroTexto 1770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72" name="CuadroTexto 177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73" name="CuadroTexto 1772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74" name="CuadroTexto 1773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75" name="CuadroTexto 1774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76" name="CuadroTexto 1775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77" name="CuadroTexto 177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78" name="CuadroTexto 1777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79" name="CuadroTexto 1778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80" name="CuadroTexto 1779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781" name="CuadroTexto 178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82" name="CuadroTexto 178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83" name="CuadroTexto 1782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84" name="CuadroTexto 1783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85" name="CuadroTexto 178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86" name="CuadroTexto 1785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87" name="CuadroTexto 1786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88" name="CuadroTexto 1787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89" name="CuadroTexto 1788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90" name="CuadroTexto 1789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91" name="CuadroTexto 1790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92" name="CuadroTexto 17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793" name="CuadroTexto 1792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94" name="CuadroTexto 1793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95" name="CuadroTexto 1794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96" name="CuadroTexto 1795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97" name="CuadroTexto 179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798" name="CuadroTexto 179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799" name="CuadroTexto 1798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00" name="CuadroTexto 1799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01" name="CuadroTexto 1800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02" name="CuadroTexto 180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803" name="CuadroTexto 1802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804" name="CuadroTexto 1803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05" name="CuadroTexto 1804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806" name="CuadroTexto 1805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07" name="CuadroTexto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08" name="CuadroTexto 1807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09" name="CuadroTexto 1808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10" name="CuadroTexto 1809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11" name="CuadroTexto 1810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12" name="CuadroTexto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13" name="CuadroTexto 1812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814" name="CuadroTexto 1813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15" name="CuadroTexto 1814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16" name="CuadroTexto 1815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17" name="CuadroTexto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18" name="CuadroTexto 181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19" name="CuadroTexto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20" name="CuadroTexto 181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21" name="CuadroTexto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22" name="CuadroTexto 182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23" name="CuadroTexto 1822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24" name="CuadroTexto 1823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25" name="CuadroTexto 182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26" name="CuadroTexto 1825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27" name="CuadroTexto 1826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28" name="CuadroTexto 1827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29" name="CuadroTexto 1828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30" name="CuadroTexto 1829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31" name="CuadroTexto 1830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32" name="CuadroTexto 183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33" name="CuadroTexto 1832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34" name="CuadroTexto 1833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35" name="CuadroTexto 1834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36" name="CuadroTexto 1835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37" name="CuadroTexto 1836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38" name="CuadroTexto 1837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39" name="CuadroTexto 1838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40" name="CuadroTexto 1839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41" name="CuadroTexto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42" name="CuadroTexto 184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43" name="CuadroTexto 1842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44" name="CuadroTexto 184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45" name="CuadroTexto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46" name="CuadroTexto 1845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47" name="CuadroTexto 184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48" name="CuadroTexto 1847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49" name="CuadroTexto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50" name="CuadroTexto 1849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51" name="CuadroTexto 1850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52" name="CuadroTexto 185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853" name="CuadroTexto 185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54" name="CuadroTexto 1853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55" name="CuadroTexto 1854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56" name="CuadroTexto 185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57" name="CuadroTexto 1856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58" name="CuadroTexto 1857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59" name="CuadroTexto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0" name="CuadroTexto 1859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1" name="CuadroTexto 186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2" name="CuadroTexto 186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3" name="CuadroTexto 1862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4" name="CuadroTexto 1863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65" name="CuadroTexto 1864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66" name="CuadroTexto 1865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67" name="CuadroTexto 1866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68" name="CuadroTexto 1867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69" name="CuadroTexto 1868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70" name="CuadroTexto 1869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71" name="CuadroTexto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72" name="CuadroTexto 187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73" name="CuadroTexto 1872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74" name="CuadroTexto 1873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875" name="CuadroTexto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9</xdr:col>
      <xdr:colOff>0</xdr:colOff>
      <xdr:row>472</xdr:row>
      <xdr:rowOff>0</xdr:rowOff>
    </xdr:from>
    <xdr:ext cx="65" cy="358541"/>
    <xdr:sp macro="" textlink="">
      <xdr:nvSpPr>
        <xdr:cNvPr id="1876" name="CuadroTexto 1875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SpPr txBox="1"/>
      </xdr:nvSpPr>
      <xdr:spPr>
        <a:xfrm>
          <a:off x="7418917" y="36586583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77" name="CuadroTexto 187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2227"/>
    <xdr:sp macro="" textlink="">
      <xdr:nvSpPr>
        <xdr:cNvPr id="1878" name="CuadroTexto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SpPr txBox="1"/>
      </xdr:nvSpPr>
      <xdr:spPr>
        <a:xfrm>
          <a:off x="5609167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879" name="CuadroTexto 1878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80" name="CuadroTexto 187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81" name="CuadroTexto 1880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82" name="CuadroTexto 188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83" name="CuadroTexto 1882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84" name="CuadroTexto 1883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472</xdr:row>
      <xdr:rowOff>0</xdr:rowOff>
    </xdr:from>
    <xdr:ext cx="65" cy="172227"/>
    <xdr:sp macro="" textlink="">
      <xdr:nvSpPr>
        <xdr:cNvPr id="1885" name="CuadroTexto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SpPr txBox="1"/>
      </xdr:nvSpPr>
      <xdr:spPr>
        <a:xfrm>
          <a:off x="5707560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75093"/>
    <xdr:sp macro="" textlink="">
      <xdr:nvSpPr>
        <xdr:cNvPr id="1886" name="CuadroTexto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SpPr txBox="1"/>
      </xdr:nvSpPr>
      <xdr:spPr>
        <a:xfrm>
          <a:off x="2868083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87" name="CuadroTexto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88" name="CuadroTexto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89" name="CuadroTexto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90" name="CuadroTexto 1889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91" name="CuadroTexto 1890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92" name="CuadroTexto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472</xdr:row>
      <xdr:rowOff>0</xdr:rowOff>
    </xdr:from>
    <xdr:ext cx="65" cy="172227"/>
    <xdr:sp macro="" textlink="">
      <xdr:nvSpPr>
        <xdr:cNvPr id="1893" name="CuadroTexto 1892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SpPr txBox="1"/>
      </xdr:nvSpPr>
      <xdr:spPr>
        <a:xfrm>
          <a:off x="296647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94" name="CuadroTexto 1893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472</xdr:row>
      <xdr:rowOff>0</xdr:rowOff>
    </xdr:from>
    <xdr:ext cx="65" cy="165366"/>
    <xdr:sp macro="" textlink="">
      <xdr:nvSpPr>
        <xdr:cNvPr id="1895" name="CuadroTexto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SpPr txBox="1"/>
      </xdr:nvSpPr>
      <xdr:spPr>
        <a:xfrm>
          <a:off x="2868083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896" name="CuadroTexto 1895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97" name="CuadroTexto 189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98" name="CuadroTexto 1897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899" name="CuadroTexto 18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900" name="CuadroTexto 1899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65366"/>
    <xdr:sp macro="" textlink="">
      <xdr:nvSpPr>
        <xdr:cNvPr id="1901" name="CuadroTexto 1900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SpPr txBox="1"/>
      </xdr:nvSpPr>
      <xdr:spPr>
        <a:xfrm>
          <a:off x="5609167" y="36586583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472</xdr:row>
      <xdr:rowOff>0</xdr:rowOff>
    </xdr:from>
    <xdr:ext cx="65" cy="175093"/>
    <xdr:sp macro="" textlink="">
      <xdr:nvSpPr>
        <xdr:cNvPr id="1902" name="CuadroTexto 190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SpPr txBox="1"/>
      </xdr:nvSpPr>
      <xdr:spPr>
        <a:xfrm>
          <a:off x="5609167" y="36586583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472</xdr:row>
      <xdr:rowOff>0</xdr:rowOff>
    </xdr:from>
    <xdr:ext cx="65" cy="172227"/>
    <xdr:sp macro="" textlink="">
      <xdr:nvSpPr>
        <xdr:cNvPr id="1903" name="CuadroTexto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SpPr txBox="1"/>
      </xdr:nvSpPr>
      <xdr:spPr>
        <a:xfrm>
          <a:off x="4839726" y="3658658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94</xdr:row>
      <xdr:rowOff>123825</xdr:rowOff>
    </xdr:from>
    <xdr:to>
      <xdr:col>11</xdr:col>
      <xdr:colOff>0</xdr:colOff>
      <xdr:row>94</xdr:row>
      <xdr:rowOff>123825</xdr:rowOff>
    </xdr:to>
    <xdr:sp macro="" textlink="">
      <xdr:nvSpPr>
        <xdr:cNvPr id="2" name="Line 8">
          <a:extLst>
            <a:ext uri="{FF2B5EF4-FFF2-40B4-BE49-F238E27FC236}">
              <a16:creationId xmlns:a16="http://schemas.microsoft.com/office/drawing/2014/main" id="{7D0BC0B2-4B50-44AA-8C7E-9E449B1E8D8C}"/>
            </a:ext>
          </a:extLst>
        </xdr:cNvPr>
        <xdr:cNvSpPr>
          <a:spLocks noChangeShapeType="1"/>
        </xdr:cNvSpPr>
      </xdr:nvSpPr>
      <xdr:spPr bwMode="auto">
        <a:xfrm flipV="1">
          <a:off x="12649200" y="18632805"/>
          <a:ext cx="184213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457200</xdr:colOff>
      <xdr:row>94</xdr:row>
      <xdr:rowOff>123825</xdr:rowOff>
    </xdr:from>
    <xdr:to>
      <xdr:col>11</xdr:col>
      <xdr:colOff>0</xdr:colOff>
      <xdr:row>94</xdr:row>
      <xdr:rowOff>123825</xdr:rowOff>
    </xdr:to>
    <xdr:sp macro="" textlink="">
      <xdr:nvSpPr>
        <xdr:cNvPr id="3" name="Line 9">
          <a:extLst>
            <a:ext uri="{FF2B5EF4-FFF2-40B4-BE49-F238E27FC236}">
              <a16:creationId xmlns:a16="http://schemas.microsoft.com/office/drawing/2014/main" id="{83229154-B7F1-4183-83BE-4D06D00B0D4C}"/>
            </a:ext>
          </a:extLst>
        </xdr:cNvPr>
        <xdr:cNvSpPr>
          <a:spLocks noChangeShapeType="1"/>
        </xdr:cNvSpPr>
      </xdr:nvSpPr>
      <xdr:spPr bwMode="auto">
        <a:xfrm flipV="1">
          <a:off x="12649200" y="18632805"/>
          <a:ext cx="184213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32765</xdr:colOff>
      <xdr:row>0</xdr:row>
      <xdr:rowOff>182870</xdr:rowOff>
    </xdr:from>
    <xdr:to>
      <xdr:col>1</xdr:col>
      <xdr:colOff>430680</xdr:colOff>
      <xdr:row>4</xdr:row>
      <xdr:rowOff>54429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5" y="182870"/>
          <a:ext cx="924591" cy="667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255</xdr:row>
      <xdr:rowOff>123825</xdr:rowOff>
    </xdr:from>
    <xdr:to>
      <xdr:col>11</xdr:col>
      <xdr:colOff>0</xdr:colOff>
      <xdr:row>255</xdr:row>
      <xdr:rowOff>123825</xdr:rowOff>
    </xdr:to>
    <xdr:sp macro="" textlink="">
      <xdr:nvSpPr>
        <xdr:cNvPr id="2" name="Line 8">
          <a:extLst>
            <a:ext uri="{FF2B5EF4-FFF2-40B4-BE49-F238E27FC236}">
              <a16:creationId xmlns:a16="http://schemas.microsoft.com/office/drawing/2014/main" id="{7E983894-F88F-4708-9F87-E31C341F46E1}"/>
            </a:ext>
          </a:extLst>
        </xdr:cNvPr>
        <xdr:cNvSpPr>
          <a:spLocks noChangeShapeType="1"/>
        </xdr:cNvSpPr>
      </xdr:nvSpPr>
      <xdr:spPr bwMode="auto">
        <a:xfrm flipV="1">
          <a:off x="9610725" y="27051000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457200</xdr:colOff>
      <xdr:row>255</xdr:row>
      <xdr:rowOff>123825</xdr:rowOff>
    </xdr:from>
    <xdr:to>
      <xdr:col>11</xdr:col>
      <xdr:colOff>0</xdr:colOff>
      <xdr:row>255</xdr:row>
      <xdr:rowOff>123825</xdr:rowOff>
    </xdr:to>
    <xdr:sp macro="" textlink="">
      <xdr:nvSpPr>
        <xdr:cNvPr id="3" name="Line 9">
          <a:extLst>
            <a:ext uri="{FF2B5EF4-FFF2-40B4-BE49-F238E27FC236}">
              <a16:creationId xmlns:a16="http://schemas.microsoft.com/office/drawing/2014/main" id="{EF378EE0-2186-4D81-BEA4-F8AE24F21E6A}"/>
            </a:ext>
          </a:extLst>
        </xdr:cNvPr>
        <xdr:cNvSpPr>
          <a:spLocks noChangeShapeType="1"/>
        </xdr:cNvSpPr>
      </xdr:nvSpPr>
      <xdr:spPr bwMode="auto">
        <a:xfrm flipV="1">
          <a:off x="9610725" y="27051000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16296</xdr:colOff>
      <xdr:row>183</xdr:row>
      <xdr:rowOff>1172105</xdr:rowOff>
    </xdr:from>
    <xdr:to>
      <xdr:col>5</xdr:col>
      <xdr:colOff>939437</xdr:colOff>
      <xdr:row>185</xdr:row>
      <xdr:rowOff>2</xdr:rowOff>
    </xdr:to>
    <xdr:sp macro="" textlink="">
      <xdr:nvSpPr>
        <xdr:cNvPr id="5" name="4 CuadroTexto"/>
        <xdr:cNvSpPr txBox="1"/>
      </xdr:nvSpPr>
      <xdr:spPr>
        <a:xfrm>
          <a:off x="4234510" y="10942034"/>
          <a:ext cx="2610427" cy="896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NEFTALI BALCARCEL ORELLANA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Propietario de la Empresa Mercantil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FERRCONS BALCARCEL</a:t>
          </a:r>
        </a:p>
        <a:p>
          <a:endParaRPr lang="es-GT" sz="1100"/>
        </a:p>
      </xdr:txBody>
    </xdr:sp>
    <xdr:clientData/>
  </xdr:twoCellAnchor>
  <xdr:twoCellAnchor editAs="oneCell">
    <xdr:from>
      <xdr:col>1</xdr:col>
      <xdr:colOff>4707</xdr:colOff>
      <xdr:row>1</xdr:row>
      <xdr:rowOff>0</xdr:rowOff>
    </xdr:from>
    <xdr:to>
      <xdr:col>1</xdr:col>
      <xdr:colOff>1011788</xdr:colOff>
      <xdr:row>5</xdr:row>
      <xdr:rowOff>9524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89" y="179294"/>
          <a:ext cx="1007081" cy="7267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119</xdr:row>
      <xdr:rowOff>123825</xdr:rowOff>
    </xdr:from>
    <xdr:to>
      <xdr:col>11</xdr:col>
      <xdr:colOff>0</xdr:colOff>
      <xdr:row>119</xdr:row>
      <xdr:rowOff>123825</xdr:rowOff>
    </xdr:to>
    <xdr:sp macro="" textlink="">
      <xdr:nvSpPr>
        <xdr:cNvPr id="2" name="Line 8">
          <a:extLst>
            <a:ext uri="{FF2B5EF4-FFF2-40B4-BE49-F238E27FC236}">
              <a16:creationId xmlns:a16="http://schemas.microsoft.com/office/drawing/2014/main" id="{7E983894-F88F-4708-9F87-E31C341F46E1}"/>
            </a:ext>
          </a:extLst>
        </xdr:cNvPr>
        <xdr:cNvSpPr>
          <a:spLocks noChangeShapeType="1"/>
        </xdr:cNvSpPr>
      </xdr:nvSpPr>
      <xdr:spPr bwMode="auto">
        <a:xfrm flipV="1">
          <a:off x="11477625" y="27555825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457200</xdr:colOff>
      <xdr:row>119</xdr:row>
      <xdr:rowOff>123825</xdr:rowOff>
    </xdr:from>
    <xdr:to>
      <xdr:col>11</xdr:col>
      <xdr:colOff>0</xdr:colOff>
      <xdr:row>119</xdr:row>
      <xdr:rowOff>123825</xdr:rowOff>
    </xdr:to>
    <xdr:sp macro="" textlink="">
      <xdr:nvSpPr>
        <xdr:cNvPr id="3" name="Line 9">
          <a:extLst>
            <a:ext uri="{FF2B5EF4-FFF2-40B4-BE49-F238E27FC236}">
              <a16:creationId xmlns:a16="http://schemas.microsoft.com/office/drawing/2014/main" id="{EF378EE0-2186-4D81-BEA4-F8AE24F21E6A}"/>
            </a:ext>
          </a:extLst>
        </xdr:cNvPr>
        <xdr:cNvSpPr>
          <a:spLocks noChangeShapeType="1"/>
        </xdr:cNvSpPr>
      </xdr:nvSpPr>
      <xdr:spPr bwMode="auto">
        <a:xfrm flipV="1">
          <a:off x="11477625" y="27555825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16296</xdr:colOff>
      <xdr:row>47</xdr:row>
      <xdr:rowOff>1172105</xdr:rowOff>
    </xdr:from>
    <xdr:to>
      <xdr:col>5</xdr:col>
      <xdr:colOff>939437</xdr:colOff>
      <xdr:row>49</xdr:row>
      <xdr:rowOff>2</xdr:rowOff>
    </xdr:to>
    <xdr:sp macro="" textlink="">
      <xdr:nvSpPr>
        <xdr:cNvPr id="4" name="4 CuadroTexto"/>
        <xdr:cNvSpPr txBox="1"/>
      </xdr:nvSpPr>
      <xdr:spPr>
        <a:xfrm>
          <a:off x="4207296" y="14964305"/>
          <a:ext cx="2609066" cy="894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NEFTALI BALCARCEL ORELLANA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Propietario de la Empresa Mercantil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FERRCONS BALCARCEL</a:t>
          </a:r>
        </a:p>
        <a:p>
          <a:endParaRPr lang="es-GT" sz="1100"/>
        </a:p>
      </xdr:txBody>
    </xdr:sp>
    <xdr:clientData/>
  </xdr:twoCellAnchor>
  <xdr:twoCellAnchor editAs="oneCell">
    <xdr:from>
      <xdr:col>1</xdr:col>
      <xdr:colOff>15913</xdr:colOff>
      <xdr:row>1</xdr:row>
      <xdr:rowOff>0</xdr:rowOff>
    </xdr:from>
    <xdr:to>
      <xdr:col>1</xdr:col>
      <xdr:colOff>1022994</xdr:colOff>
      <xdr:row>5</xdr:row>
      <xdr:rowOff>9524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95" y="179294"/>
          <a:ext cx="1007081" cy="7267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238</xdr:row>
      <xdr:rowOff>123825</xdr:rowOff>
    </xdr:from>
    <xdr:to>
      <xdr:col>11</xdr:col>
      <xdr:colOff>0</xdr:colOff>
      <xdr:row>238</xdr:row>
      <xdr:rowOff>123825</xdr:rowOff>
    </xdr:to>
    <xdr:sp macro="" textlink="">
      <xdr:nvSpPr>
        <xdr:cNvPr id="2" name="Line 8">
          <a:extLst>
            <a:ext uri="{FF2B5EF4-FFF2-40B4-BE49-F238E27FC236}">
              <a16:creationId xmlns:a16="http://schemas.microsoft.com/office/drawing/2014/main" id="{7E983894-F88F-4708-9F87-E31C341F46E1}"/>
            </a:ext>
          </a:extLst>
        </xdr:cNvPr>
        <xdr:cNvSpPr>
          <a:spLocks noChangeShapeType="1"/>
        </xdr:cNvSpPr>
      </xdr:nvSpPr>
      <xdr:spPr bwMode="auto">
        <a:xfrm flipV="1">
          <a:off x="11477625" y="22802850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457200</xdr:colOff>
      <xdr:row>238</xdr:row>
      <xdr:rowOff>123825</xdr:rowOff>
    </xdr:from>
    <xdr:to>
      <xdr:col>11</xdr:col>
      <xdr:colOff>0</xdr:colOff>
      <xdr:row>238</xdr:row>
      <xdr:rowOff>123825</xdr:rowOff>
    </xdr:to>
    <xdr:sp macro="" textlink="">
      <xdr:nvSpPr>
        <xdr:cNvPr id="3" name="Line 9">
          <a:extLst>
            <a:ext uri="{FF2B5EF4-FFF2-40B4-BE49-F238E27FC236}">
              <a16:creationId xmlns:a16="http://schemas.microsoft.com/office/drawing/2014/main" id="{EF378EE0-2186-4D81-BEA4-F8AE24F21E6A}"/>
            </a:ext>
          </a:extLst>
        </xdr:cNvPr>
        <xdr:cNvSpPr>
          <a:spLocks noChangeShapeType="1"/>
        </xdr:cNvSpPr>
      </xdr:nvSpPr>
      <xdr:spPr bwMode="auto">
        <a:xfrm flipV="1">
          <a:off x="11477625" y="22802850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16296</xdr:colOff>
      <xdr:row>166</xdr:row>
      <xdr:rowOff>1172105</xdr:rowOff>
    </xdr:from>
    <xdr:to>
      <xdr:col>5</xdr:col>
      <xdr:colOff>939437</xdr:colOff>
      <xdr:row>168</xdr:row>
      <xdr:rowOff>2</xdr:rowOff>
    </xdr:to>
    <xdr:sp macro="" textlink="">
      <xdr:nvSpPr>
        <xdr:cNvPr id="4" name="4 CuadroTexto"/>
        <xdr:cNvSpPr txBox="1"/>
      </xdr:nvSpPr>
      <xdr:spPr>
        <a:xfrm>
          <a:off x="4207296" y="10211330"/>
          <a:ext cx="2609066" cy="894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NEFTALI BALCARCEL ORELLANA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Propietario de la Empresa Mercantil</a:t>
          </a:r>
        </a:p>
        <a:p>
          <a:pPr algn="ctr"/>
          <a:r>
            <a:rPr lang="es-GT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FERRCONS BALCARCEL</a:t>
          </a:r>
        </a:p>
        <a:p>
          <a:endParaRPr lang="es-GT" sz="1100"/>
        </a:p>
      </xdr:txBody>
    </xdr:sp>
    <xdr:clientData/>
  </xdr:twoCellAnchor>
  <xdr:twoCellAnchor editAs="oneCell">
    <xdr:from>
      <xdr:col>1</xdr:col>
      <xdr:colOff>3410</xdr:colOff>
      <xdr:row>1</xdr:row>
      <xdr:rowOff>0</xdr:rowOff>
    </xdr:from>
    <xdr:to>
      <xdr:col>1</xdr:col>
      <xdr:colOff>1019808</xdr:colOff>
      <xdr:row>5</xdr:row>
      <xdr:rowOff>9524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10" y="180975"/>
          <a:ext cx="1016398" cy="7334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1</xdr:row>
      <xdr:rowOff>86574</xdr:rowOff>
    </xdr:from>
    <xdr:to>
      <xdr:col>1</xdr:col>
      <xdr:colOff>1441174</xdr:colOff>
      <xdr:row>6</xdr:row>
      <xdr:rowOff>121589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96" y="301922"/>
          <a:ext cx="1391478" cy="1004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1</xdr:row>
      <xdr:rowOff>86574</xdr:rowOff>
    </xdr:from>
    <xdr:to>
      <xdr:col>1</xdr:col>
      <xdr:colOff>1441174</xdr:colOff>
      <xdr:row>6</xdr:row>
      <xdr:rowOff>121589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96" y="305649"/>
          <a:ext cx="1391478" cy="9970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1</xdr:row>
      <xdr:rowOff>86574</xdr:rowOff>
    </xdr:from>
    <xdr:to>
      <xdr:col>1</xdr:col>
      <xdr:colOff>1441174</xdr:colOff>
      <xdr:row>6</xdr:row>
      <xdr:rowOff>121589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96" y="305649"/>
          <a:ext cx="1391478" cy="9970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1</xdr:row>
      <xdr:rowOff>86574</xdr:rowOff>
    </xdr:from>
    <xdr:to>
      <xdr:col>1</xdr:col>
      <xdr:colOff>1441174</xdr:colOff>
      <xdr:row>6</xdr:row>
      <xdr:rowOff>121589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96" y="305649"/>
          <a:ext cx="1391478" cy="9970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33619</xdr:colOff>
      <xdr:row>3</xdr:row>
      <xdr:rowOff>44825</xdr:rowOff>
    </xdr:from>
    <xdr:to>
      <xdr:col>3</xdr:col>
      <xdr:colOff>1669676</xdr:colOff>
      <xdr:row>5</xdr:row>
      <xdr:rowOff>97635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619" y="597275"/>
          <a:ext cx="3283882" cy="4338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69" name="CuadroTexto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7" name="CuadroTexto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01" name="CuadroTexto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04" name="CuadroTexto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10" name="CuadroTexto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3" name="CuadroTexto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6" name="CuadroTexto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19" name="CuadroTexto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20" name="CuadroTexto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21" name="CuadroTexto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22" name="CuadroTexto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23" name="CuadroTexto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24" name="CuadroTexto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25" name="CuadroTexto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26" name="CuadroTexto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27" name="CuadroTexto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129" name="CuadroTexto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30" name="CuadroTexto 12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31" name="CuadroTexto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32" name="CuadroTexto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33" name="CuadroTexto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4" name="CuadroTexto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5" name="CuadroTexto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6" name="CuadroTexto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7" name="CuadroTexto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8" name="CuadroTexto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39" name="CuadroTexto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40" name="CuadroTexto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41" name="CuadroTexto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42" name="CuadroTexto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43" name="CuadroTexto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44" name="CuadroTexto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45" name="CuadroTexto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46" name="CuadroTexto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47" name="CuadroTexto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48" name="CuadroTexto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49" name="CuadroTexto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50" name="CuadroTexto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151" name="CuadroTexto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52" name="CuadroTexto 151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53" name="CuadroTexto 15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54" name="CuadroTexto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55" name="CuadroTexto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56" name="CuadroTexto 15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57" name="CuadroTexto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58" name="CuadroTexto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60" name="CuadroTexto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61" name="CuadroTexto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62" name="CuadroTexto 16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63" name="CuadroTexto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64" name="CuadroTexto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65" name="CuadroTexto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66" name="CuadroTexto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67" name="CuadroTexto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68" name="CuadroTexto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69" name="CuadroTexto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70" name="CuadroTexto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71" name="CuadroTexto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72" name="CuadroTexto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173" name="CuadroTexto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74" name="CuadroTexto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75" name="CuadroTexto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76" name="CuadroTexto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77" name="CuadroTexto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78" name="CuadroTexto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79" name="CuadroTexto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0" name="CuadroTexto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1" name="CuadroTexto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2" name="CuadroTexto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3" name="CuadroTexto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4" name="CuadroTexto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85" name="CuadroTexto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86" name="CuadroTexto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87" name="CuadroTexto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88" name="CuadroTexto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89" name="CuadroTexto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90" name="CuadroTexto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91" name="CuadroTexto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92" name="CuadroTexto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93" name="CuadroTexto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94" name="CuadroTexto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95" name="CuadroTexto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196" name="CuadroTexto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197" name="CuadroTexto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98" name="CuadroTexto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199" name="CuadroTexto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0" name="CuadroTexto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1" name="CuadroTexto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2" name="CuadroTexto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3" name="CuadroTexto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4" name="CuadroTexto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05" name="CuadroTexto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06" name="CuadroTexto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07" name="CuadroTexto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08" name="CuadroTexto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09" name="CuadroTexto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10" name="CuadroTexto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11" name="CuadroTexto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12" name="CuadroTexto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13" name="CuadroTexto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14" name="CuadroTexto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215" name="CuadroTexto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16" name="CuadroTexto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17" name="CuadroTexto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18" name="CuadroTexto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19" name="CuadroTexto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0" name="CuadroTexto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1" name="CuadroTexto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2" name="CuadroTexto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3" name="CuadroTexto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4" name="CuadroTexto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5" name="CuadroTexto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6" name="CuadroTexto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27" name="CuadroTexto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28" name="CuadroTexto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29" name="CuadroTexto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30" name="CuadroTexto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31" name="CuadroTexto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32" name="CuadroTexto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33" name="CuadroTexto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34" name="CuadroTexto 233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35" name="CuadroTexto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236" name="CuadroTexto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37" name="CuadroTexto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238" name="CuadroTexto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39" name="CuadroTexto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40" name="CuadroTexto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41" name="CuadroTexto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42" name="CuadroTexto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43" name="CuadroTexto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44" name="CuadroTexto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45" name="CuadroTexto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246" name="CuadroTexto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247" name="CuadroTexto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48" name="CuadroTexto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49" name="CuadroTexto 2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50" name="CuadroTexto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51" name="CuadroTexto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52" name="CuadroTexto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253" name="CuadroTexto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254" name="CuadroTexto 253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255" name="CuadroTexto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56" name="CuadroTexto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57" name="CuadroTexto 256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58" name="CuadroTexto 25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59" name="CuadroTexto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60" name="CuadroTexto 259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61" name="CuadroTexto 26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62" name="CuadroTexto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263" name="CuadroTexto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64" name="CuadroTexto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65" name="CuadroTexto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66" name="CuadroTexto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67" name="CuadroTexto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68" name="CuadroTexto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69" name="CuadroTexto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0" name="CuadroTexto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1" name="CuadroTexto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2" name="CuadroTexto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3" name="CuadroTexto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4" name="CuadroTexto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75" name="CuadroTexto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76" name="CuadroTexto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77" name="CuadroTexto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78" name="CuadroTexto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79" name="CuadroTexto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80" name="CuadroTexto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1" name="CuadroTexto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82" name="CuadroTexto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3" name="CuadroTexto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4" name="CuadroTexto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285" name="CuadroTexto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6" name="CuadroTexto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87" name="CuadroTexto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88" name="CuadroTexto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89" name="CuadroTexto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0" name="CuadroTexto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1" name="CuadroTexto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2" name="CuadroTexto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3" name="CuadroTexto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4" name="CuadroTexto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5" name="CuadroTexto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6" name="CuadroTexto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297" name="CuadroTexto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298" name="CuadroTexto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299" name="CuadroTexto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00" name="CuadroTexto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01" name="CuadroTexto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02" name="CuadroTexto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03" name="CuadroTexto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04" name="CuadroTexto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05" name="CuadroTexto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06" name="CuadroTexto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07" name="CuadroTexto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08" name="CuadroTexto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09" name="CuadroTexto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10" name="CuadroTexto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11" name="CuadroTexto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2" name="CuadroTexto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3" name="CuadroTexto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4" name="CuadroTexto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5" name="CuadroTexto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6" name="CuadroTexto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7" name="CuadroTexto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8" name="CuadroTexto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19" name="CuadroTexto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20" name="CuadroTexto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21" name="CuadroTexto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22" name="CuadroTexto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23" name="CuadroTexto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24" name="CuadroTexto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25" name="CuadroTexto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26" name="CuadroTexto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27" name="CuadroTexto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28" name="CuadroTexto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29" name="CuadroTexto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30" name="CuadroTexto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31" name="CuadroTexto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32" name="CuadroTexto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33" name="CuadroTexto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4" name="CuadroTexto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5" name="CuadroTexto 33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6" name="CuadroTexto 33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7" name="CuadroTexto 336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8" name="CuadroTexto 337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39" name="CuadroTexto 338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40" name="CuadroTexto 339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41" name="CuadroTexto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42" name="CuadroTexto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43" name="CuadroTexto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44" name="CuadroTexto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45" name="CuadroTexto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46" name="CuadroTexto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47" name="CuadroTexto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48" name="CuadroTexto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49" name="CuadroTexto 348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50" name="CuadroTexto 34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51" name="CuadroTexto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52" name="CuadroTexto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53" name="CuadroTexto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54" name="CuadroTexto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55" name="CuadroTexto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56" name="CuadroTexto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57" name="CuadroTexto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58" name="CuadroTexto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59" name="CuadroTexto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60" name="CuadroTexto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61" name="CuadroTexto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62" name="CuadroTexto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63" name="CuadroTexto 36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64" name="CuadroTexto 36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65" name="CuadroTexto 36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66" name="CuadroTexto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67" name="CuadroTexto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68" name="CuadroTexto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69" name="CuadroTexto 368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70" name="CuadroTexto 36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71" name="CuadroTexto 37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72" name="CuadroTexto 37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73" name="CuadroTexto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74" name="CuadroTexto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75" name="CuadroTexto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76" name="CuadroTexto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77" name="CuadroTexto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78" name="CuadroTexto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79" name="CuadroTexto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0" name="CuadroTexto 37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1" name="CuadroTexto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2" name="CuadroTexto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3" name="CuadroTexto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4" name="CuadroTexto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385" name="CuadroTexto 384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86" name="CuadroTexto 38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87" name="CuadroTexto 386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88" name="CuadroTexto 387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89" name="CuadroTexto 388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90" name="CuadroTexto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91" name="CuadroTexto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92" name="CuadroTexto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93" name="CuadroTexto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94" name="CuadroTexto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95" name="CuadroTexto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396" name="CuadroTexto 395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397" name="CuadroTexto 396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398" name="CuadroTexto 397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399" name="CuadroTexto 39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00" name="CuadroTexto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01" name="CuadroTexto 40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02" name="CuadroTexto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03" name="CuadroTexto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04" name="CuadroTexto 403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05" name="CuadroTexto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406" name="CuadroTexto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07" name="CuadroTexto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08" name="CuadroTexto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09" name="CuadroTexto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10" name="CuadroTexto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11" name="CuadroTexto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12" name="CuadroTexto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413" name="CuadroTexto 412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14" name="CuadroTexto 413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415" name="CuadroTexto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16" name="CuadroTexto 415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417" name="CuadroTexto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418" name="CuadroTexto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419" name="CuadroTexto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420" name="CuadroTexto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21" name="CuadroTexto 420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22" name="CuadroTexto 42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423" name="CuadroTexto 422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24" name="CuadroTexto 423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25" name="CuadroTexto 424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26" name="CuadroTexto 425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27" name="CuadroTexto 426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28" name="CuadroTexto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29" name="CuadroTexto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0" name="CuadroTexto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1" name="CuadroTexto 430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2" name="CuadroTexto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3" name="CuadroTexto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4" name="CuadroTexto 433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35" name="CuadroTexto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36" name="CuadroTexto 435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37" name="CuadroTexto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38" name="CuadroTexto 437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39" name="CuadroTexto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40" name="CuadroTexto 439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41" name="CuadroTexto 440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42" name="CuadroTexto 441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43" name="CuadroTexto 44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44" name="CuadroTexto 443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445" name="CuadroTexto 444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46" name="CuadroTexto 445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47" name="CuadroTexto 44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48" name="CuadroTexto 447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49" name="CuadroTexto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0" name="CuadroTexto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1" name="CuadroTexto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2" name="CuadroTexto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3" name="CuadroTexto 452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4" name="CuadroTexto 453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5" name="CuadroTexto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6" name="CuadroTexto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57" name="CuadroTexto 456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58" name="CuadroTexto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59" name="CuadroTexto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60" name="CuadroTexto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61" name="CuadroTexto 460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62" name="CuadroTexto 461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63" name="CuadroTexto 462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64" name="CuadroTexto 46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65" name="CuadroTexto 464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66" name="CuadroTexto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467" name="CuadroTexto 466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68" name="CuadroTexto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69" name="CuadroTexto 468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70" name="CuadroTexto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71" name="CuadroTexto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2" name="CuadroTexto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3" name="CuadroTexto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4" name="CuadroTexto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5" name="CuadroTexto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6" name="CuadroTexto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7" name="CuadroTexto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8" name="CuadroTexto 477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79" name="CuadroTexto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80" name="CuadroTexto 479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81" name="CuadroTexto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82" name="CuadroTexto 481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83" name="CuadroTexto 482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84" name="CuadroTexto 483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85" name="CuadroTexto 484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86" name="CuadroTexto 485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87" name="CuadroTexto 486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88" name="CuadroTexto 487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489" name="CuadroTexto 48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90" name="CuadroTexto 489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91" name="CuadroTexto 490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492" name="CuadroTexto 491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493" name="CuadroTexto 492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4" name="CuadroTexto 493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5" name="CuadroTexto 494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6" name="CuadroTexto 495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7" name="CuadroTexto 496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8" name="CuadroTexto 497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499" name="CuadroTexto 498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00" name="CuadroTexto 499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01" name="CuadroTexto 500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02" name="CuadroTexto 501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03" name="CuadroTexto 50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04" name="CuadroTexto 503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05" name="CuadroTexto 50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06" name="CuadroTexto 505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07" name="CuadroTexto 506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08" name="CuadroTexto 507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09" name="CuadroTexto 508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10" name="CuadroTexto 509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511" name="CuadroTexto 510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12" name="CuadroTexto 51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13" name="CuadroTexto 512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14" name="CuadroTexto 513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15" name="CuadroTexto 514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16" name="CuadroTexto 515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17" name="CuadroTexto 516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18" name="CuadroTexto 517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19" name="CuadroTexto 518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20" name="CuadroTexto 519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21" name="CuadroTexto 520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22" name="CuadroTexto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23" name="CuadroTexto 52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24" name="CuadroTexto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25" name="CuadroTexto 524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26" name="CuadroTexto 525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27" name="CuadroTexto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28" name="CuadroTexto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29" name="CuadroTexto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30" name="CuadroTexto 529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31" name="CuadroTexto 530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32" name="CuadroTexto 531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533" name="CuadroTexto 532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34" name="CuadroTexto 533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35" name="CuadroTexto 534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36" name="CuadroTexto 535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37" name="CuadroTexto 536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38" name="CuadroTexto 537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39" name="CuadroTexto 538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0" name="CuadroTexto 539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1" name="CuadroTexto 540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2" name="CuadroTexto 541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3" name="CuadroTexto 542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4" name="CuadroTexto 543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45" name="CuadroTexto 544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46" name="CuadroTexto 545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47" name="CuadroTexto 54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48" name="CuadroTexto 547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49" name="CuadroTexto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50" name="CuadroTexto 549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51" name="CuadroTexto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52" name="CuadroTexto 551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53" name="CuadroTexto 552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54" name="CuadroTexto 553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555" name="CuadroTexto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556" name="CuadroTexto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57" name="CuadroTexto 556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558" name="CuadroTexto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59" name="CuadroTexto 558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60" name="CuadroTexto 559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61" name="CuadroTexto 560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62" name="CuadroTexto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63" name="CuadroTexto 562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64" name="CuadroTexto 563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65" name="CuadroTexto 564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566" name="CuadroTexto 565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567" name="CuadroTexto 566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68" name="CuadroTexto 567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69" name="CuadroTexto 568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70" name="CuadroTexto 569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71" name="CuadroTexto 570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72" name="CuadroTexto 571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573" name="CuadroTexto 572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574" name="CuadroTexto 573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575" name="CuadroTexto 574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76" name="CuadroTexto 575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77" name="CuadroTexto 57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78" name="CuadroTexto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79" name="CuadroTexto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80" name="CuadroTexto 579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81" name="CuadroTexto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82" name="CuadroTexto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583" name="CuadroTexto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84" name="CuadroTexto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85" name="CuadroTexto 584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86" name="CuadroTexto 585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87" name="CuadroTexto 586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88" name="CuadroTexto 587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89" name="CuadroTexto 588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0" name="CuadroTexto 589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1" name="CuadroTexto 590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2" name="CuadroTexto 59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3" name="CuadroTexto 592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4" name="CuadroTexto 593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595" name="CuadroTexto 59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96" name="CuadroTexto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597" name="CuadroTexto 596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98" name="CuadroTexto 597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599" name="CuadroTexto 598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00" name="CuadroTexto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01" name="CuadroTexto 600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02" name="CuadroTexto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03" name="CuadroTexto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04" name="CuadroTexto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05" name="CuadroTexto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06" name="CuadroTexto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07" name="CuadroTexto 60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08" name="CuadroTexto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09" name="CuadroTexto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0" name="CuadroTexto 609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1" name="CuadroTexto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2" name="CuadroTexto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3" name="CuadroTexto 612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4" name="CuadroTexto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5" name="CuadroTexto 614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6" name="CuadroTexto 615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17" name="CuadroTexto 616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18" name="CuadroTexto 617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19" name="CuadroTexto 618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20" name="CuadroTexto 619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21" name="CuadroTexto 620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22" name="CuadroTexto 621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23" name="CuadroTexto 622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24" name="CuadroTexto 623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25" name="CuadroTexto 624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26" name="CuadroTexto 625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27" name="CuadroTexto 626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28" name="CuadroTexto 627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29" name="CuadroTexto 628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30" name="CuadroTexto 629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31" name="CuadroTexto 630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2" name="CuadroTexto 631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3" name="CuadroTexto 632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4" name="CuadroTexto 633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5" name="CuadroTexto 634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6" name="CuadroTexto 635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7" name="CuadroTexto 636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8" name="CuadroTexto 637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39" name="CuadroTexto 638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40" name="CuadroTexto 639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41" name="CuadroTexto 640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42" name="CuadroTexto 641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43" name="CuadroTexto 642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44" name="CuadroTexto 643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45" name="CuadroTexto 644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46" name="CuadroTexto 645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47" name="CuadroTexto 646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48" name="CuadroTexto 647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49" name="CuadroTexto 648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50" name="CuadroTexto 649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51" name="CuadroTexto 650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52" name="CuadroTexto 651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53" name="CuadroTexto 652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4" name="CuadroTexto 653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5" name="CuadroTexto 654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6" name="CuadroTexto 655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7" name="CuadroTexto 656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8" name="CuadroTexto 657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59" name="CuadroTexto 658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60" name="CuadroTexto 659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61" name="CuadroTexto 660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62" name="CuadroTexto 661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63" name="CuadroTexto 662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64" name="CuadroTexto 663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65" name="CuadroTexto 664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66" name="CuadroTexto 665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67" name="CuadroTexto 666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68" name="CuadroTexto 667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69" name="CuadroTexto 668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70" name="CuadroTexto 669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71" name="CuadroTexto 670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72" name="CuadroTexto 671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73" name="CuadroTexto 672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74" name="CuadroTexto 673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75" name="CuadroTexto 674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76" name="CuadroTexto 675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77" name="CuadroTexto 676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78" name="CuadroTexto 677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79" name="CuadroTexto 678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80" name="CuadroTexto 679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81" name="CuadroTexto 680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82" name="CuadroTexto 681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83" name="CuadroTexto 682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84" name="CuadroTexto 683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85" name="CuadroTexto 684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86" name="CuadroTexto 685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87" name="CuadroTexto 686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88" name="CuadroTexto 687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89" name="CuadroTexto 688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90" name="CuadroTexto 689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91" name="CuadroTexto 690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92" name="CuadroTexto 69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693" name="CuadroTexto 692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94" name="CuadroTexto 693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95" name="CuadroTexto 694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696" name="CuadroTexto 695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697" name="CuadroTexto 696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98" name="CuadroTexto 697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699" name="CuadroTexto 698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0" name="CuadroTexto 699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1" name="CuadroTexto 700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2" name="CuadroTexto 701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3" name="CuadroTexto 702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4" name="CuadroTexto 703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05" name="CuadroTexto 704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06" name="CuadroTexto 705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07" name="CuadroTexto 706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08" name="CuadroTexto 707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09" name="CuadroTexto 708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10" name="CuadroTexto 709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11" name="CuadroTexto 710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12" name="CuadroTexto 71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13" name="CuadroTexto 712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14" name="CuadroTexto 713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715" name="CuadroTexto 714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16" name="CuadroTexto 715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17" name="CuadroTexto 716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18" name="CuadroTexto 717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19" name="CuadroTexto 718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0" name="CuadroTexto 719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1" name="CuadroTexto 720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2" name="CuadroTexto 721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3" name="CuadroTexto 722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4" name="CuadroTexto 723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5" name="CuadroTexto 724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6" name="CuadroTexto 725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27" name="CuadroTexto 726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28" name="CuadroTexto 727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29" name="CuadroTexto 728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30" name="CuadroTexto 729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31" name="CuadroTexto 730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32" name="CuadroTexto 731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33" name="CuadroTexto 732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34" name="CuadroTexto 733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35" name="CuadroTexto 734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36" name="CuadroTexto 735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737" name="CuadroTexto 736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38" name="CuadroTexto 73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39" name="CuadroTexto 73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40" name="CuadroTexto 73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41" name="CuadroTexto 74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2" name="CuadroTexto 74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3" name="CuadroTexto 74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4" name="CuadroTexto 74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5" name="CuadroTexto 74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6" name="CuadroTexto 74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7" name="CuadroTexto 74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8" name="CuadroTexto 747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49" name="CuadroTexto 748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50" name="CuadroTexto 749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51" name="CuadroTexto 750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52" name="CuadroTexto 751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53" name="CuadroTexto 752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54" name="CuadroTexto 753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55" name="CuadroTexto 754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56" name="CuadroTexto 755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57" name="CuadroTexto 756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58" name="CuadroTexto 757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759" name="CuadroTexto 758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760" name="CuadroTexto 759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61" name="CuadroTexto 760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762" name="CuadroTexto 761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63" name="CuadroTexto 762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64" name="CuadroTexto 763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65" name="CuadroTexto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66" name="CuadroTexto 765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67" name="CuadroTexto 766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68" name="CuadroTexto 767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69" name="CuadroTexto 768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770" name="CuadroTexto 769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771" name="CuadroTexto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2" name="CuadroTexto 771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3" name="CuadroTexto 772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4" name="CuadroTexto 773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5" name="CuadroTexto 774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6" name="CuadroTexto 775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777" name="CuadroTexto 776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778" name="CuadroTexto 777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779" name="CuadroTexto 778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80" name="CuadroTexto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81" name="CuadroTexto 780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82" name="CuadroTexto 781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83" name="CuadroTexto 782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84" name="CuadroTexto 783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85" name="CuadroTexto 784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786" name="CuadroTexto 785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87" name="CuadroTexto 786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88" name="CuadroTexto 787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789" name="CuadroTexto 788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90" name="CuadroTexto 789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1" name="CuadroTexto 790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2" name="CuadroTexto 791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3" name="CuadroTexto 792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4" name="CuadroTexto 793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5" name="CuadroTexto 794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6" name="CuadroTexto 795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7" name="CuadroTexto 796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798" name="CuadroTexto 797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799" name="CuadroTexto 798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00" name="CuadroTexto 799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01" name="CuadroTexto 800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02" name="CuadroTexto 801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03" name="CuadroTexto 802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04" name="CuadroTexto 803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05" name="CuadroTexto 804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06" name="CuadroTexto 805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07" name="CuadroTexto 806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808" name="CuadroTexto 807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09" name="CuadroTexto 808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10" name="CuadroTexto 809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11" name="CuadroTexto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12" name="CuadroTexto 811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3" name="CuadroTexto 812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4" name="CuadroTexto 813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5" name="CuadroTexto 814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6" name="CuadroTexto 815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7" name="CuadroTexto 816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8" name="CuadroTexto 817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19" name="CuadroTexto 818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20" name="CuadroTexto 819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21" name="CuadroTexto 820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22" name="CuadroTexto 821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23" name="CuadroTexto 822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24" name="CuadroTexto 823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25" name="CuadroTexto 824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26" name="CuadroTexto 825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27" name="CuadroTexto 826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28" name="CuadroTexto 827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29" name="CuadroTexto 828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830" name="CuadroTexto 829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31" name="CuadroTexto 830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32" name="CuadroTexto 831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33" name="CuadroTexto 832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34" name="CuadroTexto 833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35" name="CuadroTexto 834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36" name="CuadroTexto 835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37" name="CuadroTexto 836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38" name="CuadroTexto 837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39" name="CuadroTexto 838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40" name="CuadroTexto 839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41" name="CuadroTexto 840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42" name="CuadroTexto 841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43" name="CuadroTexto 842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44" name="CuadroTexto 843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45" name="CuadroTexto 844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46" name="CuadroTexto 845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47" name="CuadroTexto 846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48" name="CuadroTexto 847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49" name="CuadroTexto 848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0" name="CuadroTexto 849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1" name="CuadroTexto 850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852" name="CuadroTexto 851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853" name="CuadroTexto 852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4" name="CuadroTexto 853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855" name="CuadroTexto 854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56" name="CuadroTexto 855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7" name="CuadroTexto 856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8" name="CuadroTexto 857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59" name="CuadroTexto 858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60" name="CuadroTexto 859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61" name="CuadroTexto 860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62" name="CuadroTexto 861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863" name="CuadroTexto 862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864" name="CuadroTexto 863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65" name="CuadroTexto 864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66" name="CuadroTexto 865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67" name="CuadroTexto 866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68" name="CuadroTexto 867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69" name="CuadroTexto 868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870" name="CuadroTexto 869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871" name="CuadroTexto 870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872" name="CuadroTexto 871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73" name="CuadroTexto 872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74" name="CuadroTexto 873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75" name="CuadroTexto 874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76" name="CuadroTexto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77" name="CuadroTexto 876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78" name="CuadroTexto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79" name="CuadroTexto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880" name="CuadroTexto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81" name="CuadroTexto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82" name="CuadroTexto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83" name="CuadroTexto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84" name="CuadroTexto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85" name="CuadroTexto 884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86" name="CuadroTexto 885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87" name="CuadroTexto 886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88" name="CuadroTexto 887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89" name="CuadroTexto 888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90" name="CuadroTexto 889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91" name="CuadroTexto 890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892" name="CuadroTexto 891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3" name="CuadroTexto 892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94" name="CuadroTexto 893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5" name="CuadroTexto 894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6" name="CuadroTexto 895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7" name="CuadroTexto 89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898" name="CuadroTexto 897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899" name="CuadroTexto 898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00" name="CuadroTexto 899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01" name="CuadroTexto 900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902" name="CuadroTexto 901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03" name="CuadroTexto 902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04" name="CuadroTexto 903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05" name="CuadroTexto 904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06" name="CuadroTexto 905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07" name="CuadroTexto 906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08" name="CuadroTexto 907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09" name="CuadroTexto 908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0" name="CuadroTexto 909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1" name="CuadroTexto 910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2" name="CuadroTexto 911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3" name="CuadroTexto 912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14" name="CuadroTexto 913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15" name="CuadroTexto 914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16" name="CuadroTexto 915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17" name="CuadroTexto 916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18" name="CuadroTexto 917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19" name="CuadroTexto 918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20" name="CuadroTexto 919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21" name="CuadroTexto 920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22" name="CuadroTexto 921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23" name="CuadroTexto 922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924" name="CuadroTexto 923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358541"/>
    <xdr:sp macro="" textlink="">
      <xdr:nvSpPr>
        <xdr:cNvPr id="925" name="CuadroTexto 924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 txBox="1"/>
      </xdr:nvSpPr>
      <xdr:spPr>
        <a:xfrm>
          <a:off x="56007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26" name="CuadroTexto 925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2227"/>
    <xdr:sp macro="" textlink="">
      <xdr:nvSpPr>
        <xdr:cNvPr id="927" name="CuadroTexto 926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 txBox="1"/>
      </xdr:nvSpPr>
      <xdr:spPr>
        <a:xfrm>
          <a:off x="5600700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28" name="CuadroTexto 927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29" name="CuadroTexto 928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30" name="CuadroTexto 929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31" name="CuadroTexto 930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32" name="CuadroTexto 931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33" name="CuadroTexto 932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98393</xdr:colOff>
      <xdr:row>209</xdr:row>
      <xdr:rowOff>0</xdr:rowOff>
    </xdr:from>
    <xdr:ext cx="65" cy="172227"/>
    <xdr:sp macro="" textlink="">
      <xdr:nvSpPr>
        <xdr:cNvPr id="934" name="CuadroTexto 933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 txBox="1"/>
      </xdr:nvSpPr>
      <xdr:spPr>
        <a:xfrm>
          <a:off x="5699093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75093"/>
    <xdr:sp macro="" textlink="">
      <xdr:nvSpPr>
        <xdr:cNvPr id="935" name="CuadroTexto 934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 txBox="1"/>
      </xdr:nvSpPr>
      <xdr:spPr>
        <a:xfrm>
          <a:off x="2867025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936" name="CuadroTexto 935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37" name="CuadroTexto 936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38" name="CuadroTexto 937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39" name="CuadroTexto 938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40" name="CuadroTexto 939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41" name="CuadroTexto 940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98393</xdr:colOff>
      <xdr:row>209</xdr:row>
      <xdr:rowOff>0</xdr:rowOff>
    </xdr:from>
    <xdr:ext cx="65" cy="172227"/>
    <xdr:sp macro="" textlink="">
      <xdr:nvSpPr>
        <xdr:cNvPr id="942" name="CuadroTexto 941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 txBox="1"/>
      </xdr:nvSpPr>
      <xdr:spPr>
        <a:xfrm>
          <a:off x="29654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943" name="CuadroTexto 942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4</xdr:col>
      <xdr:colOff>0</xdr:colOff>
      <xdr:row>209</xdr:row>
      <xdr:rowOff>0</xdr:rowOff>
    </xdr:from>
    <xdr:ext cx="65" cy="165366"/>
    <xdr:sp macro="" textlink="">
      <xdr:nvSpPr>
        <xdr:cNvPr id="944" name="CuadroTexto 943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 txBox="1"/>
      </xdr:nvSpPr>
      <xdr:spPr>
        <a:xfrm>
          <a:off x="2867025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45" name="CuadroTexto 944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946" name="CuadroTexto 945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947" name="CuadroTexto 946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948" name="CuadroTexto 947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949" name="CuadroTexto 948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65366"/>
    <xdr:sp macro="" textlink="">
      <xdr:nvSpPr>
        <xdr:cNvPr id="950" name="CuadroTexto 949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SpPr txBox="1"/>
      </xdr:nvSpPr>
      <xdr:spPr>
        <a:xfrm>
          <a:off x="5600700" y="53139975"/>
          <a:ext cx="65" cy="165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7</xdr:col>
      <xdr:colOff>0</xdr:colOff>
      <xdr:row>209</xdr:row>
      <xdr:rowOff>0</xdr:rowOff>
    </xdr:from>
    <xdr:ext cx="65" cy="175093"/>
    <xdr:sp macro="" textlink="">
      <xdr:nvSpPr>
        <xdr:cNvPr id="951" name="CuadroTexto 950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SpPr txBox="1"/>
      </xdr:nvSpPr>
      <xdr:spPr>
        <a:xfrm>
          <a:off x="5600700" y="53139975"/>
          <a:ext cx="65" cy="175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6</xdr:col>
      <xdr:colOff>98393</xdr:colOff>
      <xdr:row>209</xdr:row>
      <xdr:rowOff>0</xdr:rowOff>
    </xdr:from>
    <xdr:ext cx="65" cy="172227"/>
    <xdr:sp macro="" textlink="">
      <xdr:nvSpPr>
        <xdr:cNvPr id="952" name="CuadroTexto 951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 txBox="1"/>
      </xdr:nvSpPr>
      <xdr:spPr>
        <a:xfrm>
          <a:off x="4832318" y="53139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/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3" name="CuadroTexto 952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4" name="CuadroTexto 953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5" name="CuadroTexto 954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6" name="CuadroTexto 955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7" name="CuadroTexto 956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8" name="CuadroTexto 957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59" name="CuadroTexto 958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60" name="CuadroTexto 959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  <xdr:oneCellAnchor>
    <xdr:from>
      <xdr:col>5</xdr:col>
      <xdr:colOff>0</xdr:colOff>
      <xdr:row>210</xdr:row>
      <xdr:rowOff>0</xdr:rowOff>
    </xdr:from>
    <xdr:ext cx="65" cy="358541"/>
    <xdr:sp macro="" textlink="">
      <xdr:nvSpPr>
        <xdr:cNvPr id="961" name="CuadroTexto 960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 txBox="1"/>
      </xdr:nvSpPr>
      <xdr:spPr>
        <a:xfrm>
          <a:off x="3733800" y="53139975"/>
          <a:ext cx="65" cy="35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spAutoFit/>
        </a:bodyPr>
        <a:lstStyle/>
        <a:p>
          <a:endParaRPr lang="es-GT" sz="1100" i="0">
            <a:latin typeface="Cambria" panose="02040503050406030204" pitchFamily="18" charset="0"/>
          </a:endParaRPr>
        </a:p>
        <a:p>
          <a:endParaRPr lang="es-GT" sz="1100" i="0">
            <a:latin typeface="Cambria" panose="02040503050406030204" pitchFamily="18" charset="0"/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E/Desktop/05_AT_P_OrdenCambio_v4/renglones%20san%20pedro%20ayampu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backup/kyrios/san%20pedro%20ayampuc/renglones%20san%20pedro%20ayampuc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P-PC\Users\jcalderon\AppData\Local\Microsoft\Windows\INetCache\IE\8V0ZPQ52\ESTIMACI&#211;N%20No.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9">
          <cell r="C9" t="str">
            <v>Módulo 1 - Dirección y Aulas</v>
          </cell>
        </row>
        <row r="10">
          <cell r="B10">
            <v>100</v>
          </cell>
          <cell r="C10" t="str">
            <v>PRELIMINARES</v>
          </cell>
        </row>
        <row r="11">
          <cell r="B11">
            <v>107</v>
          </cell>
          <cell r="C11" t="str">
            <v>Preparación De Área De Trabajo</v>
          </cell>
          <cell r="D11">
            <v>212.04</v>
          </cell>
          <cell r="E11" t="str">
            <v>m²</v>
          </cell>
          <cell r="F11">
            <v>41</v>
          </cell>
        </row>
        <row r="12">
          <cell r="B12">
            <v>108</v>
          </cell>
          <cell r="C12" t="str">
            <v>Baños Portátiles</v>
          </cell>
          <cell r="D12">
            <v>2</v>
          </cell>
          <cell r="E12" t="str">
            <v>Mes</v>
          </cell>
          <cell r="F12">
            <v>3045</v>
          </cell>
        </row>
        <row r="13">
          <cell r="B13">
            <v>110</v>
          </cell>
          <cell r="C13" t="str">
            <v>Bodega (22 M2)</v>
          </cell>
          <cell r="D13">
            <v>1</v>
          </cell>
          <cell r="E13" t="str">
            <v>Unidad</v>
          </cell>
          <cell r="F13">
            <v>8275</v>
          </cell>
        </row>
        <row r="14">
          <cell r="B14">
            <v>146</v>
          </cell>
          <cell r="C14" t="str">
            <v>Demolición De Piso Con Base De Concreto</v>
          </cell>
          <cell r="D14">
            <v>149.02000000000001</v>
          </cell>
          <cell r="E14" t="str">
            <v>m²</v>
          </cell>
          <cell r="F14">
            <v>149</v>
          </cell>
        </row>
        <row r="15">
          <cell r="B15">
            <v>153</v>
          </cell>
          <cell r="C15" t="str">
            <v>Desmontaje De Accesorios Eléctricos Con Cableado</v>
          </cell>
          <cell r="D15">
            <v>22</v>
          </cell>
          <cell r="E15" t="str">
            <v>Unidad</v>
          </cell>
          <cell r="F15">
            <v>147</v>
          </cell>
        </row>
        <row r="16">
          <cell r="B16">
            <v>162</v>
          </cell>
          <cell r="C16" t="str">
            <v>Desmontaje De Cubierta Y Estructura de Techo</v>
          </cell>
          <cell r="D16">
            <v>239.13</v>
          </cell>
          <cell r="E16" t="str">
            <v>m²</v>
          </cell>
          <cell r="F16">
            <v>98</v>
          </cell>
        </row>
        <row r="17">
          <cell r="B17">
            <v>175</v>
          </cell>
          <cell r="C17" t="str">
            <v>Desmontaje De Ventana de Metal</v>
          </cell>
          <cell r="D17">
            <v>3.91</v>
          </cell>
          <cell r="E17" t="str">
            <v>m²</v>
          </cell>
          <cell r="F17">
            <v>100</v>
          </cell>
        </row>
        <row r="18">
          <cell r="B18">
            <v>500</v>
          </cell>
          <cell r="C18" t="str">
            <v>CUBIERTA Y ESTRUCTURA DE TECHO</v>
          </cell>
        </row>
        <row r="19">
          <cell r="B19">
            <v>519</v>
          </cell>
          <cell r="C19" t="str">
            <v>Estructura Portante De Metal</v>
          </cell>
          <cell r="D19">
            <v>212.04</v>
          </cell>
          <cell r="E19" t="str">
            <v>m²</v>
          </cell>
          <cell r="F19">
            <v>236</v>
          </cell>
        </row>
        <row r="20">
          <cell r="B20">
            <v>525</v>
          </cell>
          <cell r="C20" t="str">
            <v>Cubierta De Lámina Termoacustica (Incluye Canal y Bap Ø=3"+ cerramiento de block pin)</v>
          </cell>
          <cell r="D20">
            <v>212.04</v>
          </cell>
          <cell r="E20" t="str">
            <v>m²</v>
          </cell>
          <cell r="F20">
            <v>412</v>
          </cell>
        </row>
        <row r="21">
          <cell r="B21">
            <v>600</v>
          </cell>
          <cell r="C21" t="str">
            <v>ACABADOS</v>
          </cell>
        </row>
        <row r="22">
          <cell r="B22">
            <v>654</v>
          </cell>
          <cell r="C22" t="str">
            <v>Pintura De Muros</v>
          </cell>
          <cell r="D22">
            <v>354.53</v>
          </cell>
          <cell r="E22" t="str">
            <v>m²</v>
          </cell>
          <cell r="F22">
            <v>53</v>
          </cell>
        </row>
        <row r="23">
          <cell r="B23">
            <v>662</v>
          </cell>
          <cell r="C23" t="str">
            <v>Piso De Granito</v>
          </cell>
          <cell r="D23">
            <v>149.02000000000001</v>
          </cell>
          <cell r="E23" t="str">
            <v>m²</v>
          </cell>
          <cell r="F23">
            <v>264</v>
          </cell>
        </row>
        <row r="24">
          <cell r="B24">
            <v>700</v>
          </cell>
          <cell r="C24" t="str">
            <v>PUERTAS</v>
          </cell>
        </row>
        <row r="25">
          <cell r="B25">
            <v>746</v>
          </cell>
          <cell r="C25" t="str">
            <v>Pintura De Puerta De Metal (una hoja)</v>
          </cell>
          <cell r="D25">
            <v>3</v>
          </cell>
          <cell r="E25" t="str">
            <v>Unidad</v>
          </cell>
          <cell r="F25">
            <v>393</v>
          </cell>
        </row>
        <row r="26">
          <cell r="B26">
            <v>800</v>
          </cell>
          <cell r="C26" t="str">
            <v>VENTANERIA</v>
          </cell>
        </row>
        <row r="27">
          <cell r="B27">
            <v>810</v>
          </cell>
          <cell r="C27" t="str">
            <v>Remozamiento De Ventana De Metal (Cambio De Vidrios)</v>
          </cell>
          <cell r="D27">
            <v>50.93</v>
          </cell>
          <cell r="E27" t="str">
            <v>m²</v>
          </cell>
          <cell r="F27">
            <v>625</v>
          </cell>
        </row>
        <row r="28">
          <cell r="B28">
            <v>1100</v>
          </cell>
          <cell r="C28" t="str">
            <v>INSTALACIONES ELECTRICAS</v>
          </cell>
        </row>
        <row r="29">
          <cell r="B29">
            <v>1126</v>
          </cell>
          <cell r="C29" t="str">
            <v>Lámpara Led Tipo Liston 2 Tubos</v>
          </cell>
          <cell r="D29">
            <v>17</v>
          </cell>
          <cell r="E29" t="str">
            <v>Unidad</v>
          </cell>
          <cell r="F29">
            <v>828</v>
          </cell>
        </row>
        <row r="30">
          <cell r="B30">
            <v>1134</v>
          </cell>
          <cell r="C30" t="str">
            <v>Interruptor Sencillo</v>
          </cell>
          <cell r="D30">
            <v>2</v>
          </cell>
          <cell r="E30" t="str">
            <v>Unidad</v>
          </cell>
          <cell r="F30">
            <v>250</v>
          </cell>
        </row>
        <row r="31">
          <cell r="B31">
            <v>1135</v>
          </cell>
          <cell r="C31" t="str">
            <v>Interruptor Doble</v>
          </cell>
          <cell r="D31">
            <v>1</v>
          </cell>
          <cell r="E31" t="str">
            <v>Unidad</v>
          </cell>
          <cell r="F31">
            <v>300</v>
          </cell>
        </row>
        <row r="32">
          <cell r="B32">
            <v>1139</v>
          </cell>
          <cell r="C32" t="str">
            <v>Tomacorriente Doble 120 V, 15A. (Alambrado)</v>
          </cell>
          <cell r="D32">
            <v>6</v>
          </cell>
          <cell r="E32" t="str">
            <v>Unidad</v>
          </cell>
          <cell r="F32">
            <v>333</v>
          </cell>
        </row>
        <row r="33">
          <cell r="B33">
            <v>1300</v>
          </cell>
          <cell r="C33" t="str">
            <v>VARIOS</v>
          </cell>
        </row>
        <row r="34">
          <cell r="B34">
            <v>1316</v>
          </cell>
          <cell r="C34" t="str">
            <v>Rotulo De Construccion Tipo 1</v>
          </cell>
          <cell r="D34">
            <v>1</v>
          </cell>
          <cell r="E34" t="str">
            <v>Unidad</v>
          </cell>
          <cell r="F34">
            <v>3405</v>
          </cell>
        </row>
        <row r="35">
          <cell r="C35" t="str">
            <v>Módulo 2 - Aulas, Cocina y Servicio Sanitario</v>
          </cell>
        </row>
        <row r="36">
          <cell r="B36">
            <v>100</v>
          </cell>
          <cell r="C36" t="str">
            <v>PRELIMINARES</v>
          </cell>
        </row>
        <row r="37">
          <cell r="B37">
            <v>107</v>
          </cell>
          <cell r="C37" t="str">
            <v>Preparación De Área De Trabajo</v>
          </cell>
          <cell r="D37">
            <v>315.99</v>
          </cell>
          <cell r="E37" t="str">
            <v>m²</v>
          </cell>
          <cell r="F37">
            <v>41</v>
          </cell>
        </row>
        <row r="38">
          <cell r="B38">
            <v>142</v>
          </cell>
          <cell r="C38" t="str">
            <v>Demolición De Muros De Mampostería</v>
          </cell>
          <cell r="D38">
            <v>8.35</v>
          </cell>
          <cell r="E38" t="str">
            <v>m²</v>
          </cell>
          <cell r="F38">
            <v>113</v>
          </cell>
        </row>
        <row r="39">
          <cell r="B39">
            <v>146</v>
          </cell>
          <cell r="C39" t="str">
            <v>Demolición De Piso Con Base De Concreto</v>
          </cell>
          <cell r="D39">
            <v>245.15</v>
          </cell>
          <cell r="E39" t="str">
            <v>m²</v>
          </cell>
          <cell r="F39">
            <v>149</v>
          </cell>
        </row>
        <row r="40">
          <cell r="B40">
            <v>153</v>
          </cell>
          <cell r="C40" t="str">
            <v>Desmontaje De Accesorios Eléctricos Con Cableado</v>
          </cell>
          <cell r="D40">
            <v>35</v>
          </cell>
          <cell r="E40" t="str">
            <v>Unidad</v>
          </cell>
          <cell r="F40">
            <v>147</v>
          </cell>
        </row>
        <row r="41">
          <cell r="B41">
            <v>154</v>
          </cell>
          <cell r="C41" t="str">
            <v>Desmontaje De Artefactos Sanitarios</v>
          </cell>
          <cell r="D41">
            <v>6</v>
          </cell>
          <cell r="E41" t="str">
            <v>Unidad</v>
          </cell>
          <cell r="F41">
            <v>221</v>
          </cell>
        </row>
        <row r="42">
          <cell r="B42">
            <v>161</v>
          </cell>
          <cell r="C42" t="str">
            <v>Desmontaje De Cubierta De Techo</v>
          </cell>
          <cell r="D42">
            <v>315.99</v>
          </cell>
          <cell r="E42" t="str">
            <v>m²</v>
          </cell>
          <cell r="F42">
            <v>43</v>
          </cell>
        </row>
        <row r="43">
          <cell r="B43">
            <v>163</v>
          </cell>
          <cell r="C43" t="str">
            <v>Desmontaje De Estructura Portante De Techo</v>
          </cell>
          <cell r="D43">
            <v>28.32</v>
          </cell>
          <cell r="E43" t="str">
            <v>m²</v>
          </cell>
          <cell r="F43">
            <v>56</v>
          </cell>
        </row>
        <row r="44">
          <cell r="B44">
            <v>200</v>
          </cell>
          <cell r="C44" t="str">
            <v>CIMENTACIÓN</v>
          </cell>
        </row>
        <row r="45">
          <cell r="B45">
            <v>217</v>
          </cell>
          <cell r="C45" t="str">
            <v>Cimiento Corrido CC-3, de 0.20m X 0.50m, Concreto 3000 Psi, Refuerzo 3No3 +Esl No3 @ 0.25 m.</v>
          </cell>
          <cell r="D45">
            <v>9.91</v>
          </cell>
          <cell r="E45" t="str">
            <v>ml</v>
          </cell>
          <cell r="F45">
            <v>300</v>
          </cell>
        </row>
        <row r="46">
          <cell r="B46">
            <v>223</v>
          </cell>
          <cell r="C46" t="str">
            <v>Levantado De Muro 0.14, Block Tipo C (35 Kg/Cm²) Hasta Solera De Humedad</v>
          </cell>
          <cell r="D46">
            <v>10.55</v>
          </cell>
          <cell r="E46" t="str">
            <v>m²</v>
          </cell>
          <cell r="F46">
            <v>183</v>
          </cell>
        </row>
        <row r="47">
          <cell r="B47">
            <v>235</v>
          </cell>
          <cell r="C47" t="str">
            <v>Zapata de 0.70 X 0.70 X 0.20 m, Concreto 3000 Psi, Refuerzo No 3 @ 0.10 m</v>
          </cell>
          <cell r="D47">
            <v>3</v>
          </cell>
          <cell r="E47" t="str">
            <v>Unidad</v>
          </cell>
          <cell r="F47">
            <v>372</v>
          </cell>
        </row>
        <row r="48">
          <cell r="B48">
            <v>300</v>
          </cell>
          <cell r="C48" t="str">
            <v>MUROS</v>
          </cell>
        </row>
        <row r="49">
          <cell r="B49">
            <v>303</v>
          </cell>
          <cell r="C49" t="str">
            <v xml:space="preserve">Levantado De Muro 0.14, Block Tipo C (35 Kg/Cm²) </v>
          </cell>
          <cell r="D49">
            <v>22.54</v>
          </cell>
          <cell r="E49" t="str">
            <v>m²</v>
          </cell>
          <cell r="F49">
            <v>191</v>
          </cell>
        </row>
        <row r="50">
          <cell r="B50">
            <v>400</v>
          </cell>
          <cell r="C50" t="str">
            <v>COLUMNAS, LOSAS, VIGAS Y SOLERAS</v>
          </cell>
        </row>
        <row r="51">
          <cell r="B51">
            <v>401</v>
          </cell>
          <cell r="C51" t="str">
            <v>Reparación De Solera  Final</v>
          </cell>
          <cell r="D51">
            <v>10</v>
          </cell>
          <cell r="E51" t="str">
            <v>ml</v>
          </cell>
          <cell r="F51">
            <v>107</v>
          </cell>
        </row>
        <row r="52">
          <cell r="B52">
            <v>417</v>
          </cell>
          <cell r="C52" t="str">
            <v>Solera corona (0.15m x 0.20m + 4 No. 4 + Est No. 2 @ 0.15m)</v>
          </cell>
          <cell r="D52">
            <v>29.73</v>
          </cell>
          <cell r="E52" t="str">
            <v>ml</v>
          </cell>
          <cell r="F52">
            <v>172</v>
          </cell>
        </row>
        <row r="53">
          <cell r="B53">
            <v>439</v>
          </cell>
          <cell r="C53" t="str">
            <v>Columna  (0.15m x 0.20m + 4 No. 3 + Est No. 2 @ 0.20m)</v>
          </cell>
          <cell r="D53">
            <v>9</v>
          </cell>
          <cell r="E53" t="str">
            <v>ml</v>
          </cell>
          <cell r="F53">
            <v>153</v>
          </cell>
        </row>
        <row r="54">
          <cell r="B54">
            <v>500</v>
          </cell>
          <cell r="C54" t="str">
            <v>CUBIERTA Y ESTRUCTURA DE TECHO</v>
          </cell>
        </row>
        <row r="55">
          <cell r="B55">
            <v>519</v>
          </cell>
          <cell r="C55" t="str">
            <v>Estructura Portante De Metal</v>
          </cell>
          <cell r="D55">
            <v>47.93</v>
          </cell>
          <cell r="E55" t="str">
            <v>m²</v>
          </cell>
          <cell r="F55">
            <v>236</v>
          </cell>
        </row>
        <row r="56">
          <cell r="B56">
            <v>525</v>
          </cell>
          <cell r="C56" t="str">
            <v>Cubierta De Lámina Termoacústica (Incluye Canal Y Bap Ѳ=3" + cerramiento de block pin)</v>
          </cell>
          <cell r="D56">
            <v>325.97000000000003</v>
          </cell>
          <cell r="E56" t="str">
            <v>m²</v>
          </cell>
          <cell r="F56">
            <v>412</v>
          </cell>
        </row>
        <row r="57">
          <cell r="B57">
            <v>600</v>
          </cell>
          <cell r="C57" t="str">
            <v>ACABADOS</v>
          </cell>
        </row>
        <row r="58">
          <cell r="B58">
            <v>623</v>
          </cell>
          <cell r="C58" t="str">
            <v>Azulejo</v>
          </cell>
          <cell r="D58">
            <v>89.97</v>
          </cell>
          <cell r="E58" t="str">
            <v>m²</v>
          </cell>
          <cell r="F58">
            <v>215</v>
          </cell>
        </row>
        <row r="59">
          <cell r="B59">
            <v>635</v>
          </cell>
          <cell r="C59" t="str">
            <v>Piso De Granito Antideslizante</v>
          </cell>
          <cell r="D59">
            <v>36.96</v>
          </cell>
          <cell r="E59" t="str">
            <v>m²</v>
          </cell>
          <cell r="F59">
            <v>314</v>
          </cell>
        </row>
        <row r="60">
          <cell r="B60">
            <v>654</v>
          </cell>
          <cell r="C60" t="str">
            <v>Pintura De Muros</v>
          </cell>
          <cell r="D60">
            <v>514.11</v>
          </cell>
          <cell r="E60" t="str">
            <v>m²</v>
          </cell>
          <cell r="F60">
            <v>53</v>
          </cell>
        </row>
        <row r="61">
          <cell r="B61">
            <v>657</v>
          </cell>
          <cell r="C61" t="str">
            <v>Pintura Estructura Portante</v>
          </cell>
          <cell r="D61">
            <v>278.04000000000002</v>
          </cell>
          <cell r="E61" t="str">
            <v>m²</v>
          </cell>
          <cell r="F61">
            <v>54</v>
          </cell>
        </row>
        <row r="62">
          <cell r="B62">
            <v>662</v>
          </cell>
          <cell r="C62" t="str">
            <v>Piso De Granito</v>
          </cell>
          <cell r="D62">
            <v>208.19</v>
          </cell>
          <cell r="E62" t="str">
            <v>m²</v>
          </cell>
          <cell r="F62">
            <v>264</v>
          </cell>
        </row>
        <row r="63">
          <cell r="B63">
            <v>700</v>
          </cell>
          <cell r="C63" t="str">
            <v>PUERTAS</v>
          </cell>
        </row>
        <row r="64">
          <cell r="B64">
            <v>746</v>
          </cell>
          <cell r="C64" t="str">
            <v>Pintura De Puerta De Metal (una hoja)</v>
          </cell>
          <cell r="D64">
            <v>11</v>
          </cell>
          <cell r="E64" t="str">
            <v>Unidad</v>
          </cell>
          <cell r="F64">
            <v>393</v>
          </cell>
        </row>
        <row r="65">
          <cell r="B65">
            <v>752</v>
          </cell>
          <cell r="C65" t="str">
            <v>Remozamiento De Puertas De Metal (Una Hoja)</v>
          </cell>
          <cell r="D65">
            <v>2</v>
          </cell>
          <cell r="E65" t="str">
            <v>Unidad</v>
          </cell>
          <cell r="F65">
            <v>551</v>
          </cell>
        </row>
        <row r="66">
          <cell r="B66">
            <v>800</v>
          </cell>
          <cell r="C66" t="str">
            <v>VENTANERIA</v>
          </cell>
        </row>
        <row r="67">
          <cell r="B67">
            <v>810</v>
          </cell>
          <cell r="C67" t="str">
            <v>Remozamiento De Ventana De Metal (Cambio De Vidrios)</v>
          </cell>
          <cell r="D67">
            <v>72.36</v>
          </cell>
          <cell r="E67" t="str">
            <v>m²</v>
          </cell>
          <cell r="F67">
            <v>625</v>
          </cell>
        </row>
        <row r="68">
          <cell r="B68">
            <v>821</v>
          </cell>
          <cell r="C68" t="str">
            <v>Ventanas De Metal + Vidrio</v>
          </cell>
          <cell r="D68">
            <v>3.22</v>
          </cell>
          <cell r="E68" t="str">
            <v>m²</v>
          </cell>
          <cell r="F68">
            <v>1026</v>
          </cell>
        </row>
        <row r="69">
          <cell r="B69">
            <v>1000</v>
          </cell>
          <cell r="C69" t="str">
            <v>ARTEFACTOS SANITARIOS</v>
          </cell>
        </row>
        <row r="70">
          <cell r="B70">
            <v>1002</v>
          </cell>
          <cell r="C70" t="str">
            <v>Inodoro</v>
          </cell>
          <cell r="D70">
            <v>6</v>
          </cell>
          <cell r="E70" t="str">
            <v>Unidad</v>
          </cell>
          <cell r="F70">
            <v>1725</v>
          </cell>
        </row>
        <row r="71">
          <cell r="B71">
            <v>1100</v>
          </cell>
          <cell r="C71" t="str">
            <v>INSTALACIONES ELECTRICAS</v>
          </cell>
        </row>
        <row r="72">
          <cell r="B72">
            <v>1118</v>
          </cell>
          <cell r="C72" t="str">
            <v>Tablero Eléctrico Principal</v>
          </cell>
          <cell r="D72">
            <v>1</v>
          </cell>
          <cell r="E72" t="str">
            <v>Unidad</v>
          </cell>
          <cell r="F72">
            <v>2975</v>
          </cell>
        </row>
        <row r="73">
          <cell r="B73">
            <v>1126</v>
          </cell>
          <cell r="C73" t="str">
            <v>Lámpara Led Tipo Liston 2 Tubos</v>
          </cell>
          <cell r="D73">
            <v>29</v>
          </cell>
          <cell r="E73" t="str">
            <v>Unidad</v>
          </cell>
          <cell r="F73">
            <v>828</v>
          </cell>
        </row>
        <row r="74">
          <cell r="B74">
            <v>1134</v>
          </cell>
          <cell r="C74" t="str">
            <v>Interruptor Sencillo</v>
          </cell>
          <cell r="D74">
            <v>6</v>
          </cell>
          <cell r="E74" t="str">
            <v>Unidad</v>
          </cell>
          <cell r="F74">
            <v>250</v>
          </cell>
        </row>
        <row r="75">
          <cell r="B75">
            <v>1135</v>
          </cell>
          <cell r="C75" t="str">
            <v>Interruptor Doble</v>
          </cell>
          <cell r="D75">
            <v>1</v>
          </cell>
          <cell r="E75" t="str">
            <v>Unidad</v>
          </cell>
          <cell r="F75">
            <v>300</v>
          </cell>
        </row>
        <row r="76">
          <cell r="B76">
            <v>1139</v>
          </cell>
          <cell r="C76" t="str">
            <v>Tomacorriente Doble 120 V, 15A. (Alambrado)</v>
          </cell>
          <cell r="D76">
            <v>8</v>
          </cell>
          <cell r="E76" t="str">
            <v>Unidad</v>
          </cell>
          <cell r="F76">
            <v>333</v>
          </cell>
        </row>
        <row r="77">
          <cell r="B77">
            <v>1300</v>
          </cell>
          <cell r="C77" t="str">
            <v>VARIOS</v>
          </cell>
        </row>
        <row r="78">
          <cell r="B78">
            <v>1302</v>
          </cell>
          <cell r="C78" t="str">
            <v>Lavamanos Colectivo (FM-2)</v>
          </cell>
          <cell r="D78">
            <v>2</v>
          </cell>
          <cell r="E78" t="str">
            <v>ml</v>
          </cell>
          <cell r="F78">
            <v>1803</v>
          </cell>
        </row>
        <row r="79">
          <cell r="B79">
            <v>1304</v>
          </cell>
          <cell r="C79" t="str">
            <v>Urinal Colectivo</v>
          </cell>
          <cell r="D79">
            <v>1.85</v>
          </cell>
          <cell r="E79" t="str">
            <v>ml</v>
          </cell>
          <cell r="F79">
            <v>1785</v>
          </cell>
        </row>
        <row r="80">
          <cell r="C80" t="str">
            <v>Módulo 3 - Aulas, Servicios Sanitarios y Guardiania</v>
          </cell>
        </row>
        <row r="81">
          <cell r="B81">
            <v>100</v>
          </cell>
          <cell r="C81" t="str">
            <v>PRELIMINARES</v>
          </cell>
        </row>
        <row r="82">
          <cell r="B82">
            <v>107</v>
          </cell>
          <cell r="C82" t="str">
            <v>Preparación De Área De Trabajo</v>
          </cell>
          <cell r="D82">
            <v>308.07</v>
          </cell>
          <cell r="E82" t="str">
            <v>m²</v>
          </cell>
          <cell r="F82">
            <v>41</v>
          </cell>
        </row>
        <row r="83">
          <cell r="B83">
            <v>146</v>
          </cell>
          <cell r="C83" t="str">
            <v>Demolición De Piso Con Base De Concreto</v>
          </cell>
          <cell r="D83">
            <v>211.61</v>
          </cell>
          <cell r="E83" t="str">
            <v>m²</v>
          </cell>
          <cell r="F83">
            <v>149</v>
          </cell>
        </row>
        <row r="84">
          <cell r="B84">
            <v>153</v>
          </cell>
          <cell r="C84" t="str">
            <v>Desmontaje De Accesorios Eléctricos Con Cableado</v>
          </cell>
          <cell r="D84">
            <v>14</v>
          </cell>
          <cell r="E84" t="str">
            <v>Unidad</v>
          </cell>
          <cell r="F84">
            <v>147</v>
          </cell>
        </row>
        <row r="85">
          <cell r="B85">
            <v>154</v>
          </cell>
          <cell r="C85" t="str">
            <v>Desmontaje De Artefactos Sanitarios</v>
          </cell>
          <cell r="D85">
            <v>3</v>
          </cell>
          <cell r="E85" t="str">
            <v>Unidad</v>
          </cell>
          <cell r="F85">
            <v>221</v>
          </cell>
        </row>
        <row r="86">
          <cell r="B86">
            <v>161</v>
          </cell>
          <cell r="C86" t="str">
            <v>Desmontaje De Cubierta De Techo</v>
          </cell>
          <cell r="D86">
            <v>308.07</v>
          </cell>
          <cell r="E86" t="str">
            <v>m²</v>
          </cell>
          <cell r="F86">
            <v>43</v>
          </cell>
        </row>
        <row r="87">
          <cell r="B87">
            <v>163</v>
          </cell>
          <cell r="C87" t="str">
            <v>Desmontaje De Estructura Portante De Techo</v>
          </cell>
          <cell r="D87">
            <v>78.790000000000006</v>
          </cell>
          <cell r="E87" t="str">
            <v>m²</v>
          </cell>
          <cell r="F87">
            <v>56</v>
          </cell>
        </row>
        <row r="88">
          <cell r="B88">
            <v>400</v>
          </cell>
          <cell r="C88" t="str">
            <v>COLUMNAS, LOSAS, VIGAS Y SOLERAS</v>
          </cell>
        </row>
        <row r="89">
          <cell r="B89">
            <v>401</v>
          </cell>
          <cell r="C89" t="str">
            <v>Reparación De Solera  Final</v>
          </cell>
          <cell r="E89" t="str">
            <v>ml</v>
          </cell>
          <cell r="F89">
            <v>107</v>
          </cell>
        </row>
        <row r="90">
          <cell r="B90">
            <v>500</v>
          </cell>
          <cell r="C90" t="str">
            <v>CUBIERTA Y ESTRUCTURA DE TECHO</v>
          </cell>
        </row>
        <row r="91">
          <cell r="B91">
            <v>519</v>
          </cell>
          <cell r="C91" t="str">
            <v>Estructura Portante De Metal</v>
          </cell>
          <cell r="D91">
            <v>97.3</v>
          </cell>
          <cell r="E91" t="str">
            <v>m²</v>
          </cell>
          <cell r="F91">
            <v>236</v>
          </cell>
        </row>
        <row r="92">
          <cell r="B92">
            <v>525</v>
          </cell>
          <cell r="C92" t="str">
            <v>Cubierta De Lámina Termoacústica (Incluye Canal Y Bap Ѳ=3" + cerramiento de block pin)</v>
          </cell>
          <cell r="D92">
            <v>310.41000000000003</v>
          </cell>
          <cell r="E92" t="str">
            <v>m²</v>
          </cell>
          <cell r="F92">
            <v>412</v>
          </cell>
        </row>
        <row r="93">
          <cell r="B93">
            <v>600</v>
          </cell>
        </row>
        <row r="94">
          <cell r="B94">
            <v>623</v>
          </cell>
          <cell r="C94" t="str">
            <v>Azulejo</v>
          </cell>
          <cell r="D94">
            <v>15.33</v>
          </cell>
          <cell r="E94" t="str">
            <v>m²</v>
          </cell>
          <cell r="F94">
            <v>215</v>
          </cell>
        </row>
        <row r="95">
          <cell r="B95">
            <v>635</v>
          </cell>
          <cell r="C95" t="str">
            <v>Piso De Granito Antideslizante</v>
          </cell>
          <cell r="D95">
            <v>4.84</v>
          </cell>
          <cell r="E95" t="str">
            <v>m²</v>
          </cell>
          <cell r="F95">
            <v>314</v>
          </cell>
        </row>
        <row r="96">
          <cell r="B96">
            <v>654</v>
          </cell>
          <cell r="C96" t="str">
            <v>Pintura De Muros</v>
          </cell>
          <cell r="D96">
            <v>448.94</v>
          </cell>
          <cell r="E96" t="str">
            <v>m²</v>
          </cell>
          <cell r="F96">
            <v>53</v>
          </cell>
        </row>
        <row r="97">
          <cell r="B97">
            <v>657</v>
          </cell>
          <cell r="C97" t="str">
            <v>Pintura Estructura Portante</v>
          </cell>
          <cell r="D97">
            <v>229.28</v>
          </cell>
          <cell r="E97" t="str">
            <v>m²</v>
          </cell>
          <cell r="F97">
            <v>54</v>
          </cell>
        </row>
        <row r="98">
          <cell r="B98">
            <v>662</v>
          </cell>
          <cell r="C98" t="str">
            <v>Piso De Granito</v>
          </cell>
          <cell r="D98">
            <v>206.77</v>
          </cell>
          <cell r="E98" t="str">
            <v>m²</v>
          </cell>
          <cell r="F98">
            <v>264</v>
          </cell>
        </row>
        <row r="99">
          <cell r="B99">
            <v>700</v>
          </cell>
          <cell r="C99" t="str">
            <v>PUERTAS</v>
          </cell>
        </row>
        <row r="100">
          <cell r="B100">
            <v>746</v>
          </cell>
          <cell r="C100" t="str">
            <v>Pintura De Puerta De Metal (una hoja)</v>
          </cell>
          <cell r="D100">
            <v>8</v>
          </cell>
          <cell r="E100" t="str">
            <v>Unidad</v>
          </cell>
          <cell r="F100">
            <v>393</v>
          </cell>
        </row>
        <row r="101">
          <cell r="B101">
            <v>752</v>
          </cell>
          <cell r="C101" t="str">
            <v>Remozamiento De Puertas De Metal (Una Hoja)</v>
          </cell>
          <cell r="D101">
            <v>1</v>
          </cell>
          <cell r="E101" t="str">
            <v>Unidad</v>
          </cell>
          <cell r="F101">
            <v>551</v>
          </cell>
        </row>
        <row r="102">
          <cell r="B102">
            <v>800</v>
          </cell>
          <cell r="C102" t="str">
            <v>VENTANERIA</v>
          </cell>
        </row>
        <row r="103">
          <cell r="B103">
            <v>810</v>
          </cell>
          <cell r="C103" t="str">
            <v>Remozamiento De Ventana De Metal (Cambio De Vidrios)</v>
          </cell>
          <cell r="D103">
            <v>49.83</v>
          </cell>
          <cell r="E103" t="str">
            <v>m²</v>
          </cell>
          <cell r="F103">
            <v>625</v>
          </cell>
        </row>
        <row r="104">
          <cell r="B104">
            <v>1000</v>
          </cell>
          <cell r="C104" t="str">
            <v>ARTEFACTOS SANITARIOS</v>
          </cell>
        </row>
        <row r="105">
          <cell r="B105">
            <v>1002</v>
          </cell>
          <cell r="C105" t="str">
            <v>Inodoro</v>
          </cell>
          <cell r="D105">
            <v>3</v>
          </cell>
          <cell r="E105" t="str">
            <v>Unidad</v>
          </cell>
          <cell r="F105">
            <v>1725</v>
          </cell>
        </row>
        <row r="106">
          <cell r="B106">
            <v>1100</v>
          </cell>
          <cell r="C106" t="str">
            <v>INSTALACIONES ELECTRICAS</v>
          </cell>
        </row>
        <row r="107">
          <cell r="B107">
            <v>1121</v>
          </cell>
          <cell r="C107" t="str">
            <v>Lampara Ahorradora De 20W</v>
          </cell>
          <cell r="D107">
            <v>3</v>
          </cell>
          <cell r="E107" t="str">
            <v>Unidad</v>
          </cell>
          <cell r="F107">
            <v>237</v>
          </cell>
        </row>
        <row r="108">
          <cell r="B108">
            <v>1126</v>
          </cell>
          <cell r="C108" t="str">
            <v>Lámpara Led Tipo Liston 2 Tubos</v>
          </cell>
          <cell r="D108">
            <v>28</v>
          </cell>
          <cell r="E108" t="str">
            <v>Unidad</v>
          </cell>
          <cell r="F108">
            <v>828</v>
          </cell>
        </row>
        <row r="109">
          <cell r="B109">
            <v>1134</v>
          </cell>
          <cell r="C109" t="str">
            <v>Interruptor Sencillo</v>
          </cell>
          <cell r="D109">
            <v>6</v>
          </cell>
          <cell r="E109" t="str">
            <v>Unidad</v>
          </cell>
          <cell r="F109">
            <v>250</v>
          </cell>
        </row>
        <row r="110">
          <cell r="B110">
            <v>1135</v>
          </cell>
          <cell r="C110" t="str">
            <v>Interruptor Doble</v>
          </cell>
          <cell r="D110">
            <v>1</v>
          </cell>
          <cell r="E110" t="str">
            <v>Unidad</v>
          </cell>
          <cell r="F110">
            <v>300</v>
          </cell>
        </row>
        <row r="111">
          <cell r="B111">
            <v>1139</v>
          </cell>
          <cell r="C111" t="str">
            <v>Tomacorriente Doble 120 V, 15A. (Alambrado)</v>
          </cell>
          <cell r="D111">
            <v>8</v>
          </cell>
          <cell r="E111" t="str">
            <v>Unidad</v>
          </cell>
          <cell r="F111">
            <v>333</v>
          </cell>
        </row>
        <row r="112">
          <cell r="C112" t="str">
            <v>Area Exterior - Cancha Deportiva y Muro Perimetral</v>
          </cell>
        </row>
        <row r="113">
          <cell r="B113">
            <v>100</v>
          </cell>
          <cell r="C113" t="str">
            <v>PRELIMINARES</v>
          </cell>
        </row>
        <row r="114">
          <cell r="B114">
            <v>123</v>
          </cell>
          <cell r="C114" t="str">
            <v>Excavación y Acarreo A Mano (M³)</v>
          </cell>
          <cell r="D114">
            <v>46.6</v>
          </cell>
          <cell r="E114" t="str">
            <v>m³</v>
          </cell>
          <cell r="F114">
            <v>248</v>
          </cell>
        </row>
        <row r="115">
          <cell r="B115">
            <v>142</v>
          </cell>
          <cell r="C115" t="str">
            <v xml:space="preserve">Demolición De Muros De Mampostería </v>
          </cell>
          <cell r="D115">
            <v>77.81</v>
          </cell>
          <cell r="E115" t="str">
            <v>m²</v>
          </cell>
          <cell r="F115">
            <v>113</v>
          </cell>
        </row>
        <row r="116">
          <cell r="B116">
            <v>146</v>
          </cell>
          <cell r="C116" t="str">
            <v>Demolición De Piso Con Base De Concreto</v>
          </cell>
          <cell r="D116">
            <v>117.58</v>
          </cell>
          <cell r="E116" t="str">
            <v>m²</v>
          </cell>
          <cell r="F116">
            <v>149</v>
          </cell>
        </row>
        <row r="117">
          <cell r="B117">
            <v>165</v>
          </cell>
          <cell r="C117" t="str">
            <v>Desmontaje De Malla</v>
          </cell>
          <cell r="D117">
            <v>141.35</v>
          </cell>
          <cell r="E117" t="str">
            <v>m²</v>
          </cell>
          <cell r="F117">
            <v>26</v>
          </cell>
        </row>
        <row r="118">
          <cell r="B118">
            <v>600</v>
          </cell>
          <cell r="C118" t="str">
            <v>ACABADOS</v>
          </cell>
        </row>
        <row r="119">
          <cell r="B119">
            <v>628</v>
          </cell>
          <cell r="C119" t="str">
            <v>Piso de Concreto (T=0.07M)</v>
          </cell>
          <cell r="D119">
            <v>117.58</v>
          </cell>
          <cell r="E119" t="str">
            <v>m²</v>
          </cell>
          <cell r="F119">
            <v>180</v>
          </cell>
        </row>
        <row r="120">
          <cell r="B120">
            <v>654</v>
          </cell>
          <cell r="C120" t="str">
            <v>Pintura De Muros</v>
          </cell>
          <cell r="D120">
            <v>134.02000000000001</v>
          </cell>
          <cell r="E120" t="str">
            <v>m²</v>
          </cell>
          <cell r="F120">
            <v>53</v>
          </cell>
        </row>
        <row r="121">
          <cell r="B121">
            <v>658</v>
          </cell>
          <cell r="C121" t="str">
            <v>Pintura Para Cancha + Marcado de líneas</v>
          </cell>
          <cell r="D121">
            <v>300.74</v>
          </cell>
          <cell r="E121" t="str">
            <v>m²</v>
          </cell>
          <cell r="F121">
            <v>74</v>
          </cell>
        </row>
        <row r="122">
          <cell r="B122">
            <v>660</v>
          </cell>
          <cell r="C122" t="str">
            <v>Pintura De Puertas Y Portones</v>
          </cell>
          <cell r="D122">
            <v>8.4499999999999993</v>
          </cell>
          <cell r="E122" t="str">
            <v>m²</v>
          </cell>
          <cell r="F122">
            <v>97</v>
          </cell>
        </row>
        <row r="123">
          <cell r="B123">
            <v>1400</v>
          </cell>
          <cell r="C123" t="str">
            <v>OBRA EXTERIOR</v>
          </cell>
        </row>
        <row r="124">
          <cell r="B124">
            <v>1493</v>
          </cell>
          <cell r="C124" t="str">
            <v>Cerco de tubo de 2" + Malla Cal 10, 2m de altura</v>
          </cell>
          <cell r="D124">
            <v>98.72</v>
          </cell>
          <cell r="E124" t="str">
            <v>ml</v>
          </cell>
          <cell r="F124">
            <v>439</v>
          </cell>
        </row>
        <row r="125">
          <cell r="B125">
            <v>1499</v>
          </cell>
          <cell r="C125" t="str">
            <v>Muro Contención MC-2A (Contención 1.00m)</v>
          </cell>
          <cell r="D125">
            <v>8.0399999999999991</v>
          </cell>
          <cell r="E125" t="str">
            <v>ml</v>
          </cell>
          <cell r="F125">
            <v>2150</v>
          </cell>
        </row>
        <row r="126">
          <cell r="B126">
            <v>1500</v>
          </cell>
          <cell r="C126" t="str">
            <v>Muro Contención MC-2B (Contención 2.00m)</v>
          </cell>
          <cell r="D126">
            <v>48.5</v>
          </cell>
          <cell r="E126" t="str">
            <v>ml</v>
          </cell>
          <cell r="F126">
            <v>4137</v>
          </cell>
        </row>
        <row r="127">
          <cell r="B127">
            <v>1502</v>
          </cell>
          <cell r="C127" t="str">
            <v>Muro Contención MC-2D (Contención 3.00m)</v>
          </cell>
          <cell r="D127">
            <v>42.18</v>
          </cell>
          <cell r="E127" t="str">
            <v>ml</v>
          </cell>
          <cell r="F127">
            <v>6754</v>
          </cell>
        </row>
        <row r="133">
          <cell r="C133" t="str">
            <v>Módulo 1 - Preprimaria</v>
          </cell>
        </row>
        <row r="134">
          <cell r="B134">
            <v>100</v>
          </cell>
          <cell r="C134" t="str">
            <v>PRELIMINARES</v>
          </cell>
        </row>
        <row r="135">
          <cell r="B135">
            <v>152</v>
          </cell>
          <cell r="C135" t="str">
            <v>Desmontaje De Accesorios Eléctricos</v>
          </cell>
          <cell r="D135">
            <v>17</v>
          </cell>
          <cell r="E135" t="str">
            <v>Unidad</v>
          </cell>
          <cell r="F135">
            <v>147</v>
          </cell>
        </row>
        <row r="136">
          <cell r="B136">
            <v>157</v>
          </cell>
          <cell r="C136" t="str">
            <v>Desmontaje De Balcones</v>
          </cell>
          <cell r="D136">
            <v>1.44</v>
          </cell>
          <cell r="E136" t="str">
            <v>m²</v>
          </cell>
          <cell r="F136">
            <v>125</v>
          </cell>
        </row>
        <row r="137">
          <cell r="B137">
            <v>163</v>
          </cell>
          <cell r="C137" t="str">
            <v>Desmontaje De Estructura Portante De Techo</v>
          </cell>
          <cell r="D137">
            <v>110.28</v>
          </cell>
          <cell r="E137" t="str">
            <v>m²</v>
          </cell>
          <cell r="F137">
            <v>56</v>
          </cell>
        </row>
        <row r="138">
          <cell r="B138">
            <v>169</v>
          </cell>
          <cell r="C138" t="str">
            <v>Desmontaje De Puerta De Metal (Una Hoja)</v>
          </cell>
          <cell r="D138">
            <v>2</v>
          </cell>
          <cell r="E138" t="str">
            <v>Unidad</v>
          </cell>
          <cell r="F138">
            <v>212</v>
          </cell>
        </row>
        <row r="139">
          <cell r="B139">
            <v>175</v>
          </cell>
          <cell r="C139" t="str">
            <v>Desmontaje De Ventana de Metal</v>
          </cell>
          <cell r="D139">
            <v>10.41</v>
          </cell>
          <cell r="E139" t="str">
            <v>m²</v>
          </cell>
          <cell r="F139">
            <v>100</v>
          </cell>
        </row>
        <row r="140">
          <cell r="B140">
            <v>500</v>
          </cell>
          <cell r="C140" t="str">
            <v>CUBIERTA Y ESTRUCTURA DE TECHO</v>
          </cell>
        </row>
        <row r="141">
          <cell r="B141">
            <v>518</v>
          </cell>
          <cell r="C141" t="str">
            <v>Estructura Metálica Para Techo (Costanera Doble)</v>
          </cell>
          <cell r="D141">
            <v>326.52</v>
          </cell>
          <cell r="E141" t="str">
            <v>m²</v>
          </cell>
          <cell r="F141">
            <v>236</v>
          </cell>
        </row>
        <row r="142">
          <cell r="B142">
            <v>525</v>
          </cell>
          <cell r="C142" t="str">
            <v>Cubierta De Lámina Termoacústica (Incluye Canal Y Bap Ѳ=3" + cerramiento de block pin)</v>
          </cell>
          <cell r="D142">
            <v>401.7</v>
          </cell>
          <cell r="E142" t="str">
            <v>m²</v>
          </cell>
          <cell r="F142">
            <v>412</v>
          </cell>
        </row>
        <row r="143">
          <cell r="B143">
            <v>600</v>
          </cell>
          <cell r="C143" t="str">
            <v>ACABADOS</v>
          </cell>
        </row>
        <row r="144">
          <cell r="B144">
            <v>604</v>
          </cell>
          <cell r="C144" t="str">
            <v>Remozamiento De Muro (Repello + Cernido)</v>
          </cell>
          <cell r="D144">
            <v>295.64999999999998</v>
          </cell>
          <cell r="E144" t="str">
            <v>m²</v>
          </cell>
          <cell r="F144">
            <v>92</v>
          </cell>
        </row>
        <row r="145">
          <cell r="B145">
            <v>634</v>
          </cell>
          <cell r="C145" t="str">
            <v>Piso De Granito (base selecto t=0.10m)</v>
          </cell>
          <cell r="D145">
            <v>84.47</v>
          </cell>
          <cell r="E145" t="str">
            <v>m²</v>
          </cell>
          <cell r="F145">
            <v>284</v>
          </cell>
        </row>
        <row r="146">
          <cell r="B146">
            <v>654</v>
          </cell>
          <cell r="C146" t="str">
            <v>Pintura De Muros</v>
          </cell>
          <cell r="D146">
            <v>614.53</v>
          </cell>
          <cell r="E146" t="str">
            <v>m²</v>
          </cell>
          <cell r="F146">
            <v>53</v>
          </cell>
        </row>
        <row r="147">
          <cell r="B147">
            <v>655</v>
          </cell>
          <cell r="C147" t="str">
            <v>Pintura De Zocalo</v>
          </cell>
          <cell r="D147">
            <v>81</v>
          </cell>
          <cell r="E147" t="str">
            <v>m²</v>
          </cell>
          <cell r="F147">
            <v>52</v>
          </cell>
        </row>
        <row r="148">
          <cell r="B148">
            <v>700</v>
          </cell>
          <cell r="C148" t="str">
            <v>PUERTAS</v>
          </cell>
        </row>
        <row r="149">
          <cell r="B149">
            <v>718</v>
          </cell>
          <cell r="C149" t="str">
            <v>Puerta De Metal Con Sobreluz (1.00*3.00)</v>
          </cell>
          <cell r="D149">
            <v>2</v>
          </cell>
          <cell r="E149" t="str">
            <v>Unidad</v>
          </cell>
          <cell r="F149">
            <v>2766</v>
          </cell>
        </row>
        <row r="150">
          <cell r="B150">
            <v>800</v>
          </cell>
          <cell r="C150" t="str">
            <v>VENTANERIA</v>
          </cell>
        </row>
        <row r="151">
          <cell r="B151">
            <v>815</v>
          </cell>
          <cell r="C151" t="str">
            <v>Sustitución De Ventana De Metal</v>
          </cell>
          <cell r="D151">
            <v>10.41</v>
          </cell>
          <cell r="E151" t="str">
            <v>m²</v>
          </cell>
          <cell r="F151">
            <v>1151</v>
          </cell>
        </row>
        <row r="152">
          <cell r="B152">
            <v>900</v>
          </cell>
          <cell r="C152" t="str">
            <v>INSTALACIONES HIDRAULICAS Y SANITARIAS</v>
          </cell>
        </row>
        <row r="153">
          <cell r="B153">
            <v>904</v>
          </cell>
          <cell r="C153" t="str">
            <v>Bajada Agua Pvc Ø 4" (Incluye Accesorios, Codos,Tee, Etc)</v>
          </cell>
          <cell r="D153">
            <v>25.16</v>
          </cell>
          <cell r="E153" t="str">
            <v>ml</v>
          </cell>
          <cell r="F153">
            <v>248</v>
          </cell>
        </row>
        <row r="154">
          <cell r="B154">
            <v>914</v>
          </cell>
          <cell r="C154" t="str">
            <v>Tubería Pvc Ø 4" 125 Psi (Incluye Accesorios, Codos,Tee, Etc)</v>
          </cell>
          <cell r="D154">
            <v>15</v>
          </cell>
          <cell r="E154" t="str">
            <v>ml</v>
          </cell>
          <cell r="F154">
            <v>273</v>
          </cell>
        </row>
        <row r="155">
          <cell r="B155">
            <v>915</v>
          </cell>
          <cell r="C155" t="str">
            <v>Tubería Pvc Ø 6" 160 Psi (Incluye Accesorios, Codos,Tee, Etc)</v>
          </cell>
          <cell r="D155">
            <v>20.16</v>
          </cell>
          <cell r="E155" t="str">
            <v>ml</v>
          </cell>
          <cell r="F155">
            <v>538</v>
          </cell>
        </row>
        <row r="156">
          <cell r="B156">
            <v>939</v>
          </cell>
          <cell r="C156" t="str">
            <v>Caja De Registro No. 1 De 0.47X0.47M</v>
          </cell>
          <cell r="D156">
            <v>3</v>
          </cell>
          <cell r="E156" t="str">
            <v>Unidad</v>
          </cell>
          <cell r="F156">
            <v>611</v>
          </cell>
        </row>
        <row r="157">
          <cell r="B157">
            <v>1100</v>
          </cell>
          <cell r="C157" t="str">
            <v>INSTALACIONES ELECTRICAS</v>
          </cell>
        </row>
        <row r="158">
          <cell r="B158">
            <v>1117</v>
          </cell>
          <cell r="C158" t="str">
            <v>Tablero Electrico General (8 Circuitos, 5 Polos)</v>
          </cell>
          <cell r="D158">
            <v>1</v>
          </cell>
          <cell r="E158" t="str">
            <v>Unidad</v>
          </cell>
          <cell r="F158">
            <v>2419</v>
          </cell>
        </row>
        <row r="159">
          <cell r="B159">
            <v>1126</v>
          </cell>
          <cell r="C159" t="str">
            <v>Lámpara Led Tipo Liston 2 Tubos</v>
          </cell>
          <cell r="D159">
            <v>8</v>
          </cell>
          <cell r="E159" t="str">
            <v>Unidad</v>
          </cell>
          <cell r="F159">
            <v>828</v>
          </cell>
        </row>
        <row r="160">
          <cell r="B160">
            <v>1133</v>
          </cell>
          <cell r="C160" t="str">
            <v>Reflector SpotLight Doble</v>
          </cell>
          <cell r="D160">
            <v>2</v>
          </cell>
          <cell r="E160" t="str">
            <v>Unidad</v>
          </cell>
          <cell r="F160">
            <v>1361</v>
          </cell>
        </row>
        <row r="161">
          <cell r="B161">
            <v>1139</v>
          </cell>
          <cell r="C161" t="str">
            <v>Tomacorriente Doble 120 V, 15A. (Alambrado)</v>
          </cell>
          <cell r="D161">
            <v>4</v>
          </cell>
          <cell r="E161" t="str">
            <v>Unidad</v>
          </cell>
          <cell r="F161">
            <v>333</v>
          </cell>
        </row>
        <row r="162">
          <cell r="C162" t="str">
            <v>Módulo Servicio Sanitario</v>
          </cell>
        </row>
        <row r="163">
          <cell r="B163">
            <v>100</v>
          </cell>
          <cell r="C163" t="str">
            <v>PRELIMINARES</v>
          </cell>
        </row>
        <row r="164">
          <cell r="B164">
            <v>152</v>
          </cell>
          <cell r="C164" t="str">
            <v>Desmontaje De Accesorios Eléctricos</v>
          </cell>
          <cell r="D164">
            <v>15</v>
          </cell>
          <cell r="E164" t="str">
            <v>Unidad</v>
          </cell>
          <cell r="F164">
            <v>147</v>
          </cell>
        </row>
        <row r="165">
          <cell r="B165">
            <v>154</v>
          </cell>
          <cell r="C165" t="str">
            <v>Desmontaje De Artefactos Sanitarios</v>
          </cell>
          <cell r="D165">
            <v>11</v>
          </cell>
          <cell r="E165" t="str">
            <v>Unidad</v>
          </cell>
          <cell r="F165">
            <v>221</v>
          </cell>
        </row>
        <row r="166">
          <cell r="B166">
            <v>162</v>
          </cell>
          <cell r="C166" t="str">
            <v>Desmontaje De Cubierta Y Estructura de Techo</v>
          </cell>
          <cell r="D166">
            <v>35.19</v>
          </cell>
          <cell r="E166" t="str">
            <v>m²</v>
          </cell>
          <cell r="F166">
            <v>98</v>
          </cell>
        </row>
        <row r="167">
          <cell r="B167">
            <v>167</v>
          </cell>
          <cell r="C167" t="str">
            <v>Desmontaje De Pila</v>
          </cell>
          <cell r="D167">
            <v>2</v>
          </cell>
          <cell r="E167" t="str">
            <v>Unidad</v>
          </cell>
          <cell r="F167">
            <v>276</v>
          </cell>
        </row>
        <row r="168">
          <cell r="B168">
            <v>169</v>
          </cell>
          <cell r="C168" t="str">
            <v>Desmontaje De Puerta De Metal (Una Hoja)</v>
          </cell>
          <cell r="D168">
            <v>7</v>
          </cell>
          <cell r="E168" t="str">
            <v>Unidad</v>
          </cell>
          <cell r="F168">
            <v>212</v>
          </cell>
        </row>
        <row r="169">
          <cell r="B169">
            <v>175</v>
          </cell>
          <cell r="C169" t="str">
            <v>Desmontaje De Ventana de Metal</v>
          </cell>
          <cell r="D169">
            <v>9.2799999999999994</v>
          </cell>
          <cell r="E169" t="str">
            <v>m²</v>
          </cell>
          <cell r="F169">
            <v>100</v>
          </cell>
        </row>
        <row r="170">
          <cell r="B170">
            <v>500</v>
          </cell>
          <cell r="C170" t="str">
            <v>CUBIERTA Y ESTRUCTURA DE TECHO</v>
          </cell>
        </row>
        <row r="171">
          <cell r="B171">
            <v>518</v>
          </cell>
          <cell r="C171" t="str">
            <v>Estructura Metálica Paqra Techo (Costanera Doble)</v>
          </cell>
          <cell r="D171">
            <v>43.29</v>
          </cell>
          <cell r="E171" t="str">
            <v>m²</v>
          </cell>
          <cell r="F171">
            <v>236</v>
          </cell>
        </row>
        <row r="172">
          <cell r="B172">
            <v>525</v>
          </cell>
          <cell r="C172" t="str">
            <v>Cubierta De Lámina Termoacústica (Incluye Canal Y Bap Ѳ=3" + cerramiento de block pin)</v>
          </cell>
          <cell r="D172">
            <v>43.29</v>
          </cell>
          <cell r="E172" t="str">
            <v>m²</v>
          </cell>
          <cell r="F172">
            <v>412</v>
          </cell>
        </row>
        <row r="173">
          <cell r="B173">
            <v>600</v>
          </cell>
          <cell r="C173" t="str">
            <v>ACABADOS</v>
          </cell>
        </row>
        <row r="174">
          <cell r="B174">
            <v>604</v>
          </cell>
          <cell r="C174" t="str">
            <v>Remozamiento De Muro (Repello + Cernido)</v>
          </cell>
          <cell r="D174">
            <v>32.200000000000003</v>
          </cell>
          <cell r="E174" t="str">
            <v>m²</v>
          </cell>
          <cell r="F174">
            <v>92</v>
          </cell>
        </row>
        <row r="175">
          <cell r="B175">
            <v>634</v>
          </cell>
          <cell r="C175" t="str">
            <v>Piso De Granito (base selecto t=0.10m)</v>
          </cell>
          <cell r="D175">
            <v>16.2</v>
          </cell>
          <cell r="E175" t="str">
            <v>m²</v>
          </cell>
          <cell r="F175">
            <v>284</v>
          </cell>
        </row>
        <row r="176">
          <cell r="B176">
            <v>654</v>
          </cell>
          <cell r="C176" t="str">
            <v>Pintura De Muros</v>
          </cell>
          <cell r="D176">
            <v>16.2</v>
          </cell>
          <cell r="E176" t="str">
            <v>m²</v>
          </cell>
          <cell r="F176">
            <v>53</v>
          </cell>
        </row>
        <row r="177">
          <cell r="B177">
            <v>655</v>
          </cell>
          <cell r="C177" t="str">
            <v>Pintura De Zocalo</v>
          </cell>
          <cell r="D177">
            <v>34.81</v>
          </cell>
          <cell r="E177" t="str">
            <v>m²</v>
          </cell>
          <cell r="F177">
            <v>52</v>
          </cell>
        </row>
        <row r="178">
          <cell r="B178">
            <v>700</v>
          </cell>
          <cell r="C178" t="str">
            <v>PUERTAS</v>
          </cell>
        </row>
        <row r="179">
          <cell r="B179">
            <v>715</v>
          </cell>
          <cell r="C179" t="str">
            <v>Puerta De Metal con pivote</v>
          </cell>
          <cell r="D179">
            <v>5</v>
          </cell>
          <cell r="E179" t="str">
            <v>Unidad</v>
          </cell>
          <cell r="F179">
            <v>2654</v>
          </cell>
        </row>
        <row r="180">
          <cell r="B180">
            <v>716</v>
          </cell>
          <cell r="C180" t="str">
            <v>Puerta De Metal con pivote + Sobreluz + Chapa</v>
          </cell>
          <cell r="D180">
            <v>2</v>
          </cell>
          <cell r="E180" t="str">
            <v>Unidad</v>
          </cell>
          <cell r="F180">
            <v>2683</v>
          </cell>
        </row>
        <row r="181">
          <cell r="B181">
            <v>800</v>
          </cell>
          <cell r="C181" t="str">
            <v>VENTANERIA</v>
          </cell>
        </row>
        <row r="182">
          <cell r="B182">
            <v>815</v>
          </cell>
          <cell r="C182" t="str">
            <v>Sustitución De Ventana De Metal</v>
          </cell>
          <cell r="D182">
            <v>9.2799999999999994</v>
          </cell>
          <cell r="E182" t="str">
            <v>m²</v>
          </cell>
          <cell r="F182">
            <v>1151</v>
          </cell>
        </row>
        <row r="183">
          <cell r="B183">
            <v>900</v>
          </cell>
          <cell r="C183" t="str">
            <v>INSTALACIONES HIDRAULICAS Y SANITARIAS</v>
          </cell>
        </row>
        <row r="184">
          <cell r="B184">
            <v>904</v>
          </cell>
          <cell r="C184" t="str">
            <v>Bajada Agua Pvc Ø 4" (Incluye Accesorios, Codos,Tee, Etc)</v>
          </cell>
          <cell r="D184">
            <v>18.34</v>
          </cell>
          <cell r="E184" t="str">
            <v>ml</v>
          </cell>
          <cell r="F184">
            <v>248</v>
          </cell>
        </row>
        <row r="185">
          <cell r="B185">
            <v>914</v>
          </cell>
          <cell r="C185" t="str">
            <v>Tubería Pvc Ø 4" 125 Psi (Incluye Accesorios, Codos,Tee, Etc)</v>
          </cell>
          <cell r="D185">
            <v>11.34</v>
          </cell>
          <cell r="E185" t="str">
            <v>ml</v>
          </cell>
          <cell r="F185">
            <v>273</v>
          </cell>
        </row>
        <row r="186">
          <cell r="B186">
            <v>915</v>
          </cell>
          <cell r="C186" t="str">
            <v>Tubería Pvc Ø 6" 160 Psi (Incluye Accesorios, Codos,Tee, Etc)</v>
          </cell>
          <cell r="D186">
            <v>11.34</v>
          </cell>
          <cell r="E186" t="str">
            <v>ml</v>
          </cell>
          <cell r="F186">
            <v>538</v>
          </cell>
        </row>
        <row r="187">
          <cell r="B187">
            <v>939</v>
          </cell>
          <cell r="C187" t="str">
            <v>Caja De Registro No. 1 De 0.47X0.47M</v>
          </cell>
          <cell r="D187">
            <v>3</v>
          </cell>
          <cell r="E187" t="str">
            <v>Unidad</v>
          </cell>
          <cell r="F187">
            <v>611</v>
          </cell>
        </row>
        <row r="188">
          <cell r="B188">
            <v>1100</v>
          </cell>
          <cell r="C188" t="str">
            <v>INSTALACIONES ELECTRICAS</v>
          </cell>
        </row>
        <row r="189">
          <cell r="B189">
            <v>1126</v>
          </cell>
          <cell r="C189" t="str">
            <v>Lámpara Led Tipo Liston 2 Tubos</v>
          </cell>
          <cell r="D189">
            <v>6</v>
          </cell>
          <cell r="E189" t="str">
            <v>Unidad</v>
          </cell>
          <cell r="F189">
            <v>828</v>
          </cell>
        </row>
        <row r="190">
          <cell r="B190">
            <v>1134</v>
          </cell>
          <cell r="C190" t="str">
            <v>Interruptor Sencillo</v>
          </cell>
          <cell r="D190">
            <v>4</v>
          </cell>
          <cell r="E190" t="str">
            <v>Unidad</v>
          </cell>
          <cell r="F190">
            <v>249</v>
          </cell>
        </row>
        <row r="191">
          <cell r="B191">
            <v>1139</v>
          </cell>
          <cell r="C191" t="str">
            <v>Tomacorriente Doble 120 V, 15A. (Alambrado)</v>
          </cell>
          <cell r="D191">
            <v>4</v>
          </cell>
          <cell r="E191" t="str">
            <v>Unidad</v>
          </cell>
          <cell r="F191">
            <v>333</v>
          </cell>
        </row>
        <row r="192">
          <cell r="C192" t="str">
            <v>Módulo 2 - Primaria</v>
          </cell>
        </row>
        <row r="193">
          <cell r="B193">
            <v>100</v>
          </cell>
          <cell r="C193" t="str">
            <v>PRELIMINARES</v>
          </cell>
        </row>
        <row r="194">
          <cell r="B194">
            <v>152</v>
          </cell>
          <cell r="C194" t="str">
            <v>Desmontaje De Accesorios Eléctricos</v>
          </cell>
          <cell r="D194">
            <v>33</v>
          </cell>
          <cell r="E194" t="str">
            <v>Unidad</v>
          </cell>
          <cell r="F194">
            <v>147</v>
          </cell>
        </row>
        <row r="195">
          <cell r="B195">
            <v>162</v>
          </cell>
          <cell r="C195" t="str">
            <v>Desmontaje De Cubierta Y Estructura de Techo</v>
          </cell>
          <cell r="D195">
            <v>192.4</v>
          </cell>
          <cell r="E195" t="str">
            <v>m²</v>
          </cell>
          <cell r="F195">
            <v>98</v>
          </cell>
        </row>
        <row r="196">
          <cell r="B196">
            <v>169</v>
          </cell>
          <cell r="C196" t="str">
            <v>Desmontaje De Puerta De Metal (Una Hoja)</v>
          </cell>
          <cell r="D196">
            <v>4</v>
          </cell>
          <cell r="E196" t="str">
            <v>Unidad</v>
          </cell>
          <cell r="F196">
            <v>212</v>
          </cell>
        </row>
        <row r="197">
          <cell r="B197">
            <v>175</v>
          </cell>
          <cell r="C197" t="str">
            <v>Desmontaje De Ventana de Metal</v>
          </cell>
          <cell r="D197">
            <v>7.69</v>
          </cell>
          <cell r="E197" t="str">
            <v>m²</v>
          </cell>
          <cell r="F197">
            <v>100</v>
          </cell>
        </row>
        <row r="198">
          <cell r="B198">
            <v>500</v>
          </cell>
          <cell r="C198" t="str">
            <v>CUBIERTA Y ESTRUCTURA DE TECHO</v>
          </cell>
        </row>
        <row r="199">
          <cell r="B199">
            <v>518</v>
          </cell>
          <cell r="C199" t="str">
            <v>Estructura Metálica Para Techo (Costanera Doble)</v>
          </cell>
          <cell r="D199">
            <v>236.52</v>
          </cell>
          <cell r="E199" t="str">
            <v>m²</v>
          </cell>
          <cell r="F199">
            <v>236</v>
          </cell>
        </row>
        <row r="200">
          <cell r="B200">
            <v>525</v>
          </cell>
          <cell r="C200" t="str">
            <v>Cubierta De Lámina Termoacústica (Incluye Canal Y Bap Ѳ=3" + cerramiento de block pin)</v>
          </cell>
          <cell r="D200">
            <v>192.4</v>
          </cell>
          <cell r="E200" t="str">
            <v>m²</v>
          </cell>
          <cell r="F200">
            <v>412</v>
          </cell>
        </row>
        <row r="201">
          <cell r="B201">
            <v>600</v>
          </cell>
          <cell r="C201" t="str">
            <v>ACABADOS</v>
          </cell>
        </row>
        <row r="202">
          <cell r="B202">
            <v>604</v>
          </cell>
          <cell r="C202" t="str">
            <v>Remozamiento De Muro (Repello + Cernido)</v>
          </cell>
          <cell r="D202">
            <v>892.43</v>
          </cell>
          <cell r="E202" t="str">
            <v>m²</v>
          </cell>
          <cell r="F202">
            <v>92</v>
          </cell>
        </row>
        <row r="203">
          <cell r="B203">
            <v>634</v>
          </cell>
          <cell r="C203" t="str">
            <v>Piso De Granito (base selecto t=0.10m)</v>
          </cell>
          <cell r="D203">
            <v>333.72</v>
          </cell>
          <cell r="E203" t="str">
            <v>m²</v>
          </cell>
          <cell r="F203">
            <v>284</v>
          </cell>
        </row>
        <row r="204">
          <cell r="B204">
            <v>654</v>
          </cell>
          <cell r="C204" t="str">
            <v>Pintura De Muros</v>
          </cell>
          <cell r="D204">
            <v>643.21</v>
          </cell>
          <cell r="E204" t="str">
            <v>m²</v>
          </cell>
          <cell r="F204">
            <v>53</v>
          </cell>
        </row>
        <row r="205">
          <cell r="B205">
            <v>655</v>
          </cell>
          <cell r="C205" t="str">
            <v>Pintura De Zocalo</v>
          </cell>
          <cell r="D205">
            <v>74.52</v>
          </cell>
          <cell r="E205" t="str">
            <v>m²</v>
          </cell>
          <cell r="F205">
            <v>52</v>
          </cell>
        </row>
        <row r="206">
          <cell r="B206">
            <v>700</v>
          </cell>
          <cell r="C206" t="str">
            <v>PUERTAS</v>
          </cell>
        </row>
        <row r="207">
          <cell r="B207">
            <v>715</v>
          </cell>
          <cell r="C207" t="str">
            <v>Puerta De Metal con pivote</v>
          </cell>
          <cell r="E207" t="str">
            <v>Unidad</v>
          </cell>
        </row>
        <row r="208">
          <cell r="B208">
            <v>800</v>
          </cell>
          <cell r="C208" t="str">
            <v>VENTANERIA</v>
          </cell>
        </row>
        <row r="209">
          <cell r="B209">
            <v>821</v>
          </cell>
          <cell r="C209" t="str">
            <v>Ventanas De Metal + Vidrio</v>
          </cell>
          <cell r="E209" t="str">
            <v>m²</v>
          </cell>
        </row>
        <row r="210">
          <cell r="B210">
            <v>900</v>
          </cell>
          <cell r="C210" t="str">
            <v>INSTALACIONES HIDRAULICAS Y SANITARIAS</v>
          </cell>
        </row>
        <row r="211">
          <cell r="B211">
            <v>904</v>
          </cell>
          <cell r="C211" t="str">
            <v>Bajada Agua Pvc Ø 4" (Incluye Accesorios, Codos,Tee, Etc)</v>
          </cell>
          <cell r="D211">
            <v>30.42</v>
          </cell>
          <cell r="E211" t="str">
            <v>ml</v>
          </cell>
          <cell r="F211">
            <v>248</v>
          </cell>
        </row>
        <row r="212">
          <cell r="B212">
            <v>914</v>
          </cell>
          <cell r="C212" t="str">
            <v>Tubería Pvc Ø 4" 125 Psi (Incluye Accesorios, Codos,Tee, Etc)</v>
          </cell>
          <cell r="D212">
            <v>12.5</v>
          </cell>
          <cell r="E212" t="str">
            <v>ml</v>
          </cell>
          <cell r="F212">
            <v>273</v>
          </cell>
        </row>
        <row r="213">
          <cell r="B213">
            <v>939</v>
          </cell>
          <cell r="C213" t="str">
            <v>Caja De Registro No. 1 De 0.47X0.47M</v>
          </cell>
          <cell r="D213">
            <v>6</v>
          </cell>
          <cell r="E213" t="str">
            <v>Unidad</v>
          </cell>
          <cell r="F213">
            <v>611</v>
          </cell>
        </row>
        <row r="214">
          <cell r="B214">
            <v>1100</v>
          </cell>
          <cell r="C214" t="str">
            <v>INSTALACIONES ELECTRICAS</v>
          </cell>
        </row>
        <row r="215">
          <cell r="B215">
            <v>1117</v>
          </cell>
          <cell r="C215" t="str">
            <v>Tablero Electrico General (8 Circuitos, 5 Polos)</v>
          </cell>
          <cell r="D215">
            <v>1</v>
          </cell>
          <cell r="E215" t="str">
            <v>Unidad</v>
          </cell>
          <cell r="F215">
            <v>2419</v>
          </cell>
        </row>
        <row r="216">
          <cell r="B216">
            <v>1126</v>
          </cell>
          <cell r="C216" t="str">
            <v>Lámpara Led Tipo Liston 2 Tubos</v>
          </cell>
          <cell r="D216">
            <v>16</v>
          </cell>
          <cell r="E216" t="str">
            <v>Unidad</v>
          </cell>
          <cell r="F216">
            <v>828</v>
          </cell>
        </row>
        <row r="217">
          <cell r="B217">
            <v>1133</v>
          </cell>
          <cell r="C217" t="str">
            <v>Reflector SpotLight Doble</v>
          </cell>
          <cell r="D217">
            <v>2</v>
          </cell>
          <cell r="E217" t="str">
            <v>Unidad</v>
          </cell>
          <cell r="F217">
            <v>1361</v>
          </cell>
        </row>
        <row r="218">
          <cell r="B218">
            <v>1139</v>
          </cell>
          <cell r="C218" t="str">
            <v>Tomacorriente Doble 120 V, 15A. (Alambrado)</v>
          </cell>
          <cell r="D218">
            <v>4</v>
          </cell>
          <cell r="E218" t="str">
            <v>Unidad</v>
          </cell>
          <cell r="F218">
            <v>333</v>
          </cell>
        </row>
        <row r="219">
          <cell r="C219" t="str">
            <v>Módulo 3 - Primaria + Dirección</v>
          </cell>
        </row>
        <row r="220">
          <cell r="B220">
            <v>100</v>
          </cell>
          <cell r="C220" t="str">
            <v>PRELIMINARES</v>
          </cell>
        </row>
        <row r="221">
          <cell r="B221">
            <v>152</v>
          </cell>
          <cell r="C221" t="str">
            <v>Desmontaje De Accesorios Eléctricos</v>
          </cell>
          <cell r="D221">
            <v>24</v>
          </cell>
          <cell r="E221" t="str">
            <v>Unidad</v>
          </cell>
          <cell r="F221">
            <v>147</v>
          </cell>
        </row>
        <row r="222">
          <cell r="B222">
            <v>162</v>
          </cell>
          <cell r="C222" t="str">
            <v>Desmontaje De Cubierta Y Estructura de Techo</v>
          </cell>
          <cell r="D222">
            <v>111.53</v>
          </cell>
          <cell r="E222" t="str">
            <v>m²</v>
          </cell>
          <cell r="F222">
            <v>98</v>
          </cell>
        </row>
        <row r="223">
          <cell r="B223">
            <v>169</v>
          </cell>
          <cell r="C223" t="str">
            <v>Desmontaje De Puerta De Metal (Una Hoja)</v>
          </cell>
          <cell r="D223">
            <v>8</v>
          </cell>
          <cell r="E223" t="str">
            <v>Unidad</v>
          </cell>
          <cell r="F223">
            <v>212</v>
          </cell>
        </row>
        <row r="224">
          <cell r="B224">
            <v>175</v>
          </cell>
          <cell r="C224" t="str">
            <v>Desmontaje De Ventana de Metal</v>
          </cell>
          <cell r="D224">
            <v>4.46</v>
          </cell>
          <cell r="E224" t="str">
            <v>m²</v>
          </cell>
          <cell r="F224">
            <v>100</v>
          </cell>
        </row>
        <row r="225">
          <cell r="B225">
            <v>500</v>
          </cell>
          <cell r="C225" t="str">
            <v>CUBIERTA Y ESTRUCTURA DE TECHO</v>
          </cell>
        </row>
        <row r="226">
          <cell r="B226">
            <v>518</v>
          </cell>
          <cell r="C226" t="str">
            <v>Estructura Metálica Para Techo (Costanera Doble)</v>
          </cell>
          <cell r="D226">
            <v>111.53</v>
          </cell>
          <cell r="E226" t="str">
            <v>m²</v>
          </cell>
          <cell r="F226">
            <v>236</v>
          </cell>
        </row>
        <row r="227">
          <cell r="B227">
            <v>525</v>
          </cell>
          <cell r="C227" t="str">
            <v>Cubierta De Lámina Termoacústica (Incluye Canal Y Bap Ѳ=3" + cerramiento de block pin)</v>
          </cell>
          <cell r="D227">
            <v>137.19</v>
          </cell>
          <cell r="E227" t="str">
            <v>m²</v>
          </cell>
          <cell r="F227">
            <v>412</v>
          </cell>
        </row>
        <row r="228">
          <cell r="B228">
            <v>600</v>
          </cell>
          <cell r="C228" t="str">
            <v>ACABADOS</v>
          </cell>
        </row>
        <row r="229">
          <cell r="B229">
            <v>604</v>
          </cell>
          <cell r="C229" t="str">
            <v>Remozamiento De Muro (Repello + Cernido)</v>
          </cell>
          <cell r="D229">
            <v>463.58</v>
          </cell>
          <cell r="E229" t="str">
            <v>m²</v>
          </cell>
          <cell r="F229">
            <v>92</v>
          </cell>
        </row>
        <row r="230">
          <cell r="B230">
            <v>634</v>
          </cell>
          <cell r="C230" t="str">
            <v>Piso De Granito (base selecto t=0.10m)</v>
          </cell>
          <cell r="D230">
            <v>132.44999999999999</v>
          </cell>
          <cell r="E230" t="str">
            <v>m²</v>
          </cell>
          <cell r="F230">
            <v>284</v>
          </cell>
        </row>
        <row r="231">
          <cell r="B231">
            <v>654</v>
          </cell>
          <cell r="C231" t="str">
            <v>Pintura De Muros</v>
          </cell>
          <cell r="D231">
            <v>614.53</v>
          </cell>
          <cell r="E231" t="str">
            <v>m²</v>
          </cell>
          <cell r="F231">
            <v>53</v>
          </cell>
        </row>
        <row r="232">
          <cell r="B232">
            <v>655</v>
          </cell>
          <cell r="C232" t="str">
            <v>Pintura De Zocalo</v>
          </cell>
          <cell r="D232">
            <v>117.51</v>
          </cell>
          <cell r="E232" t="str">
            <v>m²</v>
          </cell>
          <cell r="F232">
            <v>52</v>
          </cell>
        </row>
        <row r="233">
          <cell r="B233">
            <v>700</v>
          </cell>
          <cell r="C233" t="str">
            <v>PUERTAS</v>
          </cell>
        </row>
        <row r="234">
          <cell r="B234">
            <v>715</v>
          </cell>
          <cell r="C234" t="str">
            <v>Puerta De Metal con pivote</v>
          </cell>
          <cell r="D234">
            <v>5</v>
          </cell>
          <cell r="E234" t="str">
            <v>Unidad</v>
          </cell>
          <cell r="F234">
            <v>2654</v>
          </cell>
        </row>
        <row r="235">
          <cell r="B235">
            <v>800</v>
          </cell>
          <cell r="C235" t="str">
            <v>VENTANERIA</v>
          </cell>
        </row>
        <row r="236">
          <cell r="B236">
            <v>815</v>
          </cell>
          <cell r="C236" t="str">
            <v>Sustitución De Ventana De Metal</v>
          </cell>
          <cell r="D236">
            <v>7.69</v>
          </cell>
          <cell r="E236" t="str">
            <v>m²</v>
          </cell>
          <cell r="F236">
            <v>1151</v>
          </cell>
        </row>
        <row r="237">
          <cell r="B237">
            <v>900</v>
          </cell>
          <cell r="C237" t="str">
            <v>INSTALACIONES HIDRAULICAS Y SANITARIAS</v>
          </cell>
        </row>
        <row r="238">
          <cell r="B238">
            <v>904</v>
          </cell>
          <cell r="C238" t="str">
            <v>Bajada Agua Pvc Ø 4" (Incluye Accesorios, Codos,Tee, Etc)</v>
          </cell>
          <cell r="D238">
            <v>22.6</v>
          </cell>
          <cell r="E238" t="str">
            <v>ml</v>
          </cell>
          <cell r="F238">
            <v>248</v>
          </cell>
        </row>
        <row r="239">
          <cell r="B239">
            <v>914</v>
          </cell>
          <cell r="C239" t="str">
            <v>Tubería Pvc Ø 4" 125 Psi (Incluye Accesorios, Codos,Tee, Etc)</v>
          </cell>
          <cell r="D239">
            <v>6</v>
          </cell>
          <cell r="E239" t="str">
            <v>ml</v>
          </cell>
          <cell r="F239">
            <v>273</v>
          </cell>
        </row>
        <row r="240">
          <cell r="B240">
            <v>939</v>
          </cell>
          <cell r="C240" t="str">
            <v>Caja De Registro No. 1 De 0.47X0.47M</v>
          </cell>
          <cell r="D240">
            <v>5</v>
          </cell>
          <cell r="E240" t="str">
            <v>Unidad</v>
          </cell>
          <cell r="F240">
            <v>611</v>
          </cell>
        </row>
        <row r="241">
          <cell r="B241">
            <v>1100</v>
          </cell>
          <cell r="C241" t="str">
            <v>INSTALACIONES ELECTRICAS</v>
          </cell>
        </row>
        <row r="242">
          <cell r="B242">
            <v>1117</v>
          </cell>
          <cell r="C242" t="str">
            <v>Tablero Electrico General (8 Circuitos, 5 Polos)</v>
          </cell>
          <cell r="D242">
            <v>1</v>
          </cell>
          <cell r="E242" t="str">
            <v>Unidad</v>
          </cell>
          <cell r="F242">
            <v>2419</v>
          </cell>
        </row>
        <row r="243">
          <cell r="B243">
            <v>1126</v>
          </cell>
          <cell r="C243" t="str">
            <v>Lámpara Led Tipo Liston 2 Tubos</v>
          </cell>
          <cell r="D243">
            <v>14</v>
          </cell>
          <cell r="E243" t="str">
            <v>Unidad</v>
          </cell>
          <cell r="F243">
            <v>828</v>
          </cell>
        </row>
        <row r="244">
          <cell r="B244">
            <v>1133</v>
          </cell>
          <cell r="C244" t="str">
            <v>Reflector SpotLight Doble</v>
          </cell>
          <cell r="D244">
            <v>2</v>
          </cell>
          <cell r="E244" t="str">
            <v>Unidad</v>
          </cell>
          <cell r="F244">
            <v>1361</v>
          </cell>
        </row>
        <row r="245">
          <cell r="B245">
            <v>1139</v>
          </cell>
          <cell r="C245" t="str">
            <v>Tomacorriente Doble 120 V, 15A. (Alambrado)</v>
          </cell>
          <cell r="D245">
            <v>12</v>
          </cell>
          <cell r="E245" t="str">
            <v>Unidad</v>
          </cell>
          <cell r="F245">
            <v>333</v>
          </cell>
        </row>
        <row r="246">
          <cell r="C246" t="str">
            <v>Módulo 4 - Primaria</v>
          </cell>
        </row>
        <row r="247">
          <cell r="B247">
            <v>100</v>
          </cell>
          <cell r="C247" t="str">
            <v>PRELIMINARES</v>
          </cell>
        </row>
        <row r="248">
          <cell r="B248">
            <v>152</v>
          </cell>
          <cell r="C248" t="str">
            <v>Desmontaje De Accesorios Eléctricos</v>
          </cell>
          <cell r="D248">
            <v>7</v>
          </cell>
          <cell r="E248" t="str">
            <v>Unidad</v>
          </cell>
          <cell r="F248">
            <v>147</v>
          </cell>
        </row>
        <row r="249">
          <cell r="B249">
            <v>162</v>
          </cell>
          <cell r="C249" t="str">
            <v>Desmontaje De Cubierta Y Estructura de Techo</v>
          </cell>
          <cell r="D249">
            <v>52.84</v>
          </cell>
          <cell r="E249" t="str">
            <v>m²</v>
          </cell>
          <cell r="F249">
            <v>98</v>
          </cell>
        </row>
        <row r="250">
          <cell r="B250">
            <v>169</v>
          </cell>
          <cell r="C250" t="str">
            <v>Desmontaje De Puerta De Metal (Una Hoja)</v>
          </cell>
          <cell r="D250">
            <v>1</v>
          </cell>
          <cell r="E250" t="str">
            <v>Unidad</v>
          </cell>
          <cell r="F250">
            <v>212</v>
          </cell>
        </row>
        <row r="251">
          <cell r="B251">
            <v>175</v>
          </cell>
          <cell r="C251" t="str">
            <v>Desmontaje De Ventana de Metal</v>
          </cell>
          <cell r="D251">
            <v>7.36</v>
          </cell>
          <cell r="E251" t="str">
            <v>m²</v>
          </cell>
          <cell r="F251">
            <v>100</v>
          </cell>
        </row>
        <row r="252">
          <cell r="B252">
            <v>500</v>
          </cell>
          <cell r="C252" t="str">
            <v>CUBIERTA Y ESTRUCTURA DE TECHO</v>
          </cell>
        </row>
        <row r="253">
          <cell r="B253">
            <v>518</v>
          </cell>
          <cell r="C253" t="str">
            <v>Estructura Metálica Para Techo (Costanera Doble)</v>
          </cell>
          <cell r="D253">
            <v>55.48</v>
          </cell>
          <cell r="E253" t="str">
            <v>m²</v>
          </cell>
          <cell r="F253">
            <v>236</v>
          </cell>
        </row>
        <row r="254">
          <cell r="B254">
            <v>525</v>
          </cell>
          <cell r="C254" t="str">
            <v>Cubierta De Lámina Termoacústica (Incluye Canal Y Bap Ѳ=3" + cerramiento de block pin)</v>
          </cell>
          <cell r="D254">
            <v>55.48</v>
          </cell>
          <cell r="E254" t="str">
            <v>m²</v>
          </cell>
          <cell r="F254">
            <v>412</v>
          </cell>
        </row>
        <row r="255">
          <cell r="B255">
            <v>600</v>
          </cell>
          <cell r="C255" t="str">
            <v>ACABADOS</v>
          </cell>
        </row>
        <row r="256">
          <cell r="B256">
            <v>604</v>
          </cell>
          <cell r="C256" t="str">
            <v>Remozamiento De Muro (Repello + Cernido)</v>
          </cell>
          <cell r="D256">
            <v>166.8</v>
          </cell>
          <cell r="E256" t="str">
            <v>m²</v>
          </cell>
          <cell r="F256">
            <v>92</v>
          </cell>
        </row>
        <row r="257">
          <cell r="B257">
            <v>634</v>
          </cell>
          <cell r="C257" t="str">
            <v>Piso De Granito (base selecto t=0.10m)</v>
          </cell>
          <cell r="D257">
            <v>45.58</v>
          </cell>
          <cell r="E257" t="str">
            <v>m²</v>
          </cell>
          <cell r="F257">
            <v>284</v>
          </cell>
        </row>
        <row r="258">
          <cell r="B258">
            <v>654</v>
          </cell>
          <cell r="C258" t="str">
            <v>Pintura De Muros</v>
          </cell>
          <cell r="D258">
            <v>166.8</v>
          </cell>
          <cell r="E258" t="str">
            <v>m²</v>
          </cell>
          <cell r="F258">
            <v>53</v>
          </cell>
        </row>
        <row r="259">
          <cell r="B259">
            <v>655</v>
          </cell>
          <cell r="C259" t="str">
            <v>Pintura De Zocalo</v>
          </cell>
          <cell r="D259">
            <v>44.48</v>
          </cell>
          <cell r="E259" t="str">
            <v>m²</v>
          </cell>
          <cell r="F259">
            <v>52</v>
          </cell>
        </row>
        <row r="260">
          <cell r="B260">
            <v>700</v>
          </cell>
          <cell r="C260" t="str">
            <v>PUERTAS</v>
          </cell>
        </row>
        <row r="261">
          <cell r="B261">
            <v>715</v>
          </cell>
          <cell r="C261" t="str">
            <v>Puerta De Metal con pivote</v>
          </cell>
          <cell r="D261">
            <v>1</v>
          </cell>
          <cell r="E261" t="str">
            <v>Unidad</v>
          </cell>
          <cell r="F261">
            <v>2654</v>
          </cell>
        </row>
        <row r="262">
          <cell r="B262">
            <v>800</v>
          </cell>
          <cell r="C262" t="str">
            <v>VENTANERIA</v>
          </cell>
        </row>
        <row r="263">
          <cell r="B263">
            <v>815</v>
          </cell>
          <cell r="C263" t="str">
            <v>Sustitución De Ventana De Metal</v>
          </cell>
          <cell r="D263">
            <v>7.36</v>
          </cell>
          <cell r="E263" t="str">
            <v>m²</v>
          </cell>
          <cell r="F263">
            <v>1151</v>
          </cell>
        </row>
        <row r="264">
          <cell r="B264">
            <v>900</v>
          </cell>
          <cell r="C264" t="str">
            <v>INSTALACIONES HIDRAULICAS Y SANITARIAS</v>
          </cell>
        </row>
        <row r="265">
          <cell r="B265">
            <v>904</v>
          </cell>
          <cell r="C265" t="str">
            <v>Bajada Agua Pvc Ø 4" (Incluye Accesorios, Codos,Tee, Etc)</v>
          </cell>
          <cell r="D265">
            <v>17.2</v>
          </cell>
          <cell r="E265" t="str">
            <v>ml</v>
          </cell>
          <cell r="F265">
            <v>248</v>
          </cell>
        </row>
        <row r="266">
          <cell r="B266">
            <v>914</v>
          </cell>
          <cell r="C266" t="str">
            <v>Tubería Pvc Ø 4" 125 Psi (Incluye Accesorios, Codos,Tee, Etc)</v>
          </cell>
          <cell r="D266">
            <v>5</v>
          </cell>
          <cell r="E266" t="str">
            <v>ml</v>
          </cell>
          <cell r="F266">
            <v>273</v>
          </cell>
        </row>
        <row r="267">
          <cell r="B267">
            <v>939</v>
          </cell>
          <cell r="C267" t="str">
            <v>Caja De Registro No. 1 De 0.47X0.47M</v>
          </cell>
          <cell r="D267">
            <v>4</v>
          </cell>
          <cell r="E267" t="str">
            <v>Unidad</v>
          </cell>
          <cell r="F267">
            <v>611</v>
          </cell>
        </row>
        <row r="268">
          <cell r="B268">
            <v>1100</v>
          </cell>
          <cell r="C268" t="str">
            <v>INSTALACIONES ELECTRICAS</v>
          </cell>
        </row>
        <row r="269">
          <cell r="B269">
            <v>1117</v>
          </cell>
          <cell r="C269" t="str">
            <v>Tablero Electrico General (8 Circuitos, 5 Polos)</v>
          </cell>
          <cell r="D269">
            <v>2</v>
          </cell>
          <cell r="E269" t="str">
            <v>Unidad</v>
          </cell>
          <cell r="F269">
            <v>2419</v>
          </cell>
        </row>
        <row r="270">
          <cell r="B270">
            <v>1126</v>
          </cell>
          <cell r="C270" t="str">
            <v>Lámpara Led Tipo Liston 2 Tubos</v>
          </cell>
          <cell r="D270">
            <v>4</v>
          </cell>
          <cell r="E270" t="str">
            <v>Unidad</v>
          </cell>
          <cell r="F270">
            <v>828</v>
          </cell>
        </row>
        <row r="271">
          <cell r="B271">
            <v>1133</v>
          </cell>
          <cell r="C271" t="str">
            <v>Reflector SpotLight Doble</v>
          </cell>
          <cell r="D271">
            <v>2</v>
          </cell>
          <cell r="E271" t="str">
            <v>Unidad</v>
          </cell>
          <cell r="F271">
            <v>1361</v>
          </cell>
        </row>
        <row r="272">
          <cell r="B272">
            <v>1139</v>
          </cell>
          <cell r="C272" t="str">
            <v>Tomacorriente Doble 120 V, 15A. (Alambrado)</v>
          </cell>
          <cell r="D272">
            <v>2</v>
          </cell>
          <cell r="E272" t="str">
            <v>Unidad</v>
          </cell>
          <cell r="F272">
            <v>333</v>
          </cell>
        </row>
        <row r="273">
          <cell r="C273" t="str">
            <v>Obra Exterior</v>
          </cell>
        </row>
        <row r="274">
          <cell r="B274">
            <v>100</v>
          </cell>
          <cell r="C274" t="str">
            <v>PRELIMINARES</v>
          </cell>
        </row>
        <row r="275">
          <cell r="B275">
            <v>142</v>
          </cell>
          <cell r="C275" t="str">
            <v>Demolición De Muros De Mampostería (Perimetral)</v>
          </cell>
          <cell r="D275">
            <v>575.34</v>
          </cell>
          <cell r="E275" t="str">
            <v>m²</v>
          </cell>
          <cell r="F275">
            <v>113</v>
          </cell>
        </row>
        <row r="276">
          <cell r="B276">
            <v>144</v>
          </cell>
          <cell r="C276" t="str">
            <v>Demolición De Losa (Top de concreto)</v>
          </cell>
          <cell r="D276">
            <v>615.33000000000004</v>
          </cell>
          <cell r="E276" t="str">
            <v>m²</v>
          </cell>
          <cell r="F276">
            <v>215</v>
          </cell>
        </row>
        <row r="277">
          <cell r="B277">
            <v>165</v>
          </cell>
          <cell r="C277" t="str">
            <v>Desmontaje De Malla</v>
          </cell>
          <cell r="D277">
            <v>77.739999999999995</v>
          </cell>
          <cell r="E277" t="str">
            <v>m²</v>
          </cell>
          <cell r="F277">
            <v>26</v>
          </cell>
        </row>
        <row r="278">
          <cell r="B278">
            <v>167</v>
          </cell>
          <cell r="C278" t="str">
            <v>Desmontaje De Pila</v>
          </cell>
          <cell r="D278">
            <v>3</v>
          </cell>
          <cell r="E278" t="str">
            <v>Unidad</v>
          </cell>
          <cell r="F278">
            <v>276</v>
          </cell>
        </row>
        <row r="279">
          <cell r="B279">
            <v>170</v>
          </cell>
          <cell r="C279" t="str">
            <v>Desmontaje De Porton De Metal</v>
          </cell>
          <cell r="D279">
            <v>1</v>
          </cell>
          <cell r="E279" t="str">
            <v>Unidad</v>
          </cell>
          <cell r="F279">
            <v>530.69000000000005</v>
          </cell>
        </row>
        <row r="280">
          <cell r="B280">
            <v>600</v>
          </cell>
          <cell r="C280" t="str">
            <v>ACABADOS</v>
          </cell>
        </row>
        <row r="281">
          <cell r="B281">
            <v>604</v>
          </cell>
          <cell r="C281" t="str">
            <v>Remozamiento De Muro (Repello + Cernido)</v>
          </cell>
          <cell r="D281">
            <v>525</v>
          </cell>
          <cell r="E281" t="str">
            <v>m²</v>
          </cell>
          <cell r="F281">
            <v>92</v>
          </cell>
        </row>
        <row r="282">
          <cell r="B282">
            <v>633</v>
          </cell>
          <cell r="C282" t="str">
            <v>Piso de Concreto Cernido (T=0.10M) - Patio</v>
          </cell>
          <cell r="D282">
            <v>100</v>
          </cell>
          <cell r="E282" t="str">
            <v>m²</v>
          </cell>
          <cell r="F282">
            <v>269</v>
          </cell>
        </row>
        <row r="283">
          <cell r="B283">
            <v>653</v>
          </cell>
          <cell r="C283" t="str">
            <v>Pintura De Muro Perimetral</v>
          </cell>
          <cell r="D283">
            <v>525</v>
          </cell>
          <cell r="E283" t="str">
            <v>m²</v>
          </cell>
          <cell r="F283">
            <v>52</v>
          </cell>
        </row>
        <row r="284">
          <cell r="B284">
            <v>658</v>
          </cell>
          <cell r="C284" t="str">
            <v>Pintura Para Cancha + Marcado de líneas</v>
          </cell>
          <cell r="D284">
            <v>82.71</v>
          </cell>
          <cell r="E284" t="str">
            <v>m²</v>
          </cell>
          <cell r="F284">
            <v>74</v>
          </cell>
        </row>
        <row r="285">
          <cell r="B285">
            <v>661</v>
          </cell>
          <cell r="C285" t="str">
            <v>Pintura en elemento metálico (Tienda)</v>
          </cell>
          <cell r="D285">
            <v>9</v>
          </cell>
          <cell r="E285" t="str">
            <v>m²</v>
          </cell>
          <cell r="F285">
            <v>72</v>
          </cell>
        </row>
        <row r="286">
          <cell r="B286">
            <v>900</v>
          </cell>
          <cell r="C286" t="str">
            <v>INSTALACIONES HIDRAULICAS Y SANITARIAS</v>
          </cell>
        </row>
        <row r="287">
          <cell r="B287">
            <v>948</v>
          </cell>
          <cell r="C287" t="str">
            <v>Caja Para Reposadera De Concreto</v>
          </cell>
          <cell r="D287">
            <v>1</v>
          </cell>
          <cell r="E287" t="str">
            <v>Unidad</v>
          </cell>
          <cell r="F287">
            <v>611</v>
          </cell>
        </row>
        <row r="288">
          <cell r="B288">
            <v>958</v>
          </cell>
          <cell r="C288" t="str">
            <v>Sistema Hidroneumático</v>
          </cell>
          <cell r="D288">
            <v>1</v>
          </cell>
          <cell r="E288" t="str">
            <v>Unidad</v>
          </cell>
          <cell r="F288">
            <v>11914</v>
          </cell>
        </row>
        <row r="289">
          <cell r="B289">
            <v>1000</v>
          </cell>
          <cell r="C289" t="str">
            <v>ARTEFACTOS SANITARIOS</v>
          </cell>
        </row>
        <row r="290">
          <cell r="B290">
            <v>1002</v>
          </cell>
          <cell r="C290" t="str">
            <v>Inodoro</v>
          </cell>
          <cell r="D290">
            <v>9</v>
          </cell>
          <cell r="E290" t="str">
            <v>Unidad</v>
          </cell>
          <cell r="F290">
            <v>1725</v>
          </cell>
        </row>
        <row r="291">
          <cell r="B291">
            <v>1008</v>
          </cell>
          <cell r="C291" t="str">
            <v>Lavamanos (Empotrado)</v>
          </cell>
          <cell r="D291">
            <v>2</v>
          </cell>
          <cell r="E291" t="str">
            <v>Unidad</v>
          </cell>
          <cell r="F291">
            <v>935</v>
          </cell>
        </row>
        <row r="292">
          <cell r="B292">
            <v>1100</v>
          </cell>
          <cell r="C292" t="str">
            <v>INSTALACIONES ELECTRICAS</v>
          </cell>
        </row>
        <row r="293">
          <cell r="B293">
            <v>1118</v>
          </cell>
          <cell r="C293" t="str">
            <v>Tablero Eléctrico.</v>
          </cell>
          <cell r="D293">
            <v>1</v>
          </cell>
          <cell r="E293" t="str">
            <v>Unidad</v>
          </cell>
          <cell r="F293">
            <v>2975</v>
          </cell>
        </row>
        <row r="294">
          <cell r="B294">
            <v>1200</v>
          </cell>
          <cell r="C294" t="str">
            <v>INSTALACIONES ESPECIALES.</v>
          </cell>
        </row>
        <row r="295">
          <cell r="B295">
            <v>1201</v>
          </cell>
          <cell r="C295" t="str">
            <v>Sistema De Voceo</v>
          </cell>
          <cell r="D295">
            <v>1</v>
          </cell>
          <cell r="E295" t="str">
            <v>Unidad</v>
          </cell>
          <cell r="F295">
            <v>3546</v>
          </cell>
        </row>
        <row r="296">
          <cell r="B296">
            <v>1205</v>
          </cell>
          <cell r="C296" t="str">
            <v>Campana de acero inoxidable</v>
          </cell>
          <cell r="D296">
            <v>1</v>
          </cell>
          <cell r="E296" t="str">
            <v>Unidad</v>
          </cell>
          <cell r="F296">
            <v>3205</v>
          </cell>
        </row>
        <row r="297">
          <cell r="B297">
            <v>1300</v>
          </cell>
          <cell r="C297" t="str">
            <v>VARIOS</v>
          </cell>
        </row>
        <row r="298">
          <cell r="B298">
            <v>1315</v>
          </cell>
          <cell r="C298" t="str">
            <v>Placa De Marmol</v>
          </cell>
          <cell r="D298">
            <v>1</v>
          </cell>
          <cell r="E298" t="str">
            <v>Unidad</v>
          </cell>
          <cell r="F298">
            <v>1570</v>
          </cell>
        </row>
        <row r="299">
          <cell r="B299">
            <v>1316</v>
          </cell>
          <cell r="C299" t="str">
            <v>Rótulo De Construcción Tipo 1</v>
          </cell>
          <cell r="D299">
            <v>1</v>
          </cell>
          <cell r="E299" t="str">
            <v>Unidad</v>
          </cell>
          <cell r="F299">
            <v>3405</v>
          </cell>
        </row>
        <row r="300">
          <cell r="B300">
            <v>1317</v>
          </cell>
          <cell r="C300" t="str">
            <v>Rótulo De Construcción Tipo 2</v>
          </cell>
          <cell r="D300">
            <v>1</v>
          </cell>
          <cell r="E300" t="str">
            <v>Unidad</v>
          </cell>
          <cell r="F300">
            <v>1705</v>
          </cell>
        </row>
        <row r="301">
          <cell r="B301">
            <v>1400</v>
          </cell>
          <cell r="C301" t="str">
            <v>OBRA EXTERIOR</v>
          </cell>
        </row>
        <row r="302">
          <cell r="B302">
            <v>1401</v>
          </cell>
          <cell r="C302" t="str">
            <v>Asta Para Bandera</v>
          </cell>
          <cell r="D302">
            <v>1</v>
          </cell>
          <cell r="E302" t="str">
            <v>Unidad</v>
          </cell>
          <cell r="F302">
            <v>2610</v>
          </cell>
        </row>
        <row r="303">
          <cell r="B303">
            <v>1433</v>
          </cell>
          <cell r="C303" t="str">
            <v>Juegos Infantiles (Torre, Columpio, Resbaladero)</v>
          </cell>
          <cell r="D303">
            <v>1</v>
          </cell>
          <cell r="E303" t="str">
            <v>Unidad</v>
          </cell>
          <cell r="F303">
            <v>40600</v>
          </cell>
        </row>
        <row r="304">
          <cell r="B304">
            <v>1445</v>
          </cell>
          <cell r="C304" t="str">
            <v>Cuarto de Bombas(1.0*1.0*1.0)</v>
          </cell>
          <cell r="D304">
            <v>1</v>
          </cell>
          <cell r="E304" t="str">
            <v>Unidad</v>
          </cell>
          <cell r="F304">
            <v>5400</v>
          </cell>
        </row>
        <row r="305">
          <cell r="B305">
            <v>1447</v>
          </cell>
          <cell r="C305" t="str">
            <v>Tinaco (1,100 Lts)</v>
          </cell>
          <cell r="D305">
            <v>1</v>
          </cell>
          <cell r="E305" t="str">
            <v>Unidad</v>
          </cell>
          <cell r="F305">
            <v>4050</v>
          </cell>
        </row>
        <row r="306">
          <cell r="B306">
            <v>1456</v>
          </cell>
          <cell r="C306" t="str">
            <v>Pozo de agua artesanal (25.00, D=1.00M)</v>
          </cell>
          <cell r="D306">
            <v>1</v>
          </cell>
          <cell r="E306" t="str">
            <v>Unidad</v>
          </cell>
          <cell r="F306">
            <v>21900</v>
          </cell>
        </row>
        <row r="307">
          <cell r="B307">
            <v>1464</v>
          </cell>
          <cell r="C307" t="str">
            <v>Cuneta Con Rejilla</v>
          </cell>
          <cell r="D307">
            <v>24.86</v>
          </cell>
          <cell r="E307" t="str">
            <v>ml</v>
          </cell>
          <cell r="F307">
            <v>631</v>
          </cell>
        </row>
        <row r="308">
          <cell r="B308">
            <v>1476</v>
          </cell>
          <cell r="C308" t="str">
            <v>Muro De Contención MC-1E (Contención 1.00m, altura 2.50m)</v>
          </cell>
          <cell r="D308">
            <v>27.3</v>
          </cell>
          <cell r="E308" t="str">
            <v>ml</v>
          </cell>
          <cell r="F308">
            <v>3770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ronograma"/>
      <sheetName val="cronograma 40%"/>
    </sheetNames>
    <sheetDataSet>
      <sheetData sheetId="0">
        <row r="160">
          <cell r="B160">
            <v>1133</v>
          </cell>
          <cell r="C160" t="str">
            <v>Reflector SpotLight Doble</v>
          </cell>
          <cell r="E160" t="str">
            <v>Unidad</v>
          </cell>
          <cell r="F160">
            <v>1361</v>
          </cell>
        </row>
        <row r="179">
          <cell r="B179">
            <v>715</v>
          </cell>
          <cell r="C179" t="str">
            <v>Puerta De Metal con pivote</v>
          </cell>
          <cell r="E179" t="str">
            <v>Unidad</v>
          </cell>
          <cell r="F179">
            <v>2654</v>
          </cell>
        </row>
        <row r="207">
          <cell r="D207">
            <v>5</v>
          </cell>
          <cell r="F207">
            <v>2654</v>
          </cell>
        </row>
        <row r="209">
          <cell r="D209">
            <v>50.56</v>
          </cell>
          <cell r="F209">
            <v>1026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CIÓN GENERAL"/>
      <sheetName val="ESTIMACION ACTAS DIRYA"/>
      <sheetName val="RESUMEN DE LA EJECUCIÓN"/>
      <sheetName val="CUADRO RESUMEN "/>
      <sheetName val="UNIFICADO"/>
      <sheetName val="GENERADOR DE OBRA"/>
      <sheetName val="CRONOGRAMA EJECUCION INVERSION"/>
    </sheetNames>
    <sheetDataSet>
      <sheetData sheetId="0">
        <row r="10">
          <cell r="F10" t="str">
            <v>21-01-2017/UCEE-CIV-BID-2018/OC-GU</v>
          </cell>
        </row>
        <row r="19">
          <cell r="B19">
            <v>1</v>
          </cell>
        </row>
      </sheetData>
      <sheetData sheetId="1"/>
      <sheetData sheetId="2">
        <row r="24">
          <cell r="H24">
            <v>141195.67000000001</v>
          </cell>
        </row>
      </sheetData>
      <sheetData sheetId="3">
        <row r="7">
          <cell r="L7" t="str">
            <v xml:space="preserve">REPOSICIÓN, MEJORAMIENTO Y REMOZAMIENTO ESCUELA OFICIAL RURAL MIXTA, CASERÍO LA ESPERANZA, ALDEA LA FUENTE, JALAPA, JALAPA.   UDI:  21-01-0186-43   SNIP:  </v>
          </cell>
        </row>
      </sheetData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abla1" displayName="Tabla1" ref="B1:F275" totalsRowShown="0" headerRowDxfId="18" dataDxfId="17">
  <autoFilter ref="B1:F275"/>
  <sortState ref="B2:F275">
    <sortCondition ref="B1:B275"/>
  </sortState>
  <tableColumns count="5">
    <tableColumn id="1" name="MATERIALES" dataDxfId="16"/>
    <tableColumn id="2" name="UNIDAD" dataDxfId="15"/>
    <tableColumn id="3" name="PRECIO" dataDxfId="14"/>
    <tableColumn id="4" name="CANTIDAD" dataDxfId="13">
      <calculatedColumnFormula>ROUNDUP((+SUMIF(no!C:C,Tabla1[[#This Row],[MATERIALES]],no!E:E)),0)</calculatedColumnFormula>
    </tableColumn>
    <tableColumn id="5" name="TOTAL" dataDxfId="12">
      <calculatedColumnFormula>Tabla1[[#This Row],[PRECIO]]*Tabla1[[#This Row],[CANTIDAD]]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I1:M120" totalsRowShown="0" headerRowDxfId="11">
  <autoFilter ref="I1:M120"/>
  <sortState ref="I2:M120">
    <sortCondition ref="I1:I120"/>
  </sortState>
  <tableColumns count="5">
    <tableColumn id="1" name="MANO DE OBRA" dataDxfId="10"/>
    <tableColumn id="2" name="UNIDAD" dataDxfId="9"/>
    <tableColumn id="3" name="PRECIO" dataDxfId="8"/>
    <tableColumn id="4" name="CANTIDAD" dataDxfId="7">
      <calculatedColumnFormula>ROUNDUP((+SUMIF(no!C:C,Tabla2[MANO DE OBRA],no!E:E)),0)</calculatedColumnFormula>
    </tableColumn>
    <tableColumn id="5" name="TOTAL" dataDxfId="6">
      <calculatedColumnFormula>Tabla2[[#This Row],[PRECIO]]*Tabla2[[#This Row],[CANTIDAD]]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P1:T10" totalsRowShown="0" headerRowDxfId="5">
  <autoFilter ref="P1:T10"/>
  <sortState ref="P2:T9">
    <sortCondition ref="P6"/>
  </sortState>
  <tableColumns count="5">
    <tableColumn id="1" name="EQUIPO" dataDxfId="4"/>
    <tableColumn id="2" name="UNIDAD" dataDxfId="3"/>
    <tableColumn id="3" name="PRECIO" dataDxfId="2"/>
    <tableColumn id="4" name="CANTIDAD" dataDxfId="1">
      <calculatedColumnFormula>ROUNDUP((+SUMIF(no!C:C,Tabla3[[#This Row],[EQUIPO]],no!E:E)),0)</calculatedColumnFormula>
    </tableColumn>
    <tableColumn id="5" name="TOTAL" dataDxfId="0">
      <calculatedColumnFormula>Tabla3[[#This Row],[PRECIO]]*Tabla3[[#This Row],[CANTIDAD]]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  <pageSetUpPr fitToPage="1"/>
  </sheetPr>
  <dimension ref="B4:AG494"/>
  <sheetViews>
    <sheetView topLeftCell="A13" zoomScale="70" zoomScaleNormal="70" zoomScaleSheetLayoutView="70" zoomScalePageLayoutView="30" workbookViewId="0">
      <selection activeCell="F480" sqref="F480"/>
    </sheetView>
  </sheetViews>
  <sheetFormatPr baseColWidth="10" defaultColWidth="13" defaultRowHeight="14.25" x14ac:dyDescent="0.25"/>
  <cols>
    <col min="1" max="1" width="4" style="1" customWidth="1"/>
    <col min="2" max="2" width="13" style="126"/>
    <col min="3" max="5" width="13" style="1"/>
    <col min="6" max="6" width="15" style="1" customWidth="1"/>
    <col min="7" max="7" width="13" style="747"/>
    <col min="8" max="8" width="13" style="11"/>
    <col min="9" max="9" width="14.7109375" style="16" customWidth="1"/>
    <col min="10" max="10" width="19.7109375" style="16" customWidth="1"/>
    <col min="11" max="11" width="0.85546875" style="1" customWidth="1"/>
    <col min="12" max="15" width="13.5703125" style="9" customWidth="1"/>
    <col min="16" max="16" width="18" style="124" customWidth="1"/>
    <col min="17" max="17" width="0.85546875" style="1" customWidth="1"/>
    <col min="18" max="18" width="18" style="11" customWidth="1"/>
    <col min="19" max="19" width="16.7109375" style="11" customWidth="1"/>
    <col min="20" max="20" width="14.42578125" style="11" bestFit="1" customWidth="1"/>
    <col min="21" max="21" width="0.85546875" style="1" customWidth="1"/>
    <col min="22" max="22" width="18.5703125" style="16" customWidth="1"/>
    <col min="23" max="24" width="18.7109375" style="16" customWidth="1"/>
    <col min="25" max="25" width="13" style="31"/>
    <col min="26" max="26" width="0.85546875" style="1" customWidth="1"/>
    <col min="27" max="27" width="13" style="9"/>
    <col min="28" max="28" width="18.7109375" style="16" customWidth="1"/>
    <col min="29" max="29" width="13" style="31"/>
    <col min="30" max="31" width="17.5703125" style="16" customWidth="1"/>
    <col min="32" max="32" width="17.5703125" style="1" customWidth="1"/>
    <col min="33" max="33" width="17.5703125" style="126" customWidth="1"/>
    <col min="34" max="36" width="14.28515625" style="1" bestFit="1" customWidth="1"/>
    <col min="37" max="16384" width="13" style="1"/>
  </cols>
  <sheetData>
    <row r="4" spans="2:33" ht="15.75" x14ac:dyDescent="0.25">
      <c r="B4" s="1312" t="s">
        <v>0</v>
      </c>
      <c r="C4" s="1312"/>
      <c r="D4" s="1312"/>
      <c r="E4" s="1312"/>
      <c r="F4" s="1312"/>
      <c r="G4" s="1312"/>
      <c r="H4" s="1312"/>
      <c r="I4" s="1312"/>
    </row>
    <row r="5" spans="2:33" ht="15.75" customHeight="1" x14ac:dyDescent="0.25">
      <c r="B5" s="1312" t="s">
        <v>13</v>
      </c>
      <c r="C5" s="1312"/>
      <c r="D5" s="1312"/>
      <c r="E5" s="1312"/>
      <c r="F5" s="1312"/>
      <c r="G5" s="1312"/>
      <c r="H5" s="1312"/>
      <c r="I5" s="1312"/>
      <c r="AD5" s="158"/>
    </row>
    <row r="6" spans="2:33" ht="15.75" customHeight="1" x14ac:dyDescent="0.25">
      <c r="B6" s="1312" t="s">
        <v>14</v>
      </c>
      <c r="C6" s="1312"/>
      <c r="D6" s="1312"/>
      <c r="E6" s="1312"/>
      <c r="F6" s="1312"/>
      <c r="G6" s="1312"/>
      <c r="H6" s="1312"/>
      <c r="I6" s="1312"/>
      <c r="AD6" s="158"/>
    </row>
    <row r="7" spans="2:33" ht="15" thickBot="1" x14ac:dyDescent="0.3"/>
    <row r="8" spans="2:33" ht="28.5" customHeight="1" x14ac:dyDescent="0.25">
      <c r="B8" s="1298" t="s">
        <v>1</v>
      </c>
      <c r="C8" s="1299"/>
      <c r="D8" s="1299"/>
      <c r="E8" s="1300"/>
      <c r="F8" s="1301" t="s">
        <v>318</v>
      </c>
      <c r="G8" s="1302"/>
      <c r="H8" s="1302"/>
      <c r="I8" s="1302"/>
      <c r="J8" s="1303"/>
      <c r="K8" s="747"/>
      <c r="L8" s="11"/>
      <c r="M8" s="11"/>
      <c r="N8" s="11"/>
      <c r="O8" s="11"/>
      <c r="P8" s="423"/>
      <c r="Q8" s="747"/>
      <c r="R8" s="1304" t="s">
        <v>18</v>
      </c>
      <c r="S8" s="1305"/>
      <c r="T8" s="1305"/>
      <c r="U8" s="1305"/>
      <c r="V8" s="1306"/>
      <c r="W8" s="1307" t="s">
        <v>320</v>
      </c>
      <c r="X8" s="1237"/>
      <c r="Y8" s="1308"/>
      <c r="AA8" s="135" t="s">
        <v>20</v>
      </c>
      <c r="AB8" s="137"/>
      <c r="AC8" s="140" t="s">
        <v>3</v>
      </c>
      <c r="AE8" s="159"/>
    </row>
    <row r="9" spans="2:33" ht="15.75" customHeight="1" x14ac:dyDescent="0.25">
      <c r="B9" s="1273" t="s">
        <v>2</v>
      </c>
      <c r="C9" s="1274"/>
      <c r="D9" s="1274"/>
      <c r="E9" s="1275"/>
      <c r="F9" s="1288"/>
      <c r="G9" s="1286"/>
      <c r="H9" s="1286"/>
      <c r="I9" s="1286"/>
      <c r="J9" s="1287"/>
      <c r="K9" s="747"/>
      <c r="L9" s="11"/>
      <c r="M9" s="11"/>
      <c r="N9" s="11"/>
      <c r="O9" s="11"/>
      <c r="P9" s="423"/>
      <c r="Q9" s="747"/>
      <c r="R9" s="1289" t="s">
        <v>19</v>
      </c>
      <c r="S9" s="1290"/>
      <c r="T9" s="1290"/>
      <c r="U9" s="1290"/>
      <c r="V9" s="1291"/>
      <c r="W9" s="1309" t="s">
        <v>321</v>
      </c>
      <c r="X9" s="1310"/>
      <c r="Y9" s="1311"/>
      <c r="AA9" s="134" t="s">
        <v>5</v>
      </c>
      <c r="AB9" s="138"/>
      <c r="AC9" s="139">
        <v>3</v>
      </c>
    </row>
    <row r="10" spans="2:33" ht="15.75" customHeight="1" x14ac:dyDescent="0.25">
      <c r="B10" s="1273" t="s">
        <v>270</v>
      </c>
      <c r="C10" s="1274"/>
      <c r="D10" s="1274"/>
      <c r="E10" s="1275"/>
      <c r="F10" s="1288"/>
      <c r="G10" s="1286"/>
      <c r="H10" s="1286"/>
      <c r="I10" s="1286"/>
      <c r="J10" s="1287"/>
      <c r="K10" s="747"/>
      <c r="L10" s="11"/>
      <c r="M10" s="11"/>
      <c r="N10" s="11"/>
      <c r="O10" s="11"/>
      <c r="P10" s="423"/>
      <c r="Q10" s="747"/>
      <c r="R10" s="1289" t="s">
        <v>4</v>
      </c>
      <c r="S10" s="1290"/>
      <c r="T10" s="1290"/>
      <c r="U10" s="1290"/>
      <c r="V10" s="1291"/>
      <c r="W10" s="1292">
        <v>0</v>
      </c>
      <c r="X10" s="1293"/>
      <c r="Y10" s="1294"/>
      <c r="Z10" s="133"/>
      <c r="AA10" s="134" t="s">
        <v>7</v>
      </c>
      <c r="AB10" s="138"/>
      <c r="AC10" s="139">
        <v>3</v>
      </c>
    </row>
    <row r="11" spans="2:33" ht="15.75" customHeight="1" x14ac:dyDescent="0.25">
      <c r="B11" s="1273" t="s">
        <v>17</v>
      </c>
      <c r="C11" s="1274"/>
      <c r="D11" s="1274"/>
      <c r="E11" s="1275"/>
      <c r="F11" s="1295"/>
      <c r="G11" s="1296"/>
      <c r="H11" s="1296"/>
      <c r="I11" s="1296"/>
      <c r="J11" s="1297"/>
      <c r="K11" s="747"/>
      <c r="L11" s="11"/>
      <c r="M11" s="11"/>
      <c r="N11" s="11"/>
      <c r="O11" s="11"/>
      <c r="P11" s="423"/>
      <c r="Q11" s="747"/>
      <c r="R11" s="1289" t="s">
        <v>6</v>
      </c>
      <c r="S11" s="1290"/>
      <c r="T11" s="1290"/>
      <c r="U11" s="1290"/>
      <c r="V11" s="1291"/>
      <c r="W11" s="1292">
        <v>0</v>
      </c>
      <c r="X11" s="1293"/>
      <c r="Y11" s="1294"/>
      <c r="Z11" s="133"/>
      <c r="AA11" s="134" t="s">
        <v>21</v>
      </c>
      <c r="AB11" s="138"/>
      <c r="AC11" s="139">
        <v>1</v>
      </c>
    </row>
    <row r="12" spans="2:33" ht="15.75" customHeight="1" thickBot="1" x14ac:dyDescent="0.3">
      <c r="B12" s="1273" t="s">
        <v>8</v>
      </c>
      <c r="C12" s="1274"/>
      <c r="D12" s="1274"/>
      <c r="E12" s="1275"/>
      <c r="F12" s="1276"/>
      <c r="G12" s="1277"/>
      <c r="H12" s="1277"/>
      <c r="I12" s="1277"/>
      <c r="J12" s="1278"/>
      <c r="K12" s="747"/>
      <c r="L12" s="11"/>
      <c r="M12" s="11"/>
      <c r="N12" s="11"/>
      <c r="O12" s="11"/>
      <c r="P12" s="423"/>
      <c r="Q12" s="747"/>
      <c r="R12" s="1279" t="s">
        <v>9</v>
      </c>
      <c r="S12" s="1280"/>
      <c r="T12" s="1280"/>
      <c r="U12" s="1280"/>
      <c r="V12" s="1281"/>
      <c r="W12" s="1282">
        <f>W10*0.2</f>
        <v>0</v>
      </c>
      <c r="X12" s="1283"/>
      <c r="Y12" s="1284"/>
      <c r="Z12" s="16"/>
      <c r="AA12" s="136" t="s">
        <v>10</v>
      </c>
      <c r="AB12" s="132"/>
      <c r="AC12" s="336">
        <f>AC10-AC11</f>
        <v>2</v>
      </c>
    </row>
    <row r="13" spans="2:33" ht="15.75" customHeight="1" x14ac:dyDescent="0.25">
      <c r="B13" s="1273" t="s">
        <v>15</v>
      </c>
      <c r="C13" s="1274"/>
      <c r="D13" s="1274"/>
      <c r="E13" s="1275"/>
      <c r="F13" s="1285"/>
      <c r="G13" s="1286"/>
      <c r="H13" s="1286"/>
      <c r="I13" s="1286"/>
      <c r="J13" s="1287"/>
      <c r="K13" s="747"/>
      <c r="L13" s="11"/>
      <c r="M13" s="11"/>
      <c r="N13" s="11"/>
      <c r="O13" s="11"/>
      <c r="P13" s="423"/>
      <c r="Q13" s="747"/>
      <c r="S13" s="22"/>
      <c r="T13" s="22"/>
      <c r="U13" s="6"/>
    </row>
    <row r="14" spans="2:33" ht="16.5" customHeight="1" thickBot="1" x14ac:dyDescent="0.3">
      <c r="B14" s="1256" t="s">
        <v>16</v>
      </c>
      <c r="C14" s="1257"/>
      <c r="D14" s="1257"/>
      <c r="E14" s="1258"/>
      <c r="F14" s="1259"/>
      <c r="G14" s="1260"/>
      <c r="H14" s="1260"/>
      <c r="I14" s="1260"/>
      <c r="J14" s="1261"/>
      <c r="K14" s="747"/>
      <c r="L14" s="11"/>
      <c r="M14" s="11"/>
      <c r="N14" s="11"/>
      <c r="O14" s="11"/>
      <c r="P14" s="423"/>
      <c r="Q14" s="747"/>
      <c r="R14" s="1"/>
      <c r="S14" s="1"/>
      <c r="T14" s="1"/>
      <c r="V14" s="1"/>
      <c r="W14" s="1"/>
      <c r="X14" s="739"/>
      <c r="Y14" s="739"/>
      <c r="Z14" s="739"/>
      <c r="AA14" s="739"/>
      <c r="AB14" s="739"/>
      <c r="AC14" s="739"/>
    </row>
    <row r="15" spans="2:33" ht="16.5" customHeight="1" x14ac:dyDescent="0.25">
      <c r="B15" s="738"/>
      <c r="C15" s="738"/>
      <c r="D15" s="738"/>
      <c r="E15" s="738"/>
      <c r="F15" s="704"/>
      <c r="G15" s="704"/>
      <c r="H15" s="704"/>
      <c r="I15" s="704"/>
      <c r="J15" s="704"/>
      <c r="K15" s="747"/>
      <c r="L15" s="11"/>
      <c r="M15" s="11"/>
      <c r="N15" s="11"/>
      <c r="O15" s="11"/>
      <c r="P15" s="423"/>
      <c r="Q15" s="747"/>
      <c r="R15" s="1262" t="s">
        <v>58</v>
      </c>
      <c r="S15" s="1262"/>
      <c r="T15" s="1262"/>
      <c r="U15" s="1262"/>
      <c r="V15" s="1262"/>
      <c r="W15" s="1262"/>
      <c r="X15" s="739"/>
      <c r="Y15" s="739"/>
      <c r="Z15" s="739"/>
      <c r="AA15" s="739"/>
      <c r="AB15" s="739"/>
      <c r="AC15" s="739"/>
    </row>
    <row r="16" spans="2:33" ht="15" customHeight="1" thickBot="1" x14ac:dyDescent="0.3">
      <c r="R16" s="1262"/>
      <c r="S16" s="1262"/>
      <c r="T16" s="1262"/>
      <c r="U16" s="1262"/>
      <c r="V16" s="1262"/>
      <c r="W16" s="1262"/>
      <c r="X16" s="739"/>
      <c r="Y16" s="739"/>
      <c r="Z16" s="739"/>
      <c r="AA16" s="739"/>
      <c r="AB16" s="739"/>
      <c r="AC16" s="739"/>
      <c r="AG16" s="126" t="s">
        <v>71</v>
      </c>
    </row>
    <row r="17" spans="2:33" ht="18.75" customHeight="1" thickBot="1" x14ac:dyDescent="0.3">
      <c r="B17" s="1263" t="s">
        <v>23</v>
      </c>
      <c r="C17" s="1241" t="s">
        <v>28</v>
      </c>
      <c r="D17" s="1242"/>
      <c r="E17" s="1242"/>
      <c r="F17" s="1242"/>
      <c r="G17" s="1242"/>
      <c r="H17" s="1242"/>
      <c r="I17" s="1242"/>
      <c r="J17" s="1243"/>
      <c r="K17" s="752"/>
      <c r="L17" s="1265" t="s">
        <v>289</v>
      </c>
      <c r="M17" s="1266"/>
      <c r="N17" s="1266"/>
      <c r="O17" s="1267"/>
      <c r="P17" s="1268" t="s">
        <v>291</v>
      </c>
      <c r="Q17" s="752"/>
      <c r="R17" s="1270" t="s">
        <v>32</v>
      </c>
      <c r="S17" s="1271"/>
      <c r="T17" s="1272"/>
      <c r="V17" s="1241" t="s">
        <v>34</v>
      </c>
      <c r="W17" s="1242"/>
      <c r="X17" s="1242"/>
      <c r="Y17" s="1243"/>
      <c r="AA17" s="1241" t="s">
        <v>35</v>
      </c>
      <c r="AB17" s="1242"/>
      <c r="AC17" s="1243"/>
    </row>
    <row r="18" spans="2:33" ht="38.25" customHeight="1" thickBot="1" x14ac:dyDescent="0.3">
      <c r="B18" s="1264"/>
      <c r="C18" s="1244" t="s">
        <v>22</v>
      </c>
      <c r="D18" s="1245"/>
      <c r="E18" s="1245"/>
      <c r="F18" s="1245"/>
      <c r="G18" s="743" t="s">
        <v>24</v>
      </c>
      <c r="H18" s="10" t="s">
        <v>25</v>
      </c>
      <c r="I18" s="17" t="s">
        <v>26</v>
      </c>
      <c r="J18" s="18" t="s">
        <v>27</v>
      </c>
      <c r="K18" s="752"/>
      <c r="L18" s="416" t="s">
        <v>69</v>
      </c>
      <c r="M18" s="10" t="s">
        <v>70</v>
      </c>
      <c r="N18" s="10" t="s">
        <v>322</v>
      </c>
      <c r="O18" s="21" t="s">
        <v>290</v>
      </c>
      <c r="P18" s="1269"/>
      <c r="Q18" s="752"/>
      <c r="R18" s="19" t="s">
        <v>29</v>
      </c>
      <c r="S18" s="20" t="s">
        <v>30</v>
      </c>
      <c r="T18" s="21" t="s">
        <v>31</v>
      </c>
      <c r="U18" s="4"/>
      <c r="V18" s="30" t="s">
        <v>29</v>
      </c>
      <c r="W18" s="17" t="s">
        <v>30</v>
      </c>
      <c r="X18" s="17" t="s">
        <v>31</v>
      </c>
      <c r="Y18" s="32" t="s">
        <v>33</v>
      </c>
      <c r="AA18" s="19" t="s">
        <v>11</v>
      </c>
      <c r="AB18" s="17" t="s">
        <v>12</v>
      </c>
      <c r="AC18" s="32" t="s">
        <v>36</v>
      </c>
    </row>
    <row r="19" spans="2:33" ht="4.5" customHeight="1" thickBot="1" x14ac:dyDescent="0.3"/>
    <row r="20" spans="2:33" x14ac:dyDescent="0.25">
      <c r="B20" s="1246">
        <v>1</v>
      </c>
      <c r="C20" s="1248" t="s">
        <v>318</v>
      </c>
      <c r="D20" s="1249"/>
      <c r="E20" s="1249"/>
      <c r="F20" s="1249"/>
      <c r="G20" s="1249"/>
      <c r="H20" s="1249"/>
      <c r="I20" s="1249"/>
      <c r="J20" s="1249"/>
      <c r="K20" s="7"/>
      <c r="L20" s="33"/>
      <c r="M20" s="33"/>
      <c r="N20" s="33"/>
      <c r="O20" s="33"/>
      <c r="P20" s="424"/>
      <c r="Q20" s="7"/>
      <c r="R20" s="1252"/>
      <c r="S20" s="1252"/>
      <c r="T20" s="1252"/>
      <c r="U20" s="7"/>
      <c r="V20" s="1254" t="s">
        <v>37</v>
      </c>
      <c r="W20" s="1254"/>
      <c r="X20" s="1254"/>
      <c r="Y20" s="1254"/>
      <c r="Z20" s="7"/>
      <c r="AA20" s="33"/>
      <c r="AB20" s="34"/>
      <c r="AC20" s="35"/>
    </row>
    <row r="21" spans="2:33" ht="15" thickBot="1" x14ac:dyDescent="0.3">
      <c r="B21" s="1247"/>
      <c r="C21" s="1250"/>
      <c r="D21" s="1251"/>
      <c r="E21" s="1251"/>
      <c r="F21" s="1251"/>
      <c r="G21" s="1251"/>
      <c r="H21" s="1251"/>
      <c r="I21" s="1251"/>
      <c r="J21" s="1251"/>
      <c r="K21" s="8"/>
      <c r="L21" s="57"/>
      <c r="M21" s="57"/>
      <c r="N21" s="57"/>
      <c r="O21" s="57"/>
      <c r="P21" s="425"/>
      <c r="Q21" s="8"/>
      <c r="R21" s="1253"/>
      <c r="S21" s="1253"/>
      <c r="T21" s="1253"/>
      <c r="U21" s="8"/>
      <c r="V21" s="1255"/>
      <c r="W21" s="1255"/>
      <c r="X21" s="1255"/>
      <c r="Y21" s="1255"/>
      <c r="Z21" s="8"/>
      <c r="AA21" s="57"/>
      <c r="AB21" s="58"/>
      <c r="AC21" s="59"/>
    </row>
    <row r="22" spans="2:33" ht="18" customHeight="1" x14ac:dyDescent="0.25">
      <c r="C22" s="1239" t="str">
        <f>[1]Sheet1!$C$9</f>
        <v>Módulo 1 - Dirección y Aulas</v>
      </c>
      <c r="D22" s="1239"/>
      <c r="E22" s="1239"/>
      <c r="F22" s="1239"/>
    </row>
    <row r="23" spans="2:33" ht="4.5" customHeight="1" thickBot="1" x14ac:dyDescent="0.3"/>
    <row r="24" spans="2:33" ht="15.75" thickBot="1" x14ac:dyDescent="0.3">
      <c r="B24" s="761">
        <f>[1]Sheet1!$B$10</f>
        <v>100</v>
      </c>
      <c r="C24" s="1191" t="str">
        <f>[1]Sheet1!$C$10</f>
        <v>PRELIMINARES</v>
      </c>
      <c r="D24" s="1192"/>
      <c r="E24" s="1192"/>
      <c r="F24" s="1192"/>
      <c r="G24" s="259"/>
      <c r="H24" s="260"/>
      <c r="I24" s="261"/>
      <c r="J24" s="262"/>
      <c r="K24" s="747"/>
      <c r="L24" s="263"/>
      <c r="M24" s="260"/>
      <c r="N24" s="260"/>
      <c r="O24" s="260"/>
      <c r="P24" s="805"/>
      <c r="Q24" s="747"/>
      <c r="R24" s="263"/>
      <c r="S24" s="260"/>
      <c r="T24" s="264"/>
      <c r="U24" s="747"/>
      <c r="V24" s="265"/>
      <c r="W24" s="261"/>
      <c r="X24" s="261"/>
      <c r="Y24" s="266"/>
      <c r="Z24" s="747"/>
      <c r="AA24" s="263"/>
      <c r="AB24" s="261"/>
      <c r="AC24" s="266"/>
      <c r="AE24" s="160"/>
    </row>
    <row r="25" spans="2:33" ht="15" customHeight="1" x14ac:dyDescent="0.25">
      <c r="B25" s="759">
        <f>[1]Sheet1!$B$11</f>
        <v>107</v>
      </c>
      <c r="C25" s="1197" t="str">
        <f>[1]Sheet1!$C$11</f>
        <v>Preparación De Área De Trabajo</v>
      </c>
      <c r="D25" s="1198"/>
      <c r="E25" s="1198"/>
      <c r="F25" s="1240"/>
      <c r="G25" s="446" t="str">
        <f>[1]Sheet1!$E$11</f>
        <v>m²</v>
      </c>
      <c r="H25" s="447">
        <f>[1]Sheet1!$D$11</f>
        <v>212.04</v>
      </c>
      <c r="I25" s="55">
        <f>[1]Sheet1!$F$11</f>
        <v>41</v>
      </c>
      <c r="J25" s="38">
        <f>ROUND(H25*I25,2)</f>
        <v>8693.64</v>
      </c>
      <c r="K25" s="747"/>
      <c r="L25" s="25"/>
      <c r="M25" s="816"/>
      <c r="N25" s="706"/>
      <c r="O25" s="706">
        <f>H25-L25+M25+N25</f>
        <v>212.04</v>
      </c>
      <c r="P25" s="804">
        <f>ROUND(I25*O25,2)</f>
        <v>8693.64</v>
      </c>
      <c r="Q25" s="747"/>
      <c r="R25" s="269">
        <f>H25</f>
        <v>212.04</v>
      </c>
      <c r="S25" s="270"/>
      <c r="T25" s="271">
        <f>R25+S25</f>
        <v>212.04</v>
      </c>
      <c r="U25" s="747"/>
      <c r="V25" s="52">
        <f>ROUND(R25*I25,2)</f>
        <v>8693.64</v>
      </c>
      <c r="W25" s="55">
        <f>ROUND(S25*I25,2)</f>
        <v>0</v>
      </c>
      <c r="X25" s="55">
        <f>ROUND(T25*I25,2)</f>
        <v>8693.64</v>
      </c>
      <c r="Y25" s="750">
        <f>ROUND(X25/J25,4)</f>
        <v>1</v>
      </c>
      <c r="Z25" s="747"/>
      <c r="AA25" s="269">
        <f>O25-T25</f>
        <v>0</v>
      </c>
      <c r="AB25" s="55">
        <f>ROUND(AA25*I25,2)</f>
        <v>0</v>
      </c>
      <c r="AC25" s="750">
        <f>ROUND(AB25/P25,4)</f>
        <v>0</v>
      </c>
      <c r="AF25" s="16">
        <f>X25+AB25</f>
        <v>8693.64</v>
      </c>
      <c r="AG25" s="126">
        <v>153.13</v>
      </c>
    </row>
    <row r="26" spans="2:33" ht="15" customHeight="1" x14ac:dyDescent="0.25">
      <c r="B26" s="748">
        <f>[1]Sheet1!$B$12</f>
        <v>108</v>
      </c>
      <c r="C26" s="1186" t="str">
        <f>[1]Sheet1!$C$12</f>
        <v>Baños Portátiles</v>
      </c>
      <c r="D26" s="1187"/>
      <c r="E26" s="1187"/>
      <c r="F26" s="1196"/>
      <c r="G26" s="448" t="str">
        <f>[1]Sheet1!$E$12</f>
        <v>Mes</v>
      </c>
      <c r="H26" s="449">
        <f>[1]Sheet1!$D$12</f>
        <v>2</v>
      </c>
      <c r="I26" s="37">
        <f>[1]Sheet1!$F$12</f>
        <v>3045</v>
      </c>
      <c r="J26" s="43">
        <f>ROUND(H26*I26,2)</f>
        <v>6090</v>
      </c>
      <c r="K26" s="747"/>
      <c r="L26" s="26"/>
      <c r="M26" s="817"/>
      <c r="N26" s="12"/>
      <c r="O26" s="706">
        <f t="shared" ref="O26:O32" si="0">H26-L26+M26+N26</f>
        <v>2</v>
      </c>
      <c r="P26" s="428">
        <f t="shared" ref="P26:P54" si="1">ROUND(I26*O26,2)</f>
        <v>6090</v>
      </c>
      <c r="Q26" s="747"/>
      <c r="R26" s="26">
        <f>H26</f>
        <v>2</v>
      </c>
      <c r="S26" s="12"/>
      <c r="T26" s="27">
        <f>R26+S26</f>
        <v>2</v>
      </c>
      <c r="U26" s="747"/>
      <c r="V26" s="47">
        <f>ROUND(R26*I26,2)</f>
        <v>6090</v>
      </c>
      <c r="W26" s="37">
        <f>ROUND(S26*I26,2)</f>
        <v>0</v>
      </c>
      <c r="X26" s="37">
        <f>ROUND(T26*I26,2)</f>
        <v>6090</v>
      </c>
      <c r="Y26" s="751">
        <f>ROUND(X26/J26,4)</f>
        <v>1</v>
      </c>
      <c r="Z26" s="747"/>
      <c r="AA26" s="25">
        <f t="shared" ref="AA26:AA32" si="2">O26-T26</f>
        <v>0</v>
      </c>
      <c r="AB26" s="45">
        <f>ROUND(AA26*I26,2)</f>
        <v>0</v>
      </c>
      <c r="AC26" s="46">
        <f t="shared" ref="AC26:AC40" si="3">ROUND(AB26/P26,4)</f>
        <v>0</v>
      </c>
      <c r="AF26" s="16">
        <f>X26+AB26</f>
        <v>6090</v>
      </c>
      <c r="AG26" s="126">
        <v>138</v>
      </c>
    </row>
    <row r="27" spans="2:33" ht="15" customHeight="1" x14ac:dyDescent="0.25">
      <c r="B27" s="748">
        <f>[1]Sheet1!$B$13</f>
        <v>110</v>
      </c>
      <c r="C27" s="1186" t="str">
        <f>[1]Sheet1!$C$13</f>
        <v>Bodega (22 M2)</v>
      </c>
      <c r="D27" s="1187"/>
      <c r="E27" s="1187"/>
      <c r="F27" s="1196"/>
      <c r="G27" s="448" t="str">
        <f>[1]Sheet1!$E$13</f>
        <v>Unidad</v>
      </c>
      <c r="H27" s="449">
        <f>[1]Sheet1!$D$13</f>
        <v>1</v>
      </c>
      <c r="I27" s="37">
        <f>[1]Sheet1!$F$13</f>
        <v>8275</v>
      </c>
      <c r="J27" s="43">
        <f t="shared" ref="J27:J40" si="4">ROUND(H27*I27,2)</f>
        <v>8275</v>
      </c>
      <c r="K27" s="747"/>
      <c r="L27" s="26"/>
      <c r="M27" s="817"/>
      <c r="N27" s="12"/>
      <c r="O27" s="706">
        <f t="shared" si="0"/>
        <v>1</v>
      </c>
      <c r="P27" s="428">
        <f t="shared" si="1"/>
        <v>8275</v>
      </c>
      <c r="Q27" s="747"/>
      <c r="R27" s="26">
        <f t="shared" ref="R27:R32" si="5">H27</f>
        <v>1</v>
      </c>
      <c r="S27" s="12"/>
      <c r="T27" s="27">
        <f t="shared" ref="T27:T40" si="6">R27+S27</f>
        <v>1</v>
      </c>
      <c r="U27" s="747"/>
      <c r="V27" s="47">
        <f t="shared" ref="V27:V35" si="7">ROUND(R27*I27,2)</f>
        <v>8275</v>
      </c>
      <c r="W27" s="37">
        <f t="shared" ref="W27:W35" si="8">ROUND(S27*I27,2)</f>
        <v>0</v>
      </c>
      <c r="X27" s="37">
        <f t="shared" ref="X27:X35" si="9">ROUND(T27*I27,2)</f>
        <v>8275</v>
      </c>
      <c r="Y27" s="751">
        <f t="shared" ref="Y27:Y32" si="10">ROUND(X27/J27,4)</f>
        <v>1</v>
      </c>
      <c r="Z27" s="747"/>
      <c r="AA27" s="25">
        <f t="shared" si="2"/>
        <v>0</v>
      </c>
      <c r="AB27" s="45">
        <f t="shared" ref="AB27:AB35" si="11">ROUND(AA27*I27,2)</f>
        <v>0</v>
      </c>
      <c r="AC27" s="46">
        <f t="shared" si="3"/>
        <v>0</v>
      </c>
      <c r="AF27" s="16"/>
    </row>
    <row r="28" spans="2:33" ht="15" customHeight="1" x14ac:dyDescent="0.25">
      <c r="B28" s="884">
        <f>[1]Sheet1!$B$14</f>
        <v>146</v>
      </c>
      <c r="C28" s="1186" t="str">
        <f>[1]Sheet1!$C$14</f>
        <v>Demolición De Piso Con Base De Concreto</v>
      </c>
      <c r="D28" s="1187"/>
      <c r="E28" s="1187"/>
      <c r="F28" s="1196"/>
      <c r="G28" s="448" t="str">
        <f>[1]Sheet1!$E$14</f>
        <v>m²</v>
      </c>
      <c r="H28" s="449">
        <f>[1]Sheet1!$D$14</f>
        <v>149.02000000000001</v>
      </c>
      <c r="I28" s="37">
        <f>[1]Sheet1!$F$14</f>
        <v>149</v>
      </c>
      <c r="J28" s="43">
        <f t="shared" si="4"/>
        <v>22203.98</v>
      </c>
      <c r="K28" s="747"/>
      <c r="L28" s="26"/>
      <c r="M28" s="911">
        <v>28.49</v>
      </c>
      <c r="N28" s="12"/>
      <c r="O28" s="706">
        <f>H28-L28+M28+N28</f>
        <v>177.51000000000002</v>
      </c>
      <c r="P28" s="428">
        <f t="shared" si="1"/>
        <v>26448.99</v>
      </c>
      <c r="Q28" s="747"/>
      <c r="R28" s="26">
        <f t="shared" si="5"/>
        <v>149.02000000000001</v>
      </c>
      <c r="S28" s="12"/>
      <c r="T28" s="27">
        <f t="shared" si="6"/>
        <v>149.02000000000001</v>
      </c>
      <c r="U28" s="747"/>
      <c r="V28" s="47">
        <f t="shared" si="7"/>
        <v>22203.98</v>
      </c>
      <c r="W28" s="37">
        <f t="shared" si="8"/>
        <v>0</v>
      </c>
      <c r="X28" s="37">
        <f t="shared" si="9"/>
        <v>22203.98</v>
      </c>
      <c r="Y28" s="751">
        <f t="shared" si="10"/>
        <v>1</v>
      </c>
      <c r="Z28" s="747"/>
      <c r="AA28" s="25">
        <f t="shared" si="2"/>
        <v>28.490000000000009</v>
      </c>
      <c r="AB28" s="45">
        <f t="shared" si="11"/>
        <v>4245.01</v>
      </c>
      <c r="AC28" s="46">
        <f t="shared" si="3"/>
        <v>0.1605</v>
      </c>
      <c r="AF28" s="16"/>
    </row>
    <row r="29" spans="2:33" ht="15" customHeight="1" x14ac:dyDescent="0.25">
      <c r="B29" s="760">
        <f>[1]Sheet1!$B$15</f>
        <v>153</v>
      </c>
      <c r="C29" s="1186" t="str">
        <f>[1]Sheet1!$C$15</f>
        <v>Desmontaje De Accesorios Eléctricos Con Cableado</v>
      </c>
      <c r="D29" s="1187"/>
      <c r="E29" s="1187"/>
      <c r="F29" s="1196"/>
      <c r="G29" s="448" t="str">
        <f>[1]Sheet1!$E$15</f>
        <v>Unidad</v>
      </c>
      <c r="H29" s="449">
        <f>[1]Sheet1!$D$15</f>
        <v>22</v>
      </c>
      <c r="I29" s="37">
        <f>[1]Sheet1!$F$15</f>
        <v>147</v>
      </c>
      <c r="J29" s="43">
        <f t="shared" si="4"/>
        <v>3234</v>
      </c>
      <c r="K29" s="747"/>
      <c r="L29" s="26"/>
      <c r="M29" s="817"/>
      <c r="N29" s="12"/>
      <c r="O29" s="706">
        <f t="shared" si="0"/>
        <v>22</v>
      </c>
      <c r="P29" s="428">
        <f t="shared" si="1"/>
        <v>3234</v>
      </c>
      <c r="Q29" s="747"/>
      <c r="R29" s="26">
        <f t="shared" si="5"/>
        <v>22</v>
      </c>
      <c r="S29" s="12"/>
      <c r="T29" s="27">
        <f t="shared" si="6"/>
        <v>22</v>
      </c>
      <c r="U29" s="747"/>
      <c r="V29" s="47">
        <f t="shared" si="7"/>
        <v>3234</v>
      </c>
      <c r="W29" s="37">
        <f t="shared" si="8"/>
        <v>0</v>
      </c>
      <c r="X29" s="37">
        <f t="shared" si="9"/>
        <v>3234</v>
      </c>
      <c r="Y29" s="751">
        <f t="shared" si="10"/>
        <v>1</v>
      </c>
      <c r="Z29" s="747"/>
      <c r="AA29" s="25">
        <f t="shared" si="2"/>
        <v>0</v>
      </c>
      <c r="AB29" s="45">
        <f t="shared" si="11"/>
        <v>0</v>
      </c>
      <c r="AC29" s="46">
        <f t="shared" si="3"/>
        <v>0</v>
      </c>
      <c r="AF29" s="16"/>
    </row>
    <row r="30" spans="2:33" ht="15" customHeight="1" x14ac:dyDescent="0.25">
      <c r="B30" s="760">
        <f>[1]Sheet1!$B$16</f>
        <v>162</v>
      </c>
      <c r="C30" s="1186" t="str">
        <f>[1]Sheet1!$C$16</f>
        <v>Desmontaje De Cubierta Y Estructura de Techo</v>
      </c>
      <c r="D30" s="1187"/>
      <c r="E30" s="1187"/>
      <c r="F30" s="1196"/>
      <c r="G30" s="448" t="str">
        <f>[1]Sheet1!$E$16</f>
        <v>m²</v>
      </c>
      <c r="H30" s="449">
        <f>[1]Sheet1!$D$16</f>
        <v>239.13</v>
      </c>
      <c r="I30" s="37">
        <f>[1]Sheet1!$F$16</f>
        <v>98</v>
      </c>
      <c r="J30" s="43">
        <f t="shared" si="4"/>
        <v>23434.74</v>
      </c>
      <c r="K30" s="747"/>
      <c r="L30" s="26"/>
      <c r="M30" s="817"/>
      <c r="N30" s="12"/>
      <c r="O30" s="706">
        <f t="shared" si="0"/>
        <v>239.13</v>
      </c>
      <c r="P30" s="428">
        <f t="shared" si="1"/>
        <v>23434.74</v>
      </c>
      <c r="Q30" s="747"/>
      <c r="R30" s="26">
        <f t="shared" si="5"/>
        <v>239.13</v>
      </c>
      <c r="S30" s="12"/>
      <c r="T30" s="27">
        <f t="shared" si="6"/>
        <v>239.13</v>
      </c>
      <c r="U30" s="747"/>
      <c r="V30" s="47">
        <f t="shared" si="7"/>
        <v>23434.74</v>
      </c>
      <c r="W30" s="37">
        <f t="shared" si="8"/>
        <v>0</v>
      </c>
      <c r="X30" s="37">
        <f t="shared" si="9"/>
        <v>23434.74</v>
      </c>
      <c r="Y30" s="751">
        <f t="shared" si="10"/>
        <v>1</v>
      </c>
      <c r="Z30" s="747"/>
      <c r="AA30" s="25">
        <f t="shared" si="2"/>
        <v>0</v>
      </c>
      <c r="AB30" s="45">
        <f t="shared" si="11"/>
        <v>0</v>
      </c>
      <c r="AC30" s="46">
        <f t="shared" si="3"/>
        <v>0</v>
      </c>
      <c r="AF30" s="16"/>
    </row>
    <row r="31" spans="2:33" ht="15" customHeight="1" x14ac:dyDescent="0.25">
      <c r="B31" s="884">
        <f>[1]Sheet1!$B$138</f>
        <v>169</v>
      </c>
      <c r="C31" s="1186" t="str">
        <f>[1]Sheet1!$C$138</f>
        <v>Desmontaje De Puerta De Metal (Una Hoja)</v>
      </c>
      <c r="D31" s="1187"/>
      <c r="E31" s="1187"/>
      <c r="F31" s="1196"/>
      <c r="G31" s="448" t="str">
        <f>[1]Sheet1!$E$138</f>
        <v>Unidad</v>
      </c>
      <c r="H31" s="449">
        <v>0</v>
      </c>
      <c r="I31" s="37">
        <f>[1]Sheet1!$F$138</f>
        <v>212</v>
      </c>
      <c r="J31" s="43">
        <f t="shared" si="4"/>
        <v>0</v>
      </c>
      <c r="K31" s="912"/>
      <c r="L31" s="26"/>
      <c r="M31" s="817">
        <f>M43</f>
        <v>3</v>
      </c>
      <c r="N31" s="911"/>
      <c r="O31" s="911">
        <f t="shared" si="0"/>
        <v>3</v>
      </c>
      <c r="P31" s="428">
        <f t="shared" si="1"/>
        <v>636</v>
      </c>
      <c r="Q31" s="912"/>
      <c r="R31" s="26">
        <f t="shared" si="5"/>
        <v>0</v>
      </c>
      <c r="S31" s="911"/>
      <c r="T31" s="27">
        <f t="shared" si="6"/>
        <v>0</v>
      </c>
      <c r="U31" s="912"/>
      <c r="V31" s="47">
        <f t="shared" si="7"/>
        <v>0</v>
      </c>
      <c r="W31" s="37">
        <f t="shared" si="8"/>
        <v>0</v>
      </c>
      <c r="X31" s="37">
        <f t="shared" si="9"/>
        <v>0</v>
      </c>
      <c r="Y31" s="848" t="e">
        <f t="shared" si="10"/>
        <v>#DIV/0!</v>
      </c>
      <c r="Z31" s="912"/>
      <c r="AA31" s="25">
        <f t="shared" si="2"/>
        <v>3</v>
      </c>
      <c r="AB31" s="45">
        <f t="shared" si="11"/>
        <v>636</v>
      </c>
      <c r="AC31" s="46">
        <f t="shared" si="3"/>
        <v>1</v>
      </c>
      <c r="AF31" s="16"/>
    </row>
    <row r="32" spans="2:33" ht="15" customHeight="1" thickBot="1" x14ac:dyDescent="0.3">
      <c r="B32" s="770">
        <f>[1]Sheet1!$B$17</f>
        <v>175</v>
      </c>
      <c r="C32" s="1184" t="str">
        <f>[1]Sheet1!$C$17</f>
        <v>Desmontaje De Ventana de Metal</v>
      </c>
      <c r="D32" s="1185"/>
      <c r="E32" s="1185"/>
      <c r="F32" s="1188"/>
      <c r="G32" s="450" t="str">
        <f>[1]Sheet1!$E$17</f>
        <v>m²</v>
      </c>
      <c r="H32" s="449">
        <f>[1]Sheet1!$D$17</f>
        <v>3.91</v>
      </c>
      <c r="I32" s="37">
        <f>[1]Sheet1!$F$17</f>
        <v>100</v>
      </c>
      <c r="J32" s="43">
        <f t="shared" si="4"/>
        <v>391</v>
      </c>
      <c r="K32" s="747"/>
      <c r="L32" s="26"/>
      <c r="M32" s="817"/>
      <c r="N32" s="12"/>
      <c r="O32" s="706">
        <f t="shared" si="0"/>
        <v>3.91</v>
      </c>
      <c r="P32" s="428">
        <f t="shared" si="1"/>
        <v>391</v>
      </c>
      <c r="Q32" s="747"/>
      <c r="R32" s="28">
        <f t="shared" si="5"/>
        <v>3.91</v>
      </c>
      <c r="S32" s="13"/>
      <c r="T32" s="29">
        <f t="shared" si="6"/>
        <v>3.91</v>
      </c>
      <c r="U32" s="747"/>
      <c r="V32" s="53">
        <f t="shared" si="7"/>
        <v>391</v>
      </c>
      <c r="W32" s="66">
        <f t="shared" si="8"/>
        <v>0</v>
      </c>
      <c r="X32" s="66">
        <f t="shared" si="9"/>
        <v>391</v>
      </c>
      <c r="Y32" s="757">
        <f t="shared" si="10"/>
        <v>1</v>
      </c>
      <c r="Z32" s="747"/>
      <c r="AA32" s="28">
        <f t="shared" si="2"/>
        <v>0</v>
      </c>
      <c r="AB32" s="66">
        <f t="shared" si="11"/>
        <v>0</v>
      </c>
      <c r="AC32" s="757">
        <f t="shared" si="3"/>
        <v>0</v>
      </c>
      <c r="AF32" s="16"/>
    </row>
    <row r="33" spans="2:33" ht="23.25" customHeight="1" thickBot="1" x14ac:dyDescent="0.3">
      <c r="B33" s="299"/>
      <c r="C33" s="442"/>
      <c r="D33" s="322"/>
      <c r="E33" s="322"/>
      <c r="F33" s="322"/>
      <c r="G33" s="443"/>
      <c r="H33" s="1189" t="s">
        <v>308</v>
      </c>
      <c r="I33" s="1190"/>
      <c r="J33" s="451">
        <f>SUM(J25:J32)</f>
        <v>72322.36</v>
      </c>
      <c r="K33" s="747"/>
      <c r="L33" s="320"/>
      <c r="M33" s="444"/>
      <c r="N33" s="444"/>
      <c r="O33" s="444"/>
      <c r="P33" s="452">
        <f>SUM(P25:P32)</f>
        <v>77203.37000000001</v>
      </c>
      <c r="Q33" s="747"/>
      <c r="R33" s="305"/>
      <c r="S33" s="433"/>
      <c r="T33" s="434"/>
      <c r="U33" s="747"/>
      <c r="V33" s="802">
        <f>SUM(V25:V32)</f>
        <v>72322.36</v>
      </c>
      <c r="W33" s="453">
        <f>SUM(W25:W32)</f>
        <v>0</v>
      </c>
      <c r="X33" s="534">
        <f>SUM(X25:X32)</f>
        <v>72322.36</v>
      </c>
      <c r="Y33" s="458">
        <f>ROUND(X33/P33,4)</f>
        <v>0.93679999999999997</v>
      </c>
      <c r="Z33" s="747"/>
      <c r="AA33" s="305"/>
      <c r="AB33" s="534">
        <f>SUM(AB25:AB32)</f>
        <v>4881.01</v>
      </c>
      <c r="AC33" s="458">
        <f t="shared" si="3"/>
        <v>6.3200000000000006E-2</v>
      </c>
      <c r="AF33" s="16"/>
    </row>
    <row r="34" spans="2:33" ht="15.75" thickBot="1" x14ac:dyDescent="0.3">
      <c r="B34" s="761">
        <f>[1]Sheet1!$B$18</f>
        <v>500</v>
      </c>
      <c r="C34" s="1191" t="str">
        <f>[1]Sheet1!$C$18</f>
        <v>CUBIERTA Y ESTRUCTURA DE TECHO</v>
      </c>
      <c r="D34" s="1192"/>
      <c r="E34" s="1192"/>
      <c r="F34" s="1192"/>
      <c r="G34" s="259"/>
      <c r="H34" s="260"/>
      <c r="I34" s="261"/>
      <c r="J34" s="262"/>
      <c r="K34" s="747"/>
      <c r="L34" s="263"/>
      <c r="M34" s="260"/>
      <c r="N34" s="260"/>
      <c r="O34" s="260"/>
      <c r="P34" s="805"/>
      <c r="Q34" s="747"/>
      <c r="R34" s="263"/>
      <c r="S34" s="260"/>
      <c r="T34" s="264"/>
      <c r="U34" s="747"/>
      <c r="V34" s="265"/>
      <c r="W34" s="261"/>
      <c r="X34" s="261"/>
      <c r="Y34" s="266"/>
      <c r="Z34" s="747"/>
      <c r="AA34" s="263"/>
      <c r="AB34" s="261"/>
      <c r="AC34" s="266"/>
      <c r="AF34" s="16"/>
    </row>
    <row r="35" spans="2:33" ht="15" customHeight="1" x14ac:dyDescent="0.25">
      <c r="B35" s="759">
        <f>[1]Sheet1!$B$19</f>
        <v>519</v>
      </c>
      <c r="C35" s="1237" t="str">
        <f>[1]Sheet1!$C$19</f>
        <v>Estructura Portante De Metal</v>
      </c>
      <c r="D35" s="1237"/>
      <c r="E35" s="1237"/>
      <c r="F35" s="1237"/>
      <c r="G35" s="174" t="str">
        <f>[1]Sheet1!$E$19</f>
        <v>m²</v>
      </c>
      <c r="H35" s="274">
        <f>[1]Sheet1!$D$19</f>
        <v>212.04</v>
      </c>
      <c r="I35" s="257">
        <f>[1]Sheet1!$F$19</f>
        <v>236</v>
      </c>
      <c r="J35" s="38">
        <f t="shared" si="4"/>
        <v>50041.440000000002</v>
      </c>
      <c r="K35" s="747"/>
      <c r="L35" s="25"/>
      <c r="M35" s="816"/>
      <c r="N35" s="706"/>
      <c r="O35" s="706">
        <f>H35-L35+M35+N35</f>
        <v>212.04</v>
      </c>
      <c r="P35" s="795">
        <f t="shared" si="1"/>
        <v>50041.440000000002</v>
      </c>
      <c r="Q35" s="747"/>
      <c r="R35" s="269">
        <v>0</v>
      </c>
      <c r="S35" s="270"/>
      <c r="T35" s="271">
        <f t="shared" si="6"/>
        <v>0</v>
      </c>
      <c r="U35" s="747"/>
      <c r="V35" s="52">
        <f t="shared" si="7"/>
        <v>0</v>
      </c>
      <c r="W35" s="55">
        <f t="shared" si="8"/>
        <v>0</v>
      </c>
      <c r="X35" s="55">
        <f t="shared" si="9"/>
        <v>0</v>
      </c>
      <c r="Y35" s="750">
        <f t="shared" ref="Y35:Y36" si="12">ROUND(X35/P35,4)</f>
        <v>0</v>
      </c>
      <c r="Z35" s="747"/>
      <c r="AA35" s="269">
        <f>O35-T35</f>
        <v>212.04</v>
      </c>
      <c r="AB35" s="55">
        <f t="shared" si="11"/>
        <v>50041.440000000002</v>
      </c>
      <c r="AC35" s="750">
        <f t="shared" si="3"/>
        <v>1</v>
      </c>
      <c r="AE35" s="16">
        <f>L35*I35</f>
        <v>0</v>
      </c>
      <c r="AF35" s="16">
        <f>X35+AB35</f>
        <v>50041.440000000002</v>
      </c>
      <c r="AG35" s="124">
        <f>P35-AF35</f>
        <v>0</v>
      </c>
    </row>
    <row r="36" spans="2:33" ht="30" customHeight="1" thickBot="1" x14ac:dyDescent="0.3">
      <c r="B36" s="902">
        <f>[1]Sheet1!$B$20</f>
        <v>525</v>
      </c>
      <c r="C36" s="1207" t="str">
        <f>[1]Sheet1!$C$20</f>
        <v>Cubierta De Lámina Termoacustica (Incluye Canal y Bap Ø=3"+ cerramiento de block pin)</v>
      </c>
      <c r="D36" s="1207"/>
      <c r="E36" s="1207"/>
      <c r="F36" s="1207"/>
      <c r="G36" s="173" t="str">
        <f>[1]Sheet1!$E$20</f>
        <v>m²</v>
      </c>
      <c r="H36" s="175">
        <f>[1]Sheet1!$D$20</f>
        <v>212.04</v>
      </c>
      <c r="I36" s="254">
        <f>[1]Sheet1!$F$20</f>
        <v>412</v>
      </c>
      <c r="J36" s="43">
        <f t="shared" si="4"/>
        <v>87360.48</v>
      </c>
      <c r="K36" s="747"/>
      <c r="L36" s="26"/>
      <c r="M36" s="816"/>
      <c r="N36" s="706"/>
      <c r="O36" s="706">
        <f>H36-L36+M36+N36</f>
        <v>212.04</v>
      </c>
      <c r="P36" s="795">
        <f t="shared" si="1"/>
        <v>87360.48</v>
      </c>
      <c r="Q36" s="747"/>
      <c r="R36" s="26">
        <v>0</v>
      </c>
      <c r="S36" s="12"/>
      <c r="T36" s="27">
        <f t="shared" si="6"/>
        <v>0</v>
      </c>
      <c r="U36" s="747"/>
      <c r="V36" s="47">
        <f>ROUND(R36*I36,2)</f>
        <v>0</v>
      </c>
      <c r="W36" s="66">
        <f>ROUND(S36*I36,2)</f>
        <v>0</v>
      </c>
      <c r="X36" s="37">
        <f>ROUND(T36*I36,2)</f>
        <v>0</v>
      </c>
      <c r="Y36" s="757">
        <f t="shared" si="12"/>
        <v>0</v>
      </c>
      <c r="Z36" s="747"/>
      <c r="AA36" s="28">
        <f t="shared" ref="AA36" si="13">O36-T36</f>
        <v>212.04</v>
      </c>
      <c r="AB36" s="45">
        <f>ROUND(AA36*I36,2)+0.01</f>
        <v>87360.489999999991</v>
      </c>
      <c r="AC36" s="757">
        <f t="shared" si="3"/>
        <v>1</v>
      </c>
      <c r="AE36" s="16">
        <v>1073.54</v>
      </c>
      <c r="AF36" s="16">
        <f t="shared" ref="AF36:AF54" si="14">X36+AB36</f>
        <v>87360.489999999991</v>
      </c>
      <c r="AG36" s="124">
        <f t="shared" ref="AG36:AG54" si="15">P36-AF36</f>
        <v>-9.9999999947613105E-3</v>
      </c>
    </row>
    <row r="37" spans="2:33" ht="23.25" customHeight="1" thickBot="1" x14ac:dyDescent="0.3">
      <c r="B37" s="299"/>
      <c r="C37" s="442"/>
      <c r="D37" s="322"/>
      <c r="E37" s="322"/>
      <c r="F37" s="322"/>
      <c r="G37" s="445"/>
      <c r="H37" s="1189" t="s">
        <v>308</v>
      </c>
      <c r="I37" s="1190"/>
      <c r="J37" s="451">
        <f>SUM(J35:J36)</f>
        <v>137401.91999999998</v>
      </c>
      <c r="K37" s="454"/>
      <c r="L37" s="455"/>
      <c r="M37" s="456"/>
      <c r="N37" s="456"/>
      <c r="O37" s="456"/>
      <c r="P37" s="452">
        <f>SUM(P35:P36)</f>
        <v>137401.91999999998</v>
      </c>
      <c r="Q37" s="454"/>
      <c r="R37" s="455"/>
      <c r="S37" s="456"/>
      <c r="T37" s="457"/>
      <c r="U37" s="454"/>
      <c r="V37" s="451">
        <f>SUM(V35:V36)</f>
        <v>0</v>
      </c>
      <c r="W37" s="453">
        <f>SUM(W35:W36)</f>
        <v>0</v>
      </c>
      <c r="X37" s="451">
        <f>SUM(X35:X36)</f>
        <v>0</v>
      </c>
      <c r="Y37" s="458">
        <f>ROUND(X37/P37,4)</f>
        <v>0</v>
      </c>
      <c r="Z37" s="454"/>
      <c r="AA37" s="459"/>
      <c r="AB37" s="451">
        <f>SUM(AB35:AB36)</f>
        <v>137401.93</v>
      </c>
      <c r="AC37" s="458">
        <f t="shared" si="3"/>
        <v>1</v>
      </c>
      <c r="AF37" s="16">
        <f t="shared" si="14"/>
        <v>137401.93</v>
      </c>
      <c r="AG37" s="124">
        <f t="shared" si="15"/>
        <v>-1.0000000009313226E-2</v>
      </c>
    </row>
    <row r="38" spans="2:33" ht="15.75" thickBot="1" x14ac:dyDescent="0.3">
      <c r="B38" s="768">
        <f>[1]Sheet1!$B$21</f>
        <v>600</v>
      </c>
      <c r="C38" s="1194" t="str">
        <f>[1]Sheet1!$C$21</f>
        <v>ACABADOS</v>
      </c>
      <c r="D38" s="1195"/>
      <c r="E38" s="1195"/>
      <c r="F38" s="1195"/>
      <c r="G38" s="288"/>
      <c r="H38" s="289"/>
      <c r="I38" s="290"/>
      <c r="J38" s="291"/>
      <c r="K38" s="747"/>
      <c r="L38" s="418"/>
      <c r="M38" s="422"/>
      <c r="N38" s="422"/>
      <c r="O38" s="260"/>
      <c r="P38" s="430"/>
      <c r="Q38" s="747"/>
      <c r="R38" s="419"/>
      <c r="S38" s="289"/>
      <c r="T38" s="437"/>
      <c r="U38" s="747"/>
      <c r="V38" s="438"/>
      <c r="W38" s="290"/>
      <c r="X38" s="290"/>
      <c r="Y38" s="439"/>
      <c r="Z38" s="747"/>
      <c r="AA38" s="419"/>
      <c r="AB38" s="290"/>
      <c r="AC38" s="439"/>
      <c r="AF38" s="16">
        <f t="shared" si="14"/>
        <v>0</v>
      </c>
      <c r="AG38" s="124">
        <f t="shared" si="15"/>
        <v>0</v>
      </c>
    </row>
    <row r="39" spans="2:33" ht="15" customHeight="1" x14ac:dyDescent="0.25">
      <c r="B39" s="759">
        <f>[1]Sheet1!$B$22</f>
        <v>654</v>
      </c>
      <c r="C39" s="1237" t="str">
        <f>[1]Sheet1!$C$22</f>
        <v>Pintura De Muros</v>
      </c>
      <c r="D39" s="1237"/>
      <c r="E39" s="1237"/>
      <c r="F39" s="1237"/>
      <c r="G39" s="460" t="str">
        <f>[1]Sheet1!$E$22</f>
        <v>m²</v>
      </c>
      <c r="H39" s="461">
        <f>[1]Sheet1!$D$22</f>
        <v>354.53</v>
      </c>
      <c r="I39" s="55">
        <f>[1]Sheet1!$F$22</f>
        <v>53</v>
      </c>
      <c r="J39" s="38">
        <f t="shared" si="4"/>
        <v>18790.09</v>
      </c>
      <c r="K39" s="747"/>
      <c r="L39" s="269"/>
      <c r="M39" s="818"/>
      <c r="N39" s="270"/>
      <c r="O39" s="706">
        <f>H39-L39+M39+N39</f>
        <v>354.53</v>
      </c>
      <c r="P39" s="427">
        <f t="shared" si="1"/>
        <v>18790.09</v>
      </c>
      <c r="Q39" s="747"/>
      <c r="R39" s="269">
        <v>0</v>
      </c>
      <c r="S39" s="270"/>
      <c r="T39" s="271">
        <f t="shared" si="6"/>
        <v>0</v>
      </c>
      <c r="U39" s="747"/>
      <c r="V39" s="52">
        <f t="shared" ref="V39:V40" si="16">ROUND(R39*I39,2)</f>
        <v>0</v>
      </c>
      <c r="W39" s="55">
        <f t="shared" ref="W39:W40" si="17">ROUND(S39*I39,2)</f>
        <v>0</v>
      </c>
      <c r="X39" s="55">
        <f t="shared" ref="X39:X40" si="18">ROUND(T39*I39,2)</f>
        <v>0</v>
      </c>
      <c r="Y39" s="750">
        <v>0</v>
      </c>
      <c r="Z39" s="747"/>
      <c r="AA39" s="269">
        <f t="shared" ref="AA39:AA40" si="19">O39-T39</f>
        <v>354.53</v>
      </c>
      <c r="AB39" s="55">
        <f t="shared" ref="AB39:AB40" si="20">ROUND(AA39*I39,2)</f>
        <v>18790.09</v>
      </c>
      <c r="AC39" s="758">
        <f t="shared" si="3"/>
        <v>1</v>
      </c>
      <c r="AE39" s="16">
        <f t="shared" ref="AE39:AE40" si="21">L39*I39</f>
        <v>0</v>
      </c>
      <c r="AF39" s="16">
        <f t="shared" si="14"/>
        <v>18790.09</v>
      </c>
      <c r="AG39" s="124">
        <f t="shared" si="15"/>
        <v>0</v>
      </c>
    </row>
    <row r="40" spans="2:33" ht="15" customHeight="1" thickBot="1" x14ac:dyDescent="0.3">
      <c r="B40" s="885">
        <f>[1]Sheet1!$B$23</f>
        <v>662</v>
      </c>
      <c r="C40" s="1207" t="str">
        <f>[1]Sheet1!$C$23</f>
        <v>Piso De Granito</v>
      </c>
      <c r="D40" s="1207"/>
      <c r="E40" s="1207"/>
      <c r="F40" s="1207"/>
      <c r="G40" s="465" t="str">
        <f>[1]Sheet1!$E$23</f>
        <v>m²</v>
      </c>
      <c r="H40" s="462">
        <f>[1]Sheet1!$D$23</f>
        <v>149.02000000000001</v>
      </c>
      <c r="I40" s="51">
        <f>[1]Sheet1!$F$23</f>
        <v>264</v>
      </c>
      <c r="J40" s="54">
        <f t="shared" si="4"/>
        <v>39341.279999999999</v>
      </c>
      <c r="K40" s="747"/>
      <c r="L40" s="26"/>
      <c r="M40" s="911">
        <v>28.49</v>
      </c>
      <c r="N40" s="12"/>
      <c r="O40" s="706">
        <f>H40-L40+M40+N40</f>
        <v>177.51000000000002</v>
      </c>
      <c r="P40" s="428">
        <f t="shared" si="1"/>
        <v>46862.64</v>
      </c>
      <c r="Q40" s="747"/>
      <c r="R40" s="67">
        <v>0</v>
      </c>
      <c r="S40" s="36"/>
      <c r="T40" s="68">
        <f t="shared" si="6"/>
        <v>0</v>
      </c>
      <c r="U40" s="747"/>
      <c r="V40" s="49">
        <f t="shared" si="16"/>
        <v>0</v>
      </c>
      <c r="W40" s="66">
        <f t="shared" si="17"/>
        <v>0</v>
      </c>
      <c r="X40" s="51">
        <f t="shared" si="18"/>
        <v>0</v>
      </c>
      <c r="Y40" s="757">
        <v>0</v>
      </c>
      <c r="Z40" s="747"/>
      <c r="AA40" s="28">
        <f t="shared" si="19"/>
        <v>177.51000000000002</v>
      </c>
      <c r="AB40" s="66">
        <f t="shared" si="20"/>
        <v>46862.64</v>
      </c>
      <c r="AC40" s="757">
        <f t="shared" si="3"/>
        <v>1</v>
      </c>
      <c r="AE40" s="16">
        <f t="shared" si="21"/>
        <v>0</v>
      </c>
      <c r="AF40" s="16">
        <f t="shared" si="14"/>
        <v>46862.64</v>
      </c>
      <c r="AG40" s="124">
        <f t="shared" si="15"/>
        <v>0</v>
      </c>
    </row>
    <row r="41" spans="2:33" ht="22.5" customHeight="1" thickBot="1" x14ac:dyDescent="0.3">
      <c r="B41" s="279"/>
      <c r="C41" s="442"/>
      <c r="D41" s="322"/>
      <c r="E41" s="322"/>
      <c r="F41" s="322"/>
      <c r="G41" s="515"/>
      <c r="H41" s="1189" t="s">
        <v>308</v>
      </c>
      <c r="I41" s="1190"/>
      <c r="J41" s="451">
        <f>SUM(J39:J40)</f>
        <v>58131.369999999995</v>
      </c>
      <c r="K41" s="454"/>
      <c r="L41" s="455"/>
      <c r="M41" s="456"/>
      <c r="N41" s="456"/>
      <c r="O41" s="456"/>
      <c r="P41" s="452">
        <f>SUM(P39:P40)</f>
        <v>65652.73</v>
      </c>
      <c r="Q41" s="454"/>
      <c r="R41" s="455"/>
      <c r="S41" s="456"/>
      <c r="T41" s="457"/>
      <c r="U41" s="454"/>
      <c r="V41" s="451">
        <f>SUM(V39:V40)</f>
        <v>0</v>
      </c>
      <c r="W41" s="453">
        <f>SUM(W39:W40)</f>
        <v>0</v>
      </c>
      <c r="X41" s="451">
        <f>SUM(X39:X40)</f>
        <v>0</v>
      </c>
      <c r="Y41" s="458">
        <f>ROUND(X41/P41,4)</f>
        <v>0</v>
      </c>
      <c r="Z41" s="454"/>
      <c r="AA41" s="459"/>
      <c r="AB41" s="534">
        <f>SUM(AB39:AB40)</f>
        <v>65652.73</v>
      </c>
      <c r="AC41" s="458">
        <f t="shared" ref="AC41" si="22">ROUND(AB41/P41,4)</f>
        <v>1</v>
      </c>
      <c r="AF41" s="16">
        <f t="shared" si="14"/>
        <v>65652.73</v>
      </c>
      <c r="AG41" s="124">
        <f t="shared" si="15"/>
        <v>0</v>
      </c>
    </row>
    <row r="42" spans="2:33" ht="15.75" thickBot="1" x14ac:dyDescent="0.3">
      <c r="B42" s="768">
        <f>[1]Sheet1!$B$24</f>
        <v>700</v>
      </c>
      <c r="C42" s="1194" t="str">
        <f>[1]Sheet1!$C$24</f>
        <v>PUERTAS</v>
      </c>
      <c r="D42" s="1195"/>
      <c r="E42" s="1195"/>
      <c r="F42" s="1195"/>
      <c r="G42" s="288"/>
      <c r="H42" s="289"/>
      <c r="I42" s="290"/>
      <c r="J42" s="291"/>
      <c r="K42" s="747"/>
      <c r="L42" s="263"/>
      <c r="M42" s="260"/>
      <c r="N42" s="260"/>
      <c r="O42" s="260"/>
      <c r="P42" s="805"/>
      <c r="Q42" s="747"/>
      <c r="R42" s="419"/>
      <c r="S42" s="289"/>
      <c r="T42" s="437"/>
      <c r="U42" s="747"/>
      <c r="V42" s="438"/>
      <c r="W42" s="290"/>
      <c r="X42" s="290"/>
      <c r="Y42" s="439"/>
      <c r="Z42" s="747"/>
      <c r="AA42" s="419"/>
      <c r="AB42" s="290"/>
      <c r="AC42" s="439"/>
      <c r="AF42" s="16">
        <f t="shared" ref="AF42:AF45" si="23">X42+AB42</f>
        <v>0</v>
      </c>
      <c r="AG42" s="124">
        <f t="shared" ref="AG42:AG45" si="24">P42-AF42</f>
        <v>0</v>
      </c>
    </row>
    <row r="43" spans="2:33" ht="15" customHeight="1" thickBot="1" x14ac:dyDescent="0.3">
      <c r="B43" s="893">
        <f>[1]Sheet1!$B$149</f>
        <v>718</v>
      </c>
      <c r="C43" s="1232" t="str">
        <f>[1]Sheet1!$C$149</f>
        <v>Puerta De Metal Con Sobreluz (1.00*3.00)</v>
      </c>
      <c r="D43" s="1232"/>
      <c r="E43" s="1232"/>
      <c r="F43" s="1232"/>
      <c r="G43" s="463" t="str">
        <f>[1]Sheet1!$E$149</f>
        <v>Unidad</v>
      </c>
      <c r="H43" s="464">
        <v>0</v>
      </c>
      <c r="I43" s="37">
        <f>[1]Sheet1!$F$149</f>
        <v>2766</v>
      </c>
      <c r="J43" s="43">
        <f t="shared" ref="J43" si="25">ROUND(H43*I43,2)</f>
        <v>0</v>
      </c>
      <c r="K43" s="826"/>
      <c r="L43" s="25"/>
      <c r="M43" s="816">
        <v>3</v>
      </c>
      <c r="N43" s="706"/>
      <c r="O43" s="706">
        <f t="shared" ref="O43" si="26">H43-L43+M43+N43</f>
        <v>3</v>
      </c>
      <c r="P43" s="795">
        <f t="shared" ref="P43" si="27">ROUND(I43*O43,2)</f>
        <v>8298</v>
      </c>
      <c r="Q43" s="815"/>
      <c r="R43" s="269">
        <v>0</v>
      </c>
      <c r="S43" s="270"/>
      <c r="T43" s="271">
        <f t="shared" ref="T43" si="28">R43+S43</f>
        <v>0</v>
      </c>
      <c r="U43" s="815"/>
      <c r="V43" s="52">
        <f t="shared" ref="V43" si="29">ROUND(R43*I43,2)</f>
        <v>0</v>
      </c>
      <c r="W43" s="55">
        <f t="shared" ref="W43" si="30">ROUND(S43*I43,2)</f>
        <v>0</v>
      </c>
      <c r="X43" s="55">
        <f t="shared" ref="X43" si="31">ROUND(T43*I43,2)</f>
        <v>0</v>
      </c>
      <c r="Y43" s="850">
        <v>0</v>
      </c>
      <c r="Z43" s="520"/>
      <c r="AA43" s="269">
        <f t="shared" ref="AA43" si="32">O43-T43</f>
        <v>3</v>
      </c>
      <c r="AB43" s="55">
        <f t="shared" ref="AB43" si="33">ROUND(AA43*I43,2)</f>
        <v>8298</v>
      </c>
      <c r="AC43" s="850">
        <v>0</v>
      </c>
      <c r="AE43" s="16">
        <f t="shared" ref="AE43" si="34">L43*I43</f>
        <v>0</v>
      </c>
      <c r="AF43" s="16">
        <f t="shared" ref="AF43" si="35">X43+AB43</f>
        <v>8298</v>
      </c>
      <c r="AG43" s="124">
        <f t="shared" ref="AG43" si="36">P43-AF43</f>
        <v>0</v>
      </c>
    </row>
    <row r="44" spans="2:33" ht="15" customHeight="1" thickBot="1" x14ac:dyDescent="0.3">
      <c r="B44" s="933">
        <f>[1]Sheet1!$B$25</f>
        <v>746</v>
      </c>
      <c r="C44" s="1316" t="str">
        <f>[1]Sheet1!$C$25</f>
        <v>Pintura De Puerta De Metal (una hoja)</v>
      </c>
      <c r="D44" s="1316"/>
      <c r="E44" s="1316"/>
      <c r="F44" s="1316"/>
      <c r="G44" s="829" t="str">
        <f>[1]Sheet1!$E$25</f>
        <v>Unidad</v>
      </c>
      <c r="H44" s="830">
        <f>[1]Sheet1!$D$25</f>
        <v>3</v>
      </c>
      <c r="I44" s="45">
        <f>[1]Sheet1!$F$25</f>
        <v>393</v>
      </c>
      <c r="J44" s="804">
        <f t="shared" ref="J44" si="37">ROUND(H44*I44,2)</f>
        <v>1179</v>
      </c>
      <c r="K44" s="747"/>
      <c r="L44" s="25">
        <v>3</v>
      </c>
      <c r="M44" s="816"/>
      <c r="N44" s="706"/>
      <c r="O44" s="706">
        <f>H44-L44+M44+N44</f>
        <v>0</v>
      </c>
      <c r="P44" s="795">
        <f t="shared" ref="P44" si="38">ROUND(I44*O44,2)</f>
        <v>0</v>
      </c>
      <c r="Q44" s="747"/>
      <c r="R44" s="25">
        <v>0</v>
      </c>
      <c r="S44" s="706"/>
      <c r="T44" s="834">
        <f t="shared" ref="T44" si="39">R44+S44</f>
        <v>0</v>
      </c>
      <c r="U44" s="747"/>
      <c r="V44" s="44">
        <f t="shared" ref="V44" si="40">ROUND(R44*I44,2)</f>
        <v>0</v>
      </c>
      <c r="W44" s="66">
        <f t="shared" ref="W44" si="41">ROUND(S44*I44,2)</f>
        <v>0</v>
      </c>
      <c r="X44" s="66">
        <f t="shared" ref="X44" si="42">ROUND(T44*I44,2)</f>
        <v>0</v>
      </c>
      <c r="Y44" s="849">
        <v>0</v>
      </c>
      <c r="Z44" s="747"/>
      <c r="AA44" s="28">
        <f t="shared" ref="AA44" si="43">O44-T44</f>
        <v>0</v>
      </c>
      <c r="AB44" s="66">
        <f t="shared" ref="AB44" si="44">ROUND(AA44*I44,2)</f>
        <v>0</v>
      </c>
      <c r="AC44" s="849">
        <v>0</v>
      </c>
      <c r="AE44" s="16">
        <f t="shared" ref="AE44" si="45">L44*I44</f>
        <v>1179</v>
      </c>
      <c r="AF44" s="16">
        <f t="shared" si="23"/>
        <v>0</v>
      </c>
      <c r="AG44" s="124">
        <f t="shared" si="24"/>
        <v>0</v>
      </c>
    </row>
    <row r="45" spans="2:33" ht="22.5" customHeight="1" thickBot="1" x14ac:dyDescent="0.3">
      <c r="B45" s="279"/>
      <c r="C45" s="442"/>
      <c r="D45" s="322"/>
      <c r="E45" s="322"/>
      <c r="F45" s="322"/>
      <c r="G45" s="515"/>
      <c r="H45" s="1189" t="s">
        <v>308</v>
      </c>
      <c r="I45" s="1190"/>
      <c r="J45" s="451">
        <f>SUM(J44:J44)</f>
        <v>1179</v>
      </c>
      <c r="K45" s="454"/>
      <c r="L45" s="455"/>
      <c r="M45" s="456"/>
      <c r="N45" s="456"/>
      <c r="O45" s="456"/>
      <c r="P45" s="452">
        <f>SUM(P43:P44)</f>
        <v>8298</v>
      </c>
      <c r="Q45" s="454"/>
      <c r="R45" s="455"/>
      <c r="S45" s="456"/>
      <c r="T45" s="457"/>
      <c r="U45" s="454"/>
      <c r="V45" s="451">
        <f>SUM(V44:V44)</f>
        <v>0</v>
      </c>
      <c r="W45" s="453">
        <f>SUM(W44:W44)</f>
        <v>0</v>
      </c>
      <c r="X45" s="534">
        <f>SUM(X44:X44)</f>
        <v>0</v>
      </c>
      <c r="Y45" s="458">
        <f>ROUND(X45/P45,4)</f>
        <v>0</v>
      </c>
      <c r="Z45" s="454"/>
      <c r="AA45" s="459"/>
      <c r="AB45" s="534">
        <f>SUM(AB44:AB44)</f>
        <v>0</v>
      </c>
      <c r="AC45" s="458">
        <f t="shared" ref="AC45" si="46">ROUND(AB45/P45,4)</f>
        <v>0</v>
      </c>
      <c r="AF45" s="16">
        <f t="shared" si="23"/>
        <v>0</v>
      </c>
      <c r="AG45" s="124">
        <f t="shared" si="24"/>
        <v>8298</v>
      </c>
    </row>
    <row r="46" spans="2:33" ht="15.75" thickBot="1" x14ac:dyDescent="0.3">
      <c r="B46" s="768">
        <f>[1]Sheet1!$B$26</f>
        <v>800</v>
      </c>
      <c r="C46" s="1194" t="str">
        <f>[1]Sheet1!$C$26</f>
        <v>VENTANERIA</v>
      </c>
      <c r="D46" s="1195"/>
      <c r="E46" s="1195"/>
      <c r="F46" s="1195"/>
      <c r="G46" s="288"/>
      <c r="H46" s="289"/>
      <c r="I46" s="290"/>
      <c r="J46" s="291"/>
      <c r="K46" s="747"/>
      <c r="L46" s="418"/>
      <c r="M46" s="422"/>
      <c r="N46" s="422"/>
      <c r="O46" s="260"/>
      <c r="P46" s="430"/>
      <c r="Q46" s="747"/>
      <c r="R46" s="419"/>
      <c r="S46" s="289"/>
      <c r="T46" s="437"/>
      <c r="U46" s="747"/>
      <c r="V46" s="438"/>
      <c r="W46" s="290"/>
      <c r="X46" s="290"/>
      <c r="Y46" s="439"/>
      <c r="Z46" s="747"/>
      <c r="AA46" s="419"/>
      <c r="AB46" s="290"/>
      <c r="AC46" s="439"/>
      <c r="AF46" s="16">
        <f t="shared" ref="AF46:AF48" si="47">X46+AB46</f>
        <v>0</v>
      </c>
      <c r="AG46" s="124">
        <f t="shared" ref="AG46:AG48" si="48">P46-AF46</f>
        <v>0</v>
      </c>
    </row>
    <row r="47" spans="2:33" ht="15" customHeight="1" thickBot="1" x14ac:dyDescent="0.3">
      <c r="B47" s="759">
        <f>[1]Sheet1!$B$27</f>
        <v>810</v>
      </c>
      <c r="C47" s="1193" t="str">
        <f>[1]Sheet1!$C$27</f>
        <v>Remozamiento De Ventana De Metal (Cambio De Vidrios)</v>
      </c>
      <c r="D47" s="1193"/>
      <c r="E47" s="1193"/>
      <c r="F47" s="1193"/>
      <c r="G47" s="769" t="str">
        <f>[1]Sheet1!$E$27</f>
        <v>m²</v>
      </c>
      <c r="H47" s="461">
        <f>[1]Sheet1!$D$27</f>
        <v>50.93</v>
      </c>
      <c r="I47" s="55">
        <f>[1]Sheet1!$F$27</f>
        <v>625</v>
      </c>
      <c r="J47" s="38">
        <f t="shared" ref="J47" si="49">ROUND(H47*I47,2)</f>
        <v>31831.25</v>
      </c>
      <c r="K47" s="747"/>
      <c r="L47" s="269"/>
      <c r="M47" s="818"/>
      <c r="N47" s="270"/>
      <c r="O47" s="706">
        <f>H47-L47+M47+N47</f>
        <v>50.93</v>
      </c>
      <c r="P47" s="427">
        <f t="shared" ref="P47" si="50">ROUND(I47*O47,2)</f>
        <v>31831.25</v>
      </c>
      <c r="Q47" s="747"/>
      <c r="R47" s="269">
        <v>0</v>
      </c>
      <c r="S47" s="270"/>
      <c r="T47" s="271">
        <f t="shared" ref="T47" si="51">R47+S47</f>
        <v>0</v>
      </c>
      <c r="U47" s="747"/>
      <c r="V47" s="52">
        <f t="shared" ref="V47" si="52">ROUND(R47*I47,2)</f>
        <v>0</v>
      </c>
      <c r="W47" s="282">
        <f t="shared" ref="W47" si="53">ROUND(S47*I47,2)</f>
        <v>0</v>
      </c>
      <c r="X47" s="282">
        <f t="shared" ref="X47" si="54">ROUND(T47*I47,2)</f>
        <v>0</v>
      </c>
      <c r="Y47" s="154">
        <v>0</v>
      </c>
      <c r="Z47" s="747"/>
      <c r="AA47" s="284">
        <f t="shared" ref="AA47" si="55">O47-T47</f>
        <v>50.93</v>
      </c>
      <c r="AB47" s="282">
        <f t="shared" ref="AB47" si="56">ROUND(AA47*I47,2)</f>
        <v>31831.25</v>
      </c>
      <c r="AC47" s="154">
        <v>0</v>
      </c>
      <c r="AE47" s="16">
        <f t="shared" ref="AE47" si="57">L47*I47</f>
        <v>0</v>
      </c>
      <c r="AF47" s="16">
        <f t="shared" si="47"/>
        <v>31831.25</v>
      </c>
      <c r="AG47" s="124">
        <f t="shared" si="48"/>
        <v>0</v>
      </c>
    </row>
    <row r="48" spans="2:33" ht="22.5" customHeight="1" thickBot="1" x14ac:dyDescent="0.3">
      <c r="B48" s="279"/>
      <c r="C48" s="442"/>
      <c r="D48" s="322"/>
      <c r="E48" s="322"/>
      <c r="F48" s="322"/>
      <c r="G48" s="515"/>
      <c r="H48" s="1189" t="s">
        <v>308</v>
      </c>
      <c r="I48" s="1190"/>
      <c r="J48" s="451">
        <f>SUM(J47:J47)</f>
        <v>31831.25</v>
      </c>
      <c r="K48" s="454"/>
      <c r="L48" s="455"/>
      <c r="M48" s="456"/>
      <c r="N48" s="456"/>
      <c r="O48" s="456"/>
      <c r="P48" s="452">
        <f>SUM(P47:P47)</f>
        <v>31831.25</v>
      </c>
      <c r="Q48" s="454"/>
      <c r="R48" s="455"/>
      <c r="S48" s="456"/>
      <c r="T48" s="457"/>
      <c r="U48" s="454"/>
      <c r="V48" s="451">
        <f>SUM(V47:V47)</f>
        <v>0</v>
      </c>
      <c r="W48" s="453">
        <f>SUM(W47:W47)</f>
        <v>0</v>
      </c>
      <c r="X48" s="534">
        <f>SUM(X47:X47)</f>
        <v>0</v>
      </c>
      <c r="Y48" s="458">
        <f>ROUND(X48/P48,4)</f>
        <v>0</v>
      </c>
      <c r="Z48" s="454"/>
      <c r="AA48" s="459"/>
      <c r="AB48" s="534">
        <f>SUM(AB47:AB47)</f>
        <v>31831.25</v>
      </c>
      <c r="AC48" s="458">
        <f t="shared" ref="AC48" si="58">ROUND(AB48/P48,4)</f>
        <v>1</v>
      </c>
      <c r="AF48" s="16">
        <f t="shared" si="47"/>
        <v>31831.25</v>
      </c>
      <c r="AG48" s="124">
        <f t="shared" si="48"/>
        <v>0</v>
      </c>
    </row>
    <row r="49" spans="2:33" ht="15.75" thickBot="1" x14ac:dyDescent="0.3">
      <c r="B49" s="287">
        <f>[1]Sheet1!$B$28</f>
        <v>1100</v>
      </c>
      <c r="C49" s="1194" t="str">
        <f>[1]Sheet1!$C$28</f>
        <v>INSTALACIONES ELECTRICAS</v>
      </c>
      <c r="D49" s="1195"/>
      <c r="E49" s="1195"/>
      <c r="F49" s="1195"/>
      <c r="G49" s="288"/>
      <c r="H49" s="289"/>
      <c r="I49" s="290"/>
      <c r="J49" s="291"/>
      <c r="K49" s="747"/>
      <c r="L49" s="263"/>
      <c r="M49" s="260"/>
      <c r="N49" s="260"/>
      <c r="O49" s="260"/>
      <c r="P49" s="805"/>
      <c r="Q49" s="747"/>
      <c r="R49" s="419"/>
      <c r="S49" s="289"/>
      <c r="T49" s="437"/>
      <c r="U49" s="747"/>
      <c r="V49" s="438"/>
      <c r="W49" s="290"/>
      <c r="X49" s="290"/>
      <c r="Y49" s="439"/>
      <c r="Z49" s="747"/>
      <c r="AA49" s="419"/>
      <c r="AB49" s="290"/>
      <c r="AC49" s="439"/>
      <c r="AF49" s="16">
        <f t="shared" si="14"/>
        <v>0</v>
      </c>
      <c r="AG49" s="124">
        <f t="shared" si="15"/>
        <v>0</v>
      </c>
    </row>
    <row r="50" spans="2:33" ht="15" customHeight="1" x14ac:dyDescent="0.25">
      <c r="B50" s="828">
        <f>[1]Sheet1!$B$29</f>
        <v>1126</v>
      </c>
      <c r="C50" s="1238" t="str">
        <f>[1]Sheet1!$C$29</f>
        <v>Lámpara Led Tipo Liston 2 Tubos</v>
      </c>
      <c r="D50" s="1238"/>
      <c r="E50" s="1238"/>
      <c r="F50" s="1238"/>
      <c r="G50" s="851" t="str">
        <f>[1]Sheet1!$E$29</f>
        <v>Unidad</v>
      </c>
      <c r="H50" s="852">
        <f>[1]Sheet1!$D$29</f>
        <v>17</v>
      </c>
      <c r="I50" s="45">
        <f>[1]Sheet1!$F$29</f>
        <v>828</v>
      </c>
      <c r="J50" s="804">
        <f>ROUND(H50*I50,2)</f>
        <v>14076</v>
      </c>
      <c r="K50" s="747"/>
      <c r="L50" s="25"/>
      <c r="M50" s="816"/>
      <c r="N50" s="706"/>
      <c r="O50" s="706">
        <f t="shared" ref="O50:O54" si="59">H50-L50+M50+N50</f>
        <v>17</v>
      </c>
      <c r="P50" s="795">
        <f t="shared" si="1"/>
        <v>14076</v>
      </c>
      <c r="Q50" s="747"/>
      <c r="R50" s="25">
        <v>0</v>
      </c>
      <c r="S50" s="706"/>
      <c r="T50" s="27">
        <f>R50+S50</f>
        <v>0</v>
      </c>
      <c r="U50" s="747"/>
      <c r="V50" s="44">
        <f>ROUND(R50*I50,2)</f>
        <v>0</v>
      </c>
      <c r="W50" s="45">
        <f>ROUND(S50*I50,2)</f>
        <v>0</v>
      </c>
      <c r="X50" s="45">
        <f>ROUND(T50*I50,2)</f>
        <v>0</v>
      </c>
      <c r="Y50" s="46">
        <f>ROUND(X50/J50,4)</f>
        <v>0</v>
      </c>
      <c r="Z50" s="747"/>
      <c r="AA50" s="25">
        <f>O50-T50</f>
        <v>17</v>
      </c>
      <c r="AB50" s="45">
        <f>ROUND(AA50*I50,2)</f>
        <v>14076</v>
      </c>
      <c r="AC50" s="46">
        <f>ROUND(AB50/J50,4)</f>
        <v>1</v>
      </c>
      <c r="AF50" s="16">
        <f t="shared" si="14"/>
        <v>14076</v>
      </c>
      <c r="AG50" s="124">
        <f t="shared" si="15"/>
        <v>0</v>
      </c>
    </row>
    <row r="51" spans="2:33" ht="15" customHeight="1" x14ac:dyDescent="0.25">
      <c r="B51" s="893">
        <f>[2]Sheet1!$B$160</f>
        <v>1133</v>
      </c>
      <c r="C51" s="1232" t="str">
        <f>[2]Sheet1!$C$160</f>
        <v>Reflector SpotLight Doble</v>
      </c>
      <c r="D51" s="1232"/>
      <c r="E51" s="1232"/>
      <c r="F51" s="1232"/>
      <c r="G51" s="468" t="str">
        <f>[2]Sheet1!$E$160</f>
        <v>Unidad</v>
      </c>
      <c r="H51" s="469">
        <v>0</v>
      </c>
      <c r="I51" s="37">
        <f>[2]Sheet1!$F$160</f>
        <v>1361</v>
      </c>
      <c r="J51" s="43">
        <f t="shared" ref="J51" si="60">ROUND(H51*I51,2)</f>
        <v>0</v>
      </c>
      <c r="K51" s="912"/>
      <c r="L51" s="26"/>
      <c r="M51" s="817">
        <v>1</v>
      </c>
      <c r="N51" s="911"/>
      <c r="O51" s="911">
        <f t="shared" si="59"/>
        <v>1</v>
      </c>
      <c r="P51" s="428">
        <f t="shared" si="1"/>
        <v>1361</v>
      </c>
      <c r="Q51" s="912"/>
      <c r="R51" s="26">
        <v>0</v>
      </c>
      <c r="S51" s="911"/>
      <c r="T51" s="27">
        <f t="shared" ref="T51" si="61">R51+S51</f>
        <v>0</v>
      </c>
      <c r="U51" s="912"/>
      <c r="V51" s="47">
        <f t="shared" ref="V51" si="62">ROUND(R51*I51,2)</f>
        <v>0</v>
      </c>
      <c r="W51" s="37">
        <f t="shared" ref="W51" si="63">ROUND(S51*I51,2)</f>
        <v>0</v>
      </c>
      <c r="X51" s="37">
        <f t="shared" ref="X51" si="64">ROUND(T51*I51,2)</f>
        <v>0</v>
      </c>
      <c r="Y51" s="848" t="e">
        <f t="shared" ref="Y51" si="65">ROUND(X51/J51,4)</f>
        <v>#DIV/0!</v>
      </c>
      <c r="Z51" s="912"/>
      <c r="AA51" s="25">
        <f t="shared" ref="AA51" si="66">O51-T51</f>
        <v>1</v>
      </c>
      <c r="AB51" s="45">
        <f t="shared" ref="AB51" si="67">ROUND(AA51*I51,2)</f>
        <v>1361</v>
      </c>
      <c r="AC51" s="46" t="e">
        <f t="shared" ref="AC51" si="68">ROUND(AB51/J51,4)</f>
        <v>#DIV/0!</v>
      </c>
      <c r="AF51" s="16"/>
      <c r="AG51" s="124"/>
    </row>
    <row r="52" spans="2:33" ht="15" customHeight="1" x14ac:dyDescent="0.25">
      <c r="B52" s="760">
        <f>[1]Sheet1!$B$30</f>
        <v>1134</v>
      </c>
      <c r="C52" s="1232" t="str">
        <f>[1]Sheet1!$C$30</f>
        <v>Interruptor Sencillo</v>
      </c>
      <c r="D52" s="1232"/>
      <c r="E52" s="1232"/>
      <c r="F52" s="1232"/>
      <c r="G52" s="468" t="str">
        <f>[1]Sheet1!$E$30</f>
        <v>Unidad</v>
      </c>
      <c r="H52" s="469">
        <f>[1]Sheet1!$D$30</f>
        <v>2</v>
      </c>
      <c r="I52" s="37">
        <f>[1]Sheet1!$F$30</f>
        <v>250</v>
      </c>
      <c r="J52" s="43">
        <f t="shared" ref="J52:J54" si="69">ROUND(H52*I52,2)</f>
        <v>500</v>
      </c>
      <c r="K52" s="747"/>
      <c r="L52" s="26"/>
      <c r="M52" s="817"/>
      <c r="N52" s="12"/>
      <c r="O52" s="706">
        <f t="shared" si="59"/>
        <v>2</v>
      </c>
      <c r="P52" s="428">
        <f t="shared" si="1"/>
        <v>500</v>
      </c>
      <c r="Q52" s="747"/>
      <c r="R52" s="26">
        <v>0</v>
      </c>
      <c r="S52" s="12"/>
      <c r="T52" s="27">
        <f t="shared" ref="T52:T54" si="70">R52+S52</f>
        <v>0</v>
      </c>
      <c r="U52" s="747"/>
      <c r="V52" s="47">
        <f t="shared" ref="V52:V54" si="71">ROUND(R52*I52,2)</f>
        <v>0</v>
      </c>
      <c r="W52" s="37">
        <f t="shared" ref="W52:W54" si="72">ROUND(S52*I52,2)</f>
        <v>0</v>
      </c>
      <c r="X52" s="37">
        <f t="shared" ref="X52:X54" si="73">ROUND(T52*I52,2)</f>
        <v>0</v>
      </c>
      <c r="Y52" s="751">
        <f t="shared" ref="Y52:Y54" si="74">ROUND(X52/J52,4)</f>
        <v>0</v>
      </c>
      <c r="Z52" s="747"/>
      <c r="AA52" s="25">
        <f>O52-T52</f>
        <v>2</v>
      </c>
      <c r="AB52" s="45">
        <f t="shared" ref="AB52:AB54" si="75">ROUND(AA52*I52,2)</f>
        <v>500</v>
      </c>
      <c r="AC52" s="46">
        <f t="shared" ref="AC52:AC54" si="76">ROUND(AB52/J52,4)</f>
        <v>1</v>
      </c>
      <c r="AF52" s="16">
        <f t="shared" si="14"/>
        <v>500</v>
      </c>
      <c r="AG52" s="124">
        <f t="shared" si="15"/>
        <v>0</v>
      </c>
    </row>
    <row r="53" spans="2:33" ht="15" customHeight="1" x14ac:dyDescent="0.25">
      <c r="B53" s="760">
        <f>[1]Sheet1!$B$31</f>
        <v>1135</v>
      </c>
      <c r="C53" s="1232" t="str">
        <f>[1]Sheet1!$C$31</f>
        <v>Interruptor Doble</v>
      </c>
      <c r="D53" s="1232"/>
      <c r="E53" s="1232"/>
      <c r="F53" s="1232"/>
      <c r="G53" s="468" t="str">
        <f>[1]Sheet1!$E$31</f>
        <v>Unidad</v>
      </c>
      <c r="H53" s="469">
        <f>[1]Sheet1!$D$31</f>
        <v>1</v>
      </c>
      <c r="I53" s="37">
        <f>[1]Sheet1!$F$31</f>
        <v>300</v>
      </c>
      <c r="J53" s="43">
        <f t="shared" si="69"/>
        <v>300</v>
      </c>
      <c r="K53" s="747"/>
      <c r="L53" s="26"/>
      <c r="M53" s="817"/>
      <c r="N53" s="12"/>
      <c r="O53" s="706">
        <f t="shared" si="59"/>
        <v>1</v>
      </c>
      <c r="P53" s="428">
        <f t="shared" si="1"/>
        <v>300</v>
      </c>
      <c r="Q53" s="747"/>
      <c r="R53" s="26">
        <v>0</v>
      </c>
      <c r="S53" s="12"/>
      <c r="T53" s="27">
        <f t="shared" si="70"/>
        <v>0</v>
      </c>
      <c r="U53" s="747"/>
      <c r="V53" s="47">
        <f t="shared" si="71"/>
        <v>0</v>
      </c>
      <c r="W53" s="37">
        <f t="shared" si="72"/>
        <v>0</v>
      </c>
      <c r="X53" s="37">
        <f t="shared" si="73"/>
        <v>0</v>
      </c>
      <c r="Y53" s="751">
        <f t="shared" si="74"/>
        <v>0</v>
      </c>
      <c r="Z53" s="747"/>
      <c r="AA53" s="25">
        <f t="shared" ref="AA53:AA54" si="77">O53-T53</f>
        <v>1</v>
      </c>
      <c r="AB53" s="45">
        <f t="shared" si="75"/>
        <v>300</v>
      </c>
      <c r="AC53" s="46">
        <f t="shared" si="76"/>
        <v>1</v>
      </c>
      <c r="AF53" s="16">
        <f t="shared" si="14"/>
        <v>300</v>
      </c>
      <c r="AG53" s="124">
        <f t="shared" si="15"/>
        <v>0</v>
      </c>
    </row>
    <row r="54" spans="2:33" ht="15" customHeight="1" thickBot="1" x14ac:dyDescent="0.3">
      <c r="B54" s="770">
        <f>[1]Sheet1!$B$32</f>
        <v>1139</v>
      </c>
      <c r="C54" s="1207" t="str">
        <f>[1]Sheet1!$C$32</f>
        <v>Tomacorriente Doble 120 V, 15A. (Alambrado)</v>
      </c>
      <c r="D54" s="1207"/>
      <c r="E54" s="1207"/>
      <c r="F54" s="1207"/>
      <c r="G54" s="470" t="str">
        <f>[1]Sheet1!$E$32</f>
        <v>Unidad</v>
      </c>
      <c r="H54" s="469">
        <f>[1]Sheet1!$D$32</f>
        <v>6</v>
      </c>
      <c r="I54" s="37">
        <f>[1]Sheet1!$F$32</f>
        <v>333</v>
      </c>
      <c r="J54" s="43">
        <f t="shared" si="69"/>
        <v>1998</v>
      </c>
      <c r="K54" s="747"/>
      <c r="L54" s="26"/>
      <c r="M54" s="817"/>
      <c r="N54" s="12"/>
      <c r="O54" s="706">
        <f t="shared" si="59"/>
        <v>6</v>
      </c>
      <c r="P54" s="428">
        <f t="shared" si="1"/>
        <v>1998</v>
      </c>
      <c r="Q54" s="747"/>
      <c r="R54" s="26">
        <v>0</v>
      </c>
      <c r="S54" s="12"/>
      <c r="T54" s="27">
        <f t="shared" si="70"/>
        <v>0</v>
      </c>
      <c r="U54" s="747"/>
      <c r="V54" s="47">
        <f t="shared" si="71"/>
        <v>0</v>
      </c>
      <c r="W54" s="66">
        <f t="shared" si="72"/>
        <v>0</v>
      </c>
      <c r="X54" s="66">
        <f t="shared" si="73"/>
        <v>0</v>
      </c>
      <c r="Y54" s="849">
        <f t="shared" si="74"/>
        <v>0</v>
      </c>
      <c r="Z54" s="747"/>
      <c r="AA54" s="25">
        <f t="shared" si="77"/>
        <v>6</v>
      </c>
      <c r="AB54" s="45">
        <f t="shared" si="75"/>
        <v>1998</v>
      </c>
      <c r="AC54" s="849">
        <f t="shared" si="76"/>
        <v>1</v>
      </c>
      <c r="AF54" s="16">
        <f t="shared" si="14"/>
        <v>1998</v>
      </c>
      <c r="AG54" s="124">
        <f t="shared" si="15"/>
        <v>0</v>
      </c>
    </row>
    <row r="55" spans="2:33" ht="24" customHeight="1" thickBot="1" x14ac:dyDescent="0.3">
      <c r="B55" s="299"/>
      <c r="C55" s="442"/>
      <c r="D55" s="322"/>
      <c r="E55" s="322"/>
      <c r="F55" s="322"/>
      <c r="G55" s="516"/>
      <c r="H55" s="1189" t="s">
        <v>308</v>
      </c>
      <c r="I55" s="1190"/>
      <c r="J55" s="451">
        <f>SUM(J50:J54)</f>
        <v>16874</v>
      </c>
      <c r="K55" s="454"/>
      <c r="L55" s="455"/>
      <c r="M55" s="456"/>
      <c r="N55" s="456"/>
      <c r="O55" s="456"/>
      <c r="P55" s="452">
        <f>SUM(P50:P54)</f>
        <v>18235</v>
      </c>
      <c r="Q55" s="454"/>
      <c r="R55" s="455"/>
      <c r="S55" s="456"/>
      <c r="T55" s="457"/>
      <c r="U55" s="454"/>
      <c r="V55" s="451">
        <f>SUM(V50:V54)</f>
        <v>0</v>
      </c>
      <c r="W55" s="453">
        <f>SUM(W50:W54)</f>
        <v>0</v>
      </c>
      <c r="X55" s="534">
        <f>SUM(X50:X54)</f>
        <v>0</v>
      </c>
      <c r="Y55" s="458">
        <f>ROUND(X55/P55,4)</f>
        <v>0</v>
      </c>
      <c r="Z55" s="454"/>
      <c r="AA55" s="517"/>
      <c r="AB55" s="451">
        <f>SUM(AB50:AB54)</f>
        <v>18235</v>
      </c>
      <c r="AC55" s="458">
        <f t="shared" ref="AC55" si="78">ROUND(AB55/P55,4)</f>
        <v>1</v>
      </c>
      <c r="AF55" s="16">
        <f t="shared" ref="AF55:AF81" si="79">X55+AB55</f>
        <v>18235</v>
      </c>
      <c r="AG55" s="124">
        <f t="shared" ref="AG55:AG81" si="80">P55-AF55</f>
        <v>0</v>
      </c>
    </row>
    <row r="56" spans="2:33" ht="29.25" customHeight="1" thickBot="1" x14ac:dyDescent="0.3">
      <c r="B56" s="287">
        <f>[1]Sheet1!$B$33</f>
        <v>1300</v>
      </c>
      <c r="C56" s="1194" t="str">
        <f>[1]Sheet1!$C$33</f>
        <v>VARIOS</v>
      </c>
      <c r="D56" s="1195"/>
      <c r="E56" s="1195"/>
      <c r="F56" s="1195"/>
      <c r="G56" s="288"/>
      <c r="H56" s="289"/>
      <c r="I56" s="290"/>
      <c r="J56" s="291"/>
      <c r="K56" s="747"/>
      <c r="L56" s="263"/>
      <c r="M56" s="260"/>
      <c r="N56" s="260"/>
      <c r="O56" s="260"/>
      <c r="P56" s="805"/>
      <c r="Q56" s="747"/>
      <c r="R56" s="419"/>
      <c r="S56" s="289"/>
      <c r="T56" s="437"/>
      <c r="U56" s="747"/>
      <c r="V56" s="438"/>
      <c r="W56" s="290"/>
      <c r="X56" s="290"/>
      <c r="Y56" s="439"/>
      <c r="Z56" s="747"/>
      <c r="AA56" s="419"/>
      <c r="AB56" s="290"/>
      <c r="AC56" s="439"/>
      <c r="AF56" s="16">
        <f t="shared" si="79"/>
        <v>0</v>
      </c>
      <c r="AG56" s="124">
        <f t="shared" si="80"/>
        <v>0</v>
      </c>
    </row>
    <row r="57" spans="2:33" ht="15" customHeight="1" thickBot="1" x14ac:dyDescent="0.3">
      <c r="B57" s="771">
        <f>[1]Sheet1!$B$34</f>
        <v>1316</v>
      </c>
      <c r="C57" s="1193" t="str">
        <f>[1]Sheet1!$C$34</f>
        <v>Rotulo De Construccion Tipo 1</v>
      </c>
      <c r="D57" s="1193"/>
      <c r="E57" s="1193"/>
      <c r="F57" s="1193"/>
      <c r="G57" s="772" t="str">
        <f>[1]Sheet1!$E$34</f>
        <v>Unidad</v>
      </c>
      <c r="H57" s="471">
        <f>[1]Sheet1!$D$34</f>
        <v>1</v>
      </c>
      <c r="I57" s="55">
        <f>[1]Sheet1!$F$34</f>
        <v>3405</v>
      </c>
      <c r="J57" s="38">
        <f t="shared" ref="J57" si="81">ROUND(H57*I57,2)</f>
        <v>3405</v>
      </c>
      <c r="K57" s="747"/>
      <c r="L57" s="25"/>
      <c r="M57" s="816"/>
      <c r="N57" s="706"/>
      <c r="O57" s="706">
        <f t="shared" ref="O57" si="82">H57-L57+M57+N57</f>
        <v>1</v>
      </c>
      <c r="P57" s="795">
        <f t="shared" ref="P57:P76" si="83">ROUND(I57*O57,2)</f>
        <v>3405</v>
      </c>
      <c r="Q57" s="747"/>
      <c r="R57" s="269">
        <v>0</v>
      </c>
      <c r="S57" s="270"/>
      <c r="T57" s="271">
        <f t="shared" ref="T57" si="84">R57+S57</f>
        <v>0</v>
      </c>
      <c r="U57" s="747"/>
      <c r="V57" s="52">
        <f t="shared" ref="V57" si="85">ROUND(R57*I57,2)</f>
        <v>0</v>
      </c>
      <c r="W57" s="55">
        <f t="shared" ref="W57" si="86">ROUND(S57*I57,2)</f>
        <v>0</v>
      </c>
      <c r="X57" s="55">
        <f t="shared" ref="X57" si="87">ROUND(T57*I57,2)</f>
        <v>0</v>
      </c>
      <c r="Y57" s="154">
        <f t="shared" ref="Y57" si="88">ROUND(X57/J57,4)</f>
        <v>0</v>
      </c>
      <c r="Z57" s="747"/>
      <c r="AA57" s="269">
        <f t="shared" ref="AA57" si="89">H57-T57</f>
        <v>1</v>
      </c>
      <c r="AB57" s="55">
        <f t="shared" ref="AB57" si="90">ROUND(AA57*I57,2)</f>
        <v>3405</v>
      </c>
      <c r="AC57" s="154">
        <f t="shared" ref="AC57" si="91">ROUND(AB57/J57,4)</f>
        <v>1</v>
      </c>
      <c r="AF57" s="16">
        <f t="shared" si="79"/>
        <v>3405</v>
      </c>
      <c r="AG57" s="124">
        <f t="shared" si="80"/>
        <v>0</v>
      </c>
    </row>
    <row r="58" spans="2:33" ht="23.25" customHeight="1" thickBot="1" x14ac:dyDescent="0.3">
      <c r="B58" s="299"/>
      <c r="C58" s="442"/>
      <c r="D58" s="322"/>
      <c r="E58" s="322"/>
      <c r="F58" s="322"/>
      <c r="G58" s="518"/>
      <c r="H58" s="1189" t="s">
        <v>308</v>
      </c>
      <c r="I58" s="1190"/>
      <c r="J58" s="451">
        <f>SUM(J57:J57)</f>
        <v>3405</v>
      </c>
      <c r="K58" s="454"/>
      <c r="L58" s="455"/>
      <c r="M58" s="456"/>
      <c r="N58" s="456"/>
      <c r="O58" s="456"/>
      <c r="P58" s="452">
        <f>SUM(P57:P57)</f>
        <v>3405</v>
      </c>
      <c r="Q58" s="454"/>
      <c r="R58" s="455"/>
      <c r="S58" s="456"/>
      <c r="T58" s="457"/>
      <c r="U58" s="454"/>
      <c r="V58" s="452">
        <f>SUM(V57:V57)</f>
        <v>0</v>
      </c>
      <c r="W58" s="452">
        <f>SUM(W57:W57)</f>
        <v>0</v>
      </c>
      <c r="X58" s="452">
        <f>SUM(X57:X57)</f>
        <v>0</v>
      </c>
      <c r="Y58" s="458">
        <f>ROUND(X58/P58,4)</f>
        <v>0</v>
      </c>
      <c r="Z58" s="454"/>
      <c r="AA58" s="517"/>
      <c r="AB58" s="452">
        <f>SUM(AB57:AB57)</f>
        <v>3405</v>
      </c>
      <c r="AC58" s="458">
        <f t="shared" ref="AC58" si="92">ROUND(AB58/P58,4)</f>
        <v>1</v>
      </c>
      <c r="AF58" s="16">
        <f t="shared" si="79"/>
        <v>3405</v>
      </c>
      <c r="AG58" s="124">
        <f t="shared" si="80"/>
        <v>0</v>
      </c>
    </row>
    <row r="59" spans="2:33" ht="23.25" customHeight="1" thickBot="1" x14ac:dyDescent="0.3">
      <c r="B59" s="299"/>
      <c r="C59" s="1217" t="str">
        <f>[1]Sheet1!$C$35</f>
        <v>Módulo 2 - Aulas, Cocina y Servicio Sanitario</v>
      </c>
      <c r="D59" s="1218"/>
      <c r="E59" s="1218"/>
      <c r="F59" s="1218"/>
      <c r="G59" s="518"/>
      <c r="H59" s="745"/>
      <c r="I59" s="745"/>
      <c r="J59" s="773"/>
      <c r="K59" s="454"/>
      <c r="L59" s="764"/>
      <c r="M59" s="765"/>
      <c r="N59" s="765"/>
      <c r="O59" s="765"/>
      <c r="P59" s="766"/>
      <c r="Q59" s="454"/>
      <c r="R59" s="455"/>
      <c r="S59" s="456"/>
      <c r="T59" s="457"/>
      <c r="U59" s="454"/>
      <c r="V59" s="774"/>
      <c r="W59" s="775"/>
      <c r="X59" s="775"/>
      <c r="Y59" s="458"/>
      <c r="Z59" s="454"/>
      <c r="AA59" s="455"/>
      <c r="AB59" s="775"/>
      <c r="AC59" s="458"/>
      <c r="AF59" s="16"/>
      <c r="AG59" s="124"/>
    </row>
    <row r="60" spans="2:33" ht="15.75" thickBot="1" x14ac:dyDescent="0.3">
      <c r="B60" s="761">
        <f>[1]Sheet1!$B$36</f>
        <v>100</v>
      </c>
      <c r="C60" s="1191" t="str">
        <f>[1]Sheet1!$C$36</f>
        <v>PRELIMINARES</v>
      </c>
      <c r="D60" s="1192"/>
      <c r="E60" s="1192"/>
      <c r="F60" s="1192"/>
      <c r="G60" s="259"/>
      <c r="H60" s="260"/>
      <c r="I60" s="261"/>
      <c r="J60" s="262"/>
      <c r="K60" s="747"/>
      <c r="L60" s="263"/>
      <c r="M60" s="260"/>
      <c r="N60" s="260"/>
      <c r="O60" s="260"/>
      <c r="P60" s="805"/>
      <c r="Q60" s="747"/>
      <c r="R60" s="263"/>
      <c r="S60" s="260"/>
      <c r="T60" s="264"/>
      <c r="U60" s="747"/>
      <c r="V60" s="265"/>
      <c r="W60" s="261"/>
      <c r="X60" s="261"/>
      <c r="Y60" s="266"/>
      <c r="Z60" s="747"/>
      <c r="AA60" s="263"/>
      <c r="AB60" s="261"/>
      <c r="AC60" s="266"/>
      <c r="AF60" s="16">
        <f t="shared" si="79"/>
        <v>0</v>
      </c>
      <c r="AG60" s="124">
        <f t="shared" si="80"/>
        <v>0</v>
      </c>
    </row>
    <row r="61" spans="2:33" ht="15" customHeight="1" x14ac:dyDescent="0.25">
      <c r="B61" s="759">
        <f>[1]Sheet1!$B$37</f>
        <v>107</v>
      </c>
      <c r="C61" s="1237" t="str">
        <f>[1]Sheet1!$C$37</f>
        <v>Preparación De Área De Trabajo</v>
      </c>
      <c r="D61" s="1237"/>
      <c r="E61" s="1237"/>
      <c r="F61" s="1237"/>
      <c r="G61" s="472" t="str">
        <f>[1]Sheet1!$E$37</f>
        <v>m²</v>
      </c>
      <c r="H61" s="473">
        <f>[1]Sheet1!$D$37</f>
        <v>315.99</v>
      </c>
      <c r="I61" s="55">
        <f>[1]Sheet1!$F$37</f>
        <v>41</v>
      </c>
      <c r="J61" s="38">
        <f t="shared" ref="J61:J68" si="93">ROUND(H61*I61,2)</f>
        <v>12955.59</v>
      </c>
      <c r="K61" s="747"/>
      <c r="L61" s="269"/>
      <c r="M61" s="818"/>
      <c r="N61" s="270"/>
      <c r="O61" s="706">
        <f t="shared" ref="O61:O68" si="94">H61-L61+M61+N61</f>
        <v>315.99</v>
      </c>
      <c r="P61" s="427">
        <f t="shared" si="83"/>
        <v>12955.59</v>
      </c>
      <c r="Q61" s="747"/>
      <c r="R61" s="269">
        <f>H61</f>
        <v>315.99</v>
      </c>
      <c r="S61" s="270"/>
      <c r="T61" s="271">
        <f t="shared" ref="T61:T68" si="95">R61+S61</f>
        <v>315.99</v>
      </c>
      <c r="U61" s="747"/>
      <c r="V61" s="52">
        <f t="shared" ref="V61:V68" si="96">ROUND(R61*I61,2)</f>
        <v>12955.59</v>
      </c>
      <c r="W61" s="55">
        <f t="shared" ref="W61:W68" si="97">ROUND(S61*I61,2)</f>
        <v>0</v>
      </c>
      <c r="X61" s="55">
        <f t="shared" ref="X61:X68" si="98">ROUND(T61*I61,2)</f>
        <v>12955.59</v>
      </c>
      <c r="Y61" s="750">
        <f t="shared" ref="Y61:Y68" si="99">ROUND(X61/J61,4)</f>
        <v>1</v>
      </c>
      <c r="Z61" s="747"/>
      <c r="AA61" s="269">
        <f t="shared" ref="AA61:AA67" si="100">H61-T61</f>
        <v>0</v>
      </c>
      <c r="AB61" s="55">
        <f t="shared" ref="AB61:AB68" si="101">ROUND(AA61*I61,2)</f>
        <v>0</v>
      </c>
      <c r="AC61" s="750">
        <f t="shared" ref="AC61:AC67" si="102">ROUND(AB61/J61,4)</f>
        <v>0</v>
      </c>
      <c r="AF61" s="16">
        <f t="shared" si="79"/>
        <v>12955.59</v>
      </c>
      <c r="AG61" s="124">
        <f t="shared" si="80"/>
        <v>0</v>
      </c>
    </row>
    <row r="62" spans="2:33" ht="15" customHeight="1" x14ac:dyDescent="0.25">
      <c r="B62" s="748">
        <f>[1]Sheet1!$B$38</f>
        <v>142</v>
      </c>
      <c r="C62" s="1232" t="str">
        <f>[1]Sheet1!$C$38</f>
        <v>Demolición De Muros De Mampostería</v>
      </c>
      <c r="D62" s="1232"/>
      <c r="E62" s="1232"/>
      <c r="F62" s="1232"/>
      <c r="G62" s="474" t="str">
        <f>[1]Sheet1!$E$38</f>
        <v>m²</v>
      </c>
      <c r="H62" s="475">
        <f>[1]Sheet1!$D$38</f>
        <v>8.35</v>
      </c>
      <c r="I62" s="37">
        <f>[1]Sheet1!$F$38</f>
        <v>113</v>
      </c>
      <c r="J62" s="43">
        <f t="shared" si="93"/>
        <v>943.55</v>
      </c>
      <c r="K62" s="747"/>
      <c r="L62" s="26"/>
      <c r="M62" s="819"/>
      <c r="N62" s="319"/>
      <c r="O62" s="706">
        <f t="shared" si="94"/>
        <v>8.35</v>
      </c>
      <c r="P62" s="801">
        <f t="shared" si="83"/>
        <v>943.55</v>
      </c>
      <c r="Q62" s="747"/>
      <c r="R62" s="26">
        <f>H62</f>
        <v>8.35</v>
      </c>
      <c r="S62" s="12"/>
      <c r="T62" s="27">
        <f t="shared" si="95"/>
        <v>8.35</v>
      </c>
      <c r="U62" s="747"/>
      <c r="V62" s="47">
        <f t="shared" si="96"/>
        <v>943.55</v>
      </c>
      <c r="W62" s="37">
        <f t="shared" si="97"/>
        <v>0</v>
      </c>
      <c r="X62" s="37">
        <f t="shared" si="98"/>
        <v>943.55</v>
      </c>
      <c r="Y62" s="751">
        <f t="shared" si="99"/>
        <v>1</v>
      </c>
      <c r="Z62" s="747"/>
      <c r="AA62" s="26">
        <f t="shared" si="100"/>
        <v>0</v>
      </c>
      <c r="AB62" s="37">
        <f t="shared" si="101"/>
        <v>0</v>
      </c>
      <c r="AC62" s="751">
        <f t="shared" si="102"/>
        <v>0</v>
      </c>
      <c r="AF62" s="16">
        <f t="shared" si="79"/>
        <v>943.55</v>
      </c>
      <c r="AG62" s="124">
        <f t="shared" si="80"/>
        <v>0</v>
      </c>
    </row>
    <row r="63" spans="2:33" ht="15" customHeight="1" x14ac:dyDescent="0.25">
      <c r="B63" s="884">
        <f>[1]Sheet1!$B$39</f>
        <v>146</v>
      </c>
      <c r="C63" s="1232" t="str">
        <f>[1]Sheet1!$C$39</f>
        <v>Demolición De Piso Con Base De Concreto</v>
      </c>
      <c r="D63" s="1232"/>
      <c r="E63" s="1232"/>
      <c r="F63" s="1232"/>
      <c r="G63" s="474" t="str">
        <f>[1]Sheet1!$E$39</f>
        <v>m²</v>
      </c>
      <c r="H63" s="475">
        <f>[1]Sheet1!$D$39</f>
        <v>245.15</v>
      </c>
      <c r="I63" s="37">
        <f>[1]Sheet1!$F$39</f>
        <v>149</v>
      </c>
      <c r="J63" s="43">
        <f t="shared" si="93"/>
        <v>36527.35</v>
      </c>
      <c r="K63" s="747"/>
      <c r="L63" s="26"/>
      <c r="M63" s="319">
        <v>57.52</v>
      </c>
      <c r="N63" s="319"/>
      <c r="O63" s="706">
        <f t="shared" si="94"/>
        <v>302.67</v>
      </c>
      <c r="P63" s="801">
        <f t="shared" si="83"/>
        <v>45097.83</v>
      </c>
      <c r="Q63" s="747"/>
      <c r="R63" s="26">
        <f t="shared" ref="R63:R68" si="103">H63</f>
        <v>245.15</v>
      </c>
      <c r="S63" s="12"/>
      <c r="T63" s="27">
        <f t="shared" si="95"/>
        <v>245.15</v>
      </c>
      <c r="U63" s="747"/>
      <c r="V63" s="47">
        <f t="shared" si="96"/>
        <v>36527.35</v>
      </c>
      <c r="W63" s="37">
        <f t="shared" si="97"/>
        <v>0</v>
      </c>
      <c r="X63" s="37">
        <f t="shared" si="98"/>
        <v>36527.35</v>
      </c>
      <c r="Y63" s="751">
        <f t="shared" si="99"/>
        <v>1</v>
      </c>
      <c r="Z63" s="747"/>
      <c r="AA63" s="26">
        <f t="shared" si="100"/>
        <v>0</v>
      </c>
      <c r="AB63" s="37">
        <f t="shared" si="101"/>
        <v>0</v>
      </c>
      <c r="AC63" s="751">
        <f t="shared" si="102"/>
        <v>0</v>
      </c>
      <c r="AF63" s="16">
        <f t="shared" si="79"/>
        <v>36527.35</v>
      </c>
      <c r="AG63" s="124">
        <f t="shared" si="80"/>
        <v>8570.4800000000032</v>
      </c>
    </row>
    <row r="64" spans="2:33" ht="15" customHeight="1" x14ac:dyDescent="0.25">
      <c r="B64" s="760">
        <f>[1]Sheet1!$B$40</f>
        <v>153</v>
      </c>
      <c r="C64" s="1232" t="str">
        <f>[1]Sheet1!$C$40</f>
        <v>Desmontaje De Accesorios Eléctricos Con Cableado</v>
      </c>
      <c r="D64" s="1232"/>
      <c r="E64" s="1232"/>
      <c r="F64" s="1232"/>
      <c r="G64" s="474" t="str">
        <f>[1]Sheet1!$E$40</f>
        <v>Unidad</v>
      </c>
      <c r="H64" s="475">
        <f>[1]Sheet1!$D$40</f>
        <v>35</v>
      </c>
      <c r="I64" s="37">
        <f>[1]Sheet1!$F$40</f>
        <v>147</v>
      </c>
      <c r="J64" s="43">
        <f t="shared" si="93"/>
        <v>5145</v>
      </c>
      <c r="K64" s="747"/>
      <c r="L64" s="26"/>
      <c r="M64" s="819"/>
      <c r="N64" s="319"/>
      <c r="O64" s="706">
        <f t="shared" si="94"/>
        <v>35</v>
      </c>
      <c r="P64" s="801">
        <f t="shared" si="83"/>
        <v>5145</v>
      </c>
      <c r="Q64" s="747"/>
      <c r="R64" s="26">
        <f t="shared" si="103"/>
        <v>35</v>
      </c>
      <c r="S64" s="12"/>
      <c r="T64" s="27">
        <f t="shared" si="95"/>
        <v>35</v>
      </c>
      <c r="U64" s="747"/>
      <c r="V64" s="47">
        <f t="shared" si="96"/>
        <v>5145</v>
      </c>
      <c r="W64" s="37">
        <f t="shared" si="97"/>
        <v>0</v>
      </c>
      <c r="X64" s="37">
        <f t="shared" si="98"/>
        <v>5145</v>
      </c>
      <c r="Y64" s="751">
        <f t="shared" si="99"/>
        <v>1</v>
      </c>
      <c r="Z64" s="747"/>
      <c r="AA64" s="26">
        <f t="shared" si="100"/>
        <v>0</v>
      </c>
      <c r="AB64" s="37">
        <f t="shared" si="101"/>
        <v>0</v>
      </c>
      <c r="AC64" s="751">
        <f t="shared" si="102"/>
        <v>0</v>
      </c>
      <c r="AF64" s="16">
        <f t="shared" si="79"/>
        <v>5145</v>
      </c>
      <c r="AG64" s="124">
        <f t="shared" si="80"/>
        <v>0</v>
      </c>
    </row>
    <row r="65" spans="2:33" ht="15" customHeight="1" x14ac:dyDescent="0.25">
      <c r="B65" s="760">
        <f>[1]Sheet1!$B$41</f>
        <v>154</v>
      </c>
      <c r="C65" s="1232" t="str">
        <f>[1]Sheet1!$C$41</f>
        <v>Desmontaje De Artefactos Sanitarios</v>
      </c>
      <c r="D65" s="1232"/>
      <c r="E65" s="1232"/>
      <c r="F65" s="1232"/>
      <c r="G65" s="474" t="str">
        <f>[1]Sheet1!$E$41</f>
        <v>Unidad</v>
      </c>
      <c r="H65" s="475">
        <f>[1]Sheet1!$D$41</f>
        <v>6</v>
      </c>
      <c r="I65" s="37">
        <f>[1]Sheet1!$F$41</f>
        <v>221</v>
      </c>
      <c r="J65" s="43">
        <f t="shared" si="93"/>
        <v>1326</v>
      </c>
      <c r="K65" s="747"/>
      <c r="L65" s="26"/>
      <c r="M65" s="819"/>
      <c r="N65" s="319"/>
      <c r="O65" s="706">
        <f t="shared" si="94"/>
        <v>6</v>
      </c>
      <c r="P65" s="801">
        <f t="shared" si="83"/>
        <v>1326</v>
      </c>
      <c r="Q65" s="747"/>
      <c r="R65" s="26">
        <f t="shared" si="103"/>
        <v>6</v>
      </c>
      <c r="S65" s="12"/>
      <c r="T65" s="27">
        <f t="shared" si="95"/>
        <v>6</v>
      </c>
      <c r="U65" s="747"/>
      <c r="V65" s="47">
        <f t="shared" si="96"/>
        <v>1326</v>
      </c>
      <c r="W65" s="37">
        <f t="shared" si="97"/>
        <v>0</v>
      </c>
      <c r="X65" s="37">
        <f t="shared" si="98"/>
        <v>1326</v>
      </c>
      <c r="Y65" s="751">
        <f t="shared" si="99"/>
        <v>1</v>
      </c>
      <c r="Z65" s="747"/>
      <c r="AA65" s="26">
        <f t="shared" si="100"/>
        <v>0</v>
      </c>
      <c r="AB65" s="37">
        <f t="shared" si="101"/>
        <v>0</v>
      </c>
      <c r="AC65" s="751">
        <f t="shared" si="102"/>
        <v>0</v>
      </c>
      <c r="AF65" s="16">
        <f t="shared" si="79"/>
        <v>1326</v>
      </c>
      <c r="AG65" s="124">
        <f t="shared" si="80"/>
        <v>0</v>
      </c>
    </row>
    <row r="66" spans="2:33" ht="15" customHeight="1" x14ac:dyDescent="0.25">
      <c r="B66" s="760">
        <f>[1]Sheet1!$B$42</f>
        <v>161</v>
      </c>
      <c r="C66" s="1232" t="str">
        <f>[1]Sheet1!$C$42</f>
        <v>Desmontaje De Cubierta De Techo</v>
      </c>
      <c r="D66" s="1232"/>
      <c r="E66" s="1232"/>
      <c r="F66" s="1232"/>
      <c r="G66" s="474" t="str">
        <f>[1]Sheet1!$E$42</f>
        <v>m²</v>
      </c>
      <c r="H66" s="475">
        <f>[1]Sheet1!$D$42</f>
        <v>315.99</v>
      </c>
      <c r="I66" s="37">
        <f>[1]Sheet1!$F$42</f>
        <v>43</v>
      </c>
      <c r="J66" s="43">
        <f t="shared" si="93"/>
        <v>13587.57</v>
      </c>
      <c r="K66" s="747"/>
      <c r="L66" s="26"/>
      <c r="M66" s="819"/>
      <c r="N66" s="319"/>
      <c r="O66" s="706">
        <f t="shared" si="94"/>
        <v>315.99</v>
      </c>
      <c r="P66" s="801">
        <f t="shared" si="83"/>
        <v>13587.57</v>
      </c>
      <c r="Q66" s="747"/>
      <c r="R66" s="26">
        <f t="shared" si="103"/>
        <v>315.99</v>
      </c>
      <c r="S66" s="12"/>
      <c r="T66" s="27">
        <f t="shared" si="95"/>
        <v>315.99</v>
      </c>
      <c r="U66" s="747"/>
      <c r="V66" s="47">
        <f t="shared" si="96"/>
        <v>13587.57</v>
      </c>
      <c r="W66" s="37">
        <f t="shared" si="97"/>
        <v>0</v>
      </c>
      <c r="X66" s="37">
        <f t="shared" si="98"/>
        <v>13587.57</v>
      </c>
      <c r="Y66" s="751">
        <f t="shared" si="99"/>
        <v>1</v>
      </c>
      <c r="Z66" s="747"/>
      <c r="AA66" s="26">
        <f t="shared" si="100"/>
        <v>0</v>
      </c>
      <c r="AB66" s="37">
        <f t="shared" si="101"/>
        <v>0</v>
      </c>
      <c r="AC66" s="751">
        <f t="shared" si="102"/>
        <v>0</v>
      </c>
      <c r="AF66" s="16">
        <f t="shared" si="79"/>
        <v>13587.57</v>
      </c>
      <c r="AG66" s="124">
        <f t="shared" si="80"/>
        <v>0</v>
      </c>
    </row>
    <row r="67" spans="2:33" ht="15" customHeight="1" thickBot="1" x14ac:dyDescent="0.3">
      <c r="B67" s="760">
        <f>[1]Sheet1!$B$43</f>
        <v>163</v>
      </c>
      <c r="C67" s="1232" t="str">
        <f>[1]Sheet1!$C$43</f>
        <v>Desmontaje De Estructura Portante De Techo</v>
      </c>
      <c r="D67" s="1232"/>
      <c r="E67" s="1232"/>
      <c r="F67" s="1232"/>
      <c r="G67" s="474" t="str">
        <f>[1]Sheet1!$E$43</f>
        <v>m²</v>
      </c>
      <c r="H67" s="776">
        <f>[1]Sheet1!$D$43</f>
        <v>28.32</v>
      </c>
      <c r="I67" s="37">
        <f>[1]Sheet1!$F$43</f>
        <v>56</v>
      </c>
      <c r="J67" s="43">
        <f t="shared" si="93"/>
        <v>1585.92</v>
      </c>
      <c r="K67" s="747"/>
      <c r="L67" s="26"/>
      <c r="M67" s="817"/>
      <c r="N67" s="12"/>
      <c r="O67" s="706">
        <f t="shared" si="94"/>
        <v>28.32</v>
      </c>
      <c r="P67" s="428">
        <f t="shared" si="83"/>
        <v>1585.92</v>
      </c>
      <c r="Q67" s="747"/>
      <c r="R67" s="26">
        <f t="shared" si="103"/>
        <v>28.32</v>
      </c>
      <c r="S67" s="12"/>
      <c r="T67" s="27">
        <f t="shared" si="95"/>
        <v>28.32</v>
      </c>
      <c r="U67" s="747"/>
      <c r="V67" s="47">
        <f t="shared" si="96"/>
        <v>1585.92</v>
      </c>
      <c r="W67" s="37">
        <f t="shared" si="97"/>
        <v>0</v>
      </c>
      <c r="X67" s="37">
        <f t="shared" si="98"/>
        <v>1585.92</v>
      </c>
      <c r="Y67" s="757">
        <f t="shared" si="99"/>
        <v>1</v>
      </c>
      <c r="Z67" s="747"/>
      <c r="AA67" s="26">
        <f t="shared" si="100"/>
        <v>0</v>
      </c>
      <c r="AB67" s="37">
        <f t="shared" si="101"/>
        <v>0</v>
      </c>
      <c r="AC67" s="757">
        <f t="shared" si="102"/>
        <v>0</v>
      </c>
      <c r="AF67" s="16">
        <f t="shared" si="79"/>
        <v>1585.92</v>
      </c>
      <c r="AG67" s="124">
        <f t="shared" si="80"/>
        <v>0</v>
      </c>
    </row>
    <row r="68" spans="2:33" ht="15" customHeight="1" thickBot="1" x14ac:dyDescent="0.3">
      <c r="B68" s="913">
        <f>[1]Sheet1!$B$138</f>
        <v>169</v>
      </c>
      <c r="C68" s="1313" t="str">
        <f>[1]Sheet1!$C$138</f>
        <v>Desmontaje De Puerta De Metal (Una Hoja)</v>
      </c>
      <c r="D68" s="1313"/>
      <c r="E68" s="1313"/>
      <c r="F68" s="1313"/>
      <c r="G68" s="914" t="str">
        <f>[1]Sheet1!$E$138</f>
        <v>Unidad</v>
      </c>
      <c r="H68" s="915">
        <v>0</v>
      </c>
      <c r="I68" s="51">
        <f>[1]Sheet1!$F$138</f>
        <v>212</v>
      </c>
      <c r="J68" s="54">
        <f t="shared" si="93"/>
        <v>0</v>
      </c>
      <c r="K68" s="912"/>
      <c r="L68" s="26"/>
      <c r="M68" s="817">
        <f>M95+M96</f>
        <v>13</v>
      </c>
      <c r="N68" s="911"/>
      <c r="O68" s="911">
        <f t="shared" si="94"/>
        <v>13</v>
      </c>
      <c r="P68" s="428">
        <f t="shared" si="83"/>
        <v>2756</v>
      </c>
      <c r="Q68" s="912"/>
      <c r="R68" s="26">
        <f t="shared" si="103"/>
        <v>0</v>
      </c>
      <c r="S68" s="911"/>
      <c r="T68" s="27">
        <f t="shared" si="95"/>
        <v>0</v>
      </c>
      <c r="U68" s="912"/>
      <c r="V68" s="47">
        <f t="shared" si="96"/>
        <v>0</v>
      </c>
      <c r="W68" s="37">
        <f t="shared" si="97"/>
        <v>0</v>
      </c>
      <c r="X68" s="37">
        <f t="shared" si="98"/>
        <v>0</v>
      </c>
      <c r="Y68" s="848" t="e">
        <f t="shared" si="99"/>
        <v>#DIV/0!</v>
      </c>
      <c r="Z68" s="912"/>
      <c r="AA68" s="25">
        <f t="shared" ref="AA68" si="104">O68-T68</f>
        <v>13</v>
      </c>
      <c r="AB68" s="45">
        <f t="shared" si="101"/>
        <v>2756</v>
      </c>
      <c r="AC68" s="46">
        <f t="shared" ref="AC68" si="105">ROUND(AB68/P68,4)</f>
        <v>1</v>
      </c>
      <c r="AF68" s="16"/>
      <c r="AG68" s="124"/>
    </row>
    <row r="69" spans="2:33" ht="23.25" customHeight="1" thickBot="1" x14ac:dyDescent="0.3">
      <c r="B69" s="777"/>
      <c r="C69" s="909"/>
      <c r="D69" s="910"/>
      <c r="E69" s="910"/>
      <c r="F69" s="910"/>
      <c r="G69" s="916"/>
      <c r="H69" s="1189" t="s">
        <v>308</v>
      </c>
      <c r="I69" s="1190"/>
      <c r="J69" s="451">
        <f>SUM(J61:J67)</f>
        <v>72070.98</v>
      </c>
      <c r="K69" s="454"/>
      <c r="L69" s="455"/>
      <c r="M69" s="456"/>
      <c r="N69" s="456"/>
      <c r="O69" s="456"/>
      <c r="P69" s="451">
        <f>SUM(P61:P68)</f>
        <v>83397.460000000006</v>
      </c>
      <c r="Q69" s="454"/>
      <c r="R69" s="455"/>
      <c r="S69" s="456"/>
      <c r="T69" s="457"/>
      <c r="U69" s="454"/>
      <c r="V69" s="451">
        <f>SUM(V61:V67)</f>
        <v>72070.98</v>
      </c>
      <c r="W69" s="451">
        <f>SUM(W61:W67)</f>
        <v>0</v>
      </c>
      <c r="X69" s="451">
        <f>SUM(X61:X67)</f>
        <v>72070.98</v>
      </c>
      <c r="Y69" s="458">
        <f>ROUND(X69/P69,4)</f>
        <v>0.86419999999999997</v>
      </c>
      <c r="Z69" s="454"/>
      <c r="AA69" s="517"/>
      <c r="AB69" s="451">
        <f>SUM(AB61:AB67)</f>
        <v>0</v>
      </c>
      <c r="AC69" s="458">
        <f t="shared" ref="AC69" si="106">ROUND(AB69/P69,4)</f>
        <v>0</v>
      </c>
      <c r="AF69" s="16">
        <f t="shared" si="79"/>
        <v>72070.98</v>
      </c>
      <c r="AG69" s="124">
        <f t="shared" si="80"/>
        <v>11326.48000000001</v>
      </c>
    </row>
    <row r="70" spans="2:33" ht="15.75" thickBot="1" x14ac:dyDescent="0.3">
      <c r="B70" s="761">
        <f>[1]Sheet1!$B$44</f>
        <v>200</v>
      </c>
      <c r="C70" s="1191" t="str">
        <f>[1]Sheet1!$C$44</f>
        <v>CIMENTACIÓN</v>
      </c>
      <c r="D70" s="1192"/>
      <c r="E70" s="1192"/>
      <c r="F70" s="1192"/>
      <c r="G70" s="259"/>
      <c r="H70" s="260"/>
      <c r="I70" s="261"/>
      <c r="J70" s="262"/>
      <c r="K70" s="747"/>
      <c r="L70" s="418"/>
      <c r="M70" s="422"/>
      <c r="N70" s="422"/>
      <c r="O70" s="421"/>
      <c r="P70" s="430"/>
      <c r="Q70" s="747"/>
      <c r="R70" s="263"/>
      <c r="S70" s="260"/>
      <c r="T70" s="264"/>
      <c r="U70" s="747"/>
      <c r="V70" s="265"/>
      <c r="W70" s="261"/>
      <c r="X70" s="261"/>
      <c r="Y70" s="266"/>
      <c r="Z70" s="747"/>
      <c r="AA70" s="263"/>
      <c r="AB70" s="261"/>
      <c r="AC70" s="266"/>
      <c r="AF70" s="16">
        <f t="shared" si="79"/>
        <v>0</v>
      </c>
      <c r="AG70" s="124">
        <f t="shared" si="80"/>
        <v>0</v>
      </c>
    </row>
    <row r="71" spans="2:33" ht="30" customHeight="1" x14ac:dyDescent="0.25">
      <c r="B71" s="759">
        <f>[1]Sheet1!$B$45</f>
        <v>217</v>
      </c>
      <c r="C71" s="1237" t="str">
        <f>[1]Sheet1!$C$45</f>
        <v>Cimiento Corrido CC-3, de 0.20m X 0.50m, Concreto 3000 Psi, Refuerzo 3No3 +Esl No3 @ 0.25 m.</v>
      </c>
      <c r="D71" s="1237"/>
      <c r="E71" s="1237"/>
      <c r="F71" s="1237"/>
      <c r="G71" s="744" t="str">
        <f>[1]Sheet1!$E$45</f>
        <v>ml</v>
      </c>
      <c r="H71" s="477">
        <f>[1]Sheet1!$D$45</f>
        <v>9.91</v>
      </c>
      <c r="I71" s="55">
        <f>[1]Sheet1!$F$45</f>
        <v>300</v>
      </c>
      <c r="J71" s="38">
        <f>ROUND(H71*I71,2)</f>
        <v>2973</v>
      </c>
      <c r="K71" s="747"/>
      <c r="L71" s="269"/>
      <c r="M71" s="818"/>
      <c r="N71" s="270"/>
      <c r="O71" s="270">
        <f t="shared" ref="O71:O73" si="107">H71-L71+M71+N71</f>
        <v>9.91</v>
      </c>
      <c r="P71" s="427">
        <f t="shared" si="83"/>
        <v>2973</v>
      </c>
      <c r="Q71" s="747"/>
      <c r="R71" s="269">
        <v>0</v>
      </c>
      <c r="S71" s="270"/>
      <c r="T71" s="271">
        <f>R71+S71</f>
        <v>0</v>
      </c>
      <c r="U71" s="747"/>
      <c r="V71" s="52">
        <f>ROUND(R71*I71,2)</f>
        <v>0</v>
      </c>
      <c r="W71" s="55">
        <f>ROUND(S71*I71,2)</f>
        <v>0</v>
      </c>
      <c r="X71" s="55">
        <f>ROUND(T71*I71,2)</f>
        <v>0</v>
      </c>
      <c r="Y71" s="750">
        <f>ROUND(X71/J71,4)</f>
        <v>0</v>
      </c>
      <c r="Z71" s="747"/>
      <c r="AA71" s="269">
        <f>H71-T71</f>
        <v>9.91</v>
      </c>
      <c r="AB71" s="55">
        <f>ROUND(AA71*I71,2)</f>
        <v>2973</v>
      </c>
      <c r="AC71" s="750">
        <f>ROUND(AB71/J71,4)</f>
        <v>1</v>
      </c>
      <c r="AF71" s="16">
        <f t="shared" si="79"/>
        <v>2973</v>
      </c>
      <c r="AG71" s="124">
        <f t="shared" si="80"/>
        <v>0</v>
      </c>
    </row>
    <row r="72" spans="2:33" ht="30" customHeight="1" x14ac:dyDescent="0.25">
      <c r="B72" s="748">
        <f>[1]Sheet1!$B$46</f>
        <v>223</v>
      </c>
      <c r="C72" s="1232" t="str">
        <f>[1]Sheet1!$C$46</f>
        <v>Levantado De Muro 0.14, Block Tipo C (35 Kg/Cm²) Hasta Solera De Humedad</v>
      </c>
      <c r="D72" s="1232"/>
      <c r="E72" s="1232"/>
      <c r="F72" s="1232"/>
      <c r="G72" s="741" t="str">
        <f>[1]Sheet1!$E$46</f>
        <v>m²</v>
      </c>
      <c r="H72" s="478">
        <f>[1]Sheet1!$D$46</f>
        <v>10.55</v>
      </c>
      <c r="I72" s="37">
        <f>[1]Sheet1!$F$46</f>
        <v>183</v>
      </c>
      <c r="J72" s="43">
        <f t="shared" ref="J72:J73" si="108">ROUND(H72*I72,2)</f>
        <v>1930.65</v>
      </c>
      <c r="K72" s="747"/>
      <c r="L72" s="26"/>
      <c r="M72" s="817"/>
      <c r="N72" s="12"/>
      <c r="O72" s="706">
        <f t="shared" si="107"/>
        <v>10.55</v>
      </c>
      <c r="P72" s="428">
        <f t="shared" si="83"/>
        <v>1930.65</v>
      </c>
      <c r="Q72" s="747"/>
      <c r="R72" s="26">
        <v>0</v>
      </c>
      <c r="S72" s="12"/>
      <c r="T72" s="27">
        <f t="shared" ref="T72:T73" si="109">R72+S72</f>
        <v>0</v>
      </c>
      <c r="U72" s="747"/>
      <c r="V72" s="47">
        <f t="shared" ref="V72:V73" si="110">ROUND(R72*I72,2)</f>
        <v>0</v>
      </c>
      <c r="W72" s="37">
        <f t="shared" ref="W72:W73" si="111">ROUND(S72*I72,2)</f>
        <v>0</v>
      </c>
      <c r="X72" s="37">
        <f t="shared" ref="X72:X73" si="112">ROUND(T72*I72,2)</f>
        <v>0</v>
      </c>
      <c r="Y72" s="751">
        <f t="shared" ref="Y72:Y73" si="113">ROUND(X72/J72,4)</f>
        <v>0</v>
      </c>
      <c r="Z72" s="747"/>
      <c r="AA72" s="26">
        <f t="shared" ref="AA72:AA73" si="114">H72-T72</f>
        <v>10.55</v>
      </c>
      <c r="AB72" s="37">
        <f t="shared" ref="AB72:AB73" si="115">ROUND(AA72*I72,2)</f>
        <v>1930.65</v>
      </c>
      <c r="AC72" s="751">
        <f t="shared" ref="AC72:AC73" si="116">ROUND(AB72/J72,4)</f>
        <v>1</v>
      </c>
      <c r="AF72" s="16">
        <f t="shared" si="79"/>
        <v>1930.65</v>
      </c>
      <c r="AG72" s="124">
        <f t="shared" si="80"/>
        <v>0</v>
      </c>
    </row>
    <row r="73" spans="2:33" ht="30" customHeight="1" thickBot="1" x14ac:dyDescent="0.3">
      <c r="B73" s="749">
        <f>[1]Sheet1!$B$47</f>
        <v>235</v>
      </c>
      <c r="C73" s="1207" t="str">
        <f>[1]Sheet1!$C$47</f>
        <v>Zapata de 0.70 X 0.70 X 0.20 m, Concreto 3000 Psi, Refuerzo No 3 @ 0.10 m</v>
      </c>
      <c r="D73" s="1207"/>
      <c r="E73" s="1207"/>
      <c r="F73" s="1207"/>
      <c r="G73" s="742" t="str">
        <f>[1]Sheet1!$E$47</f>
        <v>Unidad</v>
      </c>
      <c r="H73" s="478">
        <f>[1]Sheet1!$D$47</f>
        <v>3</v>
      </c>
      <c r="I73" s="37">
        <f>[1]Sheet1!$F$47</f>
        <v>372</v>
      </c>
      <c r="J73" s="43">
        <f t="shared" si="108"/>
        <v>1116</v>
      </c>
      <c r="K73" s="747"/>
      <c r="L73" s="26"/>
      <c r="M73" s="817"/>
      <c r="N73" s="12"/>
      <c r="O73" s="706">
        <f t="shared" si="107"/>
        <v>3</v>
      </c>
      <c r="P73" s="428">
        <f t="shared" si="83"/>
        <v>1116</v>
      </c>
      <c r="Q73" s="747"/>
      <c r="R73" s="26">
        <v>0</v>
      </c>
      <c r="S73" s="12"/>
      <c r="T73" s="27">
        <f t="shared" si="109"/>
        <v>0</v>
      </c>
      <c r="U73" s="747"/>
      <c r="V73" s="47">
        <f t="shared" si="110"/>
        <v>0</v>
      </c>
      <c r="W73" s="37">
        <f t="shared" si="111"/>
        <v>0</v>
      </c>
      <c r="X73" s="37">
        <f t="shared" si="112"/>
        <v>0</v>
      </c>
      <c r="Y73" s="757">
        <f t="shared" si="113"/>
        <v>0</v>
      </c>
      <c r="Z73" s="747"/>
      <c r="AA73" s="26">
        <f t="shared" si="114"/>
        <v>3</v>
      </c>
      <c r="AB73" s="37">
        <f t="shared" si="115"/>
        <v>1116</v>
      </c>
      <c r="AC73" s="757">
        <f t="shared" si="116"/>
        <v>1</v>
      </c>
      <c r="AF73" s="16">
        <f t="shared" si="79"/>
        <v>1116</v>
      </c>
      <c r="AG73" s="124">
        <f t="shared" si="80"/>
        <v>0</v>
      </c>
    </row>
    <row r="74" spans="2:33" ht="23.25" customHeight="1" thickBot="1" x14ac:dyDescent="0.3">
      <c r="B74" s="299"/>
      <c r="C74" s="442"/>
      <c r="D74" s="322"/>
      <c r="E74" s="322"/>
      <c r="F74" s="322"/>
      <c r="G74" s="520"/>
      <c r="H74" s="1189" t="s">
        <v>308</v>
      </c>
      <c r="I74" s="1190"/>
      <c r="J74" s="451">
        <f>SUM(J71:J73)</f>
        <v>6019.65</v>
      </c>
      <c r="K74" s="454"/>
      <c r="L74" s="455"/>
      <c r="M74" s="456"/>
      <c r="N74" s="456"/>
      <c r="O74" s="456"/>
      <c r="P74" s="451">
        <f>SUM(P71:P73)</f>
        <v>6019.65</v>
      </c>
      <c r="Q74" s="454"/>
      <c r="R74" s="455"/>
      <c r="S74" s="456"/>
      <c r="T74" s="457"/>
      <c r="U74" s="454"/>
      <c r="V74" s="451">
        <f>SUM(V71:V73)</f>
        <v>0</v>
      </c>
      <c r="W74" s="451">
        <f>SUM(W71:W73)</f>
        <v>0</v>
      </c>
      <c r="X74" s="451">
        <f>SUM(X71:X73)</f>
        <v>0</v>
      </c>
      <c r="Y74" s="458">
        <f>ROUND(X74/P74,4)</f>
        <v>0</v>
      </c>
      <c r="Z74" s="454"/>
      <c r="AA74" s="517"/>
      <c r="AB74" s="451">
        <f>SUM(AB71:AB73)</f>
        <v>6019.65</v>
      </c>
      <c r="AC74" s="458">
        <f t="shared" ref="AC74" si="117">ROUND(AB74/P74,4)</f>
        <v>1</v>
      </c>
      <c r="AF74" s="16">
        <f t="shared" si="79"/>
        <v>6019.65</v>
      </c>
      <c r="AG74" s="124">
        <f t="shared" si="80"/>
        <v>0</v>
      </c>
    </row>
    <row r="75" spans="2:33" ht="15.75" thickBot="1" x14ac:dyDescent="0.3">
      <c r="B75" s="761">
        <f>[1]Sheet1!$B$48</f>
        <v>300</v>
      </c>
      <c r="C75" s="1191" t="str">
        <f>[1]Sheet1!$C$48</f>
        <v>MUROS</v>
      </c>
      <c r="D75" s="1192"/>
      <c r="E75" s="1192"/>
      <c r="F75" s="1192"/>
      <c r="G75" s="259"/>
      <c r="H75" s="260"/>
      <c r="I75" s="261"/>
      <c r="J75" s="262"/>
      <c r="K75" s="747"/>
      <c r="L75" s="418"/>
      <c r="M75" s="422"/>
      <c r="N75" s="422"/>
      <c r="O75" s="422"/>
      <c r="P75" s="430"/>
      <c r="Q75" s="747"/>
      <c r="R75" s="263"/>
      <c r="S75" s="260"/>
      <c r="T75" s="264"/>
      <c r="U75" s="747"/>
      <c r="V75" s="265"/>
      <c r="W75" s="261"/>
      <c r="X75" s="261"/>
      <c r="Y75" s="266"/>
      <c r="Z75" s="747"/>
      <c r="AA75" s="263"/>
      <c r="AB75" s="261"/>
      <c r="AC75" s="266"/>
      <c r="AF75" s="16">
        <f t="shared" si="79"/>
        <v>0</v>
      </c>
      <c r="AG75" s="124">
        <f t="shared" si="80"/>
        <v>0</v>
      </c>
    </row>
    <row r="76" spans="2:33" ht="15" customHeight="1" thickBot="1" x14ac:dyDescent="0.3">
      <c r="B76" s="771">
        <f>[1]Sheet1!$B$49</f>
        <v>303</v>
      </c>
      <c r="C76" s="1193" t="str">
        <f>[1]Sheet1!$C$49</f>
        <v xml:space="preserve">Levantado De Muro 0.14, Block Tipo C (35 Kg/Cm²) </v>
      </c>
      <c r="D76" s="1193"/>
      <c r="E76" s="1193"/>
      <c r="F76" s="1193"/>
      <c r="G76" s="280" t="str">
        <f>[1]Sheet1!$E$49</f>
        <v>m²</v>
      </c>
      <c r="H76" s="281">
        <f>[1]Sheet1!$D$49</f>
        <v>22.54</v>
      </c>
      <c r="I76" s="282">
        <f>[1]Sheet1!$F$49</f>
        <v>191</v>
      </c>
      <c r="J76" s="283">
        <f>ROUND(H76*I76,2)</f>
        <v>4305.1400000000003</v>
      </c>
      <c r="K76" s="747"/>
      <c r="L76" s="284"/>
      <c r="M76" s="820"/>
      <c r="N76" s="281"/>
      <c r="O76" s="270">
        <f t="shared" ref="O76" si="118">H76-L76+M76+N76</f>
        <v>22.54</v>
      </c>
      <c r="P76" s="431">
        <f t="shared" si="83"/>
        <v>4305.1400000000003</v>
      </c>
      <c r="Q76" s="747"/>
      <c r="R76" s="284">
        <v>0</v>
      </c>
      <c r="S76" s="281"/>
      <c r="T76" s="285">
        <f>R76+S76</f>
        <v>0</v>
      </c>
      <c r="U76" s="747"/>
      <c r="V76" s="286">
        <f>ROUND(R76*I76,2)</f>
        <v>0</v>
      </c>
      <c r="W76" s="282">
        <f>ROUND(S76*I76,2)</f>
        <v>0</v>
      </c>
      <c r="X76" s="282">
        <f>ROUND(T76*I76,2)</f>
        <v>0</v>
      </c>
      <c r="Y76" s="154">
        <f>ROUND(X76/J76,4)</f>
        <v>0</v>
      </c>
      <c r="Z76" s="747"/>
      <c r="AA76" s="284">
        <f>H76-T76</f>
        <v>22.54</v>
      </c>
      <c r="AB76" s="282">
        <f>ROUND(AA76*I76,2)</f>
        <v>4305.1400000000003</v>
      </c>
      <c r="AC76" s="154">
        <f>ROUND(AB76/J76,4)</f>
        <v>1</v>
      </c>
      <c r="AF76" s="16">
        <f t="shared" si="79"/>
        <v>4305.1400000000003</v>
      </c>
      <c r="AG76" s="124">
        <f t="shared" si="80"/>
        <v>0</v>
      </c>
    </row>
    <row r="77" spans="2:33" ht="22.5" customHeight="1" thickBot="1" x14ac:dyDescent="0.3">
      <c r="B77" s="777"/>
      <c r="C77" s="778"/>
      <c r="D77" s="762"/>
      <c r="E77" s="762"/>
      <c r="F77" s="762"/>
      <c r="G77" s="779"/>
      <c r="H77" s="1189" t="s">
        <v>308</v>
      </c>
      <c r="I77" s="1190"/>
      <c r="J77" s="451">
        <f>SUM(J76)</f>
        <v>4305.1400000000003</v>
      </c>
      <c r="K77" s="454"/>
      <c r="L77" s="455"/>
      <c r="M77" s="456"/>
      <c r="N77" s="456"/>
      <c r="O77" s="456"/>
      <c r="P77" s="451">
        <f>SUM(P76)</f>
        <v>4305.1400000000003</v>
      </c>
      <c r="Q77" s="454"/>
      <c r="R77" s="455"/>
      <c r="S77" s="456"/>
      <c r="T77" s="457"/>
      <c r="U77" s="454"/>
      <c r="V77" s="451">
        <f>SUM(V76)</f>
        <v>0</v>
      </c>
      <c r="W77" s="451">
        <f>SUM(W76)</f>
        <v>0</v>
      </c>
      <c r="X77" s="451">
        <f>SUM(X76)</f>
        <v>0</v>
      </c>
      <c r="Y77" s="458">
        <f>ROUND(X77/P77,4)</f>
        <v>0</v>
      </c>
      <c r="Z77" s="454"/>
      <c r="AA77" s="517"/>
      <c r="AB77" s="451">
        <f>SUM(AB76)</f>
        <v>4305.1400000000003</v>
      </c>
      <c r="AC77" s="458">
        <f t="shared" ref="AC77" si="119">ROUND(AB77/P77,4)</f>
        <v>1</v>
      </c>
      <c r="AF77" s="16">
        <f t="shared" si="79"/>
        <v>4305.1400000000003</v>
      </c>
      <c r="AG77" s="124">
        <f t="shared" si="80"/>
        <v>0</v>
      </c>
    </row>
    <row r="78" spans="2:33" ht="14.25" customHeight="1" thickBot="1" x14ac:dyDescent="0.3">
      <c r="B78" s="768">
        <f>[1]Sheet1!$B$50</f>
        <v>400</v>
      </c>
      <c r="C78" s="1194" t="str">
        <f>[1]Sheet1!$C$50</f>
        <v>COLUMNAS, LOSAS, VIGAS Y SOLERAS</v>
      </c>
      <c r="D78" s="1195"/>
      <c r="E78" s="1195"/>
      <c r="F78" s="1195"/>
      <c r="G78" s="288"/>
      <c r="H78" s="289"/>
      <c r="I78" s="290"/>
      <c r="J78" s="291"/>
      <c r="K78" s="747"/>
      <c r="L78" s="417"/>
      <c r="M78" s="421"/>
      <c r="N78" s="421"/>
      <c r="O78" s="421"/>
      <c r="P78" s="426"/>
      <c r="Q78" s="747"/>
      <c r="R78" s="292"/>
      <c r="S78" s="293"/>
      <c r="T78" s="294"/>
      <c r="U78" s="747"/>
      <c r="V78" s="295"/>
      <c r="W78" s="296"/>
      <c r="X78" s="296"/>
      <c r="Y78" s="297"/>
      <c r="Z78" s="747"/>
      <c r="AA78" s="292"/>
      <c r="AB78" s="296"/>
      <c r="AC78" s="297"/>
      <c r="AF78" s="16">
        <f t="shared" si="79"/>
        <v>0</v>
      </c>
      <c r="AG78" s="124">
        <f t="shared" si="80"/>
        <v>0</v>
      </c>
    </row>
    <row r="79" spans="2:33" ht="15" customHeight="1" x14ac:dyDescent="0.25">
      <c r="B79" s="780">
        <f>[1]Sheet1!$B$51</f>
        <v>401</v>
      </c>
      <c r="C79" s="1237" t="str">
        <f>[1]Sheet1!$C$51</f>
        <v>Reparación De Solera  Final</v>
      </c>
      <c r="D79" s="1237"/>
      <c r="E79" s="1237"/>
      <c r="F79" s="1237"/>
      <c r="G79" s="479" t="str">
        <f>[1]Sheet1!$E$51</f>
        <v>ml</v>
      </c>
      <c r="H79" s="480">
        <f>[1]Sheet1!$D$51</f>
        <v>10</v>
      </c>
      <c r="I79" s="55">
        <f>[1]Sheet1!$F$51</f>
        <v>107</v>
      </c>
      <c r="J79" s="38">
        <f>ROUND(H79*I79,2)</f>
        <v>1070</v>
      </c>
      <c r="K79" s="747"/>
      <c r="L79" s="269"/>
      <c r="M79" s="818"/>
      <c r="N79" s="270"/>
      <c r="O79" s="823">
        <f t="shared" ref="O79:O81" si="120">H79-L79+M79+N79</f>
        <v>10</v>
      </c>
      <c r="P79" s="427">
        <f t="shared" ref="P79:P81" si="121">ROUND(I79*O79,2)</f>
        <v>1070</v>
      </c>
      <c r="Q79" s="747"/>
      <c r="R79" s="269">
        <v>0</v>
      </c>
      <c r="S79" s="270"/>
      <c r="T79" s="300">
        <f>R79+S79</f>
        <v>0</v>
      </c>
      <c r="U79" s="747"/>
      <c r="V79" s="52">
        <f>ROUND(R79*I79,2)</f>
        <v>0</v>
      </c>
      <c r="W79" s="55">
        <f>ROUND(S79*I79,2)</f>
        <v>0</v>
      </c>
      <c r="X79" s="55">
        <f>ROUND(T79*I79,2)</f>
        <v>0</v>
      </c>
      <c r="Y79" s="750">
        <f>ROUND(X79/J79,4)</f>
        <v>0</v>
      </c>
      <c r="Z79" s="747"/>
      <c r="AA79" s="269">
        <f>H79-T79</f>
        <v>10</v>
      </c>
      <c r="AB79" s="55">
        <f>ROUND(AA79*I79,2)</f>
        <v>1070</v>
      </c>
      <c r="AC79" s="750">
        <f>ROUND(AB79/J79,4)</f>
        <v>1</v>
      </c>
      <c r="AF79" s="16">
        <f t="shared" si="79"/>
        <v>1070</v>
      </c>
      <c r="AG79" s="124">
        <f t="shared" si="80"/>
        <v>0</v>
      </c>
    </row>
    <row r="80" spans="2:33" ht="30" customHeight="1" x14ac:dyDescent="0.25">
      <c r="B80" s="165">
        <f>[1]Sheet1!$B$52</f>
        <v>417</v>
      </c>
      <c r="C80" s="1186" t="str">
        <f>[1]Sheet1!$C$52</f>
        <v>Solera corona (0.15m x 0.20m + 4 No. 4 + Est No. 2 @ 0.15m)</v>
      </c>
      <c r="D80" s="1187"/>
      <c r="E80" s="1187"/>
      <c r="F80" s="1196"/>
      <c r="G80" s="481" t="str">
        <f>[1]Sheet1!$E$52</f>
        <v>ml</v>
      </c>
      <c r="H80" s="482">
        <f>[1]Sheet1!$D$52</f>
        <v>29.73</v>
      </c>
      <c r="I80" s="37">
        <f>[1]Sheet1!$F$52</f>
        <v>172</v>
      </c>
      <c r="J80" s="43">
        <f t="shared" ref="J80:J122" si="122">ROUND(H80*I80,2)</f>
        <v>5113.5600000000004</v>
      </c>
      <c r="K80" s="747"/>
      <c r="L80" s="26"/>
      <c r="M80" s="817"/>
      <c r="N80" s="12"/>
      <c r="O80" s="12">
        <f t="shared" si="120"/>
        <v>29.73</v>
      </c>
      <c r="P80" s="428">
        <f t="shared" si="121"/>
        <v>5113.5600000000004</v>
      </c>
      <c r="Q80" s="747"/>
      <c r="R80" s="26">
        <v>0</v>
      </c>
      <c r="S80" s="12"/>
      <c r="T80" s="68">
        <f t="shared" ref="T80:T122" si="123">R80+S80</f>
        <v>0</v>
      </c>
      <c r="U80" s="747"/>
      <c r="V80" s="47">
        <f t="shared" ref="V80:V81" si="124">ROUND(R80*I80,2)</f>
        <v>0</v>
      </c>
      <c r="W80" s="37">
        <f t="shared" ref="W80:W81" si="125">ROUND(S80*I80,2)</f>
        <v>0</v>
      </c>
      <c r="X80" s="37">
        <f t="shared" ref="X80:X81" si="126">ROUND(T80*I80,2)</f>
        <v>0</v>
      </c>
      <c r="Y80" s="751">
        <f t="shared" ref="Y80:Y81" si="127">ROUND(X80/J80,4)</f>
        <v>0</v>
      </c>
      <c r="Z80" s="747"/>
      <c r="AA80" s="26">
        <f t="shared" ref="AA80:AA81" si="128">H80-T80</f>
        <v>29.73</v>
      </c>
      <c r="AB80" s="37">
        <f t="shared" ref="AB80:AB81" si="129">ROUND(AA80*I80,2)</f>
        <v>5113.5600000000004</v>
      </c>
      <c r="AC80" s="751">
        <f t="shared" ref="AC80:AC81" si="130">ROUND(AB80/J80,4)</f>
        <v>1</v>
      </c>
      <c r="AF80" s="16">
        <f t="shared" si="79"/>
        <v>5113.5600000000004</v>
      </c>
      <c r="AG80" s="124">
        <f t="shared" si="80"/>
        <v>0</v>
      </c>
    </row>
    <row r="81" spans="2:33" ht="30" customHeight="1" thickBot="1" x14ac:dyDescent="0.3">
      <c r="B81" s="299">
        <f>[1]Sheet1!$B$53</f>
        <v>439</v>
      </c>
      <c r="C81" s="1184" t="str">
        <f>[1]Sheet1!$C$53</f>
        <v>Columna  (0.15m x 0.20m + 4 No. 3 + Est No. 2 @ 0.20m)</v>
      </c>
      <c r="D81" s="1185"/>
      <c r="E81" s="1185"/>
      <c r="F81" s="1188"/>
      <c r="G81" s="483" t="str">
        <f>[1]Sheet1!$E$53</f>
        <v>ml</v>
      </c>
      <c r="H81" s="484">
        <f>[1]Sheet1!$D$53</f>
        <v>9</v>
      </c>
      <c r="I81" s="66">
        <f>[1]Sheet1!$F$53</f>
        <v>153</v>
      </c>
      <c r="J81" s="62">
        <f t="shared" si="122"/>
        <v>1377</v>
      </c>
      <c r="K81" s="747"/>
      <c r="L81" s="28"/>
      <c r="M81" s="821"/>
      <c r="N81" s="13"/>
      <c r="O81" s="706">
        <f t="shared" si="120"/>
        <v>9</v>
      </c>
      <c r="P81" s="429">
        <f t="shared" si="121"/>
        <v>1377</v>
      </c>
      <c r="Q81" s="747"/>
      <c r="R81" s="28">
        <v>0</v>
      </c>
      <c r="S81" s="13"/>
      <c r="T81" s="29">
        <f t="shared" si="123"/>
        <v>0</v>
      </c>
      <c r="U81" s="747"/>
      <c r="V81" s="53">
        <f t="shared" si="124"/>
        <v>0</v>
      </c>
      <c r="W81" s="66">
        <f t="shared" si="125"/>
        <v>0</v>
      </c>
      <c r="X81" s="66">
        <f t="shared" si="126"/>
        <v>0</v>
      </c>
      <c r="Y81" s="753">
        <f t="shared" si="127"/>
        <v>0</v>
      </c>
      <c r="Z81" s="747"/>
      <c r="AA81" s="28">
        <f t="shared" si="128"/>
        <v>9</v>
      </c>
      <c r="AB81" s="66">
        <f t="shared" si="129"/>
        <v>1377</v>
      </c>
      <c r="AC81" s="753">
        <f t="shared" si="130"/>
        <v>1</v>
      </c>
      <c r="AF81" s="16">
        <f t="shared" si="79"/>
        <v>1377</v>
      </c>
      <c r="AG81" s="124">
        <f t="shared" si="80"/>
        <v>0</v>
      </c>
    </row>
    <row r="82" spans="2:33" ht="23.25" customHeight="1" thickBot="1" x14ac:dyDescent="0.3">
      <c r="B82" s="299"/>
      <c r="C82" s="442"/>
      <c r="D82" s="322"/>
      <c r="E82" s="322"/>
      <c r="F82" s="322"/>
      <c r="G82" s="524"/>
      <c r="H82" s="1189" t="s">
        <v>308</v>
      </c>
      <c r="I82" s="1190"/>
      <c r="J82" s="451">
        <f>SUM(J79:J81)</f>
        <v>7560.56</v>
      </c>
      <c r="K82" s="454"/>
      <c r="L82" s="455"/>
      <c r="M82" s="456"/>
      <c r="N82" s="456"/>
      <c r="O82" s="456"/>
      <c r="P82" s="451">
        <f>SUM(P79:P81)</f>
        <v>7560.56</v>
      </c>
      <c r="Q82" s="454"/>
      <c r="R82" s="455"/>
      <c r="S82" s="456"/>
      <c r="T82" s="457"/>
      <c r="U82" s="454"/>
      <c r="V82" s="451">
        <f>SUM(V79:V81)</f>
        <v>0</v>
      </c>
      <c r="W82" s="451">
        <f>SUM(W79:W81)</f>
        <v>0</v>
      </c>
      <c r="X82" s="451">
        <f>SUM(X79:X81)</f>
        <v>0</v>
      </c>
      <c r="Y82" s="458">
        <f>ROUND(X82/P82,4)</f>
        <v>0</v>
      </c>
      <c r="Z82" s="454"/>
      <c r="AA82" s="517"/>
      <c r="AB82" s="451">
        <f>SUM(AB79:AB81)</f>
        <v>7560.56</v>
      </c>
      <c r="AC82" s="458">
        <f t="shared" ref="AC82" si="131">ROUND(AB82/P82,4)</f>
        <v>1</v>
      </c>
      <c r="AF82" s="16">
        <f t="shared" ref="AF82:AF121" si="132">X82+AB82</f>
        <v>7560.56</v>
      </c>
      <c r="AG82" s="124">
        <f t="shared" ref="AG82:AG121" si="133">P82-AF82</f>
        <v>0</v>
      </c>
    </row>
    <row r="83" spans="2:33" ht="14.25" customHeight="1" thickBot="1" x14ac:dyDescent="0.3">
      <c r="B83" s="761">
        <f>[1]Sheet1!$B$54</f>
        <v>500</v>
      </c>
      <c r="C83" s="1191" t="str">
        <f>[1]Sheet1!$C$54</f>
        <v>CUBIERTA Y ESTRUCTURA DE TECHO</v>
      </c>
      <c r="D83" s="1192"/>
      <c r="E83" s="1192"/>
      <c r="F83" s="1192"/>
      <c r="G83" s="259"/>
      <c r="H83" s="260"/>
      <c r="I83" s="261"/>
      <c r="J83" s="262"/>
      <c r="K83" s="747"/>
      <c r="L83" s="418"/>
      <c r="M83" s="422"/>
      <c r="N83" s="422"/>
      <c r="O83" s="422"/>
      <c r="P83" s="430"/>
      <c r="Q83" s="747"/>
      <c r="R83" s="263"/>
      <c r="S83" s="260"/>
      <c r="T83" s="264"/>
      <c r="U83" s="747"/>
      <c r="V83" s="265"/>
      <c r="W83" s="261"/>
      <c r="X83" s="261"/>
      <c r="Y83" s="266"/>
      <c r="Z83" s="747"/>
      <c r="AA83" s="263"/>
      <c r="AB83" s="261"/>
      <c r="AC83" s="266"/>
      <c r="AF83" s="16">
        <f t="shared" si="132"/>
        <v>0</v>
      </c>
      <c r="AG83" s="124">
        <f t="shared" si="133"/>
        <v>0</v>
      </c>
    </row>
    <row r="84" spans="2:33" ht="15" customHeight="1" x14ac:dyDescent="0.25">
      <c r="B84" s="780">
        <f>[1]Sheet1!$B$55</f>
        <v>519</v>
      </c>
      <c r="C84" s="1197" t="str">
        <f>[1]Sheet1!$C$55</f>
        <v>Estructura Portante De Metal</v>
      </c>
      <c r="D84" s="1198"/>
      <c r="E84" s="1198"/>
      <c r="F84" s="1198"/>
      <c r="G84" s="485" t="str">
        <f>[1]Sheet1!$E$55</f>
        <v>m²</v>
      </c>
      <c r="H84" s="486">
        <f>[1]Sheet1!$D$55</f>
        <v>47.93</v>
      </c>
      <c r="I84" s="55">
        <f>[1]Sheet1!$F$55</f>
        <v>236</v>
      </c>
      <c r="J84" s="38">
        <f t="shared" si="122"/>
        <v>11311.48</v>
      </c>
      <c r="K84" s="747"/>
      <c r="L84" s="269"/>
      <c r="M84" s="818"/>
      <c r="N84" s="270"/>
      <c r="O84" s="823">
        <f t="shared" ref="O84:O85" si="134">H84-L84+M84+N84</f>
        <v>47.93</v>
      </c>
      <c r="P84" s="427">
        <f t="shared" ref="P84:P85" si="135">ROUND(I84*O84,2)</f>
        <v>11311.48</v>
      </c>
      <c r="Q84" s="747"/>
      <c r="R84" s="269">
        <v>0</v>
      </c>
      <c r="S84" s="270"/>
      <c r="T84" s="300">
        <f t="shared" si="123"/>
        <v>0</v>
      </c>
      <c r="U84" s="747"/>
      <c r="V84" s="52">
        <f t="shared" ref="V84:V85" si="136">ROUND(R84*I84,2)</f>
        <v>0</v>
      </c>
      <c r="W84" s="55">
        <f t="shared" ref="W84:W85" si="137">ROUND(S84*I84,2)</f>
        <v>0</v>
      </c>
      <c r="X84" s="55">
        <f t="shared" ref="X84:X85" si="138">ROUND(T84*I84,2)</f>
        <v>0</v>
      </c>
      <c r="Y84" s="750">
        <f t="shared" ref="Y84:Y85" si="139">ROUND(X84/J84,4)</f>
        <v>0</v>
      </c>
      <c r="Z84" s="747"/>
      <c r="AA84" s="269">
        <f t="shared" ref="AA84:AA85" si="140">H84-T84</f>
        <v>47.93</v>
      </c>
      <c r="AB84" s="55">
        <f t="shared" ref="AB84:AB85" si="141">ROUND(AA84*I84,2)</f>
        <v>11311.48</v>
      </c>
      <c r="AC84" s="750">
        <f t="shared" ref="AC84:AC85" si="142">ROUND(AB84/J84,4)</f>
        <v>1</v>
      </c>
      <c r="AF84" s="16">
        <f t="shared" si="132"/>
        <v>11311.48</v>
      </c>
      <c r="AG84" s="124">
        <f t="shared" si="133"/>
        <v>0</v>
      </c>
    </row>
    <row r="85" spans="2:33" ht="30" customHeight="1" thickBot="1" x14ac:dyDescent="0.3">
      <c r="B85" s="886">
        <f>[1]Sheet1!$B$56</f>
        <v>525</v>
      </c>
      <c r="C85" s="1184" t="str">
        <f>[1]Sheet1!$C$56</f>
        <v>Cubierta De Lámina Termoacústica (Incluye Canal Y Bap Ѳ=3" + cerramiento de block pin)</v>
      </c>
      <c r="D85" s="1185"/>
      <c r="E85" s="1185"/>
      <c r="F85" s="1185"/>
      <c r="G85" s="487" t="str">
        <f>[1]Sheet1!$E$56</f>
        <v>m²</v>
      </c>
      <c r="H85" s="488">
        <f>[1]Sheet1!$D$56</f>
        <v>325.97000000000003</v>
      </c>
      <c r="I85" s="66">
        <f>[1]Sheet1!$F$56</f>
        <v>412</v>
      </c>
      <c r="J85" s="62">
        <f t="shared" si="122"/>
        <v>134299.64000000001</v>
      </c>
      <c r="K85" s="747"/>
      <c r="L85" s="28"/>
      <c r="M85" s="13">
        <v>20.04</v>
      </c>
      <c r="N85" s="13"/>
      <c r="O85" s="13">
        <f t="shared" si="134"/>
        <v>346.01000000000005</v>
      </c>
      <c r="P85" s="429">
        <f t="shared" si="135"/>
        <v>142556.12</v>
      </c>
      <c r="Q85" s="747"/>
      <c r="R85" s="28">
        <v>0</v>
      </c>
      <c r="S85" s="13"/>
      <c r="T85" s="29">
        <f t="shared" si="123"/>
        <v>0</v>
      </c>
      <c r="U85" s="747"/>
      <c r="V85" s="53">
        <f t="shared" si="136"/>
        <v>0</v>
      </c>
      <c r="W85" s="66">
        <f t="shared" si="137"/>
        <v>0</v>
      </c>
      <c r="X85" s="66">
        <f t="shared" si="138"/>
        <v>0</v>
      </c>
      <c r="Y85" s="753">
        <f t="shared" si="139"/>
        <v>0</v>
      </c>
      <c r="Z85" s="747"/>
      <c r="AA85" s="28">
        <f t="shared" si="140"/>
        <v>325.97000000000003</v>
      </c>
      <c r="AB85" s="66">
        <f t="shared" si="141"/>
        <v>134299.64000000001</v>
      </c>
      <c r="AC85" s="753">
        <f t="shared" si="142"/>
        <v>1</v>
      </c>
      <c r="AF85" s="16">
        <f t="shared" si="132"/>
        <v>134299.64000000001</v>
      </c>
      <c r="AG85" s="124">
        <f t="shared" si="133"/>
        <v>8256.4799999999814</v>
      </c>
    </row>
    <row r="86" spans="2:33" ht="23.25" customHeight="1" thickBot="1" x14ac:dyDescent="0.3">
      <c r="B86" s="299"/>
      <c r="C86" s="442"/>
      <c r="D86" s="322"/>
      <c r="E86" s="322"/>
      <c r="F86" s="322"/>
      <c r="G86" s="525"/>
      <c r="H86" s="1189" t="s">
        <v>308</v>
      </c>
      <c r="I86" s="1190"/>
      <c r="J86" s="451">
        <f>SUM(J84:J85)</f>
        <v>145611.12000000002</v>
      </c>
      <c r="K86" s="454"/>
      <c r="L86" s="455"/>
      <c r="M86" s="456"/>
      <c r="N86" s="456"/>
      <c r="O86" s="456"/>
      <c r="P86" s="451">
        <f>SUM(P84:P85)</f>
        <v>153867.6</v>
      </c>
      <c r="Q86" s="454"/>
      <c r="R86" s="455"/>
      <c r="S86" s="456"/>
      <c r="T86" s="457"/>
      <c r="U86" s="454"/>
      <c r="V86" s="451">
        <f>SUM(V84:V85)</f>
        <v>0</v>
      </c>
      <c r="W86" s="451">
        <f>SUM(W84:W85)</f>
        <v>0</v>
      </c>
      <c r="X86" s="451">
        <f>SUM(X84:X85)</f>
        <v>0</v>
      </c>
      <c r="Y86" s="458">
        <f>ROUND(X86/P86,4)</f>
        <v>0</v>
      </c>
      <c r="Z86" s="454"/>
      <c r="AA86" s="517"/>
      <c r="AB86" s="451">
        <f>SUM(AB84:AB85)</f>
        <v>145611.12000000002</v>
      </c>
      <c r="AC86" s="458">
        <f t="shared" ref="AC86" si="143">ROUND(AB86/P86,4)</f>
        <v>0.94630000000000003</v>
      </c>
      <c r="AF86" s="16">
        <f t="shared" si="132"/>
        <v>145611.12000000002</v>
      </c>
      <c r="AG86" s="124">
        <f t="shared" si="133"/>
        <v>8256.4799999999814</v>
      </c>
    </row>
    <row r="87" spans="2:33" ht="14.25" customHeight="1" thickBot="1" x14ac:dyDescent="0.3">
      <c r="B87" s="761">
        <f>[1]Sheet1!$B$57</f>
        <v>600</v>
      </c>
      <c r="C87" s="1191" t="str">
        <f>[1]Sheet1!$C$57</f>
        <v>ACABADOS</v>
      </c>
      <c r="D87" s="1192"/>
      <c r="E87" s="1192"/>
      <c r="F87" s="1192"/>
      <c r="G87" s="259"/>
      <c r="H87" s="260"/>
      <c r="I87" s="261"/>
      <c r="J87" s="262"/>
      <c r="K87" s="747"/>
      <c r="L87" s="418"/>
      <c r="M87" s="422"/>
      <c r="N87" s="422"/>
      <c r="O87" s="422"/>
      <c r="P87" s="430"/>
      <c r="Q87" s="747"/>
      <c r="R87" s="263"/>
      <c r="S87" s="260"/>
      <c r="T87" s="264"/>
      <c r="U87" s="747"/>
      <c r="V87" s="265"/>
      <c r="W87" s="261"/>
      <c r="X87" s="261"/>
      <c r="Y87" s="266"/>
      <c r="Z87" s="747"/>
      <c r="AA87" s="263"/>
      <c r="AB87" s="261"/>
      <c r="AC87" s="266"/>
      <c r="AF87" s="16">
        <f t="shared" si="132"/>
        <v>0</v>
      </c>
      <c r="AG87" s="124">
        <f t="shared" si="133"/>
        <v>0</v>
      </c>
    </row>
    <row r="88" spans="2:33" ht="15" customHeight="1" x14ac:dyDescent="0.25">
      <c r="B88" s="780">
        <f>[1]Sheet1!$B$58</f>
        <v>623</v>
      </c>
      <c r="C88" s="1197" t="str">
        <f>[1]Sheet1!$C$58</f>
        <v>Azulejo</v>
      </c>
      <c r="D88" s="1198"/>
      <c r="E88" s="1198"/>
      <c r="F88" s="1198"/>
      <c r="G88" s="489" t="str">
        <f>[1]Sheet1!$E$58</f>
        <v>m²</v>
      </c>
      <c r="H88" s="490">
        <f>[1]Sheet1!$D$58</f>
        <v>89.97</v>
      </c>
      <c r="I88" s="55">
        <f>[1]Sheet1!$F$58</f>
        <v>215</v>
      </c>
      <c r="J88" s="38">
        <f t="shared" si="122"/>
        <v>19343.55</v>
      </c>
      <c r="K88" s="747"/>
      <c r="L88" s="269"/>
      <c r="M88" s="818"/>
      <c r="N88" s="270"/>
      <c r="O88" s="823">
        <f t="shared" ref="O88:O92" si="144">H88-L88+M88+N88</f>
        <v>89.97</v>
      </c>
      <c r="P88" s="427">
        <f t="shared" ref="P88:P92" si="145">ROUND(I88*O88,2)</f>
        <v>19343.55</v>
      </c>
      <c r="Q88" s="747"/>
      <c r="R88" s="269">
        <v>0</v>
      </c>
      <c r="S88" s="270"/>
      <c r="T88" s="300">
        <f t="shared" si="123"/>
        <v>0</v>
      </c>
      <c r="U88" s="747"/>
      <c r="V88" s="52">
        <f t="shared" ref="V88:V92" si="146">ROUND(R88*I88,2)</f>
        <v>0</v>
      </c>
      <c r="W88" s="55">
        <f t="shared" ref="W88:W92" si="147">ROUND(S88*I88,2)</f>
        <v>0</v>
      </c>
      <c r="X88" s="55">
        <f t="shared" ref="X88:X92" si="148">ROUND(T88*I88,2)</f>
        <v>0</v>
      </c>
      <c r="Y88" s="750">
        <f t="shared" ref="Y88:Y92" si="149">ROUND(X88/J88,4)</f>
        <v>0</v>
      </c>
      <c r="Z88" s="747"/>
      <c r="AA88" s="269">
        <f t="shared" ref="AA88:AA92" si="150">H88-T88</f>
        <v>89.97</v>
      </c>
      <c r="AB88" s="55">
        <f t="shared" ref="AB88:AB92" si="151">ROUND(AA88*I88,2)</f>
        <v>19343.55</v>
      </c>
      <c r="AC88" s="750">
        <f t="shared" ref="AC88:AC92" si="152">ROUND(AB88/J88,4)</f>
        <v>1</v>
      </c>
      <c r="AF88" s="16">
        <f t="shared" si="132"/>
        <v>19343.55</v>
      </c>
      <c r="AG88" s="124">
        <f t="shared" si="133"/>
        <v>0</v>
      </c>
    </row>
    <row r="89" spans="2:33" ht="15" customHeight="1" x14ac:dyDescent="0.25">
      <c r="B89" s="782">
        <f>[1]Sheet1!$B$59</f>
        <v>635</v>
      </c>
      <c r="C89" s="1186" t="str">
        <f>[1]Sheet1!$C$59</f>
        <v>Piso De Granito Antideslizante</v>
      </c>
      <c r="D89" s="1187"/>
      <c r="E89" s="1187"/>
      <c r="F89" s="1187"/>
      <c r="G89" s="491" t="str">
        <f>[1]Sheet1!$E$59</f>
        <v>m²</v>
      </c>
      <c r="H89" s="492">
        <f>[1]Sheet1!$D$59</f>
        <v>36.96</v>
      </c>
      <c r="I89" s="37">
        <f>[1]Sheet1!$F$59</f>
        <v>314</v>
      </c>
      <c r="J89" s="43">
        <f t="shared" si="122"/>
        <v>11605.44</v>
      </c>
      <c r="K89" s="747"/>
      <c r="L89" s="26"/>
      <c r="M89" s="817"/>
      <c r="N89" s="12"/>
      <c r="O89" s="36">
        <f t="shared" si="144"/>
        <v>36.96</v>
      </c>
      <c r="P89" s="428">
        <f t="shared" si="145"/>
        <v>11605.44</v>
      </c>
      <c r="Q89" s="747"/>
      <c r="R89" s="26">
        <v>0</v>
      </c>
      <c r="S89" s="12"/>
      <c r="T89" s="68">
        <f t="shared" si="123"/>
        <v>0</v>
      </c>
      <c r="U89" s="747"/>
      <c r="V89" s="47">
        <f t="shared" si="146"/>
        <v>0</v>
      </c>
      <c r="W89" s="37">
        <f t="shared" si="147"/>
        <v>0</v>
      </c>
      <c r="X89" s="37">
        <f t="shared" si="148"/>
        <v>0</v>
      </c>
      <c r="Y89" s="751">
        <f t="shared" si="149"/>
        <v>0</v>
      </c>
      <c r="Z89" s="747"/>
      <c r="AA89" s="26">
        <f t="shared" si="150"/>
        <v>36.96</v>
      </c>
      <c r="AB89" s="37">
        <f t="shared" si="151"/>
        <v>11605.44</v>
      </c>
      <c r="AC89" s="751">
        <f t="shared" si="152"/>
        <v>1</v>
      </c>
      <c r="AF89" s="16">
        <f t="shared" si="132"/>
        <v>11605.44</v>
      </c>
      <c r="AG89" s="124">
        <f t="shared" si="133"/>
        <v>0</v>
      </c>
    </row>
    <row r="90" spans="2:33" ht="15" customHeight="1" x14ac:dyDescent="0.25">
      <c r="B90" s="782">
        <f>[1]Sheet1!$B$60</f>
        <v>654</v>
      </c>
      <c r="C90" s="1186" t="str">
        <f>[1]Sheet1!$C$60</f>
        <v>Pintura De Muros</v>
      </c>
      <c r="D90" s="1187"/>
      <c r="E90" s="1187"/>
      <c r="F90" s="1187"/>
      <c r="G90" s="491" t="str">
        <f>[1]Sheet1!$E$60</f>
        <v>m²</v>
      </c>
      <c r="H90" s="492">
        <f>[1]Sheet1!$D$60</f>
        <v>514.11</v>
      </c>
      <c r="I90" s="37">
        <f>[1]Sheet1!$F$60</f>
        <v>53</v>
      </c>
      <c r="J90" s="43">
        <f t="shared" si="122"/>
        <v>27247.83</v>
      </c>
      <c r="K90" s="747"/>
      <c r="L90" s="26"/>
      <c r="M90" s="817"/>
      <c r="N90" s="12"/>
      <c r="O90" s="36">
        <f t="shared" si="144"/>
        <v>514.11</v>
      </c>
      <c r="P90" s="428">
        <f t="shared" si="145"/>
        <v>27247.83</v>
      </c>
      <c r="Q90" s="747"/>
      <c r="R90" s="26">
        <v>0</v>
      </c>
      <c r="S90" s="12"/>
      <c r="T90" s="68">
        <f t="shared" si="123"/>
        <v>0</v>
      </c>
      <c r="U90" s="747"/>
      <c r="V90" s="47">
        <f t="shared" si="146"/>
        <v>0</v>
      </c>
      <c r="W90" s="37">
        <f t="shared" si="147"/>
        <v>0</v>
      </c>
      <c r="X90" s="37">
        <f t="shared" si="148"/>
        <v>0</v>
      </c>
      <c r="Y90" s="751">
        <f t="shared" si="149"/>
        <v>0</v>
      </c>
      <c r="Z90" s="747"/>
      <c r="AA90" s="26">
        <f t="shared" si="150"/>
        <v>514.11</v>
      </c>
      <c r="AB90" s="37">
        <f t="shared" si="151"/>
        <v>27247.83</v>
      </c>
      <c r="AC90" s="751">
        <f t="shared" si="152"/>
        <v>1</v>
      </c>
      <c r="AF90" s="16">
        <f t="shared" si="132"/>
        <v>27247.83</v>
      </c>
      <c r="AG90" s="124">
        <f t="shared" si="133"/>
        <v>0</v>
      </c>
    </row>
    <row r="91" spans="2:33" ht="15" customHeight="1" x14ac:dyDescent="0.25">
      <c r="B91" s="782">
        <f>[1]Sheet1!$B$61</f>
        <v>657</v>
      </c>
      <c r="C91" s="1186" t="str">
        <f>[1]Sheet1!$C$61</f>
        <v>Pintura Estructura Portante</v>
      </c>
      <c r="D91" s="1187"/>
      <c r="E91" s="1187"/>
      <c r="F91" s="1187"/>
      <c r="G91" s="491" t="str">
        <f>[1]Sheet1!$E$61</f>
        <v>m²</v>
      </c>
      <c r="H91" s="492">
        <f>[1]Sheet1!$D$61</f>
        <v>278.04000000000002</v>
      </c>
      <c r="I91" s="37">
        <f>[1]Sheet1!$F$61</f>
        <v>54</v>
      </c>
      <c r="J91" s="43">
        <f t="shared" si="122"/>
        <v>15014.16</v>
      </c>
      <c r="K91" s="747"/>
      <c r="L91" s="26"/>
      <c r="M91" s="817"/>
      <c r="N91" s="12"/>
      <c r="O91" s="12">
        <f t="shared" si="144"/>
        <v>278.04000000000002</v>
      </c>
      <c r="P91" s="428">
        <f t="shared" si="145"/>
        <v>15014.16</v>
      </c>
      <c r="Q91" s="747"/>
      <c r="R91" s="26">
        <v>0</v>
      </c>
      <c r="S91" s="12"/>
      <c r="T91" s="68">
        <f t="shared" si="123"/>
        <v>0</v>
      </c>
      <c r="U91" s="747"/>
      <c r="V91" s="47">
        <f t="shared" si="146"/>
        <v>0</v>
      </c>
      <c r="W91" s="37">
        <f t="shared" si="147"/>
        <v>0</v>
      </c>
      <c r="X91" s="37">
        <f t="shared" si="148"/>
        <v>0</v>
      </c>
      <c r="Y91" s="751">
        <f t="shared" si="149"/>
        <v>0</v>
      </c>
      <c r="Z91" s="747"/>
      <c r="AA91" s="26">
        <f t="shared" si="150"/>
        <v>278.04000000000002</v>
      </c>
      <c r="AB91" s="37">
        <f t="shared" si="151"/>
        <v>15014.16</v>
      </c>
      <c r="AC91" s="751">
        <f t="shared" si="152"/>
        <v>1</v>
      </c>
      <c r="AF91" s="16">
        <f t="shared" si="132"/>
        <v>15014.16</v>
      </c>
      <c r="AG91" s="124">
        <f t="shared" si="133"/>
        <v>0</v>
      </c>
    </row>
    <row r="92" spans="2:33" ht="15" customHeight="1" thickBot="1" x14ac:dyDescent="0.3">
      <c r="B92" s="886">
        <f>[1]Sheet1!$B$62</f>
        <v>662</v>
      </c>
      <c r="C92" s="1184" t="str">
        <f>[1]Sheet1!$C$62</f>
        <v>Piso De Granito</v>
      </c>
      <c r="D92" s="1185"/>
      <c r="E92" s="1185"/>
      <c r="F92" s="1185"/>
      <c r="G92" s="493" t="str">
        <f>[1]Sheet1!$E$62</f>
        <v>m²</v>
      </c>
      <c r="H92" s="494">
        <f>[1]Sheet1!$D$62</f>
        <v>208.19</v>
      </c>
      <c r="I92" s="66">
        <f>[1]Sheet1!$F$62</f>
        <v>264</v>
      </c>
      <c r="J92" s="62">
        <f t="shared" si="122"/>
        <v>54962.16</v>
      </c>
      <c r="K92" s="747"/>
      <c r="L92" s="28"/>
      <c r="M92" s="13">
        <v>57.52</v>
      </c>
      <c r="N92" s="13"/>
      <c r="O92" s="706">
        <f t="shared" si="144"/>
        <v>265.70999999999998</v>
      </c>
      <c r="P92" s="429">
        <f t="shared" si="145"/>
        <v>70147.44</v>
      </c>
      <c r="Q92" s="747"/>
      <c r="R92" s="28">
        <v>0</v>
      </c>
      <c r="S92" s="13"/>
      <c r="T92" s="29">
        <f t="shared" si="123"/>
        <v>0</v>
      </c>
      <c r="U92" s="747"/>
      <c r="V92" s="53">
        <f t="shared" si="146"/>
        <v>0</v>
      </c>
      <c r="W92" s="66">
        <f t="shared" si="147"/>
        <v>0</v>
      </c>
      <c r="X92" s="66">
        <f t="shared" si="148"/>
        <v>0</v>
      </c>
      <c r="Y92" s="753">
        <f t="shared" si="149"/>
        <v>0</v>
      </c>
      <c r="Z92" s="747"/>
      <c r="AA92" s="28">
        <f t="shared" si="150"/>
        <v>208.19</v>
      </c>
      <c r="AB92" s="66">
        <f t="shared" si="151"/>
        <v>54962.16</v>
      </c>
      <c r="AC92" s="753">
        <f t="shared" si="152"/>
        <v>1</v>
      </c>
      <c r="AF92" s="16">
        <f t="shared" si="132"/>
        <v>54962.16</v>
      </c>
      <c r="AG92" s="124">
        <f t="shared" si="133"/>
        <v>15185.279999999999</v>
      </c>
    </row>
    <row r="93" spans="2:33" ht="23.25" customHeight="1" thickBot="1" x14ac:dyDescent="0.3">
      <c r="B93" s="299"/>
      <c r="C93" s="442"/>
      <c r="D93" s="322"/>
      <c r="E93" s="322"/>
      <c r="F93" s="322"/>
      <c r="G93" s="526"/>
      <c r="H93" s="1189" t="s">
        <v>308</v>
      </c>
      <c r="I93" s="1190"/>
      <c r="J93" s="451">
        <f>SUM(J88:J92)</f>
        <v>128173.14</v>
      </c>
      <c r="K93" s="454"/>
      <c r="L93" s="455"/>
      <c r="M93" s="456"/>
      <c r="N93" s="456"/>
      <c r="O93" s="456"/>
      <c r="P93" s="451">
        <f>SUM(P88:P92)</f>
        <v>143358.41999999998</v>
      </c>
      <c r="Q93" s="454"/>
      <c r="R93" s="455"/>
      <c r="S93" s="456"/>
      <c r="T93" s="457"/>
      <c r="U93" s="454"/>
      <c r="V93" s="451">
        <f>SUM(V88:V92)</f>
        <v>0</v>
      </c>
      <c r="W93" s="451">
        <f>SUM(W88:W92)</f>
        <v>0</v>
      </c>
      <c r="X93" s="451">
        <f>SUM(X88:X92)</f>
        <v>0</v>
      </c>
      <c r="Y93" s="458">
        <f>ROUND(X93/P93,4)</f>
        <v>0</v>
      </c>
      <c r="Z93" s="454"/>
      <c r="AA93" s="517"/>
      <c r="AB93" s="451">
        <f>SUM(AB88:AB92)</f>
        <v>128173.14</v>
      </c>
      <c r="AC93" s="458">
        <f t="shared" ref="AC93" si="153">ROUND(AB93/P93,4)</f>
        <v>0.89410000000000001</v>
      </c>
      <c r="AF93" s="16">
        <f t="shared" si="132"/>
        <v>128173.14</v>
      </c>
      <c r="AG93" s="124">
        <f t="shared" si="133"/>
        <v>15185.279999999984</v>
      </c>
    </row>
    <row r="94" spans="2:33" ht="14.25" customHeight="1" thickBot="1" x14ac:dyDescent="0.3">
      <c r="B94" s="761">
        <f>[1]Sheet1!$B$63</f>
        <v>700</v>
      </c>
      <c r="C94" s="1191" t="str">
        <f>[1]Sheet1!$C$63</f>
        <v>PUERTAS</v>
      </c>
      <c r="D94" s="1192"/>
      <c r="E94" s="1192"/>
      <c r="F94" s="1192"/>
      <c r="G94" s="259"/>
      <c r="H94" s="260"/>
      <c r="I94" s="261"/>
      <c r="J94" s="262"/>
      <c r="K94" s="747"/>
      <c r="L94" s="23"/>
      <c r="M94" s="15"/>
      <c r="N94" s="15"/>
      <c r="O94" s="15"/>
      <c r="P94" s="827"/>
      <c r="Q94" s="747"/>
      <c r="R94" s="263"/>
      <c r="S94" s="260"/>
      <c r="T94" s="264"/>
      <c r="U94" s="747"/>
      <c r="V94" s="265"/>
      <c r="W94" s="261"/>
      <c r="X94" s="261"/>
      <c r="Y94" s="266"/>
      <c r="Z94" s="747"/>
      <c r="AA94" s="263"/>
      <c r="AB94" s="261"/>
      <c r="AC94" s="266"/>
      <c r="AF94" s="16">
        <f t="shared" si="132"/>
        <v>0</v>
      </c>
      <c r="AG94" s="124">
        <f t="shared" si="133"/>
        <v>0</v>
      </c>
    </row>
    <row r="95" spans="2:33" ht="14.25" customHeight="1" thickBot="1" x14ac:dyDescent="0.3">
      <c r="B95" s="893">
        <f>[2]Sheet1!$B$179</f>
        <v>715</v>
      </c>
      <c r="C95" s="1232" t="str">
        <f>[2]Sheet1!$C$179</f>
        <v>Puerta De Metal con pivote</v>
      </c>
      <c r="D95" s="1232"/>
      <c r="E95" s="1232"/>
      <c r="F95" s="1232"/>
      <c r="G95" s="463" t="str">
        <f>[2]Sheet1!$E$179</f>
        <v>Unidad</v>
      </c>
      <c r="H95" s="833">
        <v>0</v>
      </c>
      <c r="I95" s="37">
        <f>[2]Sheet1!$F$179</f>
        <v>2654</v>
      </c>
      <c r="J95" s="43">
        <f t="shared" ref="J95" si="154">ROUND(H95*I95,2)</f>
        <v>0</v>
      </c>
      <c r="K95" s="826"/>
      <c r="L95" s="25"/>
      <c r="M95" s="816">
        <v>6</v>
      </c>
      <c r="N95" s="706"/>
      <c r="O95" s="706">
        <f t="shared" ref="O95" si="155">H95-L95+M95+N95</f>
        <v>6</v>
      </c>
      <c r="P95" s="795">
        <f t="shared" ref="P95" si="156">ROUND(I95*O95,2)</f>
        <v>15924</v>
      </c>
      <c r="Q95" s="912"/>
      <c r="R95" s="269">
        <v>0</v>
      </c>
      <c r="S95" s="270"/>
      <c r="T95" s="271">
        <f t="shared" ref="T95" si="157">R95+S95</f>
        <v>0</v>
      </c>
      <c r="U95" s="912"/>
      <c r="V95" s="49">
        <f t="shared" ref="V95" si="158">ROUND(R95*I95,2)</f>
        <v>0</v>
      </c>
      <c r="W95" s="282">
        <f t="shared" ref="W95" si="159">ROUND(S95*I95,2)</f>
        <v>0</v>
      </c>
      <c r="X95" s="51">
        <f t="shared" ref="X95" si="160">ROUND(T95*I95,2)</f>
        <v>0</v>
      </c>
      <c r="Y95" s="849">
        <v>0</v>
      </c>
      <c r="Z95" s="520"/>
      <c r="AA95" s="273">
        <f t="shared" ref="AA95" si="161">O95-T95</f>
        <v>6</v>
      </c>
      <c r="AB95" s="440">
        <f t="shared" ref="AB95" si="162">ROUND(AA95*I95,2)</f>
        <v>15924</v>
      </c>
      <c r="AC95" s="154">
        <v>0</v>
      </c>
      <c r="AF95" s="16"/>
      <c r="AG95" s="124"/>
    </row>
    <row r="96" spans="2:33" ht="15" customHeight="1" thickBot="1" x14ac:dyDescent="0.3">
      <c r="B96" s="893">
        <f>[1]Sheet1!$B$149</f>
        <v>718</v>
      </c>
      <c r="C96" s="1232" t="str">
        <f>[1]Sheet1!$C$149</f>
        <v>Puerta De Metal Con Sobreluz (1.00*3.00)</v>
      </c>
      <c r="D96" s="1232"/>
      <c r="E96" s="1232"/>
      <c r="F96" s="1232"/>
      <c r="G96" s="463" t="str">
        <f>[1]Sheet1!$E$149</f>
        <v>Unidad</v>
      </c>
      <c r="H96" s="833">
        <v>0</v>
      </c>
      <c r="I96" s="37">
        <f>[1]Sheet1!$F$149</f>
        <v>2766</v>
      </c>
      <c r="J96" s="43">
        <f t="shared" ref="J96" si="163">ROUND(H96*I96,2)</f>
        <v>0</v>
      </c>
      <c r="K96" s="826"/>
      <c r="L96" s="25"/>
      <c r="M96" s="816">
        <v>7</v>
      </c>
      <c r="N96" s="706"/>
      <c r="O96" s="706">
        <f t="shared" ref="O96" si="164">H96-L96+M96+N96</f>
        <v>7</v>
      </c>
      <c r="P96" s="795">
        <f t="shared" ref="P96" si="165">ROUND(I96*O96,2)</f>
        <v>19362</v>
      </c>
      <c r="Q96" s="815"/>
      <c r="R96" s="269">
        <v>0</v>
      </c>
      <c r="S96" s="270"/>
      <c r="T96" s="271">
        <f t="shared" ref="T96" si="166">R96+S96</f>
        <v>0</v>
      </c>
      <c r="U96" s="815"/>
      <c r="V96" s="49">
        <f t="shared" ref="V96" si="167">ROUND(R96*I96,2)</f>
        <v>0</v>
      </c>
      <c r="W96" s="282">
        <f t="shared" ref="W96" si="168">ROUND(S96*I96,2)</f>
        <v>0</v>
      </c>
      <c r="X96" s="51">
        <f t="shared" ref="X96" si="169">ROUND(T96*I96,2)</f>
        <v>0</v>
      </c>
      <c r="Y96" s="814">
        <v>0</v>
      </c>
      <c r="Z96" s="520"/>
      <c r="AA96" s="273">
        <f t="shared" ref="AA96" si="170">O96-T96</f>
        <v>7</v>
      </c>
      <c r="AB96" s="440">
        <f t="shared" ref="AB96" si="171">ROUND(AA96*I96,2)</f>
        <v>19362</v>
      </c>
      <c r="AC96" s="154">
        <v>0</v>
      </c>
      <c r="AE96" s="16">
        <f t="shared" ref="AE96" si="172">L96*I96</f>
        <v>0</v>
      </c>
      <c r="AF96" s="16">
        <f t="shared" si="132"/>
        <v>19362</v>
      </c>
      <c r="AG96" s="124">
        <f t="shared" si="133"/>
        <v>0</v>
      </c>
    </row>
    <row r="97" spans="2:33" ht="15" customHeight="1" x14ac:dyDescent="0.25">
      <c r="B97" s="887">
        <f>[1]Sheet1!$B$64</f>
        <v>746</v>
      </c>
      <c r="C97" s="1208" t="str">
        <f>[1]Sheet1!$C$64</f>
        <v>Pintura De Puerta De Metal (una hoja)</v>
      </c>
      <c r="D97" s="1209"/>
      <c r="E97" s="1209"/>
      <c r="F97" s="1209"/>
      <c r="G97" s="831" t="str">
        <f>[1]Sheet1!$E$64</f>
        <v>Unidad</v>
      </c>
      <c r="H97" s="832">
        <f>[1]Sheet1!$D$64</f>
        <v>11</v>
      </c>
      <c r="I97" s="45">
        <f>[1]Sheet1!$F$64</f>
        <v>393</v>
      </c>
      <c r="J97" s="804">
        <f t="shared" si="122"/>
        <v>4323</v>
      </c>
      <c r="K97" s="747"/>
      <c r="L97" s="25">
        <v>11</v>
      </c>
      <c r="M97" s="816"/>
      <c r="N97" s="706"/>
      <c r="O97" s="706">
        <f t="shared" ref="O97:O98" si="173">H97-L97+M97+N97</f>
        <v>0</v>
      </c>
      <c r="P97" s="795">
        <f t="shared" ref="P97:P98" si="174">ROUND(I97*O97,2)</f>
        <v>0</v>
      </c>
      <c r="Q97" s="747"/>
      <c r="R97" s="25">
        <v>0</v>
      </c>
      <c r="S97" s="706"/>
      <c r="T97" s="834">
        <f t="shared" si="123"/>
        <v>0</v>
      </c>
      <c r="U97" s="747"/>
      <c r="V97" s="52">
        <f t="shared" ref="V97:V98" si="175">ROUND(R97*I97,2)</f>
        <v>0</v>
      </c>
      <c r="W97" s="55">
        <f t="shared" ref="W97:W98" si="176">ROUND(S97*I97,2)</f>
        <v>0</v>
      </c>
      <c r="X97" s="55">
        <f t="shared" ref="X97:X98" si="177">ROUND(T97*I97,2)</f>
        <v>0</v>
      </c>
      <c r="Y97" s="750">
        <f t="shared" ref="Y97:Y98" si="178">ROUND(X97/J97,4)</f>
        <v>0</v>
      </c>
      <c r="Z97" s="747"/>
      <c r="AA97" s="269">
        <f t="shared" ref="AA97:AA98" si="179">H97-T97</f>
        <v>11</v>
      </c>
      <c r="AB97" s="55">
        <f t="shared" ref="AB97:AB98" si="180">ROUND(AA97*I97,2)</f>
        <v>4323</v>
      </c>
      <c r="AC97" s="750">
        <f t="shared" ref="AC97:AC98" si="181">ROUND(AB97/J97,4)</f>
        <v>1</v>
      </c>
      <c r="AF97" s="16">
        <f t="shared" si="132"/>
        <v>4323</v>
      </c>
      <c r="AG97" s="124">
        <f t="shared" si="133"/>
        <v>-4323</v>
      </c>
    </row>
    <row r="98" spans="2:33" ht="15" customHeight="1" thickBot="1" x14ac:dyDescent="0.3">
      <c r="B98" s="874">
        <f>[1]Sheet1!$B$65</f>
        <v>752</v>
      </c>
      <c r="C98" s="1184" t="str">
        <f>[1]Sheet1!$C$65</f>
        <v>Remozamiento De Puertas De Metal (Una Hoja)</v>
      </c>
      <c r="D98" s="1185"/>
      <c r="E98" s="1185"/>
      <c r="F98" s="1185"/>
      <c r="G98" s="535" t="str">
        <f>[1]Sheet1!$E$65</f>
        <v>Unidad</v>
      </c>
      <c r="H98" s="536">
        <f>[1]Sheet1!$D$65</f>
        <v>2</v>
      </c>
      <c r="I98" s="66">
        <f>[1]Sheet1!$F$65</f>
        <v>551</v>
      </c>
      <c r="J98" s="62">
        <f t="shared" si="122"/>
        <v>1102</v>
      </c>
      <c r="K98" s="747"/>
      <c r="L98" s="28">
        <v>2</v>
      </c>
      <c r="M98" s="821"/>
      <c r="N98" s="13"/>
      <c r="O98" s="824">
        <f t="shared" si="173"/>
        <v>0</v>
      </c>
      <c r="P98" s="429">
        <f t="shared" si="174"/>
        <v>0</v>
      </c>
      <c r="Q98" s="747"/>
      <c r="R98" s="67">
        <v>0</v>
      </c>
      <c r="S98" s="36"/>
      <c r="T98" s="68">
        <f t="shared" si="123"/>
        <v>0</v>
      </c>
      <c r="U98" s="747"/>
      <c r="V98" s="49">
        <f t="shared" si="175"/>
        <v>0</v>
      </c>
      <c r="W98" s="51">
        <f t="shared" si="176"/>
        <v>0</v>
      </c>
      <c r="X98" s="51">
        <f t="shared" si="177"/>
        <v>0</v>
      </c>
      <c r="Y98" s="56">
        <f t="shared" si="178"/>
        <v>0</v>
      </c>
      <c r="Z98" s="747"/>
      <c r="AA98" s="67">
        <f t="shared" si="179"/>
        <v>2</v>
      </c>
      <c r="AB98" s="51">
        <f t="shared" si="180"/>
        <v>1102</v>
      </c>
      <c r="AC98" s="56">
        <f t="shared" si="181"/>
        <v>1</v>
      </c>
      <c r="AF98" s="16">
        <f t="shared" si="132"/>
        <v>1102</v>
      </c>
      <c r="AG98" s="124">
        <f t="shared" si="133"/>
        <v>-1102</v>
      </c>
    </row>
    <row r="99" spans="2:33" ht="23.25" customHeight="1" thickBot="1" x14ac:dyDescent="0.3">
      <c r="B99" s="301"/>
      <c r="C99" s="527"/>
      <c r="D99" s="528"/>
      <c r="E99" s="528"/>
      <c r="F99" s="528"/>
      <c r="G99" s="529"/>
      <c r="H99" s="1203" t="s">
        <v>308</v>
      </c>
      <c r="I99" s="1204"/>
      <c r="J99" s="534">
        <f>SUM(J97:J98)</f>
        <v>5425</v>
      </c>
      <c r="K99" s="454"/>
      <c r="L99" s="455"/>
      <c r="M99" s="456"/>
      <c r="N99" s="456"/>
      <c r="O99" s="456"/>
      <c r="P99" s="451">
        <f>SUM(P95:P98)</f>
        <v>35286</v>
      </c>
      <c r="Q99" s="454"/>
      <c r="R99" s="455"/>
      <c r="S99" s="456"/>
      <c r="T99" s="457"/>
      <c r="U99" s="454"/>
      <c r="V99" s="451">
        <f>SUM(V97:V98)</f>
        <v>0</v>
      </c>
      <c r="W99" s="451">
        <f>SUM(W97:W98)</f>
        <v>0</v>
      </c>
      <c r="X99" s="451">
        <f>SUM(X97:X98)</f>
        <v>0</v>
      </c>
      <c r="Y99" s="533">
        <f>ROUND(X99/P99,4)</f>
        <v>0</v>
      </c>
      <c r="Z99" s="454"/>
      <c r="AA99" s="517"/>
      <c r="AB99" s="451">
        <f>SUM(AB97:AB98)</f>
        <v>5425</v>
      </c>
      <c r="AC99" s="533">
        <f t="shared" ref="AC99" si="182">ROUND(AB99/P99,4)</f>
        <v>0.1537</v>
      </c>
      <c r="AF99" s="16">
        <f t="shared" si="132"/>
        <v>5425</v>
      </c>
      <c r="AG99" s="124">
        <f t="shared" si="133"/>
        <v>29861</v>
      </c>
    </row>
    <row r="100" spans="2:33" ht="14.25" customHeight="1" thickBot="1" x14ac:dyDescent="0.3">
      <c r="B100" s="761">
        <f>[1]Sheet1!$B$66</f>
        <v>800</v>
      </c>
      <c r="C100" s="1191" t="str">
        <f>[1]Sheet1!$C$66</f>
        <v>VENTANERIA</v>
      </c>
      <c r="D100" s="1192"/>
      <c r="E100" s="1192"/>
      <c r="F100" s="1192"/>
      <c r="G100" s="259"/>
      <c r="H100" s="260"/>
      <c r="I100" s="261"/>
      <c r="J100" s="262"/>
      <c r="K100" s="747"/>
      <c r="L100" s="418"/>
      <c r="M100" s="422"/>
      <c r="N100" s="422"/>
      <c r="O100" s="260"/>
      <c r="P100" s="430"/>
      <c r="Q100" s="747"/>
      <c r="R100" s="263"/>
      <c r="S100" s="260"/>
      <c r="T100" s="264"/>
      <c r="U100" s="747"/>
      <c r="V100" s="265"/>
      <c r="W100" s="261"/>
      <c r="X100" s="261"/>
      <c r="Y100" s="266"/>
      <c r="Z100" s="747"/>
      <c r="AA100" s="263"/>
      <c r="AB100" s="261"/>
      <c r="AC100" s="266"/>
      <c r="AF100" s="16">
        <f t="shared" ref="AF100:AF103" si="183">X100+AB100</f>
        <v>0</v>
      </c>
      <c r="AG100" s="124">
        <f t="shared" ref="AG100:AG103" si="184">P100-AF100</f>
        <v>0</v>
      </c>
    </row>
    <row r="101" spans="2:33" ht="15" customHeight="1" x14ac:dyDescent="0.25">
      <c r="B101" s="780">
        <f>[1]Sheet1!$B$67</f>
        <v>810</v>
      </c>
      <c r="C101" s="1197" t="str">
        <f>[1]Sheet1!$C$67</f>
        <v>Remozamiento De Ventana De Metal (Cambio De Vidrios)</v>
      </c>
      <c r="D101" s="1198"/>
      <c r="E101" s="1198"/>
      <c r="F101" s="1198"/>
      <c r="G101" s="495" t="str">
        <f>[1]Sheet1!$E$67</f>
        <v>m²</v>
      </c>
      <c r="H101" s="496">
        <f>[1]Sheet1!$D$67</f>
        <v>72.36</v>
      </c>
      <c r="I101" s="55">
        <f>[1]Sheet1!$F$67</f>
        <v>625</v>
      </c>
      <c r="J101" s="38">
        <f t="shared" ref="J101:J102" si="185">ROUND(H101*I101,2)</f>
        <v>45225</v>
      </c>
      <c r="K101" s="747"/>
      <c r="L101" s="269"/>
      <c r="M101" s="818"/>
      <c r="N101" s="270"/>
      <c r="O101" s="270">
        <f t="shared" ref="O101:O102" si="186">H101-L101+M101+N101</f>
        <v>72.36</v>
      </c>
      <c r="P101" s="427">
        <f t="shared" ref="P101:P102" si="187">ROUND(I101*O101,2)</f>
        <v>45225</v>
      </c>
      <c r="Q101" s="747"/>
      <c r="R101" s="269">
        <v>0</v>
      </c>
      <c r="S101" s="270"/>
      <c r="T101" s="271">
        <f t="shared" ref="T101:T102" si="188">R101+S101</f>
        <v>0</v>
      </c>
      <c r="U101" s="747"/>
      <c r="V101" s="52">
        <f t="shared" ref="V101:V102" si="189">ROUND(R101*I101,2)</f>
        <v>0</v>
      </c>
      <c r="W101" s="55">
        <f t="shared" ref="W101:W102" si="190">ROUND(S101*I101,2)</f>
        <v>0</v>
      </c>
      <c r="X101" s="55">
        <f t="shared" ref="X101:X102" si="191">ROUND(T101*I101,2)</f>
        <v>0</v>
      </c>
      <c r="Y101" s="750">
        <f t="shared" ref="Y101:Y102" si="192">ROUND(X101/J101,4)</f>
        <v>0</v>
      </c>
      <c r="Z101" s="747"/>
      <c r="AA101" s="269">
        <f t="shared" ref="AA101:AA102" si="193">H101-T101</f>
        <v>72.36</v>
      </c>
      <c r="AB101" s="55">
        <f t="shared" ref="AB101:AB102" si="194">ROUND(AA101*I101,2)</f>
        <v>45225</v>
      </c>
      <c r="AC101" s="750">
        <f t="shared" ref="AC101:AC102" si="195">ROUND(AB101/J101,4)</f>
        <v>1</v>
      </c>
      <c r="AF101" s="16">
        <f t="shared" si="183"/>
        <v>45225</v>
      </c>
      <c r="AG101" s="124">
        <f t="shared" si="184"/>
        <v>0</v>
      </c>
    </row>
    <row r="102" spans="2:33" ht="15" customHeight="1" thickBot="1" x14ac:dyDescent="0.3">
      <c r="B102" s="781">
        <f>[1]Sheet1!$B$68</f>
        <v>821</v>
      </c>
      <c r="C102" s="1184" t="str">
        <f>[1]Sheet1!$C$68</f>
        <v>Ventanas De Metal + Vidrio</v>
      </c>
      <c r="D102" s="1185"/>
      <c r="E102" s="1185"/>
      <c r="F102" s="1185"/>
      <c r="G102" s="535" t="str">
        <f>[1]Sheet1!$E$68</f>
        <v>m²</v>
      </c>
      <c r="H102" s="536">
        <f>[1]Sheet1!$D$68</f>
        <v>3.22</v>
      </c>
      <c r="I102" s="66">
        <f>[1]Sheet1!$F$68</f>
        <v>1026</v>
      </c>
      <c r="J102" s="62">
        <f t="shared" si="185"/>
        <v>3303.72</v>
      </c>
      <c r="K102" s="747"/>
      <c r="L102" s="28"/>
      <c r="M102" s="821"/>
      <c r="N102" s="13"/>
      <c r="O102" s="824">
        <f t="shared" si="186"/>
        <v>3.22</v>
      </c>
      <c r="P102" s="429">
        <f t="shared" si="187"/>
        <v>3303.72</v>
      </c>
      <c r="Q102" s="747"/>
      <c r="R102" s="67">
        <v>0</v>
      </c>
      <c r="S102" s="36"/>
      <c r="T102" s="68">
        <f t="shared" si="188"/>
        <v>0</v>
      </c>
      <c r="U102" s="747"/>
      <c r="V102" s="49">
        <f t="shared" si="189"/>
        <v>0</v>
      </c>
      <c r="W102" s="51">
        <f t="shared" si="190"/>
        <v>0</v>
      </c>
      <c r="X102" s="51">
        <f t="shared" si="191"/>
        <v>0</v>
      </c>
      <c r="Y102" s="56">
        <f t="shared" si="192"/>
        <v>0</v>
      </c>
      <c r="Z102" s="747"/>
      <c r="AA102" s="67">
        <f t="shared" si="193"/>
        <v>3.22</v>
      </c>
      <c r="AB102" s="51">
        <f t="shared" si="194"/>
        <v>3303.72</v>
      </c>
      <c r="AC102" s="56">
        <f t="shared" si="195"/>
        <v>1</v>
      </c>
      <c r="AF102" s="16">
        <f t="shared" si="183"/>
        <v>3303.72</v>
      </c>
      <c r="AG102" s="124">
        <f t="shared" si="184"/>
        <v>0</v>
      </c>
    </row>
    <row r="103" spans="2:33" ht="23.25" customHeight="1" thickBot="1" x14ac:dyDescent="0.3">
      <c r="B103" s="301"/>
      <c r="C103" s="527"/>
      <c r="D103" s="528"/>
      <c r="E103" s="528"/>
      <c r="F103" s="528"/>
      <c r="G103" s="529"/>
      <c r="H103" s="1203" t="s">
        <v>308</v>
      </c>
      <c r="I103" s="1204"/>
      <c r="J103" s="534">
        <f>SUM(J101:J102)</f>
        <v>48528.72</v>
      </c>
      <c r="K103" s="454"/>
      <c r="L103" s="455"/>
      <c r="M103" s="456"/>
      <c r="N103" s="456"/>
      <c r="O103" s="456"/>
      <c r="P103" s="451">
        <f>SUM(P101:P102)</f>
        <v>48528.72</v>
      </c>
      <c r="Q103" s="454"/>
      <c r="R103" s="455"/>
      <c r="S103" s="456"/>
      <c r="T103" s="457"/>
      <c r="U103" s="454"/>
      <c r="V103" s="451">
        <f>SUM(V101:V102)</f>
        <v>0</v>
      </c>
      <c r="W103" s="451">
        <f>SUM(W101:W102)</f>
        <v>0</v>
      </c>
      <c r="X103" s="451">
        <f>SUM(X101:X102)</f>
        <v>0</v>
      </c>
      <c r="Y103" s="533">
        <f>ROUND(X103/P103,4)</f>
        <v>0</v>
      </c>
      <c r="Z103" s="454"/>
      <c r="AA103" s="517"/>
      <c r="AB103" s="451">
        <f>SUM(AB101:AB102)</f>
        <v>48528.72</v>
      </c>
      <c r="AC103" s="533">
        <f t="shared" ref="AC103" si="196">ROUND(AB103/P103,4)</f>
        <v>1</v>
      </c>
      <c r="AF103" s="16">
        <f t="shared" si="183"/>
        <v>48528.72</v>
      </c>
      <c r="AG103" s="124">
        <f t="shared" si="184"/>
        <v>0</v>
      </c>
    </row>
    <row r="104" spans="2:33" ht="14.25" customHeight="1" thickBot="1" x14ac:dyDescent="0.3">
      <c r="B104" s="258">
        <f>[1]Sheet1!$B$69</f>
        <v>1000</v>
      </c>
      <c r="C104" s="1191" t="str">
        <f>[1]Sheet1!$C$69</f>
        <v>ARTEFACTOS SANITARIOS</v>
      </c>
      <c r="D104" s="1192"/>
      <c r="E104" s="1192"/>
      <c r="F104" s="1192"/>
      <c r="G104" s="259"/>
      <c r="H104" s="260"/>
      <c r="I104" s="261"/>
      <c r="J104" s="262"/>
      <c r="K104" s="747"/>
      <c r="L104" s="263"/>
      <c r="M104" s="260"/>
      <c r="N104" s="260"/>
      <c r="O104" s="260"/>
      <c r="P104" s="805"/>
      <c r="Q104" s="747"/>
      <c r="R104" s="263"/>
      <c r="S104" s="260"/>
      <c r="T104" s="264"/>
      <c r="U104" s="747"/>
      <c r="V104" s="265"/>
      <c r="W104" s="261"/>
      <c r="X104" s="261"/>
      <c r="Y104" s="266"/>
      <c r="Z104" s="747"/>
      <c r="AA104" s="263"/>
      <c r="AB104" s="261"/>
      <c r="AC104" s="266"/>
      <c r="AF104" s="16">
        <f t="shared" si="132"/>
        <v>0</v>
      </c>
      <c r="AG104" s="124">
        <f t="shared" si="133"/>
        <v>0</v>
      </c>
    </row>
    <row r="105" spans="2:33" ht="15" customHeight="1" thickBot="1" x14ac:dyDescent="0.3">
      <c r="B105" s="781">
        <f>[1]Sheet1!$B$70</f>
        <v>1002</v>
      </c>
      <c r="C105" s="1184" t="str">
        <f>[1]Sheet1!$C$70</f>
        <v>Inodoro</v>
      </c>
      <c r="D105" s="1185"/>
      <c r="E105" s="1185"/>
      <c r="F105" s="1185"/>
      <c r="G105" s="497" t="str">
        <f>[1]Sheet1!$E$70</f>
        <v>Unidad</v>
      </c>
      <c r="H105" s="498">
        <f>[1]Sheet1!$D$70</f>
        <v>6</v>
      </c>
      <c r="I105" s="66">
        <f>[1]Sheet1!$F$70</f>
        <v>1725</v>
      </c>
      <c r="J105" s="62">
        <f t="shared" si="122"/>
        <v>10350</v>
      </c>
      <c r="K105" s="747"/>
      <c r="L105" s="273"/>
      <c r="M105" s="822"/>
      <c r="N105" s="806"/>
      <c r="O105" s="270">
        <f t="shared" ref="O105" si="197">H105-L105+M105+N105</f>
        <v>6</v>
      </c>
      <c r="P105" s="807">
        <f t="shared" ref="P105" si="198">ROUND(I105*O105,2)</f>
        <v>10350</v>
      </c>
      <c r="Q105" s="747"/>
      <c r="R105" s="28">
        <v>0</v>
      </c>
      <c r="S105" s="13"/>
      <c r="T105" s="29">
        <f t="shared" si="123"/>
        <v>0</v>
      </c>
      <c r="U105" s="747"/>
      <c r="V105" s="53">
        <f t="shared" ref="V105" si="199">ROUND(R105*I105,2)</f>
        <v>0</v>
      </c>
      <c r="W105" s="66">
        <f t="shared" ref="W105" si="200">ROUND(S105*I105,2)</f>
        <v>0</v>
      </c>
      <c r="X105" s="66">
        <f t="shared" ref="X105" si="201">ROUND(T105*I105,2)</f>
        <v>0</v>
      </c>
      <c r="Y105" s="753">
        <f t="shared" ref="Y105" si="202">ROUND(X105/J105,4)</f>
        <v>0</v>
      </c>
      <c r="Z105" s="747"/>
      <c r="AA105" s="28">
        <f t="shared" ref="AA105" si="203">H105-T105</f>
        <v>6</v>
      </c>
      <c r="AB105" s="66">
        <f t="shared" ref="AB105" si="204">ROUND(AA105*I105,2)</f>
        <v>10350</v>
      </c>
      <c r="AC105" s="753">
        <f t="shared" ref="AC105" si="205">ROUND(AB105/J105,4)</f>
        <v>1</v>
      </c>
      <c r="AF105" s="16">
        <f t="shared" si="132"/>
        <v>10350</v>
      </c>
      <c r="AG105" s="124">
        <f t="shared" si="133"/>
        <v>0</v>
      </c>
    </row>
    <row r="106" spans="2:33" ht="23.25" customHeight="1" thickBot="1" x14ac:dyDescent="0.3">
      <c r="B106" s="299"/>
      <c r="C106" s="442"/>
      <c r="D106" s="322"/>
      <c r="E106" s="322"/>
      <c r="F106" s="322"/>
      <c r="G106" s="530"/>
      <c r="H106" s="1189" t="s">
        <v>308</v>
      </c>
      <c r="I106" s="1190"/>
      <c r="J106" s="451">
        <f>SUM(J105:J105)</f>
        <v>10350</v>
      </c>
      <c r="K106" s="454"/>
      <c r="L106" s="455"/>
      <c r="M106" s="456"/>
      <c r="N106" s="456"/>
      <c r="O106" s="456"/>
      <c r="P106" s="451">
        <f>SUM(P105:P105)</f>
        <v>10350</v>
      </c>
      <c r="Q106" s="454"/>
      <c r="R106" s="455"/>
      <c r="S106" s="456"/>
      <c r="T106" s="457"/>
      <c r="U106" s="454"/>
      <c r="V106" s="451">
        <f>SUM(V105:V105)</f>
        <v>0</v>
      </c>
      <c r="W106" s="451">
        <f>SUM(W105:W105)</f>
        <v>0</v>
      </c>
      <c r="X106" s="451">
        <f>SUM(X105:X105)</f>
        <v>0</v>
      </c>
      <c r="Y106" s="458">
        <f>ROUND(X106/P106,4)</f>
        <v>0</v>
      </c>
      <c r="Z106" s="454"/>
      <c r="AA106" s="517"/>
      <c r="AB106" s="451">
        <f>SUM(AB105:AB105)</f>
        <v>10350</v>
      </c>
      <c r="AC106" s="458">
        <f t="shared" ref="AC106" si="206">ROUND(AB106/P106,4)</f>
        <v>1</v>
      </c>
      <c r="AF106" s="16">
        <f t="shared" si="132"/>
        <v>10350</v>
      </c>
      <c r="AG106" s="124">
        <f t="shared" si="133"/>
        <v>0</v>
      </c>
    </row>
    <row r="107" spans="2:33" ht="15.75" thickBot="1" x14ac:dyDescent="0.3">
      <c r="B107" s="258">
        <f>[1]Sheet1!$B$71</f>
        <v>1100</v>
      </c>
      <c r="C107" s="1191" t="str">
        <f>[1]Sheet1!$C$71</f>
        <v>INSTALACIONES ELECTRICAS</v>
      </c>
      <c r="D107" s="1192"/>
      <c r="E107" s="1192"/>
      <c r="F107" s="1192"/>
      <c r="G107" s="259"/>
      <c r="H107" s="260"/>
      <c r="I107" s="261"/>
      <c r="J107" s="262"/>
      <c r="K107" s="747"/>
      <c r="L107" s="263"/>
      <c r="M107" s="260"/>
      <c r="N107" s="260"/>
      <c r="O107" s="260"/>
      <c r="P107" s="805"/>
      <c r="Q107" s="747"/>
      <c r="R107" s="263"/>
      <c r="S107" s="260"/>
      <c r="T107" s="264"/>
      <c r="U107" s="747"/>
      <c r="V107" s="265"/>
      <c r="W107" s="261"/>
      <c r="X107" s="261"/>
      <c r="Y107" s="266"/>
      <c r="Z107" s="747"/>
      <c r="AA107" s="263"/>
      <c r="AB107" s="261"/>
      <c r="AC107" s="266"/>
      <c r="AF107" s="16">
        <f t="shared" si="132"/>
        <v>0</v>
      </c>
      <c r="AG107" s="124">
        <f t="shared" si="133"/>
        <v>0</v>
      </c>
    </row>
    <row r="108" spans="2:33" ht="15" customHeight="1" x14ac:dyDescent="0.25">
      <c r="B108" s="782">
        <f>[1]Sheet1!$B$72</f>
        <v>1118</v>
      </c>
      <c r="C108" s="1208" t="str">
        <f>[1]Sheet1!$C$72</f>
        <v>Tablero Eléctrico Principal</v>
      </c>
      <c r="D108" s="1209"/>
      <c r="E108" s="1209"/>
      <c r="F108" s="1209"/>
      <c r="G108" s="854" t="str">
        <f>[1]Sheet1!$E$72</f>
        <v>Unidad</v>
      </c>
      <c r="H108" s="855">
        <f>[1]Sheet1!$D$72</f>
        <v>1</v>
      </c>
      <c r="I108" s="45">
        <f>[1]Sheet1!$F$72</f>
        <v>2975</v>
      </c>
      <c r="J108" s="804">
        <f t="shared" si="122"/>
        <v>2975</v>
      </c>
      <c r="K108" s="747"/>
      <c r="L108" s="25"/>
      <c r="M108" s="816"/>
      <c r="N108" s="706"/>
      <c r="O108" s="706">
        <f t="shared" ref="O108:O113" si="207">H108-L108+M108+N108</f>
        <v>1</v>
      </c>
      <c r="P108" s="795">
        <f t="shared" ref="P108:P113" si="208">ROUND(I108*O108,2)</f>
        <v>2975</v>
      </c>
      <c r="Q108" s="747"/>
      <c r="R108" s="25">
        <v>0</v>
      </c>
      <c r="S108" s="706"/>
      <c r="T108" s="834">
        <f t="shared" si="123"/>
        <v>0</v>
      </c>
      <c r="U108" s="747"/>
      <c r="V108" s="44">
        <f t="shared" ref="V108:V113" si="209">ROUND(R108*I108,2)</f>
        <v>0</v>
      </c>
      <c r="W108" s="45">
        <f t="shared" ref="W108:W113" si="210">ROUND(S108*I108,2)</f>
        <v>0</v>
      </c>
      <c r="X108" s="45">
        <f t="shared" ref="X108:X113" si="211">ROUND(T108*I108,2)</f>
        <v>0</v>
      </c>
      <c r="Y108" s="46">
        <f t="shared" ref="Y108:Y113" si="212">ROUND(X108/J108,4)</f>
        <v>0</v>
      </c>
      <c r="Z108" s="747"/>
      <c r="AA108" s="25">
        <f t="shared" ref="AA108:AA113" si="213">H108-T108</f>
        <v>1</v>
      </c>
      <c r="AB108" s="45">
        <f t="shared" ref="AB108:AB113" si="214">ROUND(AA108*I108,2)</f>
        <v>2975</v>
      </c>
      <c r="AC108" s="46">
        <f t="shared" ref="AC108:AC113" si="215">ROUND(AB108/J108,4)</f>
        <v>1</v>
      </c>
      <c r="AF108" s="16">
        <f t="shared" si="132"/>
        <v>2975</v>
      </c>
      <c r="AG108" s="124">
        <f t="shared" si="133"/>
        <v>0</v>
      </c>
    </row>
    <row r="109" spans="2:33" ht="15" customHeight="1" x14ac:dyDescent="0.25">
      <c r="B109" s="782">
        <f>[1]Sheet1!$B$73</f>
        <v>1126</v>
      </c>
      <c r="C109" s="1186" t="str">
        <f>[1]Sheet1!$C$73</f>
        <v>Lámpara Led Tipo Liston 2 Tubos</v>
      </c>
      <c r="D109" s="1187"/>
      <c r="E109" s="1187"/>
      <c r="F109" s="1187"/>
      <c r="G109" s="501" t="str">
        <f>[1]Sheet1!$E$73</f>
        <v>Unidad</v>
      </c>
      <c r="H109" s="502">
        <f>[1]Sheet1!$D$73</f>
        <v>29</v>
      </c>
      <c r="I109" s="37">
        <f>[1]Sheet1!$F$73</f>
        <v>828</v>
      </c>
      <c r="J109" s="43">
        <f t="shared" si="122"/>
        <v>24012</v>
      </c>
      <c r="K109" s="747"/>
      <c r="L109" s="26"/>
      <c r="M109" s="817"/>
      <c r="N109" s="12"/>
      <c r="O109" s="12">
        <f t="shared" si="207"/>
        <v>29</v>
      </c>
      <c r="P109" s="428">
        <f t="shared" si="208"/>
        <v>24012</v>
      </c>
      <c r="Q109" s="747"/>
      <c r="R109" s="26">
        <v>0</v>
      </c>
      <c r="S109" s="12"/>
      <c r="T109" s="27">
        <f t="shared" si="123"/>
        <v>0</v>
      </c>
      <c r="U109" s="747"/>
      <c r="V109" s="47">
        <f t="shared" si="209"/>
        <v>0</v>
      </c>
      <c r="W109" s="37">
        <f t="shared" si="210"/>
        <v>0</v>
      </c>
      <c r="X109" s="37">
        <f t="shared" si="211"/>
        <v>0</v>
      </c>
      <c r="Y109" s="751">
        <f t="shared" si="212"/>
        <v>0</v>
      </c>
      <c r="Z109" s="747"/>
      <c r="AA109" s="26">
        <f t="shared" si="213"/>
        <v>29</v>
      </c>
      <c r="AB109" s="37">
        <f t="shared" si="214"/>
        <v>24012</v>
      </c>
      <c r="AC109" s="751">
        <f t="shared" si="215"/>
        <v>1</v>
      </c>
      <c r="AF109" s="16">
        <f t="shared" si="132"/>
        <v>24012</v>
      </c>
      <c r="AG109" s="124">
        <f t="shared" si="133"/>
        <v>0</v>
      </c>
    </row>
    <row r="110" spans="2:33" ht="15" customHeight="1" x14ac:dyDescent="0.25">
      <c r="B110" s="893">
        <f>[2]Sheet1!$B$160</f>
        <v>1133</v>
      </c>
      <c r="C110" s="1232" t="str">
        <f>[2]Sheet1!$C$160</f>
        <v>Reflector SpotLight Doble</v>
      </c>
      <c r="D110" s="1232"/>
      <c r="E110" s="1232"/>
      <c r="F110" s="1232"/>
      <c r="G110" s="468" t="str">
        <f>[2]Sheet1!$E$160</f>
        <v>Unidad</v>
      </c>
      <c r="H110" s="502">
        <v>0</v>
      </c>
      <c r="I110" s="37">
        <f>[2]Sheet1!$F$160</f>
        <v>1361</v>
      </c>
      <c r="J110" s="43">
        <f t="shared" si="122"/>
        <v>0</v>
      </c>
      <c r="K110" s="912"/>
      <c r="L110" s="26"/>
      <c r="M110" s="817">
        <v>1</v>
      </c>
      <c r="N110" s="911"/>
      <c r="O110" s="911">
        <f t="shared" si="207"/>
        <v>1</v>
      </c>
      <c r="P110" s="428">
        <f t="shared" si="208"/>
        <v>1361</v>
      </c>
      <c r="Q110" s="912"/>
      <c r="R110" s="26">
        <v>0</v>
      </c>
      <c r="S110" s="911"/>
      <c r="T110" s="27">
        <f t="shared" si="123"/>
        <v>0</v>
      </c>
      <c r="U110" s="912"/>
      <c r="V110" s="47">
        <f t="shared" si="209"/>
        <v>0</v>
      </c>
      <c r="W110" s="37">
        <f t="shared" si="210"/>
        <v>0</v>
      </c>
      <c r="X110" s="37">
        <f t="shared" si="211"/>
        <v>0</v>
      </c>
      <c r="Y110" s="848" t="e">
        <f t="shared" si="212"/>
        <v>#DIV/0!</v>
      </c>
      <c r="Z110" s="912"/>
      <c r="AA110" s="25">
        <f t="shared" ref="AA110" si="216">O110-T110</f>
        <v>1</v>
      </c>
      <c r="AB110" s="45">
        <f t="shared" si="214"/>
        <v>1361</v>
      </c>
      <c r="AC110" s="46" t="e">
        <f t="shared" si="215"/>
        <v>#DIV/0!</v>
      </c>
      <c r="AF110" s="16"/>
      <c r="AG110" s="124"/>
    </row>
    <row r="111" spans="2:33" ht="15" customHeight="1" x14ac:dyDescent="0.25">
      <c r="B111" s="782">
        <f>[1]Sheet1!$B$74</f>
        <v>1134</v>
      </c>
      <c r="C111" s="1186" t="str">
        <f>[1]Sheet1!$C$74</f>
        <v>Interruptor Sencillo</v>
      </c>
      <c r="D111" s="1187"/>
      <c r="E111" s="1187"/>
      <c r="F111" s="1187"/>
      <c r="G111" s="501" t="str">
        <f>[1]Sheet1!$E$74</f>
        <v>Unidad</v>
      </c>
      <c r="H111" s="502">
        <f>[1]Sheet1!$D$74</f>
        <v>6</v>
      </c>
      <c r="I111" s="37">
        <f>[1]Sheet1!$F$74</f>
        <v>250</v>
      </c>
      <c r="J111" s="43">
        <f t="shared" si="122"/>
        <v>1500</v>
      </c>
      <c r="K111" s="747"/>
      <c r="L111" s="26"/>
      <c r="M111" s="817"/>
      <c r="N111" s="12"/>
      <c r="O111" s="12">
        <f t="shared" si="207"/>
        <v>6</v>
      </c>
      <c r="P111" s="428">
        <f t="shared" si="208"/>
        <v>1500</v>
      </c>
      <c r="Q111" s="747"/>
      <c r="R111" s="26">
        <v>0</v>
      </c>
      <c r="S111" s="12"/>
      <c r="T111" s="27">
        <f t="shared" si="123"/>
        <v>0</v>
      </c>
      <c r="U111" s="747"/>
      <c r="V111" s="47">
        <f t="shared" si="209"/>
        <v>0</v>
      </c>
      <c r="W111" s="37">
        <f t="shared" si="210"/>
        <v>0</v>
      </c>
      <c r="X111" s="37">
        <f t="shared" si="211"/>
        <v>0</v>
      </c>
      <c r="Y111" s="751">
        <f t="shared" si="212"/>
        <v>0</v>
      </c>
      <c r="Z111" s="747"/>
      <c r="AA111" s="26">
        <f t="shared" si="213"/>
        <v>6</v>
      </c>
      <c r="AB111" s="37">
        <f t="shared" si="214"/>
        <v>1500</v>
      </c>
      <c r="AC111" s="751">
        <f t="shared" si="215"/>
        <v>1</v>
      </c>
      <c r="AF111" s="16">
        <f t="shared" si="132"/>
        <v>1500</v>
      </c>
      <c r="AG111" s="124">
        <f t="shared" si="133"/>
        <v>0</v>
      </c>
    </row>
    <row r="112" spans="2:33" ht="15" customHeight="1" x14ac:dyDescent="0.25">
      <c r="B112" s="782">
        <f>[1]Sheet1!$B$75</f>
        <v>1135</v>
      </c>
      <c r="C112" s="1186" t="str">
        <f>[1]Sheet1!$C$75</f>
        <v>Interruptor Doble</v>
      </c>
      <c r="D112" s="1187"/>
      <c r="E112" s="1187"/>
      <c r="F112" s="1187"/>
      <c r="G112" s="501" t="str">
        <f>[1]Sheet1!$E$75</f>
        <v>Unidad</v>
      </c>
      <c r="H112" s="502">
        <f>[1]Sheet1!$D$75</f>
        <v>1</v>
      </c>
      <c r="I112" s="37">
        <f>[1]Sheet1!$F$75</f>
        <v>300</v>
      </c>
      <c r="J112" s="43">
        <f t="shared" si="122"/>
        <v>300</v>
      </c>
      <c r="K112" s="747"/>
      <c r="L112" s="26"/>
      <c r="M112" s="817"/>
      <c r="N112" s="12"/>
      <c r="O112" s="12">
        <f t="shared" si="207"/>
        <v>1</v>
      </c>
      <c r="P112" s="428">
        <f t="shared" si="208"/>
        <v>300</v>
      </c>
      <c r="Q112" s="747"/>
      <c r="R112" s="26">
        <v>0</v>
      </c>
      <c r="S112" s="12"/>
      <c r="T112" s="27">
        <f t="shared" si="123"/>
        <v>0</v>
      </c>
      <c r="U112" s="747"/>
      <c r="V112" s="47">
        <f t="shared" si="209"/>
        <v>0</v>
      </c>
      <c r="W112" s="37">
        <f t="shared" si="210"/>
        <v>0</v>
      </c>
      <c r="X112" s="37">
        <f t="shared" si="211"/>
        <v>0</v>
      </c>
      <c r="Y112" s="751">
        <f t="shared" si="212"/>
        <v>0</v>
      </c>
      <c r="Z112" s="747"/>
      <c r="AA112" s="26">
        <f t="shared" si="213"/>
        <v>1</v>
      </c>
      <c r="AB112" s="37">
        <f t="shared" si="214"/>
        <v>300</v>
      </c>
      <c r="AC112" s="751">
        <f t="shared" si="215"/>
        <v>1</v>
      </c>
      <c r="AF112" s="16">
        <f t="shared" si="132"/>
        <v>300</v>
      </c>
      <c r="AG112" s="124">
        <f t="shared" si="133"/>
        <v>0</v>
      </c>
    </row>
    <row r="113" spans="2:33" ht="15" customHeight="1" thickBot="1" x14ac:dyDescent="0.3">
      <c r="B113" s="781">
        <f>[1]Sheet1!$B$76</f>
        <v>1139</v>
      </c>
      <c r="C113" s="1207" t="str">
        <f>[1]Sheet1!$C$76</f>
        <v>Tomacorriente Doble 120 V, 15A. (Alambrado)</v>
      </c>
      <c r="D113" s="1207"/>
      <c r="E113" s="1207"/>
      <c r="F113" s="1207"/>
      <c r="G113" s="503" t="str">
        <f>[1]Sheet1!$E$76</f>
        <v>Unidad</v>
      </c>
      <c r="H113" s="504">
        <f>[1]Sheet1!$D$76</f>
        <v>8</v>
      </c>
      <c r="I113" s="66">
        <f>[1]Sheet1!$F$76</f>
        <v>333</v>
      </c>
      <c r="J113" s="62">
        <f t="shared" si="122"/>
        <v>2664</v>
      </c>
      <c r="K113" s="747"/>
      <c r="L113" s="28"/>
      <c r="M113" s="821"/>
      <c r="N113" s="13"/>
      <c r="O113" s="706">
        <f t="shared" si="207"/>
        <v>8</v>
      </c>
      <c r="P113" s="429">
        <f t="shared" si="208"/>
        <v>2664</v>
      </c>
      <c r="Q113" s="747"/>
      <c r="R113" s="28">
        <v>0</v>
      </c>
      <c r="S113" s="13"/>
      <c r="T113" s="29">
        <f t="shared" si="123"/>
        <v>0</v>
      </c>
      <c r="U113" s="747"/>
      <c r="V113" s="53">
        <f t="shared" si="209"/>
        <v>0</v>
      </c>
      <c r="W113" s="66">
        <f t="shared" si="210"/>
        <v>0</v>
      </c>
      <c r="X113" s="66">
        <f t="shared" si="211"/>
        <v>0</v>
      </c>
      <c r="Y113" s="753">
        <f t="shared" si="212"/>
        <v>0</v>
      </c>
      <c r="Z113" s="747"/>
      <c r="AA113" s="28">
        <f t="shared" si="213"/>
        <v>8</v>
      </c>
      <c r="AB113" s="66">
        <f t="shared" si="214"/>
        <v>2664</v>
      </c>
      <c r="AC113" s="753">
        <f t="shared" si="215"/>
        <v>1</v>
      </c>
      <c r="AF113" s="16">
        <f t="shared" si="132"/>
        <v>2664</v>
      </c>
      <c r="AG113" s="124">
        <f t="shared" si="133"/>
        <v>0</v>
      </c>
    </row>
    <row r="114" spans="2:33" ht="23.25" customHeight="1" thickBot="1" x14ac:dyDescent="0.3">
      <c r="B114" s="299"/>
      <c r="C114" s="442"/>
      <c r="D114" s="322"/>
      <c r="E114" s="322"/>
      <c r="F114" s="322"/>
      <c r="G114" s="531"/>
      <c r="H114" s="1189" t="s">
        <v>308</v>
      </c>
      <c r="I114" s="1190"/>
      <c r="J114" s="451">
        <f>SUM(J108:J113)</f>
        <v>31451</v>
      </c>
      <c r="K114" s="454"/>
      <c r="L114" s="455"/>
      <c r="M114" s="456"/>
      <c r="N114" s="456"/>
      <c r="O114" s="456"/>
      <c r="P114" s="451">
        <f>SUM(P108:P113)</f>
        <v>32812</v>
      </c>
      <c r="Q114" s="454"/>
      <c r="R114" s="455"/>
      <c r="S114" s="456"/>
      <c r="T114" s="457"/>
      <c r="U114" s="454"/>
      <c r="V114" s="451">
        <f>SUM(V108:V113)</f>
        <v>0</v>
      </c>
      <c r="W114" s="451">
        <f>SUM(W108:W113)</f>
        <v>0</v>
      </c>
      <c r="X114" s="451">
        <f>SUM(X108:X113)</f>
        <v>0</v>
      </c>
      <c r="Y114" s="458">
        <f>ROUND(X114/P114,4)</f>
        <v>0</v>
      </c>
      <c r="Z114" s="454"/>
      <c r="AA114" s="517"/>
      <c r="AB114" s="451">
        <f>SUM(AB108:AB113)</f>
        <v>32812</v>
      </c>
      <c r="AC114" s="458">
        <f t="shared" ref="AC114" si="217">ROUND(AB114/P114,4)</f>
        <v>1</v>
      </c>
      <c r="AF114" s="16">
        <f t="shared" si="132"/>
        <v>32812</v>
      </c>
      <c r="AG114" s="124">
        <f t="shared" si="133"/>
        <v>0</v>
      </c>
    </row>
    <row r="115" spans="2:33" ht="14.25" customHeight="1" thickBot="1" x14ac:dyDescent="0.3">
      <c r="B115" s="761">
        <f>[1]Sheet1!$B$77</f>
        <v>1300</v>
      </c>
      <c r="C115" s="1191" t="str">
        <f>[1]Sheet1!$C$77</f>
        <v>VARIOS</v>
      </c>
      <c r="D115" s="1192"/>
      <c r="E115" s="1192"/>
      <c r="F115" s="1192"/>
      <c r="G115" s="259"/>
      <c r="H115" s="260"/>
      <c r="I115" s="261"/>
      <c r="J115" s="262"/>
      <c r="K115" s="747"/>
      <c r="L115" s="418"/>
      <c r="M115" s="422"/>
      <c r="N115" s="422"/>
      <c r="O115" s="422"/>
      <c r="P115" s="430"/>
      <c r="Q115" s="747"/>
      <c r="R115" s="263"/>
      <c r="S115" s="260"/>
      <c r="T115" s="264"/>
      <c r="U115" s="747"/>
      <c r="V115" s="265"/>
      <c r="W115" s="261"/>
      <c r="X115" s="261"/>
      <c r="Y115" s="266"/>
      <c r="Z115" s="747"/>
      <c r="AA115" s="263"/>
      <c r="AB115" s="261"/>
      <c r="AC115" s="266"/>
      <c r="AF115" s="16">
        <f t="shared" si="132"/>
        <v>0</v>
      </c>
      <c r="AG115" s="124">
        <f t="shared" si="133"/>
        <v>0</v>
      </c>
    </row>
    <row r="116" spans="2:33" ht="15" customHeight="1" x14ac:dyDescent="0.25">
      <c r="B116" s="780">
        <f>[1]Sheet1!$B$78</f>
        <v>1302</v>
      </c>
      <c r="C116" s="1197" t="str">
        <f>[1]Sheet1!$C$78</f>
        <v>Lavamanos Colectivo (FM-2)</v>
      </c>
      <c r="D116" s="1198"/>
      <c r="E116" s="1198"/>
      <c r="F116" s="1198"/>
      <c r="G116" s="495" t="str">
        <f>[1]Sheet1!$E$78</f>
        <v>ml</v>
      </c>
      <c r="H116" s="496">
        <f>[1]Sheet1!$D$78</f>
        <v>2</v>
      </c>
      <c r="I116" s="55">
        <f>[1]Sheet1!$F$78</f>
        <v>1803</v>
      </c>
      <c r="J116" s="38">
        <f t="shared" ref="J116:J117" si="218">ROUND(H116*I116,2)</f>
        <v>3606</v>
      </c>
      <c r="K116" s="747"/>
      <c r="L116" s="269"/>
      <c r="M116" s="818"/>
      <c r="N116" s="270"/>
      <c r="O116" s="270">
        <f t="shared" ref="O116:O117" si="219">H116-L116+M116+N116</f>
        <v>2</v>
      </c>
      <c r="P116" s="427">
        <f t="shared" ref="P116:P117" si="220">ROUND(I116*O116,2)</f>
        <v>3606</v>
      </c>
      <c r="Q116" s="747"/>
      <c r="R116" s="269">
        <v>0</v>
      </c>
      <c r="S116" s="270"/>
      <c r="T116" s="271">
        <f t="shared" ref="T116:T117" si="221">R116+S116</f>
        <v>0</v>
      </c>
      <c r="U116" s="747"/>
      <c r="V116" s="52">
        <f t="shared" ref="V116:V117" si="222">ROUND(R116*I116,2)</f>
        <v>0</v>
      </c>
      <c r="W116" s="55">
        <f t="shared" ref="W116:W117" si="223">ROUND(S116*I116,2)</f>
        <v>0</v>
      </c>
      <c r="X116" s="55">
        <f t="shared" ref="X116:X117" si="224">ROUND(T116*I116,2)</f>
        <v>0</v>
      </c>
      <c r="Y116" s="750">
        <f t="shared" ref="Y116:Y117" si="225">ROUND(X116/J116,4)</f>
        <v>0</v>
      </c>
      <c r="Z116" s="747"/>
      <c r="AA116" s="269">
        <f t="shared" ref="AA116:AA117" si="226">H116-T116</f>
        <v>2</v>
      </c>
      <c r="AB116" s="55">
        <f t="shared" ref="AB116:AB117" si="227">ROUND(AA116*I116,2)</f>
        <v>3606</v>
      </c>
      <c r="AC116" s="750">
        <f t="shared" ref="AC116:AC117" si="228">ROUND(AB116/J116,4)</f>
        <v>1</v>
      </c>
      <c r="AF116" s="16">
        <f t="shared" si="132"/>
        <v>3606</v>
      </c>
      <c r="AG116" s="124">
        <f t="shared" si="133"/>
        <v>0</v>
      </c>
    </row>
    <row r="117" spans="2:33" ht="15" customHeight="1" thickBot="1" x14ac:dyDescent="0.3">
      <c r="B117" s="786">
        <f>[1]Sheet1!$B$79</f>
        <v>1304</v>
      </c>
      <c r="C117" s="1184" t="str">
        <f>[1]Sheet1!$C$79</f>
        <v>Urinal Colectivo</v>
      </c>
      <c r="D117" s="1185"/>
      <c r="E117" s="1185"/>
      <c r="F117" s="1185"/>
      <c r="G117" s="535" t="str">
        <f>[1]Sheet1!$E$79</f>
        <v>ml</v>
      </c>
      <c r="H117" s="536">
        <f>[1]Sheet1!$D$79</f>
        <v>1.85</v>
      </c>
      <c r="I117" s="66">
        <f>[1]Sheet1!$F$79</f>
        <v>1785</v>
      </c>
      <c r="J117" s="62">
        <f t="shared" si="218"/>
        <v>3302.25</v>
      </c>
      <c r="K117" s="747"/>
      <c r="L117" s="28"/>
      <c r="M117" s="821"/>
      <c r="N117" s="13"/>
      <c r="O117" s="706">
        <f t="shared" si="219"/>
        <v>1.85</v>
      </c>
      <c r="P117" s="429">
        <f t="shared" si="220"/>
        <v>3302.25</v>
      </c>
      <c r="Q117" s="747"/>
      <c r="R117" s="67">
        <v>0</v>
      </c>
      <c r="S117" s="36"/>
      <c r="T117" s="68">
        <f t="shared" si="221"/>
        <v>0</v>
      </c>
      <c r="U117" s="747"/>
      <c r="V117" s="49">
        <f t="shared" si="222"/>
        <v>0</v>
      </c>
      <c r="W117" s="51">
        <f t="shared" si="223"/>
        <v>0</v>
      </c>
      <c r="X117" s="51">
        <f t="shared" si="224"/>
        <v>0</v>
      </c>
      <c r="Y117" s="56">
        <f t="shared" si="225"/>
        <v>0</v>
      </c>
      <c r="Z117" s="747"/>
      <c r="AA117" s="67">
        <f t="shared" si="226"/>
        <v>1.85</v>
      </c>
      <c r="AB117" s="51">
        <f t="shared" si="227"/>
        <v>3302.25</v>
      </c>
      <c r="AC117" s="56">
        <f t="shared" si="228"/>
        <v>1</v>
      </c>
      <c r="AF117" s="16">
        <f t="shared" si="132"/>
        <v>3302.25</v>
      </c>
      <c r="AG117" s="124">
        <f t="shared" si="133"/>
        <v>0</v>
      </c>
    </row>
    <row r="118" spans="2:33" ht="23.25" customHeight="1" thickBot="1" x14ac:dyDescent="0.3">
      <c r="B118" s="299"/>
      <c r="C118" s="442"/>
      <c r="D118" s="322"/>
      <c r="E118" s="322"/>
      <c r="F118" s="322"/>
      <c r="G118" s="787"/>
      <c r="H118" s="1203" t="s">
        <v>308</v>
      </c>
      <c r="I118" s="1204"/>
      <c r="J118" s="534">
        <f>SUM(J116:J117)</f>
        <v>6908.25</v>
      </c>
      <c r="K118" s="454"/>
      <c r="L118" s="455"/>
      <c r="M118" s="456"/>
      <c r="N118" s="456"/>
      <c r="O118" s="456"/>
      <c r="P118" s="451">
        <f>SUM(P116:P117)</f>
        <v>6908.25</v>
      </c>
      <c r="Q118" s="454"/>
      <c r="R118" s="455"/>
      <c r="S118" s="456"/>
      <c r="T118" s="457"/>
      <c r="U118" s="454"/>
      <c r="V118" s="451">
        <f>SUM(V116:V117)</f>
        <v>0</v>
      </c>
      <c r="W118" s="451">
        <f>SUM(W116:W117)</f>
        <v>0</v>
      </c>
      <c r="X118" s="451">
        <f>SUM(X116:X117)</f>
        <v>0</v>
      </c>
      <c r="Y118" s="533">
        <f>ROUND(X118/P118,4)</f>
        <v>0</v>
      </c>
      <c r="Z118" s="454"/>
      <c r="AA118" s="517"/>
      <c r="AB118" s="451">
        <f>SUM(AB116:AB117)</f>
        <v>6908.25</v>
      </c>
      <c r="AC118" s="533">
        <f t="shared" ref="AC118" si="229">ROUND(AB118/P118,4)</f>
        <v>1</v>
      </c>
      <c r="AF118" s="16">
        <f t="shared" si="132"/>
        <v>6908.25</v>
      </c>
      <c r="AG118" s="124">
        <f t="shared" si="133"/>
        <v>0</v>
      </c>
    </row>
    <row r="119" spans="2:33" ht="23.25" customHeight="1" thickBot="1" x14ac:dyDescent="0.3">
      <c r="B119" s="301"/>
      <c r="C119" s="1205" t="str">
        <f>[1]Sheet1!$C$80</f>
        <v>Módulo 3 - Aulas, Servicios Sanitarios y Guardiania</v>
      </c>
      <c r="D119" s="1206"/>
      <c r="E119" s="1206"/>
      <c r="F119" s="1206"/>
      <c r="G119" s="1206"/>
      <c r="H119" s="746"/>
      <c r="I119" s="746"/>
      <c r="J119" s="763"/>
      <c r="K119" s="454"/>
      <c r="L119" s="455"/>
      <c r="M119" s="456"/>
      <c r="N119" s="456"/>
      <c r="O119" s="456"/>
      <c r="P119" s="773"/>
      <c r="Q119" s="454"/>
      <c r="R119" s="455"/>
      <c r="S119" s="456"/>
      <c r="T119" s="457"/>
      <c r="U119" s="454"/>
      <c r="V119" s="783"/>
      <c r="W119" s="784"/>
      <c r="X119" s="784"/>
      <c r="Y119" s="785"/>
      <c r="Z119" s="454"/>
      <c r="AA119" s="455"/>
      <c r="AB119" s="784"/>
      <c r="AC119" s="785"/>
      <c r="AF119" s="16"/>
      <c r="AG119" s="124"/>
    </row>
    <row r="120" spans="2:33" ht="15.75" thickBot="1" x14ac:dyDescent="0.3">
      <c r="B120" s="761">
        <f>[1]Sheet1!$B$81</f>
        <v>100</v>
      </c>
      <c r="C120" s="1191" t="str">
        <f>[1]Sheet1!$C$81</f>
        <v>PRELIMINARES</v>
      </c>
      <c r="D120" s="1192"/>
      <c r="E120" s="1192"/>
      <c r="F120" s="1192"/>
      <c r="G120" s="259"/>
      <c r="H120" s="260"/>
      <c r="I120" s="261"/>
      <c r="J120" s="262"/>
      <c r="K120" s="747"/>
      <c r="L120" s="418"/>
      <c r="M120" s="422"/>
      <c r="N120" s="422"/>
      <c r="O120" s="422"/>
      <c r="P120" s="430"/>
      <c r="Q120" s="747"/>
      <c r="R120" s="263"/>
      <c r="S120" s="260"/>
      <c r="T120" s="264"/>
      <c r="U120" s="747"/>
      <c r="V120" s="265"/>
      <c r="W120" s="261"/>
      <c r="X120" s="261"/>
      <c r="Y120" s="266"/>
      <c r="Z120" s="747"/>
      <c r="AA120" s="263"/>
      <c r="AB120" s="261"/>
      <c r="AC120" s="266"/>
      <c r="AF120" s="16">
        <f t="shared" si="132"/>
        <v>0</v>
      </c>
      <c r="AG120" s="124">
        <f t="shared" si="133"/>
        <v>0</v>
      </c>
    </row>
    <row r="121" spans="2:33" ht="15" customHeight="1" x14ac:dyDescent="0.25">
      <c r="B121" s="780">
        <f>[1]Sheet1!$B$82</f>
        <v>107</v>
      </c>
      <c r="C121" s="1314" t="str">
        <f>[1]Sheet1!$C$82</f>
        <v>Preparación De Área De Trabajo</v>
      </c>
      <c r="D121" s="1314"/>
      <c r="E121" s="1314"/>
      <c r="F121" s="1314"/>
      <c r="G121" s="505" t="str">
        <f>[1]Sheet1!$E$82</f>
        <v>m²</v>
      </c>
      <c r="H121" s="506">
        <f>[1]Sheet1!$D$82</f>
        <v>308.07</v>
      </c>
      <c r="I121" s="55">
        <f>[1]Sheet1!$F$82</f>
        <v>41</v>
      </c>
      <c r="J121" s="38">
        <f t="shared" si="122"/>
        <v>12630.87</v>
      </c>
      <c r="K121" s="747"/>
      <c r="L121" s="269"/>
      <c r="M121" s="818"/>
      <c r="N121" s="270"/>
      <c r="O121" s="270">
        <f t="shared" ref="O121:O129" si="230">H121-L121+M121+N121</f>
        <v>308.07</v>
      </c>
      <c r="P121" s="427">
        <f t="shared" ref="P121:P129" si="231">ROUND(I121*O121,2)</f>
        <v>12630.87</v>
      </c>
      <c r="Q121" s="747"/>
      <c r="R121" s="269">
        <f>H121</f>
        <v>308.07</v>
      </c>
      <c r="S121" s="270"/>
      <c r="T121" s="271">
        <f t="shared" si="123"/>
        <v>308.07</v>
      </c>
      <c r="U121" s="747"/>
      <c r="V121" s="52">
        <f t="shared" ref="V121:V129" si="232">ROUND(R121*I121,2)</f>
        <v>12630.87</v>
      </c>
      <c r="W121" s="55">
        <f t="shared" ref="W121:W129" si="233">ROUND(S121*I121,2)</f>
        <v>0</v>
      </c>
      <c r="X121" s="55">
        <f t="shared" ref="X121:X129" si="234">ROUND(T121*I121,2)</f>
        <v>12630.87</v>
      </c>
      <c r="Y121" s="750">
        <f t="shared" ref="Y121:Y126" si="235">ROUND(X121/J121,4)</f>
        <v>1</v>
      </c>
      <c r="Z121" s="747"/>
      <c r="AA121" s="269">
        <f>O121-T121</f>
        <v>0</v>
      </c>
      <c r="AB121" s="55">
        <f t="shared" ref="AB121:AB129" si="236">ROUND(AA121*I121,2)</f>
        <v>0</v>
      </c>
      <c r="AC121" s="750">
        <f t="shared" ref="AC121:AC126" si="237">ROUND(AB121/J121,4)</f>
        <v>0</v>
      </c>
      <c r="AF121" s="16">
        <f t="shared" si="132"/>
        <v>12630.87</v>
      </c>
      <c r="AG121" s="124">
        <f t="shared" si="133"/>
        <v>0</v>
      </c>
    </row>
    <row r="122" spans="2:33" ht="15" customHeight="1" x14ac:dyDescent="0.25">
      <c r="B122" s="890">
        <f>[1]Sheet1!$B$115</f>
        <v>142</v>
      </c>
      <c r="C122" s="1186" t="str">
        <f>[1]Sheet1!$C$115</f>
        <v xml:space="preserve">Demolición De Muros De Mampostería </v>
      </c>
      <c r="D122" s="1187"/>
      <c r="E122" s="1187"/>
      <c r="F122" s="1187"/>
      <c r="G122" s="491" t="str">
        <f>[1]Sheet1!$E$115</f>
        <v>m²</v>
      </c>
      <c r="H122" s="492">
        <v>0</v>
      </c>
      <c r="I122" s="37">
        <f>[1]Sheet1!$F$115</f>
        <v>113</v>
      </c>
      <c r="J122" s="43">
        <f t="shared" si="122"/>
        <v>0</v>
      </c>
      <c r="K122" s="912"/>
      <c r="L122" s="26"/>
      <c r="M122" s="817">
        <v>26.45</v>
      </c>
      <c r="N122" s="911"/>
      <c r="O122" s="911">
        <f t="shared" si="230"/>
        <v>26.45</v>
      </c>
      <c r="P122" s="428">
        <f t="shared" si="231"/>
        <v>2988.85</v>
      </c>
      <c r="Q122" s="912"/>
      <c r="R122" s="26">
        <f>H122</f>
        <v>0</v>
      </c>
      <c r="S122" s="911"/>
      <c r="T122" s="68">
        <f t="shared" si="123"/>
        <v>0</v>
      </c>
      <c r="U122" s="912"/>
      <c r="V122" s="47">
        <f t="shared" si="232"/>
        <v>0</v>
      </c>
      <c r="W122" s="37">
        <f t="shared" si="233"/>
        <v>0</v>
      </c>
      <c r="X122" s="37">
        <f t="shared" si="234"/>
        <v>0</v>
      </c>
      <c r="Y122" s="848" t="e">
        <f t="shared" si="235"/>
        <v>#DIV/0!</v>
      </c>
      <c r="Z122" s="912"/>
      <c r="AA122" s="26">
        <f t="shared" ref="AA122" si="238">H122-T122</f>
        <v>0</v>
      </c>
      <c r="AB122" s="37">
        <f t="shared" si="236"/>
        <v>0</v>
      </c>
      <c r="AC122" s="848" t="e">
        <f t="shared" si="237"/>
        <v>#DIV/0!</v>
      </c>
      <c r="AF122" s="16"/>
      <c r="AG122" s="124"/>
    </row>
    <row r="123" spans="2:33" ht="15" customHeight="1" x14ac:dyDescent="0.25">
      <c r="B123" s="888">
        <f>[1]Sheet1!$B$83</f>
        <v>146</v>
      </c>
      <c r="C123" s="1313" t="str">
        <f>[1]Sheet1!$C$83</f>
        <v>Demolición De Piso Con Base De Concreto</v>
      </c>
      <c r="D123" s="1313"/>
      <c r="E123" s="1313"/>
      <c r="F123" s="1313"/>
      <c r="G123" s="507" t="str">
        <f>[1]Sheet1!$E$83</f>
        <v>m²</v>
      </c>
      <c r="H123" s="508">
        <f>[1]Sheet1!$D$83</f>
        <v>211.61</v>
      </c>
      <c r="I123" s="37">
        <f>[1]Sheet1!$F$83</f>
        <v>149</v>
      </c>
      <c r="J123" s="43">
        <f t="shared" ref="J123:J146" si="239">ROUND(H123*I123,2)</f>
        <v>31529.89</v>
      </c>
      <c r="K123" s="747"/>
      <c r="L123" s="26"/>
      <c r="M123" s="911">
        <v>63.14</v>
      </c>
      <c r="N123" s="12"/>
      <c r="O123" s="12">
        <f t="shared" si="230"/>
        <v>274.75</v>
      </c>
      <c r="P123" s="428">
        <f t="shared" si="231"/>
        <v>40937.75</v>
      </c>
      <c r="Q123" s="747"/>
      <c r="R123" s="26">
        <f>H123</f>
        <v>211.61</v>
      </c>
      <c r="S123" s="12"/>
      <c r="T123" s="27">
        <f t="shared" ref="T123:T146" si="240">R123+S123</f>
        <v>211.61</v>
      </c>
      <c r="U123" s="747"/>
      <c r="V123" s="47">
        <f t="shared" si="232"/>
        <v>31529.89</v>
      </c>
      <c r="W123" s="37">
        <f t="shared" si="233"/>
        <v>0</v>
      </c>
      <c r="X123" s="37">
        <f t="shared" si="234"/>
        <v>31529.89</v>
      </c>
      <c r="Y123" s="751">
        <f t="shared" si="235"/>
        <v>1</v>
      </c>
      <c r="Z123" s="747"/>
      <c r="AA123" s="26">
        <f t="shared" ref="AA123:AA129" si="241">O123-T123</f>
        <v>63.139999999999986</v>
      </c>
      <c r="AB123" s="37">
        <f t="shared" si="236"/>
        <v>9407.86</v>
      </c>
      <c r="AC123" s="751">
        <f t="shared" si="237"/>
        <v>0.2984</v>
      </c>
      <c r="AF123" s="16">
        <f t="shared" ref="AF123:AF198" si="242">X123+AB123</f>
        <v>40937.75</v>
      </c>
      <c r="AG123" s="124">
        <f t="shared" ref="AG123:AG198" si="243">P123-AF123</f>
        <v>0</v>
      </c>
    </row>
    <row r="124" spans="2:33" ht="15" customHeight="1" x14ac:dyDescent="0.25">
      <c r="B124" s="782">
        <f>[1]Sheet1!$B$84</f>
        <v>153</v>
      </c>
      <c r="C124" s="1313" t="str">
        <f>[1]Sheet1!$C$84</f>
        <v>Desmontaje De Accesorios Eléctricos Con Cableado</v>
      </c>
      <c r="D124" s="1313"/>
      <c r="E124" s="1313"/>
      <c r="F124" s="1313"/>
      <c r="G124" s="507" t="str">
        <f>[1]Sheet1!$E$84</f>
        <v>Unidad</v>
      </c>
      <c r="H124" s="508">
        <f>[1]Sheet1!$D$84</f>
        <v>14</v>
      </c>
      <c r="I124" s="37">
        <f>[1]Sheet1!$F$84</f>
        <v>147</v>
      </c>
      <c r="J124" s="43">
        <f t="shared" si="239"/>
        <v>2058</v>
      </c>
      <c r="K124" s="747"/>
      <c r="L124" s="26"/>
      <c r="M124" s="817"/>
      <c r="N124" s="12"/>
      <c r="O124" s="12">
        <f t="shared" si="230"/>
        <v>14</v>
      </c>
      <c r="P124" s="428">
        <f t="shared" si="231"/>
        <v>2058</v>
      </c>
      <c r="Q124" s="747"/>
      <c r="R124" s="26">
        <f t="shared" ref="R124:R129" si="244">H124</f>
        <v>14</v>
      </c>
      <c r="S124" s="12"/>
      <c r="T124" s="27">
        <f t="shared" si="240"/>
        <v>14</v>
      </c>
      <c r="U124" s="747"/>
      <c r="V124" s="47">
        <f t="shared" si="232"/>
        <v>2058</v>
      </c>
      <c r="W124" s="37">
        <f t="shared" si="233"/>
        <v>0</v>
      </c>
      <c r="X124" s="37">
        <f t="shared" si="234"/>
        <v>2058</v>
      </c>
      <c r="Y124" s="751">
        <f t="shared" si="235"/>
        <v>1</v>
      </c>
      <c r="Z124" s="747"/>
      <c r="AA124" s="26">
        <f t="shared" si="241"/>
        <v>0</v>
      </c>
      <c r="AB124" s="37">
        <f t="shared" si="236"/>
        <v>0</v>
      </c>
      <c r="AC124" s="751">
        <f t="shared" si="237"/>
        <v>0</v>
      </c>
      <c r="AF124" s="16">
        <f t="shared" si="242"/>
        <v>2058</v>
      </c>
      <c r="AG124" s="124">
        <f t="shared" si="243"/>
        <v>0</v>
      </c>
    </row>
    <row r="125" spans="2:33" ht="15" customHeight="1" x14ac:dyDescent="0.25">
      <c r="B125" s="782">
        <f>[1]Sheet1!$B$85</f>
        <v>154</v>
      </c>
      <c r="C125" s="1313" t="str">
        <f>[1]Sheet1!$C$85</f>
        <v>Desmontaje De Artefactos Sanitarios</v>
      </c>
      <c r="D125" s="1313"/>
      <c r="E125" s="1313"/>
      <c r="F125" s="1313"/>
      <c r="G125" s="507" t="str">
        <f>[1]Sheet1!$E$85</f>
        <v>Unidad</v>
      </c>
      <c r="H125" s="508">
        <f>[1]Sheet1!$D$85</f>
        <v>3</v>
      </c>
      <c r="I125" s="37">
        <f>[1]Sheet1!$F$85</f>
        <v>221</v>
      </c>
      <c r="J125" s="43">
        <f t="shared" si="239"/>
        <v>663</v>
      </c>
      <c r="K125" s="747"/>
      <c r="L125" s="26"/>
      <c r="M125" s="817"/>
      <c r="N125" s="12"/>
      <c r="O125" s="12">
        <f t="shared" si="230"/>
        <v>3</v>
      </c>
      <c r="P125" s="428">
        <f t="shared" si="231"/>
        <v>663</v>
      </c>
      <c r="Q125" s="747"/>
      <c r="R125" s="26">
        <f t="shared" si="244"/>
        <v>3</v>
      </c>
      <c r="S125" s="12"/>
      <c r="T125" s="27">
        <f t="shared" si="240"/>
        <v>3</v>
      </c>
      <c r="U125" s="747"/>
      <c r="V125" s="47">
        <f t="shared" si="232"/>
        <v>663</v>
      </c>
      <c r="W125" s="37">
        <f t="shared" si="233"/>
        <v>0</v>
      </c>
      <c r="X125" s="37">
        <f t="shared" si="234"/>
        <v>663</v>
      </c>
      <c r="Y125" s="751">
        <f t="shared" si="235"/>
        <v>1</v>
      </c>
      <c r="Z125" s="747"/>
      <c r="AA125" s="26">
        <f t="shared" si="241"/>
        <v>0</v>
      </c>
      <c r="AB125" s="37">
        <f t="shared" si="236"/>
        <v>0</v>
      </c>
      <c r="AC125" s="751">
        <f t="shared" si="237"/>
        <v>0</v>
      </c>
      <c r="AF125" s="16">
        <f t="shared" si="242"/>
        <v>663</v>
      </c>
      <c r="AG125" s="124">
        <f t="shared" si="243"/>
        <v>0</v>
      </c>
    </row>
    <row r="126" spans="2:33" ht="15" customHeight="1" x14ac:dyDescent="0.25">
      <c r="B126" s="788">
        <f>[1]Sheet1!$B$86</f>
        <v>161</v>
      </c>
      <c r="C126" s="1232" t="str">
        <f>[1]Sheet1!$C$86</f>
        <v>Desmontaje De Cubierta De Techo</v>
      </c>
      <c r="D126" s="1232"/>
      <c r="E126" s="1232"/>
      <c r="F126" s="1232"/>
      <c r="G126" s="507" t="str">
        <f>[1]Sheet1!$E$86</f>
        <v>m²</v>
      </c>
      <c r="H126" s="508">
        <f>[1]Sheet1!$D$86</f>
        <v>308.07</v>
      </c>
      <c r="I126" s="37">
        <f>[1]Sheet1!$F$86</f>
        <v>43</v>
      </c>
      <c r="J126" s="43">
        <f t="shared" si="239"/>
        <v>13247.01</v>
      </c>
      <c r="K126" s="747"/>
      <c r="L126" s="26"/>
      <c r="M126" s="817"/>
      <c r="N126" s="12"/>
      <c r="O126" s="12">
        <f t="shared" si="230"/>
        <v>308.07</v>
      </c>
      <c r="P126" s="428">
        <f t="shared" si="231"/>
        <v>13247.01</v>
      </c>
      <c r="Q126" s="747"/>
      <c r="R126" s="26">
        <f t="shared" si="244"/>
        <v>308.07</v>
      </c>
      <c r="S126" s="12"/>
      <c r="T126" s="27">
        <f t="shared" si="240"/>
        <v>308.07</v>
      </c>
      <c r="U126" s="747"/>
      <c r="V126" s="47">
        <f t="shared" si="232"/>
        <v>13247.01</v>
      </c>
      <c r="W126" s="37">
        <f t="shared" si="233"/>
        <v>0</v>
      </c>
      <c r="X126" s="37">
        <f t="shared" si="234"/>
        <v>13247.01</v>
      </c>
      <c r="Y126" s="751">
        <f t="shared" si="235"/>
        <v>1</v>
      </c>
      <c r="Z126" s="747"/>
      <c r="AA126" s="26">
        <f t="shared" si="241"/>
        <v>0</v>
      </c>
      <c r="AB126" s="37">
        <f t="shared" si="236"/>
        <v>0</v>
      </c>
      <c r="AC126" s="751">
        <f t="shared" si="237"/>
        <v>0</v>
      </c>
      <c r="AF126" s="16">
        <f t="shared" si="242"/>
        <v>13247.01</v>
      </c>
      <c r="AG126" s="124">
        <f t="shared" si="243"/>
        <v>0</v>
      </c>
    </row>
    <row r="127" spans="2:33" ht="15" customHeight="1" x14ac:dyDescent="0.25">
      <c r="B127" s="782">
        <f>[1]Sheet1!$B$87</f>
        <v>163</v>
      </c>
      <c r="C127" s="1313" t="str">
        <f>[1]Sheet1!$C$87</f>
        <v>Desmontaje De Estructura Portante De Techo</v>
      </c>
      <c r="D127" s="1313"/>
      <c r="E127" s="1313"/>
      <c r="F127" s="1313"/>
      <c r="G127" s="507" t="str">
        <f>[1]Sheet1!$E$87</f>
        <v>m²</v>
      </c>
      <c r="H127" s="508">
        <f>[1]Sheet1!$D$87</f>
        <v>78.790000000000006</v>
      </c>
      <c r="I127" s="37">
        <f>[1]Sheet1!$F$87</f>
        <v>56</v>
      </c>
      <c r="J127" s="43">
        <f t="shared" si="239"/>
        <v>4412.24</v>
      </c>
      <c r="K127" s="912"/>
      <c r="L127" s="26"/>
      <c r="M127" s="817"/>
      <c r="N127" s="911"/>
      <c r="O127" s="911">
        <f t="shared" si="230"/>
        <v>78.790000000000006</v>
      </c>
      <c r="P127" s="428">
        <f t="shared" si="231"/>
        <v>4412.24</v>
      </c>
      <c r="Q127" s="912"/>
      <c r="R127" s="26">
        <f t="shared" si="244"/>
        <v>78.790000000000006</v>
      </c>
      <c r="S127" s="911"/>
      <c r="T127" s="27">
        <f t="shared" si="240"/>
        <v>78.790000000000006</v>
      </c>
      <c r="U127" s="912"/>
      <c r="V127" s="47">
        <f t="shared" si="232"/>
        <v>4412.24</v>
      </c>
      <c r="W127" s="37">
        <f t="shared" si="233"/>
        <v>0</v>
      </c>
      <c r="X127" s="37">
        <f t="shared" si="234"/>
        <v>4412.24</v>
      </c>
      <c r="Y127" s="848">
        <f>ROUND(X127/P127,4)</f>
        <v>1</v>
      </c>
      <c r="Z127" s="912"/>
      <c r="AA127" s="26">
        <f t="shared" si="241"/>
        <v>0</v>
      </c>
      <c r="AB127" s="37">
        <f t="shared" si="236"/>
        <v>0</v>
      </c>
      <c r="AC127" s="848">
        <f>ROUND(AB127/P127,4)</f>
        <v>0</v>
      </c>
      <c r="AF127" s="16">
        <f t="shared" si="242"/>
        <v>4412.24</v>
      </c>
      <c r="AG127" s="124">
        <f t="shared" si="243"/>
        <v>0</v>
      </c>
    </row>
    <row r="128" spans="2:33" ht="15" customHeight="1" x14ac:dyDescent="0.25">
      <c r="B128" s="888">
        <f>[1]Sheet1!$B$138</f>
        <v>169</v>
      </c>
      <c r="C128" s="1313" t="str">
        <f>[1]Sheet1!$C$138</f>
        <v>Desmontaje De Puerta De Metal (Una Hoja)</v>
      </c>
      <c r="D128" s="1313"/>
      <c r="E128" s="1313"/>
      <c r="F128" s="1313"/>
      <c r="G128" s="917" t="str">
        <f>[1]Sheet1!$E$138</f>
        <v>Unidad</v>
      </c>
      <c r="H128" s="918">
        <v>0</v>
      </c>
      <c r="I128" s="51">
        <f>[1]Sheet1!$F$138</f>
        <v>212</v>
      </c>
      <c r="J128" s="54">
        <f t="shared" si="239"/>
        <v>0</v>
      </c>
      <c r="K128" s="912"/>
      <c r="L128" s="26"/>
      <c r="M128" s="817">
        <v>8</v>
      </c>
      <c r="N128" s="911"/>
      <c r="O128" s="911">
        <f t="shared" si="230"/>
        <v>8</v>
      </c>
      <c r="P128" s="428">
        <f t="shared" si="231"/>
        <v>1696</v>
      </c>
      <c r="Q128" s="912"/>
      <c r="R128" s="26">
        <f t="shared" si="244"/>
        <v>0</v>
      </c>
      <c r="S128" s="911"/>
      <c r="T128" s="27">
        <f t="shared" si="240"/>
        <v>0</v>
      </c>
      <c r="U128" s="912"/>
      <c r="V128" s="47">
        <f t="shared" si="232"/>
        <v>0</v>
      </c>
      <c r="W128" s="37">
        <f t="shared" si="233"/>
        <v>0</v>
      </c>
      <c r="X128" s="37">
        <f t="shared" si="234"/>
        <v>0</v>
      </c>
      <c r="Y128" s="848" t="e">
        <f t="shared" ref="Y128:Y129" si="245">ROUND(X128/J128,4)</f>
        <v>#DIV/0!</v>
      </c>
      <c r="Z128" s="912"/>
      <c r="AA128" s="26">
        <f t="shared" si="241"/>
        <v>8</v>
      </c>
      <c r="AB128" s="37">
        <f t="shared" si="236"/>
        <v>1696</v>
      </c>
      <c r="AC128" s="848">
        <f t="shared" ref="AC128:AC129" si="246">ROUND(AB128/P128,4)</f>
        <v>1</v>
      </c>
      <c r="AF128" s="16"/>
      <c r="AG128" s="124"/>
    </row>
    <row r="129" spans="2:33" ht="15" customHeight="1" thickBot="1" x14ac:dyDescent="0.3">
      <c r="B129" s="922">
        <f>[1]Sheet1!$B$17</f>
        <v>175</v>
      </c>
      <c r="C129" s="1184" t="str">
        <f>[1]Sheet1!$C$17</f>
        <v>Desmontaje De Ventana de Metal</v>
      </c>
      <c r="D129" s="1185"/>
      <c r="E129" s="1185"/>
      <c r="F129" s="1188"/>
      <c r="G129" s="450" t="str">
        <f>[1]Sheet1!$E$17</f>
        <v>m²</v>
      </c>
      <c r="H129" s="449"/>
      <c r="I129" s="37">
        <f>[1]Sheet1!$F$17</f>
        <v>100</v>
      </c>
      <c r="J129" s="43">
        <f t="shared" si="239"/>
        <v>0</v>
      </c>
      <c r="K129" s="921"/>
      <c r="L129" s="26"/>
      <c r="M129" s="817"/>
      <c r="N129" s="920">
        <v>2.52</v>
      </c>
      <c r="O129" s="706">
        <f t="shared" si="230"/>
        <v>2.52</v>
      </c>
      <c r="P129" s="428">
        <f t="shared" si="231"/>
        <v>252</v>
      </c>
      <c r="Q129" s="921"/>
      <c r="R129" s="28">
        <f t="shared" si="244"/>
        <v>0</v>
      </c>
      <c r="S129" s="13"/>
      <c r="T129" s="29">
        <f t="shared" si="240"/>
        <v>0</v>
      </c>
      <c r="U129" s="921"/>
      <c r="V129" s="53">
        <f t="shared" si="232"/>
        <v>0</v>
      </c>
      <c r="W129" s="66">
        <f t="shared" si="233"/>
        <v>0</v>
      </c>
      <c r="X129" s="66">
        <f t="shared" si="234"/>
        <v>0</v>
      </c>
      <c r="Y129" s="849" t="e">
        <f t="shared" si="245"/>
        <v>#DIV/0!</v>
      </c>
      <c r="Z129" s="921"/>
      <c r="AA129" s="28">
        <f t="shared" si="241"/>
        <v>2.52</v>
      </c>
      <c r="AB129" s="66">
        <f t="shared" si="236"/>
        <v>252</v>
      </c>
      <c r="AC129" s="849">
        <f t="shared" si="246"/>
        <v>1</v>
      </c>
      <c r="AF129" s="16"/>
    </row>
    <row r="130" spans="2:33" ht="23.25" customHeight="1" thickBot="1" x14ac:dyDescent="0.3">
      <c r="B130" s="777"/>
      <c r="C130" s="909"/>
      <c r="D130" s="910"/>
      <c r="E130" s="910"/>
      <c r="F130" s="910"/>
      <c r="G130" s="919"/>
      <c r="H130" s="1189" t="s">
        <v>308</v>
      </c>
      <c r="I130" s="1190"/>
      <c r="J130" s="451">
        <f>SUM(J121:J127)</f>
        <v>64541.01</v>
      </c>
      <c r="K130" s="454"/>
      <c r="L130" s="455"/>
      <c r="M130" s="456"/>
      <c r="N130" s="456"/>
      <c r="O130" s="456"/>
      <c r="P130" s="451">
        <f>SUM(P121:P129)</f>
        <v>78885.72</v>
      </c>
      <c r="Q130" s="454"/>
      <c r="R130" s="455"/>
      <c r="S130" s="456"/>
      <c r="T130" s="457"/>
      <c r="U130" s="454"/>
      <c r="V130" s="451">
        <f>SUM(V121:V127)</f>
        <v>64541.01</v>
      </c>
      <c r="W130" s="451">
        <f>SUM(W121:W127)</f>
        <v>0</v>
      </c>
      <c r="X130" s="451">
        <f>SUM(X121:X127)</f>
        <v>64541.01</v>
      </c>
      <c r="Y130" s="533">
        <f>ROUND(X130/P130,4)</f>
        <v>0.81820000000000004</v>
      </c>
      <c r="Z130" s="454"/>
      <c r="AA130" s="517"/>
      <c r="AB130" s="451">
        <f>SUM(AB121:AB127)</f>
        <v>9407.86</v>
      </c>
      <c r="AC130" s="458">
        <f t="shared" ref="AC130" si="247">ROUND(AB130/P130,4)</f>
        <v>0.1193</v>
      </c>
      <c r="AF130" s="16">
        <f t="shared" si="242"/>
        <v>73948.87</v>
      </c>
      <c r="AG130" s="124">
        <f t="shared" si="243"/>
        <v>4936.8500000000058</v>
      </c>
    </row>
    <row r="131" spans="2:33" ht="15.75" thickBot="1" x14ac:dyDescent="0.3">
      <c r="B131" s="761">
        <f>[1]Sheet1!$B$44</f>
        <v>200</v>
      </c>
      <c r="C131" s="1191" t="str">
        <f>[1]Sheet1!$C$44</f>
        <v>CIMENTACIÓN</v>
      </c>
      <c r="D131" s="1192"/>
      <c r="E131" s="1192"/>
      <c r="F131" s="1192"/>
      <c r="G131" s="259"/>
      <c r="H131" s="260"/>
      <c r="I131" s="261"/>
      <c r="J131" s="262"/>
      <c r="K131" s="869"/>
      <c r="L131" s="418"/>
      <c r="M131" s="422"/>
      <c r="N131" s="422"/>
      <c r="O131" s="421"/>
      <c r="P131" s="430"/>
      <c r="Q131" s="869"/>
      <c r="R131" s="263"/>
      <c r="S131" s="260"/>
      <c r="T131" s="264"/>
      <c r="U131" s="869"/>
      <c r="V131" s="265"/>
      <c r="W131" s="261"/>
      <c r="X131" s="261"/>
      <c r="Y131" s="266"/>
      <c r="Z131" s="869"/>
      <c r="AA131" s="263"/>
      <c r="AB131" s="261"/>
      <c r="AC131" s="266"/>
      <c r="AF131" s="16">
        <f t="shared" si="242"/>
        <v>0</v>
      </c>
      <c r="AG131" s="124">
        <f t="shared" si="243"/>
        <v>0</v>
      </c>
    </row>
    <row r="132" spans="2:33" ht="30" customHeight="1" x14ac:dyDescent="0.25">
      <c r="B132" s="895">
        <f>[1]Sheet1!$B$45</f>
        <v>217</v>
      </c>
      <c r="C132" s="1237" t="str">
        <f>[1]Sheet1!$C$45</f>
        <v>Cimiento Corrido CC-3, de 0.20m X 0.50m, Concreto 3000 Psi, Refuerzo 3No3 +Esl No3 @ 0.25 m.</v>
      </c>
      <c r="D132" s="1237"/>
      <c r="E132" s="1237"/>
      <c r="F132" s="1237"/>
      <c r="G132" s="865" t="str">
        <f>[1]Sheet1!$E$45</f>
        <v>ml</v>
      </c>
      <c r="H132" s="477"/>
      <c r="I132" s="55">
        <f>[1]Sheet1!$F$45</f>
        <v>300</v>
      </c>
      <c r="J132" s="38">
        <f>ROUND(H132*I132,2)</f>
        <v>0</v>
      </c>
      <c r="K132" s="869"/>
      <c r="L132" s="269"/>
      <c r="M132" s="477">
        <v>6.68</v>
      </c>
      <c r="N132" s="270"/>
      <c r="O132" s="270">
        <f t="shared" ref="O132:O134" si="248">H132-L132+M132+N132</f>
        <v>6.68</v>
      </c>
      <c r="P132" s="427">
        <f t="shared" ref="P132:P134" si="249">ROUND(I132*O132,2)</f>
        <v>2004</v>
      </c>
      <c r="Q132" s="869"/>
      <c r="R132" s="269">
        <v>0</v>
      </c>
      <c r="S132" s="270"/>
      <c r="T132" s="271">
        <f>R132+S132</f>
        <v>0</v>
      </c>
      <c r="U132" s="869"/>
      <c r="V132" s="52">
        <f>ROUND(R132*I132,2)</f>
        <v>0</v>
      </c>
      <c r="W132" s="55">
        <f>ROUND(S132*I132,2)</f>
        <v>0</v>
      </c>
      <c r="X132" s="55">
        <f>ROUND(T132*I132,2)</f>
        <v>0</v>
      </c>
      <c r="Y132" s="850" t="e">
        <f>ROUND(X132/J132,4)</f>
        <v>#DIV/0!</v>
      </c>
      <c r="Z132" s="869"/>
      <c r="AA132" s="269">
        <f>H132-T132</f>
        <v>0</v>
      </c>
      <c r="AB132" s="55">
        <f>ROUND(AA132*I132,2)</f>
        <v>0</v>
      </c>
      <c r="AC132" s="850" t="e">
        <f>ROUND(AB132/J132,4)</f>
        <v>#DIV/0!</v>
      </c>
      <c r="AF132" s="16">
        <f t="shared" si="242"/>
        <v>0</v>
      </c>
      <c r="AG132" s="124">
        <f t="shared" si="243"/>
        <v>2004</v>
      </c>
    </row>
    <row r="133" spans="2:33" ht="30" customHeight="1" x14ac:dyDescent="0.25">
      <c r="B133" s="884">
        <f>[1]Sheet1!$B$46</f>
        <v>223</v>
      </c>
      <c r="C133" s="1232" t="str">
        <f>[1]Sheet1!$C$46</f>
        <v>Levantado De Muro 0.14, Block Tipo C (35 Kg/Cm²) Hasta Solera De Humedad</v>
      </c>
      <c r="D133" s="1232"/>
      <c r="E133" s="1232"/>
      <c r="F133" s="1232"/>
      <c r="G133" s="866" t="str">
        <f>[1]Sheet1!$E$46</f>
        <v>m²</v>
      </c>
      <c r="H133" s="478"/>
      <c r="I133" s="37">
        <f>[1]Sheet1!$F$46</f>
        <v>183</v>
      </c>
      <c r="J133" s="43">
        <f t="shared" ref="J133:J134" si="250">ROUND(H133*I133,2)</f>
        <v>0</v>
      </c>
      <c r="K133" s="869"/>
      <c r="L133" s="26"/>
      <c r="M133" s="478">
        <v>4.55</v>
      </c>
      <c r="N133" s="868"/>
      <c r="O133" s="706">
        <f t="shared" si="248"/>
        <v>4.55</v>
      </c>
      <c r="P133" s="428">
        <f t="shared" si="249"/>
        <v>832.65</v>
      </c>
      <c r="Q133" s="869"/>
      <c r="R133" s="26">
        <v>0</v>
      </c>
      <c r="S133" s="868"/>
      <c r="T133" s="27">
        <f t="shared" ref="T133:T134" si="251">R133+S133</f>
        <v>0</v>
      </c>
      <c r="U133" s="869"/>
      <c r="V133" s="47">
        <f t="shared" ref="V133:V134" si="252">ROUND(R133*I133,2)</f>
        <v>0</v>
      </c>
      <c r="W133" s="37">
        <f t="shared" ref="W133:W134" si="253">ROUND(S133*I133,2)</f>
        <v>0</v>
      </c>
      <c r="X133" s="37">
        <f t="shared" ref="X133:X134" si="254">ROUND(T133*I133,2)</f>
        <v>0</v>
      </c>
      <c r="Y133" s="848" t="e">
        <f t="shared" ref="Y133:Y134" si="255">ROUND(X133/J133,4)</f>
        <v>#DIV/0!</v>
      </c>
      <c r="Z133" s="869"/>
      <c r="AA133" s="26">
        <f t="shared" ref="AA133:AA134" si="256">H133-T133</f>
        <v>0</v>
      </c>
      <c r="AB133" s="37">
        <f t="shared" ref="AB133:AB134" si="257">ROUND(AA133*I133,2)</f>
        <v>0</v>
      </c>
      <c r="AC133" s="848" t="e">
        <f t="shared" ref="AC133:AC134" si="258">ROUND(AB133/J133,4)</f>
        <v>#DIV/0!</v>
      </c>
      <c r="AF133" s="16">
        <f t="shared" si="242"/>
        <v>0</v>
      </c>
      <c r="AG133" s="124">
        <f t="shared" si="243"/>
        <v>832.65</v>
      </c>
    </row>
    <row r="134" spans="2:33" ht="30" customHeight="1" thickBot="1" x14ac:dyDescent="0.3">
      <c r="B134" s="903">
        <f>[1]Sheet1!$B$47</f>
        <v>235</v>
      </c>
      <c r="C134" s="1207" t="str">
        <f>[1]Sheet1!$C$47</f>
        <v>Zapata de 0.70 X 0.70 X 0.20 m, Concreto 3000 Psi, Refuerzo No 3 @ 0.10 m</v>
      </c>
      <c r="D134" s="1207"/>
      <c r="E134" s="1207"/>
      <c r="F134" s="1207"/>
      <c r="G134" s="867" t="str">
        <f>[1]Sheet1!$E$47</f>
        <v>Unidad</v>
      </c>
      <c r="H134" s="478"/>
      <c r="I134" s="37">
        <f>[1]Sheet1!$F$47</f>
        <v>372</v>
      </c>
      <c r="J134" s="43">
        <f t="shared" si="250"/>
        <v>0</v>
      </c>
      <c r="K134" s="869"/>
      <c r="L134" s="26"/>
      <c r="M134" s="478">
        <v>2</v>
      </c>
      <c r="N134" s="868"/>
      <c r="O134" s="706">
        <f t="shared" si="248"/>
        <v>2</v>
      </c>
      <c r="P134" s="428">
        <f t="shared" si="249"/>
        <v>744</v>
      </c>
      <c r="Q134" s="869"/>
      <c r="R134" s="26">
        <v>0</v>
      </c>
      <c r="S134" s="868"/>
      <c r="T134" s="27">
        <f t="shared" si="251"/>
        <v>0</v>
      </c>
      <c r="U134" s="869"/>
      <c r="V134" s="47">
        <f t="shared" si="252"/>
        <v>0</v>
      </c>
      <c r="W134" s="37">
        <f t="shared" si="253"/>
        <v>0</v>
      </c>
      <c r="X134" s="37">
        <f t="shared" si="254"/>
        <v>0</v>
      </c>
      <c r="Y134" s="849" t="e">
        <f t="shared" si="255"/>
        <v>#DIV/0!</v>
      </c>
      <c r="Z134" s="869"/>
      <c r="AA134" s="26">
        <f t="shared" si="256"/>
        <v>0</v>
      </c>
      <c r="AB134" s="37">
        <f t="shared" si="257"/>
        <v>0</v>
      </c>
      <c r="AC134" s="849" t="e">
        <f t="shared" si="258"/>
        <v>#DIV/0!</v>
      </c>
      <c r="AF134" s="16">
        <f t="shared" si="242"/>
        <v>0</v>
      </c>
      <c r="AG134" s="124">
        <f t="shared" si="243"/>
        <v>744</v>
      </c>
    </row>
    <row r="135" spans="2:33" ht="23.25" customHeight="1" thickBot="1" x14ac:dyDescent="0.3">
      <c r="B135" s="299"/>
      <c r="C135" s="863"/>
      <c r="D135" s="864"/>
      <c r="E135" s="864"/>
      <c r="F135" s="864"/>
      <c r="G135" s="520"/>
      <c r="H135" s="1189" t="s">
        <v>308</v>
      </c>
      <c r="I135" s="1190"/>
      <c r="J135" s="451">
        <f>SUM(J132:J134)</f>
        <v>0</v>
      </c>
      <c r="K135" s="454"/>
      <c r="L135" s="455"/>
      <c r="M135" s="456"/>
      <c r="N135" s="456"/>
      <c r="O135" s="456"/>
      <c r="P135" s="451">
        <f>SUM(P132:P134)</f>
        <v>3580.65</v>
      </c>
      <c r="Q135" s="454"/>
      <c r="R135" s="455"/>
      <c r="S135" s="456"/>
      <c r="T135" s="457"/>
      <c r="U135" s="454"/>
      <c r="V135" s="451">
        <f>SUM(V132:V134)</f>
        <v>0</v>
      </c>
      <c r="W135" s="451">
        <f>SUM(W132:W134)</f>
        <v>0</v>
      </c>
      <c r="X135" s="451">
        <f>SUM(X132:X134)</f>
        <v>0</v>
      </c>
      <c r="Y135" s="458">
        <f>ROUND(X135/P135,4)</f>
        <v>0</v>
      </c>
      <c r="Z135" s="454"/>
      <c r="AA135" s="517"/>
      <c r="AB135" s="451">
        <f>SUM(AB132:AB134)</f>
        <v>0</v>
      </c>
      <c r="AC135" s="458">
        <f t="shared" ref="AC135" si="259">ROUND(AB135/P135,4)</f>
        <v>0</v>
      </c>
      <c r="AF135" s="16">
        <f t="shared" si="242"/>
        <v>0</v>
      </c>
      <c r="AG135" s="124">
        <f t="shared" si="243"/>
        <v>3580.65</v>
      </c>
    </row>
    <row r="136" spans="2:33" ht="15.75" thickBot="1" x14ac:dyDescent="0.3">
      <c r="B136" s="761">
        <f>[1]Sheet1!$B$48</f>
        <v>300</v>
      </c>
      <c r="C136" s="1191" t="str">
        <f>[1]Sheet1!$C$48</f>
        <v>MUROS</v>
      </c>
      <c r="D136" s="1192"/>
      <c r="E136" s="1192"/>
      <c r="F136" s="1192"/>
      <c r="G136" s="259"/>
      <c r="H136" s="260"/>
      <c r="I136" s="261"/>
      <c r="J136" s="262"/>
      <c r="K136" s="869"/>
      <c r="L136" s="418"/>
      <c r="M136" s="422"/>
      <c r="N136" s="422"/>
      <c r="O136" s="422"/>
      <c r="P136" s="430"/>
      <c r="Q136" s="869"/>
      <c r="R136" s="263"/>
      <c r="S136" s="260"/>
      <c r="T136" s="264"/>
      <c r="U136" s="869"/>
      <c r="V136" s="265"/>
      <c r="W136" s="261"/>
      <c r="X136" s="261"/>
      <c r="Y136" s="266"/>
      <c r="Z136" s="869"/>
      <c r="AA136" s="263"/>
      <c r="AB136" s="261"/>
      <c r="AC136" s="266"/>
      <c r="AF136" s="16">
        <f t="shared" si="242"/>
        <v>0</v>
      </c>
      <c r="AG136" s="124">
        <f t="shared" si="243"/>
        <v>0</v>
      </c>
    </row>
    <row r="137" spans="2:33" ht="15" customHeight="1" thickBot="1" x14ac:dyDescent="0.3">
      <c r="B137" s="904">
        <f>[1]Sheet1!$B$49</f>
        <v>303</v>
      </c>
      <c r="C137" s="1193" t="str">
        <f>[1]Sheet1!$C$49</f>
        <v xml:space="preserve">Levantado De Muro 0.14, Block Tipo C (35 Kg/Cm²) </v>
      </c>
      <c r="D137" s="1193"/>
      <c r="E137" s="1193"/>
      <c r="F137" s="1193"/>
      <c r="G137" s="280" t="str">
        <f>[1]Sheet1!$E$49</f>
        <v>m²</v>
      </c>
      <c r="H137" s="281"/>
      <c r="I137" s="282">
        <f>[1]Sheet1!$F$49</f>
        <v>191</v>
      </c>
      <c r="J137" s="283">
        <f>ROUND(H137*I137,2)</f>
        <v>0</v>
      </c>
      <c r="K137" s="869"/>
      <c r="L137" s="284"/>
      <c r="M137" s="281">
        <v>6.93</v>
      </c>
      <c r="N137" s="281"/>
      <c r="O137" s="270">
        <f t="shared" ref="O137" si="260">H137-L137+M137+N137</f>
        <v>6.93</v>
      </c>
      <c r="P137" s="431">
        <f t="shared" ref="P137" si="261">ROUND(I137*O137,2)</f>
        <v>1323.63</v>
      </c>
      <c r="Q137" s="869"/>
      <c r="R137" s="284">
        <v>0</v>
      </c>
      <c r="S137" s="281"/>
      <c r="T137" s="285">
        <f>R137+S137</f>
        <v>0</v>
      </c>
      <c r="U137" s="869"/>
      <c r="V137" s="286">
        <f>ROUND(R137*I137,2)</f>
        <v>0</v>
      </c>
      <c r="W137" s="282">
        <f>ROUND(S137*I137,2)</f>
        <v>0</v>
      </c>
      <c r="X137" s="282">
        <f>ROUND(T137*I137,2)</f>
        <v>0</v>
      </c>
      <c r="Y137" s="154" t="e">
        <f>ROUND(X137/J137,4)</f>
        <v>#DIV/0!</v>
      </c>
      <c r="Z137" s="869"/>
      <c r="AA137" s="284">
        <f>H137-T137</f>
        <v>0</v>
      </c>
      <c r="AB137" s="282">
        <f>ROUND(AA137*I137,2)</f>
        <v>0</v>
      </c>
      <c r="AC137" s="154" t="e">
        <f>ROUND(AB137/J137,4)</f>
        <v>#DIV/0!</v>
      </c>
      <c r="AF137" s="16">
        <f t="shared" si="242"/>
        <v>0</v>
      </c>
      <c r="AG137" s="124">
        <f t="shared" si="243"/>
        <v>1323.63</v>
      </c>
    </row>
    <row r="138" spans="2:33" ht="22.5" customHeight="1" thickBot="1" x14ac:dyDescent="0.3">
      <c r="B138" s="777"/>
      <c r="C138" s="778"/>
      <c r="D138" s="762"/>
      <c r="E138" s="762"/>
      <c r="F138" s="762"/>
      <c r="G138" s="779"/>
      <c r="H138" s="1189" t="s">
        <v>308</v>
      </c>
      <c r="I138" s="1190"/>
      <c r="J138" s="451">
        <f>SUM(J137)</f>
        <v>0</v>
      </c>
      <c r="K138" s="454"/>
      <c r="L138" s="455"/>
      <c r="M138" s="456"/>
      <c r="N138" s="456"/>
      <c r="O138" s="456"/>
      <c r="P138" s="451">
        <f>SUM(P137)</f>
        <v>1323.63</v>
      </c>
      <c r="Q138" s="454"/>
      <c r="R138" s="455"/>
      <c r="S138" s="456"/>
      <c r="T138" s="457"/>
      <c r="U138" s="454"/>
      <c r="V138" s="451">
        <f>SUM(V137)</f>
        <v>0</v>
      </c>
      <c r="W138" s="451">
        <f>SUM(W137)</f>
        <v>0</v>
      </c>
      <c r="X138" s="451">
        <f>SUM(X137)</f>
        <v>0</v>
      </c>
      <c r="Y138" s="458">
        <f>ROUND(X138/P138,4)</f>
        <v>0</v>
      </c>
      <c r="Z138" s="454"/>
      <c r="AA138" s="517"/>
      <c r="AB138" s="451">
        <f>SUM(AB137)</f>
        <v>0</v>
      </c>
      <c r="AC138" s="458">
        <f t="shared" ref="AC138" si="262">ROUND(AB138/P138,4)</f>
        <v>0</v>
      </c>
      <c r="AF138" s="16">
        <f t="shared" si="242"/>
        <v>0</v>
      </c>
      <c r="AG138" s="124">
        <f t="shared" si="243"/>
        <v>1323.63</v>
      </c>
    </row>
    <row r="139" spans="2:33" ht="14.25" customHeight="1" thickBot="1" x14ac:dyDescent="0.3">
      <c r="B139" s="768">
        <f>[1]Sheet1!$B$88</f>
        <v>400</v>
      </c>
      <c r="C139" s="1194" t="str">
        <f>[1]Sheet1!$C$88</f>
        <v>COLUMNAS, LOSAS, VIGAS Y SOLERAS</v>
      </c>
      <c r="D139" s="1195"/>
      <c r="E139" s="1195"/>
      <c r="F139" s="1195"/>
      <c r="G139" s="288"/>
      <c r="H139" s="289"/>
      <c r="I139" s="290"/>
      <c r="J139" s="291"/>
      <c r="K139" s="747"/>
      <c r="L139" s="263"/>
      <c r="M139" s="260"/>
      <c r="N139" s="260"/>
      <c r="O139" s="260"/>
      <c r="P139" s="805"/>
      <c r="Q139" s="747"/>
      <c r="R139" s="292"/>
      <c r="S139" s="293"/>
      <c r="T139" s="294"/>
      <c r="U139" s="747"/>
      <c r="V139" s="295"/>
      <c r="W139" s="296"/>
      <c r="X139" s="296"/>
      <c r="Y139" s="297"/>
      <c r="Z139" s="747"/>
      <c r="AA139" s="292"/>
      <c r="AB139" s="296"/>
      <c r="AC139" s="297"/>
      <c r="AF139" s="16">
        <f t="shared" si="242"/>
        <v>0</v>
      </c>
      <c r="AG139" s="124">
        <f t="shared" si="243"/>
        <v>0</v>
      </c>
    </row>
    <row r="140" spans="2:33" ht="15" customHeight="1" thickBot="1" x14ac:dyDescent="0.3">
      <c r="B140" s="780">
        <f>[1]Sheet1!$B$89</f>
        <v>401</v>
      </c>
      <c r="C140" s="1237" t="str">
        <f>[1]Sheet1!$C$89</f>
        <v>Reparación De Solera  Final</v>
      </c>
      <c r="D140" s="1237"/>
      <c r="E140" s="1237"/>
      <c r="F140" s="1237"/>
      <c r="G140" s="479" t="str">
        <f>[1]Sheet1!$E$89</f>
        <v>ml</v>
      </c>
      <c r="H140" s="480">
        <v>6.68</v>
      </c>
      <c r="I140" s="55">
        <f>[1]Sheet1!$F$89</f>
        <v>107</v>
      </c>
      <c r="J140" s="38">
        <f t="shared" ref="J140:J142" si="263">ROUND(H140*I140,2)</f>
        <v>714.76</v>
      </c>
      <c r="K140" s="747"/>
      <c r="L140" s="269"/>
      <c r="M140" s="480"/>
      <c r="N140" s="270"/>
      <c r="O140" s="270">
        <f t="shared" ref="O140:O142" si="264">H140-L140+M140+N140</f>
        <v>6.68</v>
      </c>
      <c r="P140" s="427">
        <f t="shared" ref="P140:P142" si="265">ROUND(I140*O140,2)</f>
        <v>714.76</v>
      </c>
      <c r="Q140" s="747"/>
      <c r="R140" s="269">
        <v>0</v>
      </c>
      <c r="S140" s="270"/>
      <c r="T140" s="271">
        <f t="shared" ref="T140:T142" si="266">R140+S140</f>
        <v>0</v>
      </c>
      <c r="U140" s="747"/>
      <c r="V140" s="53">
        <f t="shared" ref="V140:V142" si="267">ROUND(R140*I140,2)</f>
        <v>0</v>
      </c>
      <c r="W140" s="66">
        <f t="shared" ref="W140:W142" si="268">ROUND(S140*I140,2)</f>
        <v>0</v>
      </c>
      <c r="X140" s="66">
        <f t="shared" ref="X140:X142" si="269">ROUND(T140*I140,2)</f>
        <v>0</v>
      </c>
      <c r="Y140" s="753">
        <f t="shared" ref="Y140:Y142" si="270">ROUND(X140/J140,4)</f>
        <v>0</v>
      </c>
      <c r="Z140" s="747"/>
      <c r="AA140" s="28">
        <f t="shared" ref="AA140:AA142" si="271">H140-T140</f>
        <v>6.68</v>
      </c>
      <c r="AB140" s="66">
        <f t="shared" ref="AB140:AB142" si="272">ROUND(AA140*I140,2)</f>
        <v>714.76</v>
      </c>
      <c r="AC140" s="753">
        <f t="shared" ref="AC140:AC142" si="273">ROUND(AB140/J140,4)</f>
        <v>1</v>
      </c>
      <c r="AF140" s="16">
        <f t="shared" si="242"/>
        <v>714.76</v>
      </c>
      <c r="AG140" s="124">
        <f t="shared" si="243"/>
        <v>0</v>
      </c>
    </row>
    <row r="141" spans="2:33" ht="30" customHeight="1" x14ac:dyDescent="0.25">
      <c r="B141" s="888">
        <f>[1]Sheet1!$B$52</f>
        <v>417</v>
      </c>
      <c r="C141" s="1208" t="str">
        <f>[1]Sheet1!$C$52</f>
        <v>Solera corona (0.15m x 0.20m + 4 No. 4 + Est No. 2 @ 0.15m)</v>
      </c>
      <c r="D141" s="1209"/>
      <c r="E141" s="1209"/>
      <c r="F141" s="1315"/>
      <c r="G141" s="875" t="str">
        <f>[1]Sheet1!$E$52</f>
        <v>ml</v>
      </c>
      <c r="H141" s="876"/>
      <c r="I141" s="45">
        <f>[1]Sheet1!$F$52</f>
        <v>172</v>
      </c>
      <c r="J141" s="804">
        <f t="shared" si="263"/>
        <v>0</v>
      </c>
      <c r="K141" s="869"/>
      <c r="L141" s="25"/>
      <c r="M141" s="876">
        <v>16.04</v>
      </c>
      <c r="N141" s="706"/>
      <c r="O141" s="706">
        <f t="shared" si="264"/>
        <v>16.04</v>
      </c>
      <c r="P141" s="795">
        <f t="shared" si="265"/>
        <v>2758.88</v>
      </c>
      <c r="Q141" s="869"/>
      <c r="R141" s="25">
        <v>0</v>
      </c>
      <c r="S141" s="706"/>
      <c r="T141" s="812">
        <f t="shared" si="266"/>
        <v>0</v>
      </c>
      <c r="U141" s="869"/>
      <c r="V141" s="47">
        <f t="shared" si="267"/>
        <v>0</v>
      </c>
      <c r="W141" s="37">
        <f t="shared" si="268"/>
        <v>0</v>
      </c>
      <c r="X141" s="37">
        <f t="shared" si="269"/>
        <v>0</v>
      </c>
      <c r="Y141" s="848" t="e">
        <f t="shared" si="270"/>
        <v>#DIV/0!</v>
      </c>
      <c r="Z141" s="869"/>
      <c r="AA141" s="26">
        <f t="shared" si="271"/>
        <v>0</v>
      </c>
      <c r="AB141" s="37">
        <f t="shared" si="272"/>
        <v>0</v>
      </c>
      <c r="AC141" s="848" t="e">
        <f t="shared" si="273"/>
        <v>#DIV/0!</v>
      </c>
      <c r="AF141" s="16">
        <f t="shared" ref="AF141:AF142" si="274">X141+AB141</f>
        <v>0</v>
      </c>
      <c r="AG141" s="124">
        <f t="shared" ref="AG141:AG142" si="275">P141-AF141</f>
        <v>2758.88</v>
      </c>
    </row>
    <row r="142" spans="2:33" ht="30" customHeight="1" thickBot="1" x14ac:dyDescent="0.3">
      <c r="B142" s="905">
        <f>[1]Sheet1!$B$53</f>
        <v>439</v>
      </c>
      <c r="C142" s="1184" t="str">
        <f>[1]Sheet1!$C$53</f>
        <v>Columna  (0.15m x 0.20m + 4 No. 3 + Est No. 2 @ 0.20m)</v>
      </c>
      <c r="D142" s="1185"/>
      <c r="E142" s="1185"/>
      <c r="F142" s="1188"/>
      <c r="G142" s="483" t="str">
        <f>[1]Sheet1!$E$53</f>
        <v>ml</v>
      </c>
      <c r="H142" s="484"/>
      <c r="I142" s="66">
        <f>[1]Sheet1!$F$53</f>
        <v>153</v>
      </c>
      <c r="J142" s="62">
        <f t="shared" si="263"/>
        <v>0</v>
      </c>
      <c r="K142" s="869"/>
      <c r="L142" s="28"/>
      <c r="M142" s="484">
        <v>20</v>
      </c>
      <c r="N142" s="13"/>
      <c r="O142" s="706">
        <f t="shared" si="264"/>
        <v>20</v>
      </c>
      <c r="P142" s="429">
        <f t="shared" si="265"/>
        <v>3060</v>
      </c>
      <c r="Q142" s="869"/>
      <c r="R142" s="28">
        <v>0</v>
      </c>
      <c r="S142" s="13"/>
      <c r="T142" s="29">
        <f t="shared" si="266"/>
        <v>0</v>
      </c>
      <c r="U142" s="869"/>
      <c r="V142" s="53">
        <f t="shared" si="267"/>
        <v>0</v>
      </c>
      <c r="W142" s="66">
        <f t="shared" si="268"/>
        <v>0</v>
      </c>
      <c r="X142" s="66">
        <f t="shared" si="269"/>
        <v>0</v>
      </c>
      <c r="Y142" s="849" t="e">
        <f t="shared" si="270"/>
        <v>#DIV/0!</v>
      </c>
      <c r="Z142" s="869"/>
      <c r="AA142" s="28">
        <f t="shared" si="271"/>
        <v>0</v>
      </c>
      <c r="AB142" s="66">
        <f t="shared" si="272"/>
        <v>0</v>
      </c>
      <c r="AC142" s="849" t="e">
        <f t="shared" si="273"/>
        <v>#DIV/0!</v>
      </c>
      <c r="AF142" s="16">
        <f t="shared" si="274"/>
        <v>0</v>
      </c>
      <c r="AG142" s="124">
        <f t="shared" si="275"/>
        <v>3060</v>
      </c>
    </row>
    <row r="143" spans="2:33" ht="23.25" customHeight="1" thickBot="1" x14ac:dyDescent="0.3">
      <c r="B143" s="299"/>
      <c r="C143" s="442"/>
      <c r="D143" s="322"/>
      <c r="E143" s="322"/>
      <c r="F143" s="322"/>
      <c r="G143" s="524"/>
      <c r="H143" s="1189" t="s">
        <v>308</v>
      </c>
      <c r="I143" s="1190"/>
      <c r="J143" s="451">
        <f>SUM(J140:J140)</f>
        <v>714.76</v>
      </c>
      <c r="K143" s="454"/>
      <c r="L143" s="455"/>
      <c r="M143" s="456"/>
      <c r="N143" s="456"/>
      <c r="O143" s="456"/>
      <c r="P143" s="451">
        <f>SUM(P140:P142)</f>
        <v>6533.64</v>
      </c>
      <c r="Q143" s="454"/>
      <c r="R143" s="455"/>
      <c r="S143" s="456"/>
      <c r="T143" s="457"/>
      <c r="U143" s="454"/>
      <c r="V143" s="451">
        <f>SUM(V140:V140)</f>
        <v>0</v>
      </c>
      <c r="W143" s="451">
        <f>SUM(W140:W140)</f>
        <v>0</v>
      </c>
      <c r="X143" s="451">
        <f>SUM(X140:X140)</f>
        <v>0</v>
      </c>
      <c r="Y143" s="458">
        <f>ROUND(X143/P143,4)</f>
        <v>0</v>
      </c>
      <c r="Z143" s="454"/>
      <c r="AA143" s="517"/>
      <c r="AB143" s="451">
        <f>SUM(AB140:AB140)</f>
        <v>714.76</v>
      </c>
      <c r="AC143" s="458">
        <f t="shared" ref="AC143" si="276">ROUND(AB143/P143,4)</f>
        <v>0.1094</v>
      </c>
      <c r="AF143" s="16">
        <f t="shared" si="242"/>
        <v>714.76</v>
      </c>
      <c r="AG143" s="124">
        <f t="shared" si="243"/>
        <v>5818.88</v>
      </c>
    </row>
    <row r="144" spans="2:33" ht="14.25" customHeight="1" thickBot="1" x14ac:dyDescent="0.3">
      <c r="B144" s="768">
        <f>[1]Sheet1!$B$90</f>
        <v>500</v>
      </c>
      <c r="C144" s="1194" t="str">
        <f>[1]Sheet1!$C$90</f>
        <v>CUBIERTA Y ESTRUCTURA DE TECHO</v>
      </c>
      <c r="D144" s="1195"/>
      <c r="E144" s="1195"/>
      <c r="F144" s="1195"/>
      <c r="G144" s="288"/>
      <c r="H144" s="289"/>
      <c r="I144" s="290"/>
      <c r="J144" s="291"/>
      <c r="K144" s="747"/>
      <c r="L144" s="418"/>
      <c r="M144" s="422"/>
      <c r="N144" s="422"/>
      <c r="O144" s="422"/>
      <c r="P144" s="430"/>
      <c r="Q144" s="747"/>
      <c r="R144" s="263"/>
      <c r="S144" s="260"/>
      <c r="T144" s="264"/>
      <c r="U144" s="747"/>
      <c r="V144" s="265"/>
      <c r="W144" s="261"/>
      <c r="X144" s="261"/>
      <c r="Y144" s="266"/>
      <c r="Z144" s="747"/>
      <c r="AA144" s="263"/>
      <c r="AB144" s="261"/>
      <c r="AC144" s="266"/>
      <c r="AF144" s="16">
        <f t="shared" si="242"/>
        <v>0</v>
      </c>
      <c r="AG144" s="124">
        <f t="shared" si="243"/>
        <v>0</v>
      </c>
    </row>
    <row r="145" spans="2:33" ht="15" customHeight="1" x14ac:dyDescent="0.25">
      <c r="B145" s="780">
        <f>[1]Sheet1!$B$91</f>
        <v>519</v>
      </c>
      <c r="C145" s="1314" t="str">
        <f>[1]Sheet1!$C$91</f>
        <v>Estructura Portante De Metal</v>
      </c>
      <c r="D145" s="1314"/>
      <c r="E145" s="1314"/>
      <c r="F145" s="1314"/>
      <c r="G145" s="511" t="str">
        <f>[1]Sheet1!$E$91</f>
        <v>m²</v>
      </c>
      <c r="H145" s="512">
        <f>[1]Sheet1!$D$91</f>
        <v>97.3</v>
      </c>
      <c r="I145" s="55">
        <f>[1]Sheet1!$F$91</f>
        <v>236</v>
      </c>
      <c r="J145" s="38">
        <f t="shared" si="239"/>
        <v>22962.799999999999</v>
      </c>
      <c r="K145" s="747"/>
      <c r="L145" s="269"/>
      <c r="M145" s="818"/>
      <c r="N145" s="270"/>
      <c r="O145" s="270">
        <f t="shared" ref="O145:O146" si="277">H145-L145+M145+N145</f>
        <v>97.3</v>
      </c>
      <c r="P145" s="427">
        <f t="shared" ref="P145:P146" si="278">ROUND(I145*O145,2)</f>
        <v>22962.799999999999</v>
      </c>
      <c r="Q145" s="747"/>
      <c r="R145" s="269">
        <v>0</v>
      </c>
      <c r="S145" s="270"/>
      <c r="T145" s="271">
        <f t="shared" si="240"/>
        <v>0</v>
      </c>
      <c r="U145" s="747"/>
      <c r="V145" s="52">
        <f t="shared" ref="V145:V146" si="279">ROUND(R145*I145,2)</f>
        <v>0</v>
      </c>
      <c r="W145" s="55">
        <f t="shared" ref="W145:W146" si="280">ROUND(S145*I145,2)</f>
        <v>0</v>
      </c>
      <c r="X145" s="55">
        <f t="shared" ref="X145:X146" si="281">ROUND(T145*I145,2)</f>
        <v>0</v>
      </c>
      <c r="Y145" s="750">
        <f t="shared" ref="Y145:Y146" si="282">ROUND(X145/J145,4)</f>
        <v>0</v>
      </c>
      <c r="Z145" s="747"/>
      <c r="AA145" s="269">
        <f>O145-T145</f>
        <v>97.3</v>
      </c>
      <c r="AB145" s="55">
        <f t="shared" ref="AB145:AB146" si="283">ROUND(AA145*I145,2)</f>
        <v>22962.799999999999</v>
      </c>
      <c r="AC145" s="750">
        <f t="shared" ref="AC145:AC146" si="284">ROUND(AB145/J145,4)</f>
        <v>1</v>
      </c>
      <c r="AF145" s="16">
        <f t="shared" si="242"/>
        <v>22962.799999999999</v>
      </c>
      <c r="AG145" s="124">
        <f t="shared" si="243"/>
        <v>0</v>
      </c>
    </row>
    <row r="146" spans="2:33" ht="30" customHeight="1" thickBot="1" x14ac:dyDescent="0.3">
      <c r="B146" s="889">
        <f>[1]Sheet1!$B$92</f>
        <v>525</v>
      </c>
      <c r="C146" s="1207" t="str">
        <f>[1]Sheet1!$C$92</f>
        <v>Cubierta De Lámina Termoacústica (Incluye Canal Y Bap Ѳ=3" + cerramiento de block pin)</v>
      </c>
      <c r="D146" s="1207"/>
      <c r="E146" s="1207"/>
      <c r="F146" s="1207"/>
      <c r="G146" s="513" t="str">
        <f>[1]Sheet1!$E$92</f>
        <v>m²</v>
      </c>
      <c r="H146" s="514">
        <f>[1]Sheet1!$D$92</f>
        <v>310.41000000000003</v>
      </c>
      <c r="I146" s="66">
        <f>[1]Sheet1!$F$92</f>
        <v>412</v>
      </c>
      <c r="J146" s="62">
        <f t="shared" si="239"/>
        <v>127888.92</v>
      </c>
      <c r="K146" s="747"/>
      <c r="L146" s="28"/>
      <c r="M146" s="13">
        <v>21.67</v>
      </c>
      <c r="N146" s="13"/>
      <c r="O146" s="706">
        <f t="shared" si="277"/>
        <v>332.08000000000004</v>
      </c>
      <c r="P146" s="429">
        <f t="shared" si="278"/>
        <v>136816.95999999999</v>
      </c>
      <c r="Q146" s="747"/>
      <c r="R146" s="28">
        <v>0</v>
      </c>
      <c r="S146" s="13"/>
      <c r="T146" s="29">
        <f t="shared" si="240"/>
        <v>0</v>
      </c>
      <c r="U146" s="747"/>
      <c r="V146" s="53">
        <f t="shared" si="279"/>
        <v>0</v>
      </c>
      <c r="W146" s="66">
        <f t="shared" si="280"/>
        <v>0</v>
      </c>
      <c r="X146" s="66">
        <f t="shared" si="281"/>
        <v>0</v>
      </c>
      <c r="Y146" s="753">
        <f t="shared" si="282"/>
        <v>0</v>
      </c>
      <c r="Z146" s="747"/>
      <c r="AA146" s="26">
        <f t="shared" ref="AA146" si="285">O146-T146</f>
        <v>332.08000000000004</v>
      </c>
      <c r="AB146" s="66">
        <f t="shared" si="283"/>
        <v>136816.95999999999</v>
      </c>
      <c r="AC146" s="753">
        <f t="shared" si="284"/>
        <v>1.0698000000000001</v>
      </c>
      <c r="AF146" s="16">
        <f t="shared" si="242"/>
        <v>136816.95999999999</v>
      </c>
      <c r="AG146" s="124">
        <f t="shared" si="243"/>
        <v>0</v>
      </c>
    </row>
    <row r="147" spans="2:33" ht="23.25" customHeight="1" thickBot="1" x14ac:dyDescent="0.3">
      <c r="B147" s="305"/>
      <c r="C147" s="442"/>
      <c r="D147" s="322"/>
      <c r="E147" s="322"/>
      <c r="F147" s="322"/>
      <c r="G147" s="532"/>
      <c r="H147" s="1189" t="s">
        <v>308</v>
      </c>
      <c r="I147" s="1190"/>
      <c r="J147" s="451">
        <f>SUM(J145:J146)</f>
        <v>150851.72</v>
      </c>
      <c r="K147" s="454"/>
      <c r="L147" s="455"/>
      <c r="M147" s="456"/>
      <c r="N147" s="456"/>
      <c r="O147" s="456"/>
      <c r="P147" s="451">
        <f>SUM(P145:P146)</f>
        <v>159779.75999999998</v>
      </c>
      <c r="Q147" s="454"/>
      <c r="R147" s="455"/>
      <c r="S147" s="456"/>
      <c r="T147" s="457"/>
      <c r="U147" s="454"/>
      <c r="V147" s="451">
        <f>SUM(V145:V146)</f>
        <v>0</v>
      </c>
      <c r="W147" s="451">
        <f>SUM(W145:W146)</f>
        <v>0</v>
      </c>
      <c r="X147" s="451">
        <f>SUM(X145:X146)</f>
        <v>0</v>
      </c>
      <c r="Y147" s="458">
        <f>ROUND(X147/P147,4)</f>
        <v>0</v>
      </c>
      <c r="Z147" s="454"/>
      <c r="AA147" s="517"/>
      <c r="AB147" s="451">
        <f>SUM(AB145:AB146)</f>
        <v>159779.75999999998</v>
      </c>
      <c r="AC147" s="458">
        <f t="shared" ref="AC147" si="286">ROUND(AB147/P147,4)</f>
        <v>1</v>
      </c>
      <c r="AF147" s="16">
        <f t="shared" si="242"/>
        <v>159779.75999999998</v>
      </c>
      <c r="AG147" s="124">
        <f t="shared" si="243"/>
        <v>0</v>
      </c>
    </row>
    <row r="148" spans="2:33" ht="14.25" customHeight="1" thickBot="1" x14ac:dyDescent="0.3">
      <c r="B148" s="761">
        <f>[1]Sheet1!$B$93</f>
        <v>600</v>
      </c>
      <c r="C148" s="1191" t="str">
        <f>[1]Sheet1!$C$57</f>
        <v>ACABADOS</v>
      </c>
      <c r="D148" s="1192"/>
      <c r="E148" s="1192"/>
      <c r="F148" s="1192"/>
      <c r="G148" s="259"/>
      <c r="H148" s="260"/>
      <c r="I148" s="261"/>
      <c r="J148" s="262"/>
      <c r="K148" s="747"/>
      <c r="L148" s="418"/>
      <c r="M148" s="422"/>
      <c r="N148" s="422"/>
      <c r="O148" s="422"/>
      <c r="P148" s="430"/>
      <c r="Q148" s="747"/>
      <c r="R148" s="263"/>
      <c r="S148" s="260"/>
      <c r="T148" s="264"/>
      <c r="U148" s="747"/>
      <c r="V148" s="265"/>
      <c r="W148" s="261"/>
      <c r="X148" s="261"/>
      <c r="Y148" s="266"/>
      <c r="Z148" s="747"/>
      <c r="AA148" s="263"/>
      <c r="AB148" s="261"/>
      <c r="AC148" s="266"/>
      <c r="AF148" s="16">
        <f t="shared" si="242"/>
        <v>0</v>
      </c>
      <c r="AG148" s="124">
        <f t="shared" si="243"/>
        <v>0</v>
      </c>
    </row>
    <row r="149" spans="2:33" ht="15" customHeight="1" x14ac:dyDescent="0.25">
      <c r="B149" s="780">
        <f>[1]Sheet1!$B$94</f>
        <v>623</v>
      </c>
      <c r="C149" s="1197" t="str">
        <f>[1]Sheet1!$C$94</f>
        <v>Azulejo</v>
      </c>
      <c r="D149" s="1198"/>
      <c r="E149" s="1198"/>
      <c r="F149" s="1198"/>
      <c r="G149" s="489" t="str">
        <f>[1]Sheet1!$E$94</f>
        <v>m²</v>
      </c>
      <c r="H149" s="490">
        <f>[1]Sheet1!$D$94</f>
        <v>15.33</v>
      </c>
      <c r="I149" s="55">
        <f>[1]Sheet1!$F$94</f>
        <v>215</v>
      </c>
      <c r="J149" s="38">
        <f t="shared" ref="J149:J153" si="287">ROUND(H149*I149,2)</f>
        <v>3295.95</v>
      </c>
      <c r="K149" s="747"/>
      <c r="L149" s="269"/>
      <c r="M149" s="818"/>
      <c r="N149" s="270"/>
      <c r="O149" s="270">
        <f t="shared" ref="O149:O153" si="288">H149-L149+M149+N149</f>
        <v>15.33</v>
      </c>
      <c r="P149" s="427">
        <f t="shared" ref="P149:P153" si="289">ROUND(I149*O149,2)</f>
        <v>3295.95</v>
      </c>
      <c r="Q149" s="747"/>
      <c r="R149" s="269">
        <v>0</v>
      </c>
      <c r="S149" s="270"/>
      <c r="T149" s="300">
        <f t="shared" ref="T149:T153" si="290">R149+S149</f>
        <v>0</v>
      </c>
      <c r="U149" s="747"/>
      <c r="V149" s="52">
        <f t="shared" ref="V149:V153" si="291">ROUND(R149*I149,2)</f>
        <v>0</v>
      </c>
      <c r="W149" s="55">
        <f t="shared" ref="W149:W153" si="292">ROUND(S149*I149,2)</f>
        <v>0</v>
      </c>
      <c r="X149" s="55">
        <f t="shared" ref="X149:X153" si="293">ROUND(T149*I149,2)</f>
        <v>0</v>
      </c>
      <c r="Y149" s="750">
        <f t="shared" ref="Y149:Y153" si="294">ROUND(X149/J149,4)</f>
        <v>0</v>
      </c>
      <c r="Z149" s="747"/>
      <c r="AA149" s="269">
        <f t="shared" ref="AA149:AA153" si="295">H149-T149</f>
        <v>15.33</v>
      </c>
      <c r="AB149" s="55">
        <f t="shared" ref="AB149:AB153" si="296">ROUND(AA149*I149,2)</f>
        <v>3295.95</v>
      </c>
      <c r="AC149" s="750">
        <f t="shared" ref="AC149:AC153" si="297">ROUND(AB149/J149,4)</f>
        <v>1</v>
      </c>
      <c r="AF149" s="16">
        <f t="shared" si="242"/>
        <v>3295.95</v>
      </c>
      <c r="AG149" s="124">
        <f t="shared" si="243"/>
        <v>0</v>
      </c>
    </row>
    <row r="150" spans="2:33" ht="15" customHeight="1" x14ac:dyDescent="0.25">
      <c r="B150" s="782">
        <f>[1]Sheet1!$B$95</f>
        <v>635</v>
      </c>
      <c r="C150" s="1186" t="str">
        <f>[1]Sheet1!$C$95</f>
        <v>Piso De Granito Antideslizante</v>
      </c>
      <c r="D150" s="1187"/>
      <c r="E150" s="1187"/>
      <c r="F150" s="1187"/>
      <c r="G150" s="491" t="str">
        <f>[1]Sheet1!$E$95</f>
        <v>m²</v>
      </c>
      <c r="H150" s="492">
        <f>[1]Sheet1!$D$95</f>
        <v>4.84</v>
      </c>
      <c r="I150" s="37">
        <f>[1]Sheet1!$F$95</f>
        <v>314</v>
      </c>
      <c r="J150" s="43">
        <f t="shared" si="287"/>
        <v>1519.76</v>
      </c>
      <c r="K150" s="747"/>
      <c r="L150" s="26"/>
      <c r="M150" s="817"/>
      <c r="N150" s="12"/>
      <c r="O150" s="12">
        <f t="shared" si="288"/>
        <v>4.84</v>
      </c>
      <c r="P150" s="428">
        <f t="shared" si="289"/>
        <v>1519.76</v>
      </c>
      <c r="Q150" s="747"/>
      <c r="R150" s="26">
        <v>0</v>
      </c>
      <c r="S150" s="12"/>
      <c r="T150" s="68">
        <f t="shared" si="290"/>
        <v>0</v>
      </c>
      <c r="U150" s="747"/>
      <c r="V150" s="47">
        <f t="shared" si="291"/>
        <v>0</v>
      </c>
      <c r="W150" s="37">
        <f t="shared" si="292"/>
        <v>0</v>
      </c>
      <c r="X150" s="37">
        <f t="shared" si="293"/>
        <v>0</v>
      </c>
      <c r="Y150" s="751">
        <f t="shared" si="294"/>
        <v>0</v>
      </c>
      <c r="Z150" s="747"/>
      <c r="AA150" s="26">
        <f t="shared" si="295"/>
        <v>4.84</v>
      </c>
      <c r="AB150" s="37">
        <f t="shared" si="296"/>
        <v>1519.76</v>
      </c>
      <c r="AC150" s="751">
        <f t="shared" si="297"/>
        <v>1</v>
      </c>
      <c r="AF150" s="16">
        <f t="shared" si="242"/>
        <v>1519.76</v>
      </c>
      <c r="AG150" s="124">
        <f t="shared" si="243"/>
        <v>0</v>
      </c>
    </row>
    <row r="151" spans="2:33" ht="15" customHeight="1" x14ac:dyDescent="0.25">
      <c r="B151" s="782">
        <f>[1]Sheet1!$B$96</f>
        <v>654</v>
      </c>
      <c r="C151" s="1186" t="str">
        <f>[1]Sheet1!$C$96</f>
        <v>Pintura De Muros</v>
      </c>
      <c r="D151" s="1187"/>
      <c r="E151" s="1187"/>
      <c r="F151" s="1187"/>
      <c r="G151" s="491" t="str">
        <f>[1]Sheet1!$E$96</f>
        <v>m²</v>
      </c>
      <c r="H151" s="492">
        <f>[1]Sheet1!$D$96</f>
        <v>448.94</v>
      </c>
      <c r="I151" s="37">
        <f>[1]Sheet1!$F$96</f>
        <v>53</v>
      </c>
      <c r="J151" s="43">
        <f t="shared" si="287"/>
        <v>23793.82</v>
      </c>
      <c r="K151" s="747"/>
      <c r="L151" s="26"/>
      <c r="M151" s="817"/>
      <c r="N151" s="12"/>
      <c r="O151" s="911">
        <f t="shared" si="288"/>
        <v>448.94</v>
      </c>
      <c r="P151" s="428">
        <f t="shared" si="289"/>
        <v>23793.82</v>
      </c>
      <c r="Q151" s="747"/>
      <c r="R151" s="26">
        <v>0</v>
      </c>
      <c r="S151" s="12"/>
      <c r="T151" s="68">
        <f t="shared" si="290"/>
        <v>0</v>
      </c>
      <c r="U151" s="747"/>
      <c r="V151" s="47">
        <f t="shared" si="291"/>
        <v>0</v>
      </c>
      <c r="W151" s="37">
        <f t="shared" si="292"/>
        <v>0</v>
      </c>
      <c r="X151" s="37">
        <f t="shared" si="293"/>
        <v>0</v>
      </c>
      <c r="Y151" s="751">
        <f t="shared" si="294"/>
        <v>0</v>
      </c>
      <c r="Z151" s="747"/>
      <c r="AA151" s="26">
        <f t="shared" si="295"/>
        <v>448.94</v>
      </c>
      <c r="AB151" s="37">
        <f t="shared" si="296"/>
        <v>23793.82</v>
      </c>
      <c r="AC151" s="751">
        <f t="shared" si="297"/>
        <v>1</v>
      </c>
      <c r="AF151" s="16">
        <f t="shared" si="242"/>
        <v>23793.82</v>
      </c>
      <c r="AG151" s="124">
        <f t="shared" si="243"/>
        <v>0</v>
      </c>
    </row>
    <row r="152" spans="2:33" ht="15" customHeight="1" x14ac:dyDescent="0.25">
      <c r="B152" s="782">
        <f>[1]Sheet1!$B$97</f>
        <v>657</v>
      </c>
      <c r="C152" s="1186" t="str">
        <f>[1]Sheet1!$C$97</f>
        <v>Pintura Estructura Portante</v>
      </c>
      <c r="D152" s="1187"/>
      <c r="E152" s="1187"/>
      <c r="F152" s="1187"/>
      <c r="G152" s="491" t="str">
        <f>[1]Sheet1!$E$97</f>
        <v>m²</v>
      </c>
      <c r="H152" s="492">
        <f>[1]Sheet1!$D$97</f>
        <v>229.28</v>
      </c>
      <c r="I152" s="37">
        <f>[1]Sheet1!$F$97</f>
        <v>54</v>
      </c>
      <c r="J152" s="43">
        <f t="shared" si="287"/>
        <v>12381.12</v>
      </c>
      <c r="K152" s="747"/>
      <c r="L152" s="26"/>
      <c r="M152" s="817"/>
      <c r="N152" s="12"/>
      <c r="O152" s="12">
        <f t="shared" si="288"/>
        <v>229.28</v>
      </c>
      <c r="P152" s="428">
        <f t="shared" si="289"/>
        <v>12381.12</v>
      </c>
      <c r="Q152" s="747"/>
      <c r="R152" s="26">
        <v>0</v>
      </c>
      <c r="S152" s="12"/>
      <c r="T152" s="68">
        <f t="shared" si="290"/>
        <v>0</v>
      </c>
      <c r="U152" s="747"/>
      <c r="V152" s="47">
        <f t="shared" si="291"/>
        <v>0</v>
      </c>
      <c r="W152" s="37">
        <f t="shared" si="292"/>
        <v>0</v>
      </c>
      <c r="X152" s="37">
        <f t="shared" si="293"/>
        <v>0</v>
      </c>
      <c r="Y152" s="751">
        <f t="shared" si="294"/>
        <v>0</v>
      </c>
      <c r="Z152" s="747"/>
      <c r="AA152" s="26">
        <f t="shared" si="295"/>
        <v>229.28</v>
      </c>
      <c r="AB152" s="37">
        <f t="shared" si="296"/>
        <v>12381.12</v>
      </c>
      <c r="AC152" s="751">
        <f t="shared" si="297"/>
        <v>1</v>
      </c>
      <c r="AF152" s="16">
        <f t="shared" si="242"/>
        <v>12381.12</v>
      </c>
      <c r="AG152" s="124">
        <f t="shared" si="243"/>
        <v>0</v>
      </c>
    </row>
    <row r="153" spans="2:33" ht="15" customHeight="1" thickBot="1" x14ac:dyDescent="0.3">
      <c r="B153" s="886">
        <f>[1]Sheet1!$B$98</f>
        <v>662</v>
      </c>
      <c r="C153" s="1184" t="str">
        <f>[1]Sheet1!$C$98</f>
        <v>Piso De Granito</v>
      </c>
      <c r="D153" s="1185"/>
      <c r="E153" s="1185"/>
      <c r="F153" s="1185"/>
      <c r="G153" s="493" t="str">
        <f>[1]Sheet1!$E$98</f>
        <v>m²</v>
      </c>
      <c r="H153" s="494">
        <f>[1]Sheet1!$D$98</f>
        <v>206.77</v>
      </c>
      <c r="I153" s="66">
        <f>[1]Sheet1!$F$98</f>
        <v>264</v>
      </c>
      <c r="J153" s="62">
        <f t="shared" si="287"/>
        <v>54587.28</v>
      </c>
      <c r="K153" s="747"/>
      <c r="L153" s="28"/>
      <c r="M153" s="13">
        <v>63.14</v>
      </c>
      <c r="N153" s="13"/>
      <c r="O153" s="12">
        <f t="shared" si="288"/>
        <v>269.91000000000003</v>
      </c>
      <c r="P153" s="429">
        <f t="shared" si="289"/>
        <v>71256.240000000005</v>
      </c>
      <c r="Q153" s="747"/>
      <c r="R153" s="28">
        <v>0</v>
      </c>
      <c r="S153" s="13"/>
      <c r="T153" s="29">
        <f t="shared" si="290"/>
        <v>0</v>
      </c>
      <c r="U153" s="747"/>
      <c r="V153" s="53">
        <f t="shared" si="291"/>
        <v>0</v>
      </c>
      <c r="W153" s="66">
        <f t="shared" si="292"/>
        <v>0</v>
      </c>
      <c r="X153" s="66">
        <f t="shared" si="293"/>
        <v>0</v>
      </c>
      <c r="Y153" s="753">
        <f t="shared" si="294"/>
        <v>0</v>
      </c>
      <c r="Z153" s="747"/>
      <c r="AA153" s="28">
        <f t="shared" si="295"/>
        <v>206.77</v>
      </c>
      <c r="AB153" s="66">
        <f t="shared" si="296"/>
        <v>54587.28</v>
      </c>
      <c r="AC153" s="753">
        <f t="shared" si="297"/>
        <v>1</v>
      </c>
      <c r="AF153" s="16">
        <f t="shared" si="242"/>
        <v>54587.28</v>
      </c>
      <c r="AG153" s="124">
        <f t="shared" si="243"/>
        <v>16668.960000000006</v>
      </c>
    </row>
    <row r="154" spans="2:33" ht="23.25" customHeight="1" thickBot="1" x14ac:dyDescent="0.3">
      <c r="B154" s="299"/>
      <c r="C154" s="442"/>
      <c r="D154" s="322"/>
      <c r="E154" s="322"/>
      <c r="F154" s="322"/>
      <c r="G154" s="526"/>
      <c r="H154" s="1189" t="s">
        <v>308</v>
      </c>
      <c r="I154" s="1190"/>
      <c r="J154" s="451">
        <f>SUM(J149:J153)</f>
        <v>95577.93</v>
      </c>
      <c r="K154" s="454"/>
      <c r="L154" s="455"/>
      <c r="M154" s="456"/>
      <c r="N154" s="456"/>
      <c r="O154" s="456"/>
      <c r="P154" s="451">
        <f>SUM(P149:P153)</f>
        <v>112246.89000000001</v>
      </c>
      <c r="Q154" s="454"/>
      <c r="R154" s="455"/>
      <c r="S154" s="456"/>
      <c r="T154" s="457"/>
      <c r="U154" s="454"/>
      <c r="V154" s="451">
        <f>SUM(V149:V153)</f>
        <v>0</v>
      </c>
      <c r="W154" s="451">
        <f>SUM(W149:W153)</f>
        <v>0</v>
      </c>
      <c r="X154" s="451">
        <f>SUM(X149:X153)</f>
        <v>0</v>
      </c>
      <c r="Y154" s="458">
        <f>ROUND(X154/P154,4)</f>
        <v>0</v>
      </c>
      <c r="Z154" s="454"/>
      <c r="AA154" s="517"/>
      <c r="AB154" s="451">
        <f>SUM(AB149:AB153)</f>
        <v>95577.93</v>
      </c>
      <c r="AC154" s="458">
        <f t="shared" ref="AC154" si="298">ROUND(AB154/P154,4)</f>
        <v>0.85150000000000003</v>
      </c>
      <c r="AF154" s="16">
        <f t="shared" si="242"/>
        <v>95577.93</v>
      </c>
      <c r="AG154" s="124">
        <f t="shared" si="243"/>
        <v>16668.960000000021</v>
      </c>
    </row>
    <row r="155" spans="2:33" ht="14.25" customHeight="1" thickBot="1" x14ac:dyDescent="0.3">
      <c r="B155" s="761">
        <f>[1]Sheet1!$B$99</f>
        <v>700</v>
      </c>
      <c r="C155" s="1191" t="str">
        <f>[1]Sheet1!$C$99</f>
        <v>PUERTAS</v>
      </c>
      <c r="D155" s="1192"/>
      <c r="E155" s="1192"/>
      <c r="F155" s="1192"/>
      <c r="G155" s="259"/>
      <c r="H155" s="260"/>
      <c r="I155" s="261"/>
      <c r="J155" s="262"/>
      <c r="K155" s="747"/>
      <c r="L155" s="263"/>
      <c r="M155" s="421"/>
      <c r="N155" s="260"/>
      <c r="O155" s="260"/>
      <c r="P155" s="805"/>
      <c r="Q155" s="747"/>
      <c r="R155" s="263"/>
      <c r="S155" s="260"/>
      <c r="T155" s="264"/>
      <c r="U155" s="747"/>
      <c r="V155" s="265"/>
      <c r="W155" s="261"/>
      <c r="X155" s="261"/>
      <c r="Y155" s="266"/>
      <c r="Z155" s="747"/>
      <c r="AA155" s="263"/>
      <c r="AB155" s="261"/>
      <c r="AC155" s="266"/>
      <c r="AF155" s="16">
        <f t="shared" ref="AF155:AF160" si="299">X155+AB155</f>
        <v>0</v>
      </c>
      <c r="AG155" s="124">
        <f t="shared" ref="AG155:AG160" si="300">P155-AF155</f>
        <v>0</v>
      </c>
    </row>
    <row r="156" spans="2:33" ht="14.25" customHeight="1" thickBot="1" x14ac:dyDescent="0.3">
      <c r="B156" s="893">
        <f>[2]Sheet1!$B$179</f>
        <v>715</v>
      </c>
      <c r="C156" s="1232" t="str">
        <f>[2]Sheet1!$C$179</f>
        <v>Puerta De Metal con pivote</v>
      </c>
      <c r="D156" s="1232"/>
      <c r="E156" s="1232"/>
      <c r="F156" s="1232"/>
      <c r="G156" s="463" t="str">
        <f>[2]Sheet1!$E$179</f>
        <v>Unidad</v>
      </c>
      <c r="H156" s="833">
        <v>0</v>
      </c>
      <c r="I156" s="37">
        <f>[2]Sheet1!$F$179</f>
        <v>2654</v>
      </c>
      <c r="J156" s="43">
        <f t="shared" ref="J156" si="301">ROUND(H156*I156,2)</f>
        <v>0</v>
      </c>
      <c r="K156" s="826"/>
      <c r="L156" s="25"/>
      <c r="M156" s="270">
        <v>3</v>
      </c>
      <c r="N156" s="706"/>
      <c r="O156" s="706">
        <f t="shared" ref="O156" si="302">H156-L156+M156+N156</f>
        <v>3</v>
      </c>
      <c r="P156" s="795">
        <f t="shared" ref="P156" si="303">ROUND(I156*O156,2)</f>
        <v>7962</v>
      </c>
      <c r="Q156" s="929"/>
      <c r="R156" s="269">
        <v>0</v>
      </c>
      <c r="S156" s="270"/>
      <c r="T156" s="271">
        <f t="shared" ref="T156" si="304">R156+S156</f>
        <v>0</v>
      </c>
      <c r="U156" s="929"/>
      <c r="V156" s="49">
        <f t="shared" ref="V156" si="305">ROUND(R156*I156,2)</f>
        <v>0</v>
      </c>
      <c r="W156" s="282">
        <f t="shared" ref="W156" si="306">ROUND(S156*I156,2)</f>
        <v>0</v>
      </c>
      <c r="X156" s="51">
        <f t="shared" ref="X156" si="307">ROUND(T156*I156,2)</f>
        <v>0</v>
      </c>
      <c r="Y156" s="849">
        <v>0</v>
      </c>
      <c r="Z156" s="520"/>
      <c r="AA156" s="273">
        <f t="shared" ref="AA156" si="308">O156-T156</f>
        <v>3</v>
      </c>
      <c r="AB156" s="440">
        <f t="shared" ref="AB156" si="309">ROUND(AA156*I156,2)</f>
        <v>7962</v>
      </c>
      <c r="AC156" s="154">
        <v>0</v>
      </c>
      <c r="AF156" s="16"/>
      <c r="AG156" s="124"/>
    </row>
    <row r="157" spans="2:33" ht="15" customHeight="1" thickBot="1" x14ac:dyDescent="0.3">
      <c r="B157" s="893">
        <f>[1]Sheet1!$B$149</f>
        <v>718</v>
      </c>
      <c r="C157" s="1232" t="str">
        <f>[1]Sheet1!$C$149</f>
        <v>Puerta De Metal Con Sobreluz (1.00*3.00)</v>
      </c>
      <c r="D157" s="1232"/>
      <c r="E157" s="1232"/>
      <c r="F157" s="1232"/>
      <c r="G157" s="463" t="str">
        <f>[1]Sheet1!$E$149</f>
        <v>Unidad</v>
      </c>
      <c r="H157" s="833">
        <v>0</v>
      </c>
      <c r="I157" s="37">
        <f>[1]Sheet1!$F$149</f>
        <v>2766</v>
      </c>
      <c r="J157" s="43">
        <f t="shared" ref="J157" si="310">ROUND(H157*I157,2)</f>
        <v>0</v>
      </c>
      <c r="K157" s="826"/>
      <c r="L157" s="25"/>
      <c r="M157" s="706">
        <v>5</v>
      </c>
      <c r="N157" s="706"/>
      <c r="O157" s="706">
        <f t="shared" ref="O157" si="311">H157-L157+M157+N157</f>
        <v>5</v>
      </c>
      <c r="P157" s="795">
        <f t="shared" ref="P157" si="312">ROUND(I157*O157,2)</f>
        <v>13830</v>
      </c>
      <c r="Q157" s="815"/>
      <c r="R157" s="67">
        <v>0</v>
      </c>
      <c r="S157" s="36"/>
      <c r="T157" s="68">
        <f t="shared" ref="T157" si="313">R157+S157</f>
        <v>0</v>
      </c>
      <c r="U157" s="815"/>
      <c r="V157" s="49">
        <f t="shared" ref="V157" si="314">ROUND(R157*I157,2)</f>
        <v>0</v>
      </c>
      <c r="W157" s="282">
        <f t="shared" ref="W157" si="315">ROUND(S157*I157,2)</f>
        <v>0</v>
      </c>
      <c r="X157" s="51">
        <f t="shared" ref="X157" si="316">ROUND(T157*I157,2)</f>
        <v>0</v>
      </c>
      <c r="Y157" s="814">
        <v>0</v>
      </c>
      <c r="Z157" s="520"/>
      <c r="AA157" s="273">
        <f t="shared" ref="AA157" si="317">O157-T157</f>
        <v>5</v>
      </c>
      <c r="AB157" s="440">
        <f t="shared" ref="AB157" si="318">ROUND(AA157*I157,2)</f>
        <v>13830</v>
      </c>
      <c r="AC157" s="154">
        <v>0</v>
      </c>
      <c r="AE157" s="16">
        <f t="shared" ref="AE157" si="319">L157*I157</f>
        <v>0</v>
      </c>
      <c r="AF157" s="16">
        <f t="shared" si="299"/>
        <v>13830</v>
      </c>
      <c r="AG157" s="124">
        <f t="shared" si="300"/>
        <v>0</v>
      </c>
    </row>
    <row r="158" spans="2:33" ht="15" customHeight="1" x14ac:dyDescent="0.25">
      <c r="B158" s="887">
        <f>[1]Sheet1!$B$100</f>
        <v>746</v>
      </c>
      <c r="C158" s="1208" t="str">
        <f>[1]Sheet1!$C$100</f>
        <v>Pintura De Puerta De Metal (una hoja)</v>
      </c>
      <c r="D158" s="1209"/>
      <c r="E158" s="1209"/>
      <c r="F158" s="1209"/>
      <c r="G158" s="825" t="str">
        <f>[1]Sheet1!$E$100</f>
        <v>Unidad</v>
      </c>
      <c r="H158" s="811">
        <f>[1]Sheet1!$D$100</f>
        <v>8</v>
      </c>
      <c r="I158" s="45">
        <f>[1]Sheet1!$F$100</f>
        <v>393</v>
      </c>
      <c r="J158" s="804">
        <f t="shared" ref="J158:J159" si="320">ROUND(H158*I158,2)</f>
        <v>3144</v>
      </c>
      <c r="K158" s="747"/>
      <c r="L158" s="25">
        <v>8</v>
      </c>
      <c r="M158" s="816"/>
      <c r="N158" s="706"/>
      <c r="O158" s="706">
        <f t="shared" ref="O158:O159" si="321">H158-L158+M158+N158</f>
        <v>0</v>
      </c>
      <c r="P158" s="795">
        <f t="shared" ref="P158:P159" si="322">ROUND(I158*O158,2)</f>
        <v>0</v>
      </c>
      <c r="Q158" s="747"/>
      <c r="R158" s="269">
        <v>0</v>
      </c>
      <c r="S158" s="270"/>
      <c r="T158" s="300">
        <f t="shared" ref="T158:T159" si="323">R158+S158</f>
        <v>0</v>
      </c>
      <c r="U158" s="747"/>
      <c r="V158" s="52">
        <f t="shared" ref="V158:V159" si="324">ROUND(R158*I158,2)</f>
        <v>0</v>
      </c>
      <c r="W158" s="55">
        <f t="shared" ref="W158:W159" si="325">ROUND(S158*I158,2)</f>
        <v>0</v>
      </c>
      <c r="X158" s="55">
        <f t="shared" ref="X158:X159" si="326">ROUND(T158*I158,2)</f>
        <v>0</v>
      </c>
      <c r="Y158" s="750">
        <f t="shared" ref="Y158:Y159" si="327">ROUND(X158/J158,4)</f>
        <v>0</v>
      </c>
      <c r="Z158" s="747"/>
      <c r="AA158" s="269">
        <f t="shared" ref="AA158:AA159" si="328">H158-T158</f>
        <v>8</v>
      </c>
      <c r="AB158" s="55">
        <f t="shared" ref="AB158:AB159" si="329">ROUND(AA158*I158,2)</f>
        <v>3144</v>
      </c>
      <c r="AC158" s="750">
        <f t="shared" ref="AC158:AC159" si="330">ROUND(AB158/J158,4)</f>
        <v>1</v>
      </c>
      <c r="AF158" s="16">
        <f t="shared" si="299"/>
        <v>3144</v>
      </c>
      <c r="AG158" s="124">
        <f t="shared" si="300"/>
        <v>-3144</v>
      </c>
    </row>
    <row r="159" spans="2:33" ht="15" customHeight="1" thickBot="1" x14ac:dyDescent="0.3">
      <c r="B159" s="813">
        <f>[1]Sheet1!$B$101</f>
        <v>752</v>
      </c>
      <c r="C159" s="1184" t="str">
        <f>[1]Sheet1!$C$101</f>
        <v>Remozamiento De Puertas De Metal (Una Hoja)</v>
      </c>
      <c r="D159" s="1185"/>
      <c r="E159" s="1185"/>
      <c r="F159" s="1185"/>
      <c r="G159" s="493" t="str">
        <f>[1]Sheet1!$E$101</f>
        <v>Unidad</v>
      </c>
      <c r="H159" s="494">
        <f>[1]Sheet1!$D$101</f>
        <v>1</v>
      </c>
      <c r="I159" s="66">
        <f>[1]Sheet1!$F$101</f>
        <v>551</v>
      </c>
      <c r="J159" s="62">
        <f t="shared" si="320"/>
        <v>551</v>
      </c>
      <c r="K159" s="747"/>
      <c r="L159" s="28">
        <v>1</v>
      </c>
      <c r="M159" s="821"/>
      <c r="N159" s="13"/>
      <c r="O159" s="12">
        <f t="shared" si="321"/>
        <v>0</v>
      </c>
      <c r="P159" s="429">
        <f t="shared" si="322"/>
        <v>0</v>
      </c>
      <c r="Q159" s="747"/>
      <c r="R159" s="28">
        <v>0</v>
      </c>
      <c r="S159" s="13"/>
      <c r="T159" s="29">
        <f t="shared" si="323"/>
        <v>0</v>
      </c>
      <c r="U159" s="747"/>
      <c r="V159" s="53">
        <f t="shared" si="324"/>
        <v>0</v>
      </c>
      <c r="W159" s="66">
        <f t="shared" si="325"/>
        <v>0</v>
      </c>
      <c r="X159" s="66">
        <f t="shared" si="326"/>
        <v>0</v>
      </c>
      <c r="Y159" s="753">
        <f t="shared" si="327"/>
        <v>0</v>
      </c>
      <c r="Z159" s="747"/>
      <c r="AA159" s="28">
        <f t="shared" si="328"/>
        <v>1</v>
      </c>
      <c r="AB159" s="66">
        <f t="shared" si="329"/>
        <v>551</v>
      </c>
      <c r="AC159" s="753">
        <f t="shared" si="330"/>
        <v>1</v>
      </c>
      <c r="AF159" s="16">
        <f t="shared" si="299"/>
        <v>551</v>
      </c>
      <c r="AG159" s="124">
        <f t="shared" si="300"/>
        <v>-551</v>
      </c>
    </row>
    <row r="160" spans="2:33" ht="23.25" customHeight="1" thickBot="1" x14ac:dyDescent="0.3">
      <c r="B160" s="299"/>
      <c r="C160" s="442"/>
      <c r="D160" s="322"/>
      <c r="E160" s="322"/>
      <c r="F160" s="322"/>
      <c r="G160" s="526"/>
      <c r="H160" s="1189" t="s">
        <v>308</v>
      </c>
      <c r="I160" s="1190"/>
      <c r="J160" s="451">
        <f>SUM(J158:J159)</f>
        <v>3695</v>
      </c>
      <c r="K160" s="454"/>
      <c r="L160" s="455"/>
      <c r="M160" s="456"/>
      <c r="N160" s="456"/>
      <c r="O160" s="456"/>
      <c r="P160" s="451">
        <f>SUM(P156:P159)</f>
        <v>21792</v>
      </c>
      <c r="Q160" s="454"/>
      <c r="R160" s="455"/>
      <c r="S160" s="456"/>
      <c r="T160" s="457"/>
      <c r="U160" s="454"/>
      <c r="V160" s="451">
        <f>SUM(V158:V159)</f>
        <v>0</v>
      </c>
      <c r="W160" s="451">
        <f>SUM(W158:W159)</f>
        <v>0</v>
      </c>
      <c r="X160" s="451">
        <f>SUM(X158:X159)</f>
        <v>0</v>
      </c>
      <c r="Y160" s="458">
        <f>ROUND(X160/P160,4)</f>
        <v>0</v>
      </c>
      <c r="Z160" s="454"/>
      <c r="AA160" s="517"/>
      <c r="AB160" s="451">
        <f>SUM(AB158:AB159)</f>
        <v>3695</v>
      </c>
      <c r="AC160" s="458">
        <f t="shared" ref="AC160" si="331">ROUND(AB160/P160,4)</f>
        <v>0.1696</v>
      </c>
      <c r="AF160" s="16">
        <f t="shared" si="299"/>
        <v>3695</v>
      </c>
      <c r="AG160" s="124">
        <f t="shared" si="300"/>
        <v>18097</v>
      </c>
    </row>
    <row r="161" spans="2:33" ht="14.25" customHeight="1" thickBot="1" x14ac:dyDescent="0.3">
      <c r="B161" s="761">
        <f>[1]Sheet1!$B$102</f>
        <v>800</v>
      </c>
      <c r="C161" s="1191" t="str">
        <f>[1]Sheet1!$C$102</f>
        <v>VENTANERIA</v>
      </c>
      <c r="D161" s="1192"/>
      <c r="E161" s="1192"/>
      <c r="F161" s="1192"/>
      <c r="G161" s="259"/>
      <c r="H161" s="260"/>
      <c r="I161" s="261"/>
      <c r="J161" s="262"/>
      <c r="K161" s="747"/>
      <c r="L161" s="263"/>
      <c r="M161" s="260"/>
      <c r="N161" s="260"/>
      <c r="O161" s="260"/>
      <c r="P161" s="805"/>
      <c r="Q161" s="747"/>
      <c r="R161" s="263"/>
      <c r="S161" s="260"/>
      <c r="T161" s="264"/>
      <c r="U161" s="747"/>
      <c r="V161" s="265"/>
      <c r="W161" s="261"/>
      <c r="X161" s="261"/>
      <c r="Y161" s="266"/>
      <c r="Z161" s="747"/>
      <c r="AA161" s="263"/>
      <c r="AB161" s="261"/>
      <c r="AC161" s="266"/>
      <c r="AF161" s="16">
        <f t="shared" ref="AF161:AF164" si="332">X161+AB161</f>
        <v>0</v>
      </c>
      <c r="AG161" s="124">
        <f t="shared" ref="AG161:AG164" si="333">P161-AF161</f>
        <v>0</v>
      </c>
    </row>
    <row r="162" spans="2:33" ht="15" customHeight="1" thickBot="1" x14ac:dyDescent="0.3">
      <c r="B162" s="780">
        <f>[1]Sheet1!$B$103</f>
        <v>810</v>
      </c>
      <c r="C162" s="1197" t="str">
        <f>[1]Sheet1!$C$103</f>
        <v>Remozamiento De Ventana De Metal (Cambio De Vidrios)</v>
      </c>
      <c r="D162" s="1198"/>
      <c r="E162" s="1198"/>
      <c r="F162" s="1198"/>
      <c r="G162" s="489" t="str">
        <f>[1]Sheet1!$E$103</f>
        <v>m²</v>
      </c>
      <c r="H162" s="490">
        <f>[1]Sheet1!$D$103</f>
        <v>49.83</v>
      </c>
      <c r="I162" s="55">
        <f>[1]Sheet1!$F$103</f>
        <v>625</v>
      </c>
      <c r="J162" s="38">
        <f t="shared" ref="J162:J163" si="334">ROUND(H162*I162,2)</f>
        <v>31143.75</v>
      </c>
      <c r="K162" s="747"/>
      <c r="L162" s="269"/>
      <c r="M162" s="818"/>
      <c r="N162" s="270"/>
      <c r="O162" s="270">
        <f t="shared" ref="O162:O163" si="335">H162-L162+M162+N162</f>
        <v>49.83</v>
      </c>
      <c r="P162" s="427">
        <f t="shared" ref="P162:P163" si="336">ROUND(I162*O162,2)</f>
        <v>31143.75</v>
      </c>
      <c r="Q162" s="747"/>
      <c r="R162" s="269">
        <v>0</v>
      </c>
      <c r="S162" s="270"/>
      <c r="T162" s="271">
        <f t="shared" ref="T162:T163" si="337">R162+S162</f>
        <v>0</v>
      </c>
      <c r="U162" s="747"/>
      <c r="V162" s="53">
        <f t="shared" ref="V162:V163" si="338">ROUND(R162*I162,2)</f>
        <v>0</v>
      </c>
      <c r="W162" s="66">
        <f t="shared" ref="W162:W163" si="339">ROUND(S162*I162,2)</f>
        <v>0</v>
      </c>
      <c r="X162" s="66">
        <f t="shared" ref="X162:X163" si="340">ROUND(T162*I162,2)</f>
        <v>0</v>
      </c>
      <c r="Y162" s="753">
        <f t="shared" ref="Y162:Y163" si="341">ROUND(X162/J162,4)</f>
        <v>0</v>
      </c>
      <c r="Z162" s="747"/>
      <c r="AA162" s="28">
        <f t="shared" ref="AA162:AA163" si="342">H162-T162</f>
        <v>49.83</v>
      </c>
      <c r="AB162" s="66">
        <f t="shared" ref="AB162:AB163" si="343">ROUND(AA162*I162,2)</f>
        <v>31143.75</v>
      </c>
      <c r="AC162" s="753">
        <f t="shared" ref="AC162:AC163" si="344">ROUND(AB162/J162,4)</f>
        <v>1</v>
      </c>
      <c r="AF162" s="16">
        <f t="shared" si="332"/>
        <v>31143.75</v>
      </c>
      <c r="AG162" s="124">
        <f t="shared" si="333"/>
        <v>0</v>
      </c>
    </row>
    <row r="163" spans="2:33" ht="15" customHeight="1" thickBot="1" x14ac:dyDescent="0.3">
      <c r="B163" s="886">
        <f>[1]Sheet1!$B$68</f>
        <v>821</v>
      </c>
      <c r="C163" s="1184" t="str">
        <f>[1]Sheet1!$C$68</f>
        <v>Ventanas De Metal + Vidrio</v>
      </c>
      <c r="D163" s="1185"/>
      <c r="E163" s="1185"/>
      <c r="F163" s="1185"/>
      <c r="G163" s="535" t="str">
        <f>[1]Sheet1!$E$68</f>
        <v>m²</v>
      </c>
      <c r="H163" s="536"/>
      <c r="I163" s="66">
        <f>[1]Sheet1!$F$68</f>
        <v>1026</v>
      </c>
      <c r="J163" s="62">
        <f t="shared" si="334"/>
        <v>0</v>
      </c>
      <c r="K163" s="921"/>
      <c r="L163" s="28"/>
      <c r="M163" s="821"/>
      <c r="N163" s="13">
        <v>5</v>
      </c>
      <c r="O163" s="824">
        <f t="shared" si="335"/>
        <v>5</v>
      </c>
      <c r="P163" s="429">
        <f t="shared" si="336"/>
        <v>5130</v>
      </c>
      <c r="Q163" s="921"/>
      <c r="R163" s="67">
        <v>0</v>
      </c>
      <c r="S163" s="36"/>
      <c r="T163" s="68">
        <f t="shared" si="337"/>
        <v>0</v>
      </c>
      <c r="U163" s="921"/>
      <c r="V163" s="49">
        <f t="shared" si="338"/>
        <v>0</v>
      </c>
      <c r="W163" s="51">
        <f t="shared" si="339"/>
        <v>0</v>
      </c>
      <c r="X163" s="51">
        <f t="shared" si="340"/>
        <v>0</v>
      </c>
      <c r="Y163" s="56" t="e">
        <f t="shared" si="341"/>
        <v>#DIV/0!</v>
      </c>
      <c r="Z163" s="921"/>
      <c r="AA163" s="67">
        <f t="shared" si="342"/>
        <v>0</v>
      </c>
      <c r="AB163" s="51">
        <f t="shared" si="343"/>
        <v>0</v>
      </c>
      <c r="AC163" s="56" t="e">
        <f t="shared" si="344"/>
        <v>#DIV/0!</v>
      </c>
      <c r="AF163" s="16">
        <f t="shared" si="332"/>
        <v>0</v>
      </c>
      <c r="AG163" s="124">
        <f t="shared" si="333"/>
        <v>5130</v>
      </c>
    </row>
    <row r="164" spans="2:33" ht="23.25" customHeight="1" thickBot="1" x14ac:dyDescent="0.3">
      <c r="B164" s="299"/>
      <c r="C164" s="442"/>
      <c r="D164" s="322"/>
      <c r="E164" s="322"/>
      <c r="F164" s="322"/>
      <c r="G164" s="526"/>
      <c r="H164" s="1189" t="s">
        <v>308</v>
      </c>
      <c r="I164" s="1190"/>
      <c r="J164" s="451">
        <f>SUM(J162:J162)</f>
        <v>31143.75</v>
      </c>
      <c r="K164" s="454"/>
      <c r="L164" s="455"/>
      <c r="M164" s="456"/>
      <c r="N164" s="456"/>
      <c r="O164" s="456"/>
      <c r="P164" s="451">
        <f>SUM(P162:P163)</f>
        <v>36273.75</v>
      </c>
      <c r="Q164" s="454"/>
      <c r="R164" s="455"/>
      <c r="S164" s="456"/>
      <c r="T164" s="457"/>
      <c r="U164" s="454"/>
      <c r="V164" s="451">
        <f>SUM(V162:V162)</f>
        <v>0</v>
      </c>
      <c r="W164" s="451">
        <f>SUM(W162:W162)</f>
        <v>0</v>
      </c>
      <c r="X164" s="451">
        <f>SUM(X162:X162)</f>
        <v>0</v>
      </c>
      <c r="Y164" s="458">
        <f>ROUND(X164/P164,4)</f>
        <v>0</v>
      </c>
      <c r="Z164" s="454"/>
      <c r="AA164" s="517"/>
      <c r="AB164" s="451">
        <f>SUM(AB162:AB162)</f>
        <v>31143.75</v>
      </c>
      <c r="AC164" s="458">
        <f t="shared" ref="AC164" si="345">ROUND(AB164/P164,4)</f>
        <v>0.85860000000000003</v>
      </c>
      <c r="AF164" s="16">
        <f t="shared" si="332"/>
        <v>31143.75</v>
      </c>
      <c r="AG164" s="124">
        <f t="shared" si="333"/>
        <v>5130</v>
      </c>
    </row>
    <row r="165" spans="2:33" ht="14.25" customHeight="1" thickBot="1" x14ac:dyDescent="0.3">
      <c r="B165" s="761">
        <f>[1]Sheet1!$B$104</f>
        <v>1000</v>
      </c>
      <c r="C165" s="1191" t="str">
        <f>[1]Sheet1!$C$104</f>
        <v>ARTEFACTOS SANITARIOS</v>
      </c>
      <c r="D165" s="1192"/>
      <c r="E165" s="1192"/>
      <c r="F165" s="1192"/>
      <c r="G165" s="259"/>
      <c r="H165" s="260"/>
      <c r="I165" s="261"/>
      <c r="J165" s="262"/>
      <c r="K165" s="747"/>
      <c r="L165" s="263"/>
      <c r="M165" s="260"/>
      <c r="N165" s="260"/>
      <c r="O165" s="260"/>
      <c r="P165" s="805"/>
      <c r="Q165" s="747"/>
      <c r="R165" s="263"/>
      <c r="S165" s="260"/>
      <c r="T165" s="264"/>
      <c r="U165" s="747"/>
      <c r="V165" s="265"/>
      <c r="W165" s="261"/>
      <c r="X165" s="261"/>
      <c r="Y165" s="266"/>
      <c r="Z165" s="747"/>
      <c r="AA165" s="263"/>
      <c r="AB165" s="261"/>
      <c r="AC165" s="266"/>
      <c r="AF165" s="16">
        <f t="shared" ref="AF165:AF175" si="346">X165+AB165</f>
        <v>0</v>
      </c>
      <c r="AG165" s="124">
        <f t="shared" ref="AG165:AG175" si="347">P165-AF165</f>
        <v>0</v>
      </c>
    </row>
    <row r="166" spans="2:33" ht="15" customHeight="1" thickBot="1" x14ac:dyDescent="0.3">
      <c r="B166" s="781">
        <f>[1]Sheet1!$B$105</f>
        <v>1002</v>
      </c>
      <c r="C166" s="1184" t="str">
        <f>[1]Sheet1!$C$105</f>
        <v>Inodoro</v>
      </c>
      <c r="D166" s="1185"/>
      <c r="E166" s="1185"/>
      <c r="F166" s="1185"/>
      <c r="G166" s="493" t="str">
        <f>[1]Sheet1!$E$105</f>
        <v>Unidad</v>
      </c>
      <c r="H166" s="494">
        <f>[1]Sheet1!$D$105</f>
        <v>3</v>
      </c>
      <c r="I166" s="66">
        <f>[1]Sheet1!$F$105</f>
        <v>1725</v>
      </c>
      <c r="J166" s="62">
        <f t="shared" ref="J166" si="348">ROUND(H166*I166,2)</f>
        <v>5175</v>
      </c>
      <c r="K166" s="747"/>
      <c r="L166" s="273"/>
      <c r="M166" s="822"/>
      <c r="N166" s="806"/>
      <c r="O166" s="706">
        <f t="shared" ref="O166" si="349">H166-L166+M166+N166</f>
        <v>3</v>
      </c>
      <c r="P166" s="807">
        <f t="shared" ref="P166" si="350">ROUND(I166*O166,2)</f>
        <v>5175</v>
      </c>
      <c r="Q166" s="747"/>
      <c r="R166" s="28">
        <v>0</v>
      </c>
      <c r="S166" s="13"/>
      <c r="T166" s="29">
        <f t="shared" ref="T166" si="351">R166+S166</f>
        <v>0</v>
      </c>
      <c r="U166" s="747"/>
      <c r="V166" s="53">
        <f t="shared" ref="V166" si="352">ROUND(R166*I166,2)</f>
        <v>0</v>
      </c>
      <c r="W166" s="66">
        <f t="shared" ref="W166" si="353">ROUND(S166*I166,2)</f>
        <v>0</v>
      </c>
      <c r="X166" s="66">
        <f t="shared" ref="X166" si="354">ROUND(T166*I166,2)</f>
        <v>0</v>
      </c>
      <c r="Y166" s="753">
        <f t="shared" ref="Y166" si="355">ROUND(X166/J166,4)</f>
        <v>0</v>
      </c>
      <c r="Z166" s="747"/>
      <c r="AA166" s="28">
        <f t="shared" ref="AA166" si="356">H166-T166</f>
        <v>3</v>
      </c>
      <c r="AB166" s="66">
        <f t="shared" ref="AB166" si="357">ROUND(AA166*I166,2)</f>
        <v>5175</v>
      </c>
      <c r="AC166" s="753">
        <f t="shared" ref="AC166" si="358">ROUND(AB166/J166,4)</f>
        <v>1</v>
      </c>
      <c r="AF166" s="16">
        <f t="shared" si="346"/>
        <v>5175</v>
      </c>
      <c r="AG166" s="124">
        <f t="shared" si="347"/>
        <v>0</v>
      </c>
    </row>
    <row r="167" spans="2:33" ht="23.25" customHeight="1" thickBot="1" x14ac:dyDescent="0.3">
      <c r="B167" s="299"/>
      <c r="C167" s="442"/>
      <c r="D167" s="322"/>
      <c r="E167" s="322"/>
      <c r="F167" s="322"/>
      <c r="G167" s="526"/>
      <c r="H167" s="1189" t="s">
        <v>308</v>
      </c>
      <c r="I167" s="1190"/>
      <c r="J167" s="451">
        <f>SUM(J166:J166)</f>
        <v>5175</v>
      </c>
      <c r="K167" s="454"/>
      <c r="L167" s="455"/>
      <c r="M167" s="456"/>
      <c r="N167" s="456"/>
      <c r="O167" s="456"/>
      <c r="P167" s="451">
        <f>SUM(P166:P166)</f>
        <v>5175</v>
      </c>
      <c r="Q167" s="454"/>
      <c r="R167" s="455"/>
      <c r="S167" s="456"/>
      <c r="T167" s="457"/>
      <c r="U167" s="454"/>
      <c r="V167" s="451">
        <f>SUM(V166:V166)</f>
        <v>0</v>
      </c>
      <c r="W167" s="451">
        <f>SUM(W166:W166)</f>
        <v>0</v>
      </c>
      <c r="X167" s="451">
        <f>SUM(X166:X166)</f>
        <v>0</v>
      </c>
      <c r="Y167" s="458">
        <f>ROUND(X167/P167,4)</f>
        <v>0</v>
      </c>
      <c r="Z167" s="454"/>
      <c r="AA167" s="517"/>
      <c r="AB167" s="451">
        <f>SUM(AB166:AB166)</f>
        <v>5175</v>
      </c>
      <c r="AC167" s="458">
        <f t="shared" ref="AC167" si="359">ROUND(AB167/P167,4)</f>
        <v>1</v>
      </c>
      <c r="AF167" s="16">
        <f t="shared" si="346"/>
        <v>5175</v>
      </c>
      <c r="AG167" s="124">
        <f t="shared" si="347"/>
        <v>0</v>
      </c>
    </row>
    <row r="168" spans="2:33" ht="14.25" customHeight="1" thickBot="1" x14ac:dyDescent="0.3">
      <c r="B168" s="761">
        <f>[1]Sheet1!$B$106</f>
        <v>1100</v>
      </c>
      <c r="C168" s="1191" t="str">
        <f>[1]Sheet1!$C$106</f>
        <v>INSTALACIONES ELECTRICAS</v>
      </c>
      <c r="D168" s="1192"/>
      <c r="E168" s="1192"/>
      <c r="F168" s="1192"/>
      <c r="G168" s="259"/>
      <c r="H168" s="260"/>
      <c r="I168" s="261"/>
      <c r="J168" s="262"/>
      <c r="K168" s="747"/>
      <c r="L168" s="263"/>
      <c r="M168" s="260"/>
      <c r="N168" s="260"/>
      <c r="O168" s="422"/>
      <c r="P168" s="430"/>
      <c r="Q168" s="747"/>
      <c r="R168" s="263"/>
      <c r="S168" s="260"/>
      <c r="T168" s="264"/>
      <c r="U168" s="747"/>
      <c r="V168" s="265"/>
      <c r="W168" s="261"/>
      <c r="X168" s="261"/>
      <c r="Y168" s="266"/>
      <c r="Z168" s="747"/>
      <c r="AA168" s="263"/>
      <c r="AB168" s="261"/>
      <c r="AC168" s="266"/>
      <c r="AF168" s="16">
        <f t="shared" si="346"/>
        <v>0</v>
      </c>
      <c r="AG168" s="124">
        <f t="shared" si="347"/>
        <v>0</v>
      </c>
    </row>
    <row r="169" spans="2:33" ht="15" customHeight="1" x14ac:dyDescent="0.25">
      <c r="B169" s="782">
        <f>[1]Sheet1!$B$107</f>
        <v>1121</v>
      </c>
      <c r="C169" s="1208" t="str">
        <f>[1]Sheet1!$C$107</f>
        <v>Lampara Ahorradora De 20W</v>
      </c>
      <c r="D169" s="1209"/>
      <c r="E169" s="1209"/>
      <c r="F169" s="1209"/>
      <c r="G169" s="825" t="str">
        <f>[1]Sheet1!$E$107</f>
        <v>Unidad</v>
      </c>
      <c r="H169" s="811">
        <f>[1]Sheet1!$D$107</f>
        <v>3</v>
      </c>
      <c r="I169" s="45">
        <f>[1]Sheet1!$F$107</f>
        <v>237</v>
      </c>
      <c r="J169" s="804">
        <f t="shared" ref="J169:J174" si="360">ROUND(H169*I169,2)</f>
        <v>711</v>
      </c>
      <c r="K169" s="747"/>
      <c r="L169" s="25"/>
      <c r="M169" s="816"/>
      <c r="N169" s="706"/>
      <c r="O169" s="270">
        <f t="shared" ref="O169:O174" si="361">H169-L169+M169+N169</f>
        <v>3</v>
      </c>
      <c r="P169" s="427">
        <f t="shared" ref="P169:P174" si="362">ROUND(I169*O169,2)</f>
        <v>711</v>
      </c>
      <c r="Q169" s="747"/>
      <c r="R169" s="25">
        <v>0</v>
      </c>
      <c r="S169" s="706"/>
      <c r="T169" s="812">
        <f t="shared" ref="T169:T174" si="363">R169+S169</f>
        <v>0</v>
      </c>
      <c r="U169" s="747"/>
      <c r="V169" s="44">
        <f t="shared" ref="V169:V174" si="364">ROUND(R169*I169,2)</f>
        <v>0</v>
      </c>
      <c r="W169" s="45">
        <f t="shared" ref="W169:W174" si="365">ROUND(S169*I169,2)</f>
        <v>0</v>
      </c>
      <c r="X169" s="45">
        <f t="shared" ref="X169:X174" si="366">ROUND(T169*I169,2)</f>
        <v>0</v>
      </c>
      <c r="Y169" s="46">
        <f t="shared" ref="Y169:Y174" si="367">ROUND(X169/J169,4)</f>
        <v>0</v>
      </c>
      <c r="Z169" s="747"/>
      <c r="AA169" s="25">
        <f t="shared" ref="AA169:AA174" si="368">H169-T169</f>
        <v>3</v>
      </c>
      <c r="AB169" s="45">
        <f t="shared" ref="AB169:AB174" si="369">ROUND(AA169*I169,2)</f>
        <v>711</v>
      </c>
      <c r="AC169" s="46">
        <f t="shared" ref="AC169:AC174" si="370">ROUND(AB169/J169,4)</f>
        <v>1</v>
      </c>
      <c r="AF169" s="16">
        <f t="shared" si="346"/>
        <v>711</v>
      </c>
      <c r="AG169" s="124">
        <f t="shared" si="347"/>
        <v>0</v>
      </c>
    </row>
    <row r="170" spans="2:33" ht="15" customHeight="1" x14ac:dyDescent="0.25">
      <c r="B170" s="893">
        <f>[1]Sheet1!$B$108</f>
        <v>1126</v>
      </c>
      <c r="C170" s="1186" t="str">
        <f>[1]Sheet1!$C$108</f>
        <v>Lámpara Led Tipo Liston 2 Tubos</v>
      </c>
      <c r="D170" s="1187"/>
      <c r="E170" s="1187"/>
      <c r="F170" s="1187"/>
      <c r="G170" s="491" t="str">
        <f>[1]Sheet1!$E$108</f>
        <v>Unidad</v>
      </c>
      <c r="H170" s="492">
        <f>[1]Sheet1!$D$108</f>
        <v>28</v>
      </c>
      <c r="I170" s="37">
        <f>[1]Sheet1!$F$108</f>
        <v>828</v>
      </c>
      <c r="J170" s="43">
        <f t="shared" si="360"/>
        <v>23184</v>
      </c>
      <c r="K170" s="747"/>
      <c r="L170" s="26"/>
      <c r="M170" s="817">
        <v>1</v>
      </c>
      <c r="N170" s="12"/>
      <c r="O170" s="12">
        <f t="shared" si="361"/>
        <v>29</v>
      </c>
      <c r="P170" s="428">
        <f t="shared" si="362"/>
        <v>24012</v>
      </c>
      <c r="Q170" s="747"/>
      <c r="R170" s="26">
        <v>0</v>
      </c>
      <c r="S170" s="12"/>
      <c r="T170" s="68">
        <f t="shared" si="363"/>
        <v>0</v>
      </c>
      <c r="U170" s="747"/>
      <c r="V170" s="47">
        <f t="shared" si="364"/>
        <v>0</v>
      </c>
      <c r="W170" s="37">
        <f t="shared" si="365"/>
        <v>0</v>
      </c>
      <c r="X170" s="37">
        <f t="shared" si="366"/>
        <v>0</v>
      </c>
      <c r="Y170" s="751">
        <f t="shared" si="367"/>
        <v>0</v>
      </c>
      <c r="Z170" s="747"/>
      <c r="AA170" s="26">
        <f t="shared" si="368"/>
        <v>28</v>
      </c>
      <c r="AB170" s="37">
        <f t="shared" si="369"/>
        <v>23184</v>
      </c>
      <c r="AC170" s="751">
        <f t="shared" si="370"/>
        <v>1</v>
      </c>
      <c r="AF170" s="16">
        <f t="shared" si="346"/>
        <v>23184</v>
      </c>
      <c r="AG170" s="124">
        <f t="shared" si="347"/>
        <v>828</v>
      </c>
    </row>
    <row r="171" spans="2:33" ht="15" customHeight="1" x14ac:dyDescent="0.25">
      <c r="B171" s="893">
        <f>[2]Sheet1!$B$160</f>
        <v>1133</v>
      </c>
      <c r="C171" s="1232" t="str">
        <f>[2]Sheet1!$C$160</f>
        <v>Reflector SpotLight Doble</v>
      </c>
      <c r="D171" s="1232"/>
      <c r="E171" s="1232"/>
      <c r="F171" s="1232"/>
      <c r="G171" s="468" t="str">
        <f>[2]Sheet1!$E$160</f>
        <v>Unidad</v>
      </c>
      <c r="H171" s="502">
        <v>0</v>
      </c>
      <c r="I171" s="37">
        <f>[2]Sheet1!$F$160</f>
        <v>1361</v>
      </c>
      <c r="J171" s="43">
        <f t="shared" si="360"/>
        <v>0</v>
      </c>
      <c r="K171" s="912"/>
      <c r="L171" s="26"/>
      <c r="M171" s="817">
        <v>3</v>
      </c>
      <c r="N171" s="911"/>
      <c r="O171" s="911">
        <f t="shared" si="361"/>
        <v>3</v>
      </c>
      <c r="P171" s="428">
        <f t="shared" si="362"/>
        <v>4083</v>
      </c>
      <c r="Q171" s="912"/>
      <c r="R171" s="26">
        <v>0</v>
      </c>
      <c r="S171" s="911"/>
      <c r="T171" s="27">
        <f t="shared" si="363"/>
        <v>0</v>
      </c>
      <c r="U171" s="912"/>
      <c r="V171" s="47">
        <f t="shared" si="364"/>
        <v>0</v>
      </c>
      <c r="W171" s="37">
        <f t="shared" si="365"/>
        <v>0</v>
      </c>
      <c r="X171" s="37">
        <f t="shared" si="366"/>
        <v>0</v>
      </c>
      <c r="Y171" s="848" t="e">
        <f t="shared" si="367"/>
        <v>#DIV/0!</v>
      </c>
      <c r="Z171" s="912"/>
      <c r="AA171" s="25">
        <f t="shared" ref="AA171" si="371">O171-T171</f>
        <v>3</v>
      </c>
      <c r="AB171" s="45">
        <f t="shared" si="369"/>
        <v>4083</v>
      </c>
      <c r="AC171" s="46" t="e">
        <f t="shared" si="370"/>
        <v>#DIV/0!</v>
      </c>
      <c r="AF171" s="16"/>
      <c r="AG171" s="124"/>
    </row>
    <row r="172" spans="2:33" ht="15" customHeight="1" x14ac:dyDescent="0.25">
      <c r="B172" s="782">
        <f>[1]Sheet1!$B$109</f>
        <v>1134</v>
      </c>
      <c r="C172" s="1186" t="str">
        <f>[1]Sheet1!$C$109</f>
        <v>Interruptor Sencillo</v>
      </c>
      <c r="D172" s="1187"/>
      <c r="E172" s="1187"/>
      <c r="F172" s="1187"/>
      <c r="G172" s="491" t="str">
        <f>[1]Sheet1!$E$109</f>
        <v>Unidad</v>
      </c>
      <c r="H172" s="492">
        <f>[1]Sheet1!$D$109</f>
        <v>6</v>
      </c>
      <c r="I172" s="37">
        <f>[1]Sheet1!$F$109</f>
        <v>250</v>
      </c>
      <c r="J172" s="43">
        <f t="shared" si="360"/>
        <v>1500</v>
      </c>
      <c r="K172" s="747"/>
      <c r="L172" s="26"/>
      <c r="M172" s="817"/>
      <c r="N172" s="12"/>
      <c r="O172" s="12">
        <f t="shared" si="361"/>
        <v>6</v>
      </c>
      <c r="P172" s="428">
        <f t="shared" si="362"/>
        <v>1500</v>
      </c>
      <c r="Q172" s="747"/>
      <c r="R172" s="26">
        <v>0</v>
      </c>
      <c r="S172" s="12"/>
      <c r="T172" s="68">
        <f t="shared" si="363"/>
        <v>0</v>
      </c>
      <c r="U172" s="747"/>
      <c r="V172" s="47">
        <f t="shared" si="364"/>
        <v>0</v>
      </c>
      <c r="W172" s="37">
        <f t="shared" si="365"/>
        <v>0</v>
      </c>
      <c r="X172" s="37">
        <f t="shared" si="366"/>
        <v>0</v>
      </c>
      <c r="Y172" s="751">
        <f t="shared" si="367"/>
        <v>0</v>
      </c>
      <c r="Z172" s="747"/>
      <c r="AA172" s="26">
        <f t="shared" si="368"/>
        <v>6</v>
      </c>
      <c r="AB172" s="37">
        <f t="shared" si="369"/>
        <v>1500</v>
      </c>
      <c r="AC172" s="751">
        <f t="shared" si="370"/>
        <v>1</v>
      </c>
      <c r="AF172" s="16">
        <f t="shared" si="346"/>
        <v>1500</v>
      </c>
      <c r="AG172" s="124">
        <f t="shared" si="347"/>
        <v>0</v>
      </c>
    </row>
    <row r="173" spans="2:33" ht="15" customHeight="1" x14ac:dyDescent="0.25">
      <c r="B173" s="782">
        <f>[1]Sheet1!$B$110</f>
        <v>1135</v>
      </c>
      <c r="C173" s="1186" t="str">
        <f>[1]Sheet1!$C$110</f>
        <v>Interruptor Doble</v>
      </c>
      <c r="D173" s="1187"/>
      <c r="E173" s="1187"/>
      <c r="F173" s="1187"/>
      <c r="G173" s="491" t="str">
        <f>[1]Sheet1!$E$110</f>
        <v>Unidad</v>
      </c>
      <c r="H173" s="492">
        <f>[1]Sheet1!$D$110</f>
        <v>1</v>
      </c>
      <c r="I173" s="37">
        <f>[1]Sheet1!$F$110</f>
        <v>300</v>
      </c>
      <c r="J173" s="43">
        <f t="shared" si="360"/>
        <v>300</v>
      </c>
      <c r="K173" s="747"/>
      <c r="L173" s="26"/>
      <c r="M173" s="817"/>
      <c r="N173" s="12"/>
      <c r="O173" s="12">
        <f t="shared" si="361"/>
        <v>1</v>
      </c>
      <c r="P173" s="428">
        <f t="shared" si="362"/>
        <v>300</v>
      </c>
      <c r="Q173" s="747"/>
      <c r="R173" s="26">
        <v>0</v>
      </c>
      <c r="S173" s="12"/>
      <c r="T173" s="68">
        <f t="shared" si="363"/>
        <v>0</v>
      </c>
      <c r="U173" s="747"/>
      <c r="V173" s="47">
        <f t="shared" si="364"/>
        <v>0</v>
      </c>
      <c r="W173" s="37">
        <f t="shared" si="365"/>
        <v>0</v>
      </c>
      <c r="X173" s="37">
        <f t="shared" si="366"/>
        <v>0</v>
      </c>
      <c r="Y173" s="751">
        <f t="shared" si="367"/>
        <v>0</v>
      </c>
      <c r="Z173" s="747"/>
      <c r="AA173" s="26">
        <f t="shared" si="368"/>
        <v>1</v>
      </c>
      <c r="AB173" s="37">
        <f t="shared" si="369"/>
        <v>300</v>
      </c>
      <c r="AC173" s="751">
        <f t="shared" si="370"/>
        <v>1</v>
      </c>
      <c r="AF173" s="16">
        <f t="shared" si="346"/>
        <v>300</v>
      </c>
      <c r="AG173" s="124">
        <f t="shared" si="347"/>
        <v>0</v>
      </c>
    </row>
    <row r="174" spans="2:33" ht="15" customHeight="1" thickBot="1" x14ac:dyDescent="0.3">
      <c r="B174" s="781">
        <f>[1]Sheet1!$B$111</f>
        <v>1139</v>
      </c>
      <c r="C174" s="1184" t="str">
        <f>[1]Sheet1!$C$111</f>
        <v>Tomacorriente Doble 120 V, 15A. (Alambrado)</v>
      </c>
      <c r="D174" s="1185"/>
      <c r="E174" s="1185"/>
      <c r="F174" s="1185"/>
      <c r="G174" s="493" t="str">
        <f>[1]Sheet1!$E$111</f>
        <v>Unidad</v>
      </c>
      <c r="H174" s="494">
        <f>[1]Sheet1!$D$111</f>
        <v>8</v>
      </c>
      <c r="I174" s="66">
        <f>[1]Sheet1!$F$111</f>
        <v>333</v>
      </c>
      <c r="J174" s="62">
        <f t="shared" si="360"/>
        <v>2664</v>
      </c>
      <c r="K174" s="747"/>
      <c r="L174" s="28"/>
      <c r="M174" s="821"/>
      <c r="N174" s="13"/>
      <c r="O174" s="12">
        <f t="shared" si="361"/>
        <v>8</v>
      </c>
      <c r="P174" s="429">
        <f t="shared" si="362"/>
        <v>2664</v>
      </c>
      <c r="Q174" s="747"/>
      <c r="R174" s="28">
        <v>0</v>
      </c>
      <c r="S174" s="13"/>
      <c r="T174" s="29">
        <f t="shared" si="363"/>
        <v>0</v>
      </c>
      <c r="U174" s="747"/>
      <c r="V174" s="53">
        <f t="shared" si="364"/>
        <v>0</v>
      </c>
      <c r="W174" s="66">
        <f t="shared" si="365"/>
        <v>0</v>
      </c>
      <c r="X174" s="66">
        <f t="shared" si="366"/>
        <v>0</v>
      </c>
      <c r="Y174" s="753">
        <f t="shared" si="367"/>
        <v>0</v>
      </c>
      <c r="Z174" s="747"/>
      <c r="AA174" s="28">
        <f t="shared" si="368"/>
        <v>8</v>
      </c>
      <c r="AB174" s="66">
        <f t="shared" si="369"/>
        <v>2664</v>
      </c>
      <c r="AC174" s="753">
        <f t="shared" si="370"/>
        <v>1</v>
      </c>
      <c r="AF174" s="16">
        <f t="shared" si="346"/>
        <v>2664</v>
      </c>
      <c r="AG174" s="124">
        <f t="shared" si="347"/>
        <v>0</v>
      </c>
    </row>
    <row r="175" spans="2:33" ht="23.25" customHeight="1" thickBot="1" x14ac:dyDescent="0.3">
      <c r="B175" s="299"/>
      <c r="C175" s="442"/>
      <c r="D175" s="322"/>
      <c r="E175" s="322"/>
      <c r="F175" s="322"/>
      <c r="G175" s="526"/>
      <c r="H175" s="1189" t="s">
        <v>308</v>
      </c>
      <c r="I175" s="1190"/>
      <c r="J175" s="451">
        <f>SUM(J169:J174)</f>
        <v>28359</v>
      </c>
      <c r="K175" s="454"/>
      <c r="L175" s="455"/>
      <c r="M175" s="456"/>
      <c r="N175" s="456"/>
      <c r="O175" s="456"/>
      <c r="P175" s="451">
        <f>SUM(P169:P174)</f>
        <v>33270</v>
      </c>
      <c r="Q175" s="454"/>
      <c r="R175" s="455"/>
      <c r="S175" s="456"/>
      <c r="T175" s="457"/>
      <c r="U175" s="454"/>
      <c r="V175" s="451">
        <f>SUM(V169:V174)</f>
        <v>0</v>
      </c>
      <c r="W175" s="451">
        <f>SUM(W169:W174)</f>
        <v>0</v>
      </c>
      <c r="X175" s="451">
        <f>SUM(X169:X174)</f>
        <v>0</v>
      </c>
      <c r="Y175" s="458">
        <f>ROUND(X175/P175,4)</f>
        <v>0</v>
      </c>
      <c r="Z175" s="454"/>
      <c r="AA175" s="517"/>
      <c r="AB175" s="451">
        <f>SUM(AB169:AB174)</f>
        <v>32442</v>
      </c>
      <c r="AC175" s="458">
        <f t="shared" ref="AC175" si="372">ROUND(AB175/P175,4)</f>
        <v>0.97509999999999997</v>
      </c>
      <c r="AF175" s="16">
        <f t="shared" si="346"/>
        <v>32442</v>
      </c>
      <c r="AG175" s="124">
        <f t="shared" si="347"/>
        <v>828</v>
      </c>
    </row>
    <row r="176" spans="2:33" ht="23.25" customHeight="1" thickBot="1" x14ac:dyDescent="0.3">
      <c r="B176" s="299"/>
      <c r="C176" s="1217" t="str">
        <f>[1]Sheet1!$C$112</f>
        <v>Area Exterior - Cancha Deportiva y Muro Perimetral</v>
      </c>
      <c r="D176" s="1218"/>
      <c r="E176" s="1218"/>
      <c r="F176" s="1218"/>
      <c r="G176" s="526"/>
      <c r="H176" s="746"/>
      <c r="I176" s="746"/>
      <c r="J176" s="763"/>
      <c r="K176" s="454"/>
      <c r="L176" s="459"/>
      <c r="M176" s="767"/>
      <c r="N176" s="767"/>
      <c r="O176" s="767"/>
      <c r="P176" s="763"/>
      <c r="Q176" s="454"/>
      <c r="R176" s="455"/>
      <c r="S176" s="456"/>
      <c r="T176" s="457"/>
      <c r="U176" s="454"/>
      <c r="V176" s="783"/>
      <c r="W176" s="784"/>
      <c r="X176" s="784"/>
      <c r="Y176" s="458"/>
      <c r="Z176" s="454"/>
      <c r="AA176" s="455"/>
      <c r="AB176" s="784"/>
      <c r="AC176" s="458"/>
      <c r="AF176" s="16"/>
      <c r="AG176" s="124"/>
    </row>
    <row r="177" spans="2:33" ht="14.25" customHeight="1" thickBot="1" x14ac:dyDescent="0.3">
      <c r="B177" s="761">
        <f>[1]Sheet1!$B$113</f>
        <v>100</v>
      </c>
      <c r="C177" s="1191" t="str">
        <f>[1]Sheet1!$C$113</f>
        <v>PRELIMINARES</v>
      </c>
      <c r="D177" s="1192"/>
      <c r="E177" s="1192"/>
      <c r="F177" s="1192"/>
      <c r="G177" s="259"/>
      <c r="H177" s="260"/>
      <c r="I177" s="261"/>
      <c r="J177" s="262"/>
      <c r="K177" s="747"/>
      <c r="L177" s="263"/>
      <c r="M177" s="260"/>
      <c r="N177" s="422"/>
      <c r="O177" s="422"/>
      <c r="P177" s="430"/>
      <c r="Q177" s="747"/>
      <c r="R177" s="263"/>
      <c r="S177" s="260"/>
      <c r="T177" s="264"/>
      <c r="U177" s="747"/>
      <c r="V177" s="265"/>
      <c r="W177" s="261"/>
      <c r="X177" s="261"/>
      <c r="Y177" s="266"/>
      <c r="Z177" s="747"/>
      <c r="AA177" s="263"/>
      <c r="AB177" s="261"/>
      <c r="AC177" s="266"/>
      <c r="AF177" s="16">
        <f t="shared" ref="AF177:AF197" si="373">X177+AB177</f>
        <v>0</v>
      </c>
      <c r="AG177" s="124">
        <f t="shared" ref="AG177:AG197" si="374">P177-AF177</f>
        <v>0</v>
      </c>
    </row>
    <row r="178" spans="2:33" ht="15" customHeight="1" thickBot="1" x14ac:dyDescent="0.3">
      <c r="B178" s="882">
        <v>100</v>
      </c>
      <c r="C178" s="1197" t="s">
        <v>347</v>
      </c>
      <c r="D178" s="1198"/>
      <c r="E178" s="1198"/>
      <c r="F178" s="1198"/>
      <c r="G178" s="489" t="s">
        <v>352</v>
      </c>
      <c r="H178" s="490"/>
      <c r="I178" s="55" t="e">
        <f>#REF!</f>
        <v>#REF!</v>
      </c>
      <c r="J178" s="38" t="e">
        <f t="shared" ref="J178" si="375">ROUND(H178*I178,2)</f>
        <v>#REF!</v>
      </c>
      <c r="K178" s="881"/>
      <c r="L178" s="25"/>
      <c r="M178" s="816"/>
      <c r="N178" s="490" t="e">
        <f>#REF!</f>
        <v>#REF!</v>
      </c>
      <c r="O178" s="270" t="e">
        <f t="shared" ref="O178" si="376">H178-L178+M178+N178</f>
        <v>#REF!</v>
      </c>
      <c r="P178" s="427" t="e">
        <f t="shared" ref="P178" si="377">ROUND(I178*O178,2)</f>
        <v>#REF!</v>
      </c>
      <c r="Q178" s="881"/>
      <c r="R178" s="269">
        <f>H178</f>
        <v>0</v>
      </c>
      <c r="S178" s="270"/>
      <c r="T178" s="271">
        <f t="shared" ref="T178" si="378">R178+S178</f>
        <v>0</v>
      </c>
      <c r="U178" s="881"/>
      <c r="V178" s="47" t="e">
        <f t="shared" ref="V178" si="379">ROUND(R178*I178,2)</f>
        <v>#REF!</v>
      </c>
      <c r="W178" s="37" t="e">
        <f t="shared" ref="W178" si="380">ROUND(S178*I178,2)</f>
        <v>#REF!</v>
      </c>
      <c r="X178" s="37" t="e">
        <f t="shared" ref="X178" si="381">ROUND(T178*I178,2)</f>
        <v>#REF!</v>
      </c>
      <c r="Y178" s="848" t="e">
        <f t="shared" ref="Y178" si="382">ROUND(X178/J178,4)</f>
        <v>#REF!</v>
      </c>
      <c r="Z178" s="881"/>
      <c r="AA178" s="26">
        <f t="shared" ref="AA178" si="383">H178-T178</f>
        <v>0</v>
      </c>
      <c r="AB178" s="37" t="e">
        <f t="shared" ref="AB178" si="384">ROUND(AA178*I178,2)</f>
        <v>#REF!</v>
      </c>
      <c r="AC178" s="848" t="e">
        <f t="shared" ref="AC178" si="385">ROUND(AB178/J178,4)</f>
        <v>#REF!</v>
      </c>
      <c r="AF178" s="16" t="e">
        <f t="shared" ref="AF178" si="386">X178+AB178</f>
        <v>#REF!</v>
      </c>
      <c r="AG178" s="124" t="e">
        <f t="shared" ref="AG178" si="387">P178-AF178</f>
        <v>#REF!</v>
      </c>
    </row>
    <row r="179" spans="2:33" ht="15" customHeight="1" x14ac:dyDescent="0.25">
      <c r="B179" s="782">
        <f>[1]Sheet1!$B$114</f>
        <v>123</v>
      </c>
      <c r="C179" s="1208" t="str">
        <f>[1]Sheet1!$C$114</f>
        <v>Excavación y Acarreo A Mano (M³)</v>
      </c>
      <c r="D179" s="1209"/>
      <c r="E179" s="1209"/>
      <c r="F179" s="1209"/>
      <c r="G179" s="825" t="str">
        <f>[1]Sheet1!$E$114</f>
        <v>m³</v>
      </c>
      <c r="H179" s="811">
        <f>[1]Sheet1!$D$114</f>
        <v>46.6</v>
      </c>
      <c r="I179" s="45">
        <f>[1]Sheet1!$F$114</f>
        <v>248</v>
      </c>
      <c r="J179" s="804">
        <f t="shared" ref="J179:J182" si="388">ROUND(H179*I179,2)</f>
        <v>11556.8</v>
      </c>
      <c r="K179" s="747"/>
      <c r="L179" s="25"/>
      <c r="M179" s="816"/>
      <c r="N179" s="706"/>
      <c r="O179" s="706">
        <f t="shared" ref="O179:O182" si="389">H179-L179+M179+N179</f>
        <v>46.6</v>
      </c>
      <c r="P179" s="795">
        <f t="shared" ref="P179:P182" si="390">ROUND(I179*O179,2)</f>
        <v>11556.8</v>
      </c>
      <c r="Q179" s="747"/>
      <c r="R179" s="25">
        <f>H179</f>
        <v>46.6</v>
      </c>
      <c r="S179" s="706"/>
      <c r="T179" s="812">
        <f t="shared" ref="T179:T182" si="391">R179+S179</f>
        <v>46.6</v>
      </c>
      <c r="U179" s="747"/>
      <c r="V179" s="52">
        <f t="shared" ref="V179:V182" si="392">ROUND(R179*I179,2)</f>
        <v>11556.8</v>
      </c>
      <c r="W179" s="55">
        <f t="shared" ref="W179:W182" si="393">ROUND(S179*I179,2)</f>
        <v>0</v>
      </c>
      <c r="X179" s="55">
        <f t="shared" ref="X179:X182" si="394">ROUND(T179*I179,2)</f>
        <v>11556.8</v>
      </c>
      <c r="Y179" s="750">
        <f t="shared" ref="Y179:Y182" si="395">ROUND(X179/J179,4)</f>
        <v>1</v>
      </c>
      <c r="Z179" s="747"/>
      <c r="AA179" s="269">
        <f t="shared" ref="AA179:AA182" si="396">H179-T179</f>
        <v>0</v>
      </c>
      <c r="AB179" s="55">
        <f t="shared" ref="AB179:AB182" si="397">ROUND(AA179*I179,2)</f>
        <v>0</v>
      </c>
      <c r="AC179" s="750">
        <f t="shared" ref="AC179:AC182" si="398">ROUND(AB179/J179,4)</f>
        <v>0</v>
      </c>
      <c r="AF179" s="16">
        <f t="shared" si="373"/>
        <v>11556.8</v>
      </c>
      <c r="AG179" s="124">
        <f t="shared" si="374"/>
        <v>0</v>
      </c>
    </row>
    <row r="180" spans="2:33" ht="15" customHeight="1" x14ac:dyDescent="0.25">
      <c r="B180" s="890">
        <f>[1]Sheet1!$B$115</f>
        <v>142</v>
      </c>
      <c r="C180" s="1186" t="str">
        <f>[1]Sheet1!$C$115</f>
        <v xml:space="preserve">Demolición De Muros De Mampostería </v>
      </c>
      <c r="D180" s="1187"/>
      <c r="E180" s="1187"/>
      <c r="F180" s="1187"/>
      <c r="G180" s="491" t="str">
        <f>[1]Sheet1!$E$115</f>
        <v>m²</v>
      </c>
      <c r="H180" s="492">
        <f>[1]Sheet1!$D$115</f>
        <v>77.81</v>
      </c>
      <c r="I180" s="37">
        <f>[1]Sheet1!$F$115</f>
        <v>113</v>
      </c>
      <c r="J180" s="43">
        <f t="shared" si="388"/>
        <v>8792.5300000000007</v>
      </c>
      <c r="K180" s="747"/>
      <c r="L180" s="26"/>
      <c r="M180" s="911"/>
      <c r="N180" s="12"/>
      <c r="O180" s="12">
        <f t="shared" si="389"/>
        <v>77.81</v>
      </c>
      <c r="P180" s="428">
        <f t="shared" si="390"/>
        <v>8792.5300000000007</v>
      </c>
      <c r="Q180" s="747"/>
      <c r="R180" s="26">
        <f>H180</f>
        <v>77.81</v>
      </c>
      <c r="S180" s="12"/>
      <c r="T180" s="68">
        <f t="shared" si="391"/>
        <v>77.81</v>
      </c>
      <c r="U180" s="747"/>
      <c r="V180" s="47">
        <f t="shared" si="392"/>
        <v>8792.5300000000007</v>
      </c>
      <c r="W180" s="37">
        <f t="shared" si="393"/>
        <v>0</v>
      </c>
      <c r="X180" s="37">
        <f t="shared" si="394"/>
        <v>8792.5300000000007</v>
      </c>
      <c r="Y180" s="751">
        <f t="shared" si="395"/>
        <v>1</v>
      </c>
      <c r="Z180" s="747"/>
      <c r="AA180" s="26">
        <f t="shared" si="396"/>
        <v>0</v>
      </c>
      <c r="AB180" s="37">
        <f t="shared" si="397"/>
        <v>0</v>
      </c>
      <c r="AC180" s="751">
        <f t="shared" si="398"/>
        <v>0</v>
      </c>
      <c r="AF180" s="16">
        <f t="shared" si="373"/>
        <v>8792.5300000000007</v>
      </c>
      <c r="AG180" s="124">
        <f t="shared" si="374"/>
        <v>0</v>
      </c>
    </row>
    <row r="181" spans="2:33" ht="15" customHeight="1" x14ac:dyDescent="0.25">
      <c r="B181" s="890">
        <f>[1]Sheet1!$B$116</f>
        <v>146</v>
      </c>
      <c r="C181" s="1186" t="str">
        <f>[1]Sheet1!$C$116</f>
        <v>Demolición De Piso Con Base De Concreto</v>
      </c>
      <c r="D181" s="1187"/>
      <c r="E181" s="1187"/>
      <c r="F181" s="1187"/>
      <c r="G181" s="491" t="str">
        <f>[1]Sheet1!$E$116</f>
        <v>m²</v>
      </c>
      <c r="H181" s="492">
        <f>[1]Sheet1!$D$116</f>
        <v>117.58</v>
      </c>
      <c r="I181" s="37">
        <f>[1]Sheet1!$F$116</f>
        <v>149</v>
      </c>
      <c r="J181" s="43">
        <f t="shared" si="388"/>
        <v>17519.419999999998</v>
      </c>
      <c r="K181" s="747"/>
      <c r="L181" s="26"/>
      <c r="M181" s="911">
        <v>223</v>
      </c>
      <c r="N181" s="12"/>
      <c r="O181" s="12">
        <f t="shared" si="389"/>
        <v>340.58</v>
      </c>
      <c r="P181" s="428">
        <f t="shared" si="390"/>
        <v>50746.42</v>
      </c>
      <c r="Q181" s="747"/>
      <c r="R181" s="26">
        <f>H181</f>
        <v>117.58</v>
      </c>
      <c r="S181" s="12"/>
      <c r="T181" s="68">
        <f t="shared" si="391"/>
        <v>117.58</v>
      </c>
      <c r="U181" s="747"/>
      <c r="V181" s="47">
        <f t="shared" si="392"/>
        <v>17519.419999999998</v>
      </c>
      <c r="W181" s="37">
        <f t="shared" si="393"/>
        <v>0</v>
      </c>
      <c r="X181" s="37">
        <f t="shared" si="394"/>
        <v>17519.419999999998</v>
      </c>
      <c r="Y181" s="751">
        <f t="shared" si="395"/>
        <v>1</v>
      </c>
      <c r="Z181" s="747"/>
      <c r="AA181" s="26">
        <f t="shared" si="396"/>
        <v>0</v>
      </c>
      <c r="AB181" s="37">
        <f t="shared" si="397"/>
        <v>0</v>
      </c>
      <c r="AC181" s="751">
        <f t="shared" si="398"/>
        <v>0</v>
      </c>
      <c r="AF181" s="16">
        <f t="shared" si="373"/>
        <v>17519.419999999998</v>
      </c>
      <c r="AG181" s="124">
        <f t="shared" si="374"/>
        <v>33227</v>
      </c>
    </row>
    <row r="182" spans="2:33" ht="15" customHeight="1" thickBot="1" x14ac:dyDescent="0.3">
      <c r="B182" s="781">
        <f>[1]Sheet1!$B$117</f>
        <v>165</v>
      </c>
      <c r="C182" s="1184" t="str">
        <f>[1]Sheet1!$C$117</f>
        <v>Desmontaje De Malla</v>
      </c>
      <c r="D182" s="1185"/>
      <c r="E182" s="1185"/>
      <c r="F182" s="1185"/>
      <c r="G182" s="493" t="str">
        <f>[1]Sheet1!$E$117</f>
        <v>m²</v>
      </c>
      <c r="H182" s="494">
        <f>[1]Sheet1!$D$117</f>
        <v>141.35</v>
      </c>
      <c r="I182" s="66">
        <f>[1]Sheet1!$F$117</f>
        <v>26</v>
      </c>
      <c r="J182" s="62">
        <f t="shared" si="388"/>
        <v>3675.1</v>
      </c>
      <c r="K182" s="747"/>
      <c r="L182" s="28"/>
      <c r="M182" s="821"/>
      <c r="N182" s="13"/>
      <c r="O182" s="12">
        <f t="shared" si="389"/>
        <v>141.35</v>
      </c>
      <c r="P182" s="429">
        <f t="shared" si="390"/>
        <v>3675.1</v>
      </c>
      <c r="Q182" s="747"/>
      <c r="R182" s="28">
        <f>H182</f>
        <v>141.35</v>
      </c>
      <c r="S182" s="13"/>
      <c r="T182" s="29">
        <f t="shared" si="391"/>
        <v>141.35</v>
      </c>
      <c r="U182" s="747"/>
      <c r="V182" s="53">
        <f t="shared" si="392"/>
        <v>3675.1</v>
      </c>
      <c r="W182" s="66">
        <f t="shared" si="393"/>
        <v>0</v>
      </c>
      <c r="X182" s="66">
        <f t="shared" si="394"/>
        <v>3675.1</v>
      </c>
      <c r="Y182" s="753">
        <f t="shared" si="395"/>
        <v>1</v>
      </c>
      <c r="Z182" s="747"/>
      <c r="AA182" s="28">
        <f t="shared" si="396"/>
        <v>0</v>
      </c>
      <c r="AB182" s="66">
        <f t="shared" si="397"/>
        <v>0</v>
      </c>
      <c r="AC182" s="753">
        <f t="shared" si="398"/>
        <v>0</v>
      </c>
      <c r="AF182" s="16">
        <f t="shared" si="373"/>
        <v>3675.1</v>
      </c>
      <c r="AG182" s="124">
        <f t="shared" si="374"/>
        <v>0</v>
      </c>
    </row>
    <row r="183" spans="2:33" ht="23.25" customHeight="1" thickBot="1" x14ac:dyDescent="0.3">
      <c r="B183" s="299"/>
      <c r="C183" s="442"/>
      <c r="D183" s="322"/>
      <c r="E183" s="322"/>
      <c r="F183" s="322"/>
      <c r="G183" s="526"/>
      <c r="H183" s="1189" t="s">
        <v>308</v>
      </c>
      <c r="I183" s="1190"/>
      <c r="J183" s="451">
        <f>SUM(J179:J182)</f>
        <v>41543.85</v>
      </c>
      <c r="K183" s="454"/>
      <c r="L183" s="455"/>
      <c r="M183" s="456"/>
      <c r="N183" s="456"/>
      <c r="O183" s="456"/>
      <c r="P183" s="451" t="e">
        <f>SUM(P178:P182)</f>
        <v>#REF!</v>
      </c>
      <c r="Q183" s="454"/>
      <c r="R183" s="455"/>
      <c r="S183" s="456"/>
      <c r="T183" s="457"/>
      <c r="U183" s="454"/>
      <c r="V183" s="451">
        <f>SUM(V179:V182)</f>
        <v>41543.85</v>
      </c>
      <c r="W183" s="451">
        <f>SUM(W179:W182)</f>
        <v>0</v>
      </c>
      <c r="X183" s="451">
        <f>SUM(X179:X182)</f>
        <v>41543.85</v>
      </c>
      <c r="Y183" s="458" t="e">
        <f>ROUND(X183/P183,4)</f>
        <v>#REF!</v>
      </c>
      <c r="Z183" s="454"/>
      <c r="AA183" s="517"/>
      <c r="AB183" s="451">
        <f>SUM(AB179:AB182)</f>
        <v>0</v>
      </c>
      <c r="AC183" s="458" t="e">
        <f t="shared" ref="AC183" si="399">ROUND(AB183/P183,4)</f>
        <v>#REF!</v>
      </c>
      <c r="AF183" s="16">
        <f t="shared" si="373"/>
        <v>41543.85</v>
      </c>
      <c r="AG183" s="124" t="e">
        <f t="shared" si="374"/>
        <v>#REF!</v>
      </c>
    </row>
    <row r="184" spans="2:33" ht="14.25" customHeight="1" thickBot="1" x14ac:dyDescent="0.3">
      <c r="B184" s="761">
        <f>[1]Sheet1!$B$118</f>
        <v>600</v>
      </c>
      <c r="C184" s="1191" t="str">
        <f>[1]Sheet1!$C$118</f>
        <v>ACABADOS</v>
      </c>
      <c r="D184" s="1192"/>
      <c r="E184" s="1192"/>
      <c r="F184" s="1192"/>
      <c r="G184" s="259"/>
      <c r="H184" s="260"/>
      <c r="I184" s="261"/>
      <c r="J184" s="262"/>
      <c r="K184" s="747"/>
      <c r="L184" s="418"/>
      <c r="M184" s="422"/>
      <c r="N184" s="422"/>
      <c r="O184" s="422"/>
      <c r="P184" s="430"/>
      <c r="Q184" s="747"/>
      <c r="R184" s="263"/>
      <c r="S184" s="260"/>
      <c r="T184" s="264"/>
      <c r="U184" s="747"/>
      <c r="V184" s="265"/>
      <c r="W184" s="261"/>
      <c r="X184" s="261"/>
      <c r="Y184" s="266"/>
      <c r="Z184" s="747"/>
      <c r="AA184" s="263"/>
      <c r="AB184" s="261"/>
      <c r="AC184" s="266"/>
      <c r="AF184" s="16">
        <f t="shared" si="373"/>
        <v>0</v>
      </c>
      <c r="AG184" s="124">
        <f t="shared" si="374"/>
        <v>0</v>
      </c>
    </row>
    <row r="185" spans="2:33" ht="15" customHeight="1" x14ac:dyDescent="0.25">
      <c r="B185" s="930">
        <f>[1]Sheet1!$B$119</f>
        <v>628</v>
      </c>
      <c r="C185" s="1197" t="str">
        <f>[1]Sheet1!$C$119</f>
        <v>Piso de Concreto (T=0.07M)</v>
      </c>
      <c r="D185" s="1198"/>
      <c r="E185" s="1198"/>
      <c r="F185" s="1198"/>
      <c r="G185" s="489" t="str">
        <f>[1]Sheet1!$E$119</f>
        <v>m²</v>
      </c>
      <c r="H185" s="490">
        <f>[1]Sheet1!$D$119</f>
        <v>117.58</v>
      </c>
      <c r="I185" s="55">
        <f>[1]Sheet1!$F$119</f>
        <v>180</v>
      </c>
      <c r="J185" s="38">
        <f t="shared" ref="J185:J189" si="400">ROUND(H185*I185,2)</f>
        <v>21164.400000000001</v>
      </c>
      <c r="K185" s="747"/>
      <c r="L185" s="269"/>
      <c r="M185" s="270"/>
      <c r="N185" s="270"/>
      <c r="O185" s="270">
        <f>H185-L185+M185+N185</f>
        <v>117.58</v>
      </c>
      <c r="P185" s="427">
        <f t="shared" ref="P185:P189" si="401">ROUND(I185*O185,2)</f>
        <v>21164.400000000001</v>
      </c>
      <c r="Q185" s="747"/>
      <c r="R185" s="269">
        <v>0</v>
      </c>
      <c r="S185" s="270"/>
      <c r="T185" s="300">
        <f t="shared" ref="T185:T189" si="402">R185+S185</f>
        <v>0</v>
      </c>
      <c r="U185" s="747"/>
      <c r="V185" s="52">
        <f t="shared" ref="V185:V189" si="403">ROUND(R185*I185,2)</f>
        <v>0</v>
      </c>
      <c r="W185" s="55">
        <f t="shared" ref="W185:W189" si="404">ROUND(S185*I185,2)</f>
        <v>0</v>
      </c>
      <c r="X185" s="55">
        <f t="shared" ref="X185:X189" si="405">ROUND(T185*I185,2)</f>
        <v>0</v>
      </c>
      <c r="Y185" s="750">
        <f t="shared" ref="Y185:Y189" si="406">ROUND(X185/J185,4)</f>
        <v>0</v>
      </c>
      <c r="Z185" s="747"/>
      <c r="AA185" s="269">
        <f t="shared" ref="AA185:AA189" si="407">H185-T185</f>
        <v>117.58</v>
      </c>
      <c r="AB185" s="55">
        <f t="shared" ref="AB185:AB189" si="408">ROUND(AA185*I185,2)</f>
        <v>21164.400000000001</v>
      </c>
      <c r="AC185" s="750">
        <f t="shared" ref="AC185:AC189" si="409">ROUND(AB185/J185,4)</f>
        <v>1</v>
      </c>
      <c r="AF185" s="16">
        <f t="shared" si="373"/>
        <v>21164.400000000001</v>
      </c>
      <c r="AG185" s="124">
        <f t="shared" si="374"/>
        <v>0</v>
      </c>
    </row>
    <row r="186" spans="2:33" ht="15" customHeight="1" x14ac:dyDescent="0.25">
      <c r="B186" s="890">
        <f>[1]Sheet1!$B$282</f>
        <v>633</v>
      </c>
      <c r="C186" s="1186" t="str">
        <f>[1]Sheet1!$C$282</f>
        <v>Piso de Concreto Cernido (T=0.10M) - Patio</v>
      </c>
      <c r="D186" s="1187"/>
      <c r="E186" s="1187"/>
      <c r="F186" s="1187"/>
      <c r="G186" s="491" t="str">
        <f>[1]Sheet1!$E$282</f>
        <v>m²</v>
      </c>
      <c r="H186" s="492"/>
      <c r="I186" s="45">
        <f>[1]Sheet1!$F$282</f>
        <v>269</v>
      </c>
      <c r="J186" s="43">
        <f t="shared" si="400"/>
        <v>0</v>
      </c>
      <c r="K186" s="929"/>
      <c r="L186" s="26"/>
      <c r="M186" s="928">
        <f>M181</f>
        <v>223</v>
      </c>
      <c r="N186" s="928"/>
      <c r="O186" s="928">
        <f>H186-L186+M186+N186</f>
        <v>223</v>
      </c>
      <c r="P186" s="428">
        <f t="shared" si="401"/>
        <v>59987</v>
      </c>
      <c r="Q186" s="929"/>
      <c r="R186" s="26">
        <v>0</v>
      </c>
      <c r="S186" s="928"/>
      <c r="T186" s="68">
        <f t="shared" si="402"/>
        <v>0</v>
      </c>
      <c r="U186" s="929"/>
      <c r="V186" s="47">
        <f t="shared" si="403"/>
        <v>0</v>
      </c>
      <c r="W186" s="37">
        <f t="shared" si="404"/>
        <v>0</v>
      </c>
      <c r="X186" s="37">
        <f t="shared" si="405"/>
        <v>0</v>
      </c>
      <c r="Y186" s="848" t="e">
        <f t="shared" si="406"/>
        <v>#DIV/0!</v>
      </c>
      <c r="Z186" s="929"/>
      <c r="AA186" s="26">
        <f t="shared" si="407"/>
        <v>0</v>
      </c>
      <c r="AB186" s="37">
        <f t="shared" si="408"/>
        <v>0</v>
      </c>
      <c r="AC186" s="848" t="e">
        <f t="shared" si="409"/>
        <v>#DIV/0!</v>
      </c>
      <c r="AF186" s="16">
        <f t="shared" si="373"/>
        <v>0</v>
      </c>
      <c r="AG186" s="124">
        <f t="shared" si="374"/>
        <v>59987</v>
      </c>
    </row>
    <row r="187" spans="2:33" ht="15" customHeight="1" x14ac:dyDescent="0.25">
      <c r="B187" s="782">
        <f>[1]Sheet1!$B$120</f>
        <v>654</v>
      </c>
      <c r="C187" s="1186" t="str">
        <f>[1]Sheet1!$C$120</f>
        <v>Pintura De Muros</v>
      </c>
      <c r="D187" s="1187"/>
      <c r="E187" s="1187"/>
      <c r="F187" s="1187"/>
      <c r="G187" s="491" t="str">
        <f>[1]Sheet1!$E$120</f>
        <v>m²</v>
      </c>
      <c r="H187" s="492">
        <f>[1]Sheet1!$D$120</f>
        <v>134.02000000000001</v>
      </c>
      <c r="I187" s="37">
        <f>[1]Sheet1!$F$120</f>
        <v>53</v>
      </c>
      <c r="J187" s="43">
        <f t="shared" si="400"/>
        <v>7103.06</v>
      </c>
      <c r="K187" s="747"/>
      <c r="L187" s="26"/>
      <c r="M187" s="817"/>
      <c r="N187" s="12"/>
      <c r="O187" s="12">
        <f t="shared" ref="O187:O189" si="410">H187-L187+M187+N187</f>
        <v>134.02000000000001</v>
      </c>
      <c r="P187" s="428">
        <f t="shared" si="401"/>
        <v>7103.06</v>
      </c>
      <c r="Q187" s="747"/>
      <c r="R187" s="26">
        <v>0</v>
      </c>
      <c r="S187" s="12"/>
      <c r="T187" s="68">
        <f t="shared" si="402"/>
        <v>0</v>
      </c>
      <c r="U187" s="747"/>
      <c r="V187" s="47">
        <f t="shared" si="403"/>
        <v>0</v>
      </c>
      <c r="W187" s="37">
        <f t="shared" si="404"/>
        <v>0</v>
      </c>
      <c r="X187" s="37">
        <f t="shared" si="405"/>
        <v>0</v>
      </c>
      <c r="Y187" s="751">
        <f t="shared" si="406"/>
        <v>0</v>
      </c>
      <c r="Z187" s="747"/>
      <c r="AA187" s="26">
        <f t="shared" si="407"/>
        <v>134.02000000000001</v>
      </c>
      <c r="AB187" s="37">
        <f t="shared" si="408"/>
        <v>7103.06</v>
      </c>
      <c r="AC187" s="751">
        <f t="shared" si="409"/>
        <v>1</v>
      </c>
      <c r="AF187" s="16">
        <f t="shared" si="373"/>
        <v>7103.06</v>
      </c>
      <c r="AG187" s="124">
        <f t="shared" si="374"/>
        <v>0</v>
      </c>
    </row>
    <row r="188" spans="2:33" ht="15" customHeight="1" x14ac:dyDescent="0.25">
      <c r="B188" s="782">
        <f>[1]Sheet1!$B$121</f>
        <v>658</v>
      </c>
      <c r="C188" s="1186" t="str">
        <f>[1]Sheet1!$C$121</f>
        <v>Pintura Para Cancha + Marcado de líneas</v>
      </c>
      <c r="D188" s="1187"/>
      <c r="E188" s="1187"/>
      <c r="F188" s="1187"/>
      <c r="G188" s="491" t="str">
        <f>[1]Sheet1!$E$121</f>
        <v>m²</v>
      </c>
      <c r="H188" s="492">
        <f>[1]Sheet1!$D$121</f>
        <v>300.74</v>
      </c>
      <c r="I188" s="37">
        <f>[1]Sheet1!$F$121</f>
        <v>74</v>
      </c>
      <c r="J188" s="43">
        <f t="shared" si="400"/>
        <v>22254.76</v>
      </c>
      <c r="K188" s="747"/>
      <c r="L188" s="26"/>
      <c r="M188" s="817"/>
      <c r="N188" s="12"/>
      <c r="O188" s="12">
        <f t="shared" si="410"/>
        <v>300.74</v>
      </c>
      <c r="P188" s="428">
        <f t="shared" si="401"/>
        <v>22254.76</v>
      </c>
      <c r="Q188" s="747"/>
      <c r="R188" s="26">
        <v>0</v>
      </c>
      <c r="S188" s="12"/>
      <c r="T188" s="68">
        <f t="shared" si="402"/>
        <v>0</v>
      </c>
      <c r="U188" s="747"/>
      <c r="V188" s="47">
        <f t="shared" si="403"/>
        <v>0</v>
      </c>
      <c r="W188" s="37">
        <f t="shared" si="404"/>
        <v>0</v>
      </c>
      <c r="X188" s="37">
        <f t="shared" si="405"/>
        <v>0</v>
      </c>
      <c r="Y188" s="751">
        <f t="shared" si="406"/>
        <v>0</v>
      </c>
      <c r="Z188" s="747"/>
      <c r="AA188" s="26">
        <f t="shared" si="407"/>
        <v>300.74</v>
      </c>
      <c r="AB188" s="37">
        <f t="shared" si="408"/>
        <v>22254.76</v>
      </c>
      <c r="AC188" s="751">
        <f t="shared" si="409"/>
        <v>1</v>
      </c>
      <c r="AF188" s="16">
        <f t="shared" si="373"/>
        <v>22254.76</v>
      </c>
      <c r="AG188" s="124">
        <f t="shared" si="374"/>
        <v>0</v>
      </c>
    </row>
    <row r="189" spans="2:33" ht="15" customHeight="1" thickBot="1" x14ac:dyDescent="0.3">
      <c r="B189" s="781">
        <f>[1]Sheet1!$B$122</f>
        <v>660</v>
      </c>
      <c r="C189" s="1184" t="str">
        <f>[1]Sheet1!$C$122</f>
        <v>Pintura De Puertas Y Portones</v>
      </c>
      <c r="D189" s="1185"/>
      <c r="E189" s="1185"/>
      <c r="F189" s="1185"/>
      <c r="G189" s="493" t="str">
        <f>[1]Sheet1!$E$122</f>
        <v>m²</v>
      </c>
      <c r="H189" s="494">
        <f>[1]Sheet1!$D$122</f>
        <v>8.4499999999999993</v>
      </c>
      <c r="I189" s="66">
        <f>[1]Sheet1!$F$122</f>
        <v>97</v>
      </c>
      <c r="J189" s="62">
        <f t="shared" si="400"/>
        <v>819.65</v>
      </c>
      <c r="K189" s="747"/>
      <c r="L189" s="28"/>
      <c r="M189" s="821"/>
      <c r="N189" s="13"/>
      <c r="O189" s="12">
        <f t="shared" si="410"/>
        <v>8.4499999999999993</v>
      </c>
      <c r="P189" s="429">
        <f t="shared" si="401"/>
        <v>819.65</v>
      </c>
      <c r="Q189" s="747"/>
      <c r="R189" s="28">
        <v>0</v>
      </c>
      <c r="S189" s="13"/>
      <c r="T189" s="29">
        <f t="shared" si="402"/>
        <v>0</v>
      </c>
      <c r="U189" s="747"/>
      <c r="V189" s="53">
        <f t="shared" si="403"/>
        <v>0</v>
      </c>
      <c r="W189" s="66">
        <f t="shared" si="404"/>
        <v>0</v>
      </c>
      <c r="X189" s="66">
        <f t="shared" si="405"/>
        <v>0</v>
      </c>
      <c r="Y189" s="753">
        <f t="shared" si="406"/>
        <v>0</v>
      </c>
      <c r="Z189" s="747"/>
      <c r="AA189" s="28">
        <f t="shared" si="407"/>
        <v>8.4499999999999993</v>
      </c>
      <c r="AB189" s="66">
        <f t="shared" si="408"/>
        <v>819.65</v>
      </c>
      <c r="AC189" s="753">
        <f t="shared" si="409"/>
        <v>1</v>
      </c>
      <c r="AF189" s="16">
        <f t="shared" si="373"/>
        <v>819.65</v>
      </c>
      <c r="AG189" s="124">
        <f t="shared" si="374"/>
        <v>0</v>
      </c>
    </row>
    <row r="190" spans="2:33" ht="23.25" customHeight="1" thickBot="1" x14ac:dyDescent="0.3">
      <c r="B190" s="299"/>
      <c r="C190" s="442"/>
      <c r="D190" s="322"/>
      <c r="E190" s="322"/>
      <c r="F190" s="322"/>
      <c r="G190" s="526"/>
      <c r="H190" s="1189" t="s">
        <v>308</v>
      </c>
      <c r="I190" s="1190"/>
      <c r="J190" s="451">
        <f>SUM(J185:J189)</f>
        <v>51341.87</v>
      </c>
      <c r="K190" s="454"/>
      <c r="L190" s="455"/>
      <c r="M190" s="456"/>
      <c r="N190" s="456"/>
      <c r="O190" s="456"/>
      <c r="P190" s="451">
        <f>SUM(P185:P189)</f>
        <v>111328.86999999998</v>
      </c>
      <c r="Q190" s="454"/>
      <c r="R190" s="455"/>
      <c r="S190" s="456"/>
      <c r="T190" s="457"/>
      <c r="U190" s="454"/>
      <c r="V190" s="451">
        <f>SUM(V185:V189)</f>
        <v>0</v>
      </c>
      <c r="W190" s="451">
        <f>SUM(W185:W189)</f>
        <v>0</v>
      </c>
      <c r="X190" s="451">
        <f>SUM(X185:X189)</f>
        <v>0</v>
      </c>
      <c r="Y190" s="458">
        <f>ROUND(X190/P190,4)</f>
        <v>0</v>
      </c>
      <c r="Z190" s="454"/>
      <c r="AA190" s="517"/>
      <c r="AB190" s="451">
        <f>SUM(AB185:AB189)</f>
        <v>51341.87</v>
      </c>
      <c r="AC190" s="458">
        <f t="shared" ref="AC190" si="411">ROUND(AB190/P190,4)</f>
        <v>0.4612</v>
      </c>
      <c r="AF190" s="16">
        <f t="shared" si="373"/>
        <v>51341.87</v>
      </c>
      <c r="AG190" s="124">
        <f t="shared" si="374"/>
        <v>59986.999999999978</v>
      </c>
    </row>
    <row r="191" spans="2:33" ht="14.25" customHeight="1" thickBot="1" x14ac:dyDescent="0.3">
      <c r="B191" s="761">
        <f>[1]Sheet1!$B$123</f>
        <v>1400</v>
      </c>
      <c r="C191" s="1191" t="str">
        <f>[1]Sheet1!$C$123</f>
        <v>OBRA EXTERIOR</v>
      </c>
      <c r="D191" s="1192"/>
      <c r="E191" s="1192"/>
      <c r="F191" s="1192"/>
      <c r="G191" s="259"/>
      <c r="H191" s="260"/>
      <c r="I191" s="261"/>
      <c r="J191" s="262"/>
      <c r="K191" s="747"/>
      <c r="L191" s="418"/>
      <c r="M191" s="422"/>
      <c r="N191" s="422"/>
      <c r="O191" s="422"/>
      <c r="P191" s="430"/>
      <c r="Q191" s="747"/>
      <c r="R191" s="263"/>
      <c r="S191" s="260"/>
      <c r="T191" s="264"/>
      <c r="U191" s="747"/>
      <c r="V191" s="265"/>
      <c r="W191" s="261"/>
      <c r="X191" s="261"/>
      <c r="Y191" s="266"/>
      <c r="Z191" s="747"/>
      <c r="AA191" s="263"/>
      <c r="AB191" s="261"/>
      <c r="AC191" s="266"/>
      <c r="AF191" s="16">
        <f t="shared" si="373"/>
        <v>0</v>
      </c>
      <c r="AG191" s="124">
        <f t="shared" si="374"/>
        <v>0</v>
      </c>
    </row>
    <row r="192" spans="2:33" ht="15" customHeight="1" x14ac:dyDescent="0.25">
      <c r="B192" s="930">
        <f>[1]Sheet1!$B$124</f>
        <v>1493</v>
      </c>
      <c r="C192" s="1197" t="str">
        <f>[1]Sheet1!$C$124</f>
        <v>Cerco de tubo de 2" + Malla Cal 10, 2m de altura</v>
      </c>
      <c r="D192" s="1198"/>
      <c r="E192" s="1198"/>
      <c r="F192" s="1198"/>
      <c r="G192" s="489" t="str">
        <f>[1]Sheet1!$E$124</f>
        <v>ml</v>
      </c>
      <c r="H192" s="490">
        <f>[1]Sheet1!$D$124</f>
        <v>98.72</v>
      </c>
      <c r="I192" s="55">
        <f>[1]Sheet1!$F$124</f>
        <v>439</v>
      </c>
      <c r="J192" s="38">
        <f t="shared" ref="J192:J195" si="412">ROUND(H192*I192,2)</f>
        <v>43338.080000000002</v>
      </c>
      <c r="K192" s="747"/>
      <c r="L192" s="269"/>
      <c r="M192" s="818"/>
      <c r="N192" s="270"/>
      <c r="O192" s="270">
        <f t="shared" ref="O192:O195" si="413">H192-L192+M192+N192</f>
        <v>98.72</v>
      </c>
      <c r="P192" s="427">
        <f t="shared" ref="P192:P195" si="414">ROUND(I192*O192,2)</f>
        <v>43338.080000000002</v>
      </c>
      <c r="Q192" s="747"/>
      <c r="R192" s="269">
        <v>0</v>
      </c>
      <c r="S192" s="270"/>
      <c r="T192" s="300">
        <f t="shared" ref="T192:T195" si="415">R192+S192</f>
        <v>0</v>
      </c>
      <c r="U192" s="747"/>
      <c r="V192" s="52">
        <f t="shared" ref="V192:V195" si="416">ROUND(R192*I192,2)</f>
        <v>0</v>
      </c>
      <c r="W192" s="55">
        <f t="shared" ref="W192:W195" si="417">ROUND(S192*I192,2)</f>
        <v>0</v>
      </c>
      <c r="X192" s="55">
        <f t="shared" ref="X192:X195" si="418">ROUND(T192*I192,2)</f>
        <v>0</v>
      </c>
      <c r="Y192" s="750">
        <f t="shared" ref="Y192:Y195" si="419">ROUND(X192/J192,4)</f>
        <v>0</v>
      </c>
      <c r="Z192" s="747"/>
      <c r="AA192" s="269">
        <f t="shared" ref="AA192:AA195" si="420">H192-T192</f>
        <v>98.72</v>
      </c>
      <c r="AB192" s="55">
        <f t="shared" ref="AB192:AB195" si="421">ROUND(AA192*I192,2)</f>
        <v>43338.080000000002</v>
      </c>
      <c r="AC192" s="750">
        <f t="shared" ref="AC192:AC195" si="422">ROUND(AB192/J192,4)</f>
        <v>1</v>
      </c>
      <c r="AF192" s="16">
        <f t="shared" si="373"/>
        <v>43338.080000000002</v>
      </c>
      <c r="AG192" s="124">
        <f t="shared" si="374"/>
        <v>0</v>
      </c>
    </row>
    <row r="193" spans="2:33" ht="15" customHeight="1" x14ac:dyDescent="0.25">
      <c r="B193" s="782">
        <f>[1]Sheet1!$B$125</f>
        <v>1499</v>
      </c>
      <c r="C193" s="1186" t="str">
        <f>[1]Sheet1!$C$125</f>
        <v>Muro Contención MC-2A (Contención 1.00m)</v>
      </c>
      <c r="D193" s="1187"/>
      <c r="E193" s="1187"/>
      <c r="F193" s="1187"/>
      <c r="G193" s="491" t="str">
        <f>[1]Sheet1!$E$125</f>
        <v>ml</v>
      </c>
      <c r="H193" s="492">
        <f>[1]Sheet1!$D$125</f>
        <v>8.0399999999999991</v>
      </c>
      <c r="I193" s="37">
        <f>[1]Sheet1!$F$125</f>
        <v>2150</v>
      </c>
      <c r="J193" s="43">
        <f t="shared" si="412"/>
        <v>17286</v>
      </c>
      <c r="K193" s="747"/>
      <c r="L193" s="26"/>
      <c r="M193" s="817"/>
      <c r="N193" s="12"/>
      <c r="O193" s="12">
        <f t="shared" si="413"/>
        <v>8.0399999999999991</v>
      </c>
      <c r="P193" s="428">
        <f t="shared" si="414"/>
        <v>17286</v>
      </c>
      <c r="Q193" s="747"/>
      <c r="R193" s="26">
        <v>0</v>
      </c>
      <c r="S193" s="12"/>
      <c r="T193" s="68">
        <f t="shared" si="415"/>
        <v>0</v>
      </c>
      <c r="U193" s="747"/>
      <c r="V193" s="47">
        <f t="shared" si="416"/>
        <v>0</v>
      </c>
      <c r="W193" s="37">
        <f t="shared" si="417"/>
        <v>0</v>
      </c>
      <c r="X193" s="37">
        <f t="shared" si="418"/>
        <v>0</v>
      </c>
      <c r="Y193" s="751">
        <f t="shared" si="419"/>
        <v>0</v>
      </c>
      <c r="Z193" s="747"/>
      <c r="AA193" s="26">
        <f t="shared" si="420"/>
        <v>8.0399999999999991</v>
      </c>
      <c r="AB193" s="37">
        <f t="shared" si="421"/>
        <v>17286</v>
      </c>
      <c r="AC193" s="751">
        <f t="shared" si="422"/>
        <v>1</v>
      </c>
      <c r="AF193" s="16">
        <f t="shared" si="373"/>
        <v>17286</v>
      </c>
      <c r="AG193" s="124">
        <f t="shared" si="374"/>
        <v>0</v>
      </c>
    </row>
    <row r="194" spans="2:33" ht="15" customHeight="1" x14ac:dyDescent="0.25">
      <c r="B194" s="782">
        <f>[1]Sheet1!$B$126</f>
        <v>1500</v>
      </c>
      <c r="C194" s="1186" t="str">
        <f>[1]Sheet1!$C$126</f>
        <v>Muro Contención MC-2B (Contención 2.00m)</v>
      </c>
      <c r="D194" s="1187"/>
      <c r="E194" s="1187"/>
      <c r="F194" s="1187"/>
      <c r="G194" s="491" t="str">
        <f>[1]Sheet1!$E$126</f>
        <v>ml</v>
      </c>
      <c r="H194" s="492">
        <f>[1]Sheet1!$D$126</f>
        <v>48.5</v>
      </c>
      <c r="I194" s="37">
        <f>[1]Sheet1!$F$126</f>
        <v>4137</v>
      </c>
      <c r="J194" s="43">
        <f t="shared" si="412"/>
        <v>200644.5</v>
      </c>
      <c r="K194" s="747"/>
      <c r="L194" s="26"/>
      <c r="M194" s="817"/>
      <c r="N194" s="12"/>
      <c r="O194" s="12">
        <f t="shared" si="413"/>
        <v>48.5</v>
      </c>
      <c r="P194" s="428">
        <f t="shared" si="414"/>
        <v>200644.5</v>
      </c>
      <c r="Q194" s="747"/>
      <c r="R194" s="26">
        <v>0</v>
      </c>
      <c r="S194" s="12"/>
      <c r="T194" s="68">
        <f t="shared" si="415"/>
        <v>0</v>
      </c>
      <c r="U194" s="747"/>
      <c r="V194" s="47">
        <f t="shared" si="416"/>
        <v>0</v>
      </c>
      <c r="W194" s="37">
        <f t="shared" si="417"/>
        <v>0</v>
      </c>
      <c r="X194" s="37">
        <f t="shared" si="418"/>
        <v>0</v>
      </c>
      <c r="Y194" s="751">
        <f t="shared" si="419"/>
        <v>0</v>
      </c>
      <c r="Z194" s="747"/>
      <c r="AA194" s="26">
        <f t="shared" si="420"/>
        <v>48.5</v>
      </c>
      <c r="AB194" s="37">
        <f t="shared" si="421"/>
        <v>200644.5</v>
      </c>
      <c r="AC194" s="751">
        <f t="shared" si="422"/>
        <v>1</v>
      </c>
      <c r="AF194" s="16">
        <f t="shared" si="373"/>
        <v>200644.5</v>
      </c>
      <c r="AG194" s="124">
        <f t="shared" si="374"/>
        <v>0</v>
      </c>
    </row>
    <row r="195" spans="2:33" ht="15" customHeight="1" x14ac:dyDescent="0.25">
      <c r="B195" s="788">
        <f>[1]Sheet1!$B$127</f>
        <v>1502</v>
      </c>
      <c r="C195" s="1186" t="str">
        <f>[1]Sheet1!$C$127</f>
        <v>Muro Contención MC-2D (Contención 3.00m)</v>
      </c>
      <c r="D195" s="1187"/>
      <c r="E195" s="1187"/>
      <c r="F195" s="1187"/>
      <c r="G195" s="491" t="str">
        <f>[1]Sheet1!$E$127</f>
        <v>ml</v>
      </c>
      <c r="H195" s="492">
        <f>[1]Sheet1!$D$127</f>
        <v>42.18</v>
      </c>
      <c r="I195" s="37">
        <f>[1]Sheet1!$F$127</f>
        <v>6754</v>
      </c>
      <c r="J195" s="43">
        <f t="shared" si="412"/>
        <v>284883.71999999997</v>
      </c>
      <c r="K195" s="747"/>
      <c r="L195" s="26"/>
      <c r="M195" s="817"/>
      <c r="N195" s="838"/>
      <c r="O195" s="838">
        <f t="shared" si="413"/>
        <v>42.18</v>
      </c>
      <c r="P195" s="428">
        <f t="shared" si="414"/>
        <v>284883.71999999997</v>
      </c>
      <c r="Q195" s="747"/>
      <c r="R195" s="26">
        <v>0</v>
      </c>
      <c r="S195" s="838"/>
      <c r="T195" s="27">
        <f t="shared" si="415"/>
        <v>0</v>
      </c>
      <c r="U195" s="747"/>
      <c r="V195" s="47">
        <f t="shared" si="416"/>
        <v>0</v>
      </c>
      <c r="W195" s="37">
        <f t="shared" si="417"/>
        <v>0</v>
      </c>
      <c r="X195" s="37">
        <f t="shared" si="418"/>
        <v>0</v>
      </c>
      <c r="Y195" s="848">
        <f t="shared" si="419"/>
        <v>0</v>
      </c>
      <c r="Z195" s="747"/>
      <c r="AA195" s="26">
        <f t="shared" si="420"/>
        <v>42.18</v>
      </c>
      <c r="AB195" s="37">
        <f t="shared" si="421"/>
        <v>284883.71999999997</v>
      </c>
      <c r="AC195" s="848">
        <f t="shared" si="422"/>
        <v>1</v>
      </c>
      <c r="AF195" s="16">
        <f t="shared" si="373"/>
        <v>284883.71999999997</v>
      </c>
      <c r="AG195" s="124">
        <f t="shared" si="374"/>
        <v>0</v>
      </c>
    </row>
    <row r="196" spans="2:33" ht="15" customHeight="1" thickBot="1" x14ac:dyDescent="0.3">
      <c r="B196" s="892">
        <v>1505</v>
      </c>
      <c r="C196" s="1199" t="s">
        <v>351</v>
      </c>
      <c r="D196" s="1200"/>
      <c r="E196" s="1200"/>
      <c r="F196" s="1200"/>
      <c r="G196" s="856" t="s">
        <v>44</v>
      </c>
      <c r="H196" s="811"/>
      <c r="I196" s="45" t="e">
        <f>#REF!</f>
        <v>#REF!</v>
      </c>
      <c r="J196" s="804" t="e">
        <f t="shared" ref="J196" si="423">ROUND(H196*I196,2)</f>
        <v>#REF!</v>
      </c>
      <c r="K196" s="839"/>
      <c r="L196" s="25"/>
      <c r="M196" s="816"/>
      <c r="N196" s="706" t="e">
        <f>#REF!</f>
        <v>#REF!</v>
      </c>
      <c r="O196" s="706" t="e">
        <f t="shared" ref="O196" si="424">H196-L196+M196+N196</f>
        <v>#REF!</v>
      </c>
      <c r="P196" s="795" t="e">
        <f t="shared" ref="P196" si="425">ROUND(I196*O196,2)</f>
        <v>#REF!</v>
      </c>
      <c r="Q196" s="839"/>
      <c r="R196" s="25">
        <v>0</v>
      </c>
      <c r="S196" s="706"/>
      <c r="T196" s="812">
        <f t="shared" ref="T196" si="426">R196+S196</f>
        <v>0</v>
      </c>
      <c r="U196" s="839"/>
      <c r="V196" s="44" t="e">
        <f t="shared" ref="V196" si="427">ROUND(R196*I196,2)</f>
        <v>#REF!</v>
      </c>
      <c r="W196" s="45" t="e">
        <f t="shared" ref="W196" si="428">ROUND(S196*I196,2)</f>
        <v>#REF!</v>
      </c>
      <c r="X196" s="45" t="e">
        <f t="shared" ref="X196" si="429">ROUND(T196*I196,2)</f>
        <v>#REF!</v>
      </c>
      <c r="Y196" s="849" t="e">
        <f t="shared" ref="Y196" si="430">ROUND(X196/J196,4)</f>
        <v>#REF!</v>
      </c>
      <c r="Z196" s="839"/>
      <c r="AA196" s="25">
        <f t="shared" ref="AA196" si="431">H196-T196</f>
        <v>0</v>
      </c>
      <c r="AB196" s="45" t="e">
        <f t="shared" ref="AB196" si="432">ROUND(AA196*I196,2)</f>
        <v>#REF!</v>
      </c>
      <c r="AC196" s="849" t="e">
        <f t="shared" ref="AC196" si="433">ROUND(AB196/J196,4)</f>
        <v>#REF!</v>
      </c>
      <c r="AF196" s="16" t="e">
        <f t="shared" ref="AF196" si="434">X196+AB196</f>
        <v>#REF!</v>
      </c>
      <c r="AG196" s="124" t="e">
        <f t="shared" ref="AG196" si="435">P196-AF196</f>
        <v>#REF!</v>
      </c>
    </row>
    <row r="197" spans="2:33" ht="23.25" customHeight="1" thickBot="1" x14ac:dyDescent="0.3">
      <c r="B197" s="279"/>
      <c r="C197" s="778"/>
      <c r="D197" s="762"/>
      <c r="E197" s="762"/>
      <c r="F197" s="762"/>
      <c r="G197" s="857"/>
      <c r="H197" s="1189" t="s">
        <v>308</v>
      </c>
      <c r="I197" s="1190"/>
      <c r="J197" s="451">
        <f>SUM(J192:J195)</f>
        <v>546152.30000000005</v>
      </c>
      <c r="K197" s="454"/>
      <c r="L197" s="455"/>
      <c r="M197" s="456"/>
      <c r="N197" s="456"/>
      <c r="O197" s="456"/>
      <c r="P197" s="451" t="e">
        <f>SUM(P192:P196)</f>
        <v>#REF!</v>
      </c>
      <c r="Q197" s="454"/>
      <c r="R197" s="455"/>
      <c r="S197" s="456"/>
      <c r="T197" s="457"/>
      <c r="U197" s="454"/>
      <c r="V197" s="451">
        <f>SUM(V192:V195)</f>
        <v>0</v>
      </c>
      <c r="W197" s="451">
        <f>SUM(W192:W195)</f>
        <v>0</v>
      </c>
      <c r="X197" s="451">
        <f>SUM(X192:X195)</f>
        <v>0</v>
      </c>
      <c r="Y197" s="458" t="e">
        <f>ROUND(X197/P197,4)</f>
        <v>#REF!</v>
      </c>
      <c r="Z197" s="454"/>
      <c r="AA197" s="517"/>
      <c r="AB197" s="451">
        <f>SUM(AB192:AB195)</f>
        <v>546152.30000000005</v>
      </c>
      <c r="AC197" s="458" t="e">
        <f t="shared" ref="AC197" si="436">ROUND(AB197/P197,4)</f>
        <v>#REF!</v>
      </c>
      <c r="AF197" s="16">
        <f t="shared" si="373"/>
        <v>546152.30000000005</v>
      </c>
      <c r="AG197" s="124" t="e">
        <f t="shared" si="374"/>
        <v>#REF!</v>
      </c>
    </row>
    <row r="198" spans="2:33" ht="23.25" customHeight="1" thickBot="1" x14ac:dyDescent="0.3">
      <c r="B198" s="1226" t="s">
        <v>317</v>
      </c>
      <c r="C198" s="1227"/>
      <c r="D198" s="1227"/>
      <c r="E198" s="1227"/>
      <c r="F198" s="1227"/>
      <c r="G198" s="1227"/>
      <c r="H198" s="1227"/>
      <c r="I198" s="1228"/>
      <c r="J198" s="451">
        <f>SUM(J33,J37,J41,J45,J48,J55,J58,J69,J74,J77,J82,J86,J93,J99,J103,J106,J114,J118,J130,J143,J147,J154,J160,J164,J167,J175,J183,J190,J197)</f>
        <v>1806644.6500000001</v>
      </c>
      <c r="K198" s="454"/>
      <c r="L198" s="537"/>
      <c r="M198" s="537"/>
      <c r="N198" s="537"/>
      <c r="O198" s="537"/>
      <c r="P198" s="451" t="e">
        <f>SUM(P33,P37,P41,P45,P48,P55,P58,P69,P74,P77,P82,P86,P93,P99,P103,P106,P114,P118,P130,P135,P138,P143,P147,P154,P160,P164,P167,P175,P183,P190,P197)</f>
        <v>#REF!</v>
      </c>
      <c r="Q198" s="454"/>
      <c r="R198" s="538"/>
      <c r="S198" s="538"/>
      <c r="T198" s="538"/>
      <c r="U198" s="454"/>
      <c r="V198" s="451">
        <f>SUM(V33,V37,V41,V45,V48,V55,V58,V69,V74,V77,V82,V86,V93,V99,V103,V106,V114,V118,V130,V143,V147,V154,V160,V164,V167,V175,V183,V190,V197)</f>
        <v>250478.2</v>
      </c>
      <c r="W198" s="451">
        <f>SUM(W33,W37,W41,W45,W48,W55,W58,W69,W74,W77,W82,W86,W93,W99,W103,W106,W114,W118,W130,W143,W147,W154,W160,W164,W167,W175,W183,W190,W197)</f>
        <v>0</v>
      </c>
      <c r="X198" s="451">
        <f>SUM(X33,X37,X41,X45,X48,X55,X58,X69,X74,X77,X82,X86,X93,X99,X103,X106,X114,X118,X130,X143,X147,X154,X160,X164,X167,X175,X183,X190,X197)</f>
        <v>250478.2</v>
      </c>
      <c r="Y198" s="539" t="e">
        <f>ROUND(X198/P198,4)</f>
        <v>#REF!</v>
      </c>
      <c r="Z198" s="454"/>
      <c r="AA198" s="537"/>
      <c r="AB198" s="451">
        <f>SUM(AB33,AB37,AB41,AB45,AB48,AB55,AB58,AB69,AB74,AB77,AB82,AB86,AB93,AB99,AB103,AB106,AB114,AB118,AB130,AB143,AB147,AB154,AB160,AB164,AB167,AB175,AB183,AB190,AB197)</f>
        <v>1592530.73</v>
      </c>
      <c r="AC198" s="540" t="e">
        <f>ROUND(AB198/P198,4)</f>
        <v>#REF!</v>
      </c>
      <c r="AF198" s="16">
        <f t="shared" si="242"/>
        <v>1843008.93</v>
      </c>
      <c r="AG198" s="124" t="e">
        <f t="shared" si="243"/>
        <v>#REF!</v>
      </c>
    </row>
    <row r="199" spans="2:33" ht="5.25" customHeight="1" x14ac:dyDescent="0.25">
      <c r="AF199" s="16"/>
    </row>
    <row r="200" spans="2:33" ht="15" thickBot="1" x14ac:dyDescent="0.3">
      <c r="J200" s="737"/>
      <c r="P200" s="736"/>
      <c r="W200" s="737"/>
    </row>
    <row r="201" spans="2:33" ht="18.75" customHeight="1" thickBot="1" x14ac:dyDescent="0.3">
      <c r="G201" s="703"/>
      <c r="H201" s="703"/>
      <c r="I201" s="703"/>
      <c r="J201" s="1229" t="s">
        <v>283</v>
      </c>
      <c r="K201" s="1230"/>
      <c r="L201" s="1230"/>
      <c r="M201" s="1230"/>
      <c r="N201" s="1230"/>
      <c r="O201" s="1230"/>
      <c r="P201" s="1230"/>
      <c r="Q201" s="1230"/>
      <c r="R201" s="1230"/>
      <c r="S201" s="1230"/>
      <c r="T201" s="1231"/>
      <c r="U201" s="703"/>
      <c r="V201" s="703"/>
      <c r="W201" s="703"/>
      <c r="X201" s="703"/>
      <c r="Y201" s="91"/>
      <c r="Z201" s="91"/>
      <c r="AA201" s="91"/>
      <c r="AB201" s="91"/>
      <c r="AC201" s="91"/>
      <c r="AD201" s="91"/>
      <c r="AE201" s="91"/>
      <c r="AF201" s="91"/>
      <c r="AG201" s="91"/>
    </row>
    <row r="202" spans="2:33" ht="4.5" customHeight="1" thickBot="1" x14ac:dyDescent="0.3">
      <c r="G202" s="704"/>
      <c r="H202" s="705"/>
      <c r="I202" s="705"/>
      <c r="J202" s="358"/>
      <c r="K202" s="358"/>
      <c r="L202" s="420"/>
      <c r="M202" s="420"/>
      <c r="N202" s="420"/>
      <c r="O202" s="420"/>
      <c r="P202" s="432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  <c r="AD202" s="358"/>
      <c r="AE202" s="358"/>
      <c r="AF202" s="358"/>
      <c r="AG202" s="358"/>
    </row>
    <row r="203" spans="2:33" ht="15.75" customHeight="1" x14ac:dyDescent="0.25">
      <c r="J203" s="1234" t="s">
        <v>277</v>
      </c>
      <c r="K203" s="1235"/>
      <c r="L203" s="1235"/>
      <c r="M203" s="1235"/>
      <c r="N203" s="1235"/>
      <c r="O203" s="1236"/>
      <c r="P203" s="362">
        <f>X198</f>
        <v>250478.2</v>
      </c>
      <c r="Q203" s="359"/>
      <c r="R203" s="1201" t="s">
        <v>278</v>
      </c>
      <c r="S203" s="1202"/>
      <c r="T203" s="367">
        <f>ROUND(J198*0,2)</f>
        <v>0</v>
      </c>
      <c r="U203" s="360"/>
      <c r="Y203" s="359"/>
      <c r="Z203" s="359"/>
      <c r="AA203" s="359"/>
      <c r="AB203" s="365"/>
      <c r="AD203" s="361"/>
      <c r="AE203" s="361"/>
      <c r="AF203" s="361"/>
    </row>
    <row r="204" spans="2:33" ht="15.75" customHeight="1" x14ac:dyDescent="0.25">
      <c r="J204" s="1212" t="s">
        <v>279</v>
      </c>
      <c r="K204" s="1213"/>
      <c r="L204" s="1213"/>
      <c r="M204" s="1213"/>
      <c r="N204" s="1213"/>
      <c r="O204" s="1214"/>
      <c r="P204" s="363">
        <f>V198</f>
        <v>250478.2</v>
      </c>
      <c r="Q204" s="359"/>
      <c r="R204" s="1215" t="s">
        <v>280</v>
      </c>
      <c r="S204" s="1216"/>
      <c r="T204" s="368">
        <f>ROUND(P204*0,2)</f>
        <v>0</v>
      </c>
      <c r="U204" s="360"/>
      <c r="Y204" s="359"/>
      <c r="Z204" s="359"/>
      <c r="AA204" s="359"/>
      <c r="AB204" s="365"/>
      <c r="AD204" s="370"/>
      <c r="AE204" s="370"/>
      <c r="AF204" s="361"/>
    </row>
    <row r="205" spans="2:33" ht="18.75" customHeight="1" thickBot="1" x14ac:dyDescent="0.3">
      <c r="J205" s="1219" t="s">
        <v>281</v>
      </c>
      <c r="K205" s="1220"/>
      <c r="L205" s="1220"/>
      <c r="M205" s="1220"/>
      <c r="N205" s="1220"/>
      <c r="O205" s="1221"/>
      <c r="P205" s="364">
        <f>AB198</f>
        <v>1592530.73</v>
      </c>
      <c r="Q205" s="359"/>
      <c r="R205" s="1222" t="s">
        <v>282</v>
      </c>
      <c r="S205" s="1223"/>
      <c r="T205" s="369">
        <f>P204-T204</f>
        <v>250478.2</v>
      </c>
      <c r="U205" s="360"/>
      <c r="Y205" s="88"/>
      <c r="Z205" s="88"/>
      <c r="AA205" s="88"/>
      <c r="AB205" s="366"/>
      <c r="AD205" s="361"/>
      <c r="AE205" s="361"/>
      <c r="AF205" s="361"/>
    </row>
    <row r="207" spans="2:33" x14ac:dyDescent="0.25">
      <c r="G207" s="755"/>
    </row>
    <row r="208" spans="2:33" x14ac:dyDescent="0.25">
      <c r="G208" s="755"/>
    </row>
    <row r="209" spans="2:33" ht="15" thickBot="1" x14ac:dyDescent="0.3">
      <c r="B209" s="789"/>
      <c r="C209" s="790"/>
      <c r="D209" s="790"/>
      <c r="E209" s="790"/>
      <c r="F209" s="790"/>
      <c r="G209" s="520"/>
      <c r="H209" s="433"/>
      <c r="I209" s="791"/>
      <c r="J209" s="791"/>
      <c r="K209" s="790"/>
      <c r="L209" s="792"/>
      <c r="M209" s="792"/>
      <c r="N209" s="792"/>
      <c r="O209" s="792"/>
      <c r="P209" s="793"/>
      <c r="Q209" s="790"/>
      <c r="R209" s="433"/>
      <c r="S209" s="433"/>
      <c r="T209" s="433"/>
      <c r="U209" s="790"/>
      <c r="V209" s="791"/>
      <c r="W209" s="791"/>
      <c r="X209" s="791"/>
      <c r="Y209" s="794"/>
      <c r="Z209" s="790"/>
      <c r="AA209" s="792"/>
      <c r="AB209" s="791"/>
      <c r="AC209" s="794"/>
    </row>
    <row r="210" spans="2:33" ht="15.75" x14ac:dyDescent="0.25">
      <c r="B210" s="1312" t="s">
        <v>0</v>
      </c>
      <c r="C210" s="1312"/>
      <c r="D210" s="1312"/>
      <c r="E210" s="1312"/>
      <c r="F210" s="1312"/>
      <c r="G210" s="1312"/>
      <c r="H210" s="1312"/>
      <c r="I210" s="1312"/>
    </row>
    <row r="211" spans="2:33" ht="15.75" customHeight="1" x14ac:dyDescent="0.25">
      <c r="B211" s="1312" t="s">
        <v>13</v>
      </c>
      <c r="C211" s="1312"/>
      <c r="D211" s="1312"/>
      <c r="E211" s="1312"/>
      <c r="F211" s="1312"/>
      <c r="G211" s="1312"/>
      <c r="H211" s="1312"/>
      <c r="I211" s="1312"/>
      <c r="AD211" s="158"/>
    </row>
    <row r="212" spans="2:33" ht="15.75" customHeight="1" x14ac:dyDescent="0.25">
      <c r="B212" s="1312" t="s">
        <v>14</v>
      </c>
      <c r="C212" s="1312"/>
      <c r="D212" s="1312"/>
      <c r="E212" s="1312"/>
      <c r="F212" s="1312"/>
      <c r="G212" s="1312"/>
      <c r="H212" s="1312"/>
      <c r="I212" s="1312"/>
      <c r="AD212" s="158"/>
    </row>
    <row r="213" spans="2:33" ht="15" thickBot="1" x14ac:dyDescent="0.3"/>
    <row r="214" spans="2:33" ht="28.5" customHeight="1" x14ac:dyDescent="0.25">
      <c r="B214" s="1298" t="s">
        <v>1</v>
      </c>
      <c r="C214" s="1299"/>
      <c r="D214" s="1299"/>
      <c r="E214" s="1300"/>
      <c r="F214" s="1301" t="s">
        <v>319</v>
      </c>
      <c r="G214" s="1302"/>
      <c r="H214" s="1302"/>
      <c r="I214" s="1302"/>
      <c r="J214" s="1303"/>
      <c r="K214" s="747"/>
      <c r="L214" s="11"/>
      <c r="M214" s="11"/>
      <c r="N214" s="11"/>
      <c r="O214" s="11"/>
      <c r="P214" s="423"/>
      <c r="Q214" s="747"/>
      <c r="R214" s="1304" t="s">
        <v>18</v>
      </c>
      <c r="S214" s="1305"/>
      <c r="T214" s="1305"/>
      <c r="U214" s="1305"/>
      <c r="V214" s="1306"/>
      <c r="W214" s="1307" t="s">
        <v>320</v>
      </c>
      <c r="X214" s="1237"/>
      <c r="Y214" s="1308"/>
      <c r="AA214" s="135" t="s">
        <v>20</v>
      </c>
      <c r="AB214" s="137"/>
      <c r="AC214" s="140" t="s">
        <v>3</v>
      </c>
      <c r="AE214" s="159"/>
    </row>
    <row r="215" spans="2:33" ht="15.75" customHeight="1" x14ac:dyDescent="0.25">
      <c r="B215" s="1273" t="s">
        <v>2</v>
      </c>
      <c r="C215" s="1274"/>
      <c r="D215" s="1274"/>
      <c r="E215" s="1275"/>
      <c r="F215" s="1288"/>
      <c r="G215" s="1286"/>
      <c r="H215" s="1286"/>
      <c r="I215" s="1286"/>
      <c r="J215" s="1287"/>
      <c r="K215" s="747"/>
      <c r="L215" s="11"/>
      <c r="M215" s="11"/>
      <c r="N215" s="11"/>
      <c r="O215" s="11"/>
      <c r="P215" s="423"/>
      <c r="Q215" s="747"/>
      <c r="R215" s="1289" t="s">
        <v>19</v>
      </c>
      <c r="S215" s="1290"/>
      <c r="T215" s="1290"/>
      <c r="U215" s="1290"/>
      <c r="V215" s="1291"/>
      <c r="W215" s="1309" t="s">
        <v>321</v>
      </c>
      <c r="X215" s="1310"/>
      <c r="Y215" s="1311"/>
      <c r="AA215" s="134" t="s">
        <v>5</v>
      </c>
      <c r="AB215" s="138"/>
      <c r="AC215" s="139">
        <v>3</v>
      </c>
    </row>
    <row r="216" spans="2:33" ht="15.75" customHeight="1" x14ac:dyDescent="0.25">
      <c r="B216" s="1273" t="s">
        <v>270</v>
      </c>
      <c r="C216" s="1274"/>
      <c r="D216" s="1274"/>
      <c r="E216" s="1275"/>
      <c r="F216" s="1288"/>
      <c r="G216" s="1286"/>
      <c r="H216" s="1286"/>
      <c r="I216" s="1286"/>
      <c r="J216" s="1287"/>
      <c r="K216" s="747"/>
      <c r="L216" s="11"/>
      <c r="M216" s="11"/>
      <c r="N216" s="11"/>
      <c r="O216" s="11"/>
      <c r="P216" s="423"/>
      <c r="Q216" s="747"/>
      <c r="R216" s="1289" t="s">
        <v>4</v>
      </c>
      <c r="S216" s="1290"/>
      <c r="T216" s="1290"/>
      <c r="U216" s="1290"/>
      <c r="V216" s="1291"/>
      <c r="W216" s="1292">
        <v>0</v>
      </c>
      <c r="X216" s="1293"/>
      <c r="Y216" s="1294"/>
      <c r="Z216" s="133"/>
      <c r="AA216" s="134" t="s">
        <v>7</v>
      </c>
      <c r="AB216" s="138"/>
      <c r="AC216" s="139">
        <v>3</v>
      </c>
    </row>
    <row r="217" spans="2:33" ht="15.75" customHeight="1" x14ac:dyDescent="0.25">
      <c r="B217" s="1273" t="s">
        <v>17</v>
      </c>
      <c r="C217" s="1274"/>
      <c r="D217" s="1274"/>
      <c r="E217" s="1275"/>
      <c r="F217" s="1295"/>
      <c r="G217" s="1296"/>
      <c r="H217" s="1296"/>
      <c r="I217" s="1296"/>
      <c r="J217" s="1297"/>
      <c r="K217" s="747"/>
      <c r="L217" s="11"/>
      <c r="M217" s="11"/>
      <c r="N217" s="11"/>
      <c r="O217" s="11"/>
      <c r="P217" s="423"/>
      <c r="Q217" s="747"/>
      <c r="R217" s="1289" t="s">
        <v>6</v>
      </c>
      <c r="S217" s="1290"/>
      <c r="T217" s="1290"/>
      <c r="U217" s="1290"/>
      <c r="V217" s="1291"/>
      <c r="W217" s="1292">
        <v>0</v>
      </c>
      <c r="X217" s="1293"/>
      <c r="Y217" s="1294"/>
      <c r="Z217" s="133"/>
      <c r="AA217" s="134" t="s">
        <v>21</v>
      </c>
      <c r="AB217" s="138"/>
      <c r="AC217" s="139">
        <v>1</v>
      </c>
    </row>
    <row r="218" spans="2:33" ht="15.75" customHeight="1" thickBot="1" x14ac:dyDescent="0.3">
      <c r="B218" s="1273" t="s">
        <v>8</v>
      </c>
      <c r="C218" s="1274"/>
      <c r="D218" s="1274"/>
      <c r="E218" s="1275"/>
      <c r="F218" s="1276"/>
      <c r="G218" s="1277"/>
      <c r="H218" s="1277"/>
      <c r="I218" s="1277"/>
      <c r="J218" s="1278"/>
      <c r="K218" s="747"/>
      <c r="L218" s="11"/>
      <c r="M218" s="11"/>
      <c r="N218" s="11"/>
      <c r="O218" s="11"/>
      <c r="P218" s="423"/>
      <c r="Q218" s="747"/>
      <c r="R218" s="1279" t="s">
        <v>9</v>
      </c>
      <c r="S218" s="1280"/>
      <c r="T218" s="1280"/>
      <c r="U218" s="1280"/>
      <c r="V218" s="1281"/>
      <c r="W218" s="1282">
        <f>W216*0.2</f>
        <v>0</v>
      </c>
      <c r="X218" s="1283"/>
      <c r="Y218" s="1284"/>
      <c r="Z218" s="16"/>
      <c r="AA218" s="136" t="s">
        <v>10</v>
      </c>
      <c r="AB218" s="132"/>
      <c r="AC218" s="336">
        <f>AC216-AC217</f>
        <v>2</v>
      </c>
    </row>
    <row r="219" spans="2:33" ht="15.75" customHeight="1" x14ac:dyDescent="0.25">
      <c r="B219" s="1273" t="s">
        <v>15</v>
      </c>
      <c r="C219" s="1274"/>
      <c r="D219" s="1274"/>
      <c r="E219" s="1275"/>
      <c r="F219" s="1285"/>
      <c r="G219" s="1286"/>
      <c r="H219" s="1286"/>
      <c r="I219" s="1286"/>
      <c r="J219" s="1287"/>
      <c r="K219" s="747"/>
      <c r="L219" s="11"/>
      <c r="M219" s="11"/>
      <c r="N219" s="11"/>
      <c r="O219" s="11"/>
      <c r="P219" s="423"/>
      <c r="Q219" s="747"/>
      <c r="S219" s="22"/>
      <c r="T219" s="22"/>
      <c r="U219" s="6"/>
    </row>
    <row r="220" spans="2:33" ht="16.5" customHeight="1" thickBot="1" x14ac:dyDescent="0.3">
      <c r="B220" s="1256" t="s">
        <v>16</v>
      </c>
      <c r="C220" s="1257"/>
      <c r="D220" s="1257"/>
      <c r="E220" s="1258"/>
      <c r="F220" s="1259"/>
      <c r="G220" s="1260"/>
      <c r="H220" s="1260"/>
      <c r="I220" s="1260"/>
      <c r="J220" s="1261"/>
      <c r="K220" s="747"/>
      <c r="L220" s="11"/>
      <c r="M220" s="11"/>
      <c r="N220" s="11"/>
      <c r="O220" s="11"/>
      <c r="P220" s="423"/>
      <c r="Q220" s="747"/>
      <c r="R220" s="1"/>
      <c r="S220" s="1"/>
      <c r="T220" s="1"/>
      <c r="V220" s="1"/>
      <c r="W220" s="1"/>
      <c r="X220" s="739"/>
      <c r="Y220" s="739"/>
      <c r="Z220" s="739"/>
      <c r="AA220" s="739"/>
      <c r="AB220" s="739"/>
      <c r="AC220" s="739"/>
    </row>
    <row r="221" spans="2:33" ht="16.5" customHeight="1" x14ac:dyDescent="0.25">
      <c r="B221" s="738"/>
      <c r="C221" s="738"/>
      <c r="D221" s="738"/>
      <c r="E221" s="738"/>
      <c r="F221" s="704"/>
      <c r="G221" s="704"/>
      <c r="H221" s="704"/>
      <c r="I221" s="704"/>
      <c r="J221" s="704"/>
      <c r="K221" s="747"/>
      <c r="L221" s="11"/>
      <c r="M221" s="11"/>
      <c r="N221" s="11"/>
      <c r="O221" s="11"/>
      <c r="P221" s="423"/>
      <c r="Q221" s="747"/>
      <c r="R221" s="1262" t="s">
        <v>58</v>
      </c>
      <c r="S221" s="1262"/>
      <c r="T221" s="1262"/>
      <c r="U221" s="1262"/>
      <c r="V221" s="1262"/>
      <c r="W221" s="1262"/>
      <c r="X221" s="739"/>
      <c r="Y221" s="739"/>
      <c r="Z221" s="739"/>
      <c r="AA221" s="739"/>
      <c r="AB221" s="739"/>
      <c r="AC221" s="739"/>
    </row>
    <row r="222" spans="2:33" ht="15" customHeight="1" thickBot="1" x14ac:dyDescent="0.3">
      <c r="R222" s="1262"/>
      <c r="S222" s="1262"/>
      <c r="T222" s="1262"/>
      <c r="U222" s="1262"/>
      <c r="V222" s="1262"/>
      <c r="W222" s="1262"/>
      <c r="X222" s="739"/>
      <c r="Y222" s="739"/>
      <c r="Z222" s="739"/>
      <c r="AA222" s="739"/>
      <c r="AB222" s="739"/>
      <c r="AC222" s="739"/>
      <c r="AG222" s="126" t="s">
        <v>71</v>
      </c>
    </row>
    <row r="223" spans="2:33" ht="18.75" customHeight="1" thickBot="1" x14ac:dyDescent="0.3">
      <c r="B223" s="1263" t="s">
        <v>23</v>
      </c>
      <c r="C223" s="1241" t="s">
        <v>28</v>
      </c>
      <c r="D223" s="1242"/>
      <c r="E223" s="1242"/>
      <c r="F223" s="1242"/>
      <c r="G223" s="1242"/>
      <c r="H223" s="1242"/>
      <c r="I223" s="1242"/>
      <c r="J223" s="1243"/>
      <c r="K223" s="752"/>
      <c r="L223" s="1265" t="s">
        <v>289</v>
      </c>
      <c r="M223" s="1266"/>
      <c r="N223" s="1266"/>
      <c r="O223" s="1267"/>
      <c r="P223" s="1268" t="s">
        <v>291</v>
      </c>
      <c r="Q223" s="752"/>
      <c r="R223" s="1270" t="s">
        <v>32</v>
      </c>
      <c r="S223" s="1271"/>
      <c r="T223" s="1272"/>
      <c r="V223" s="1241" t="s">
        <v>34</v>
      </c>
      <c r="W223" s="1242"/>
      <c r="X223" s="1242"/>
      <c r="Y223" s="1243"/>
      <c r="AA223" s="1241" t="s">
        <v>35</v>
      </c>
      <c r="AB223" s="1242"/>
      <c r="AC223" s="1243"/>
    </row>
    <row r="224" spans="2:33" ht="38.25" customHeight="1" thickBot="1" x14ac:dyDescent="0.3">
      <c r="B224" s="1264"/>
      <c r="C224" s="1244" t="s">
        <v>22</v>
      </c>
      <c r="D224" s="1245"/>
      <c r="E224" s="1245"/>
      <c r="F224" s="1245"/>
      <c r="G224" s="743" t="s">
        <v>24</v>
      </c>
      <c r="H224" s="10" t="s">
        <v>25</v>
      </c>
      <c r="I224" s="17" t="s">
        <v>26</v>
      </c>
      <c r="J224" s="18" t="s">
        <v>27</v>
      </c>
      <c r="K224" s="752"/>
      <c r="L224" s="416" t="s">
        <v>69</v>
      </c>
      <c r="M224" s="10" t="s">
        <v>70</v>
      </c>
      <c r="N224" s="10" t="s">
        <v>322</v>
      </c>
      <c r="O224" s="21" t="s">
        <v>290</v>
      </c>
      <c r="P224" s="1269"/>
      <c r="Q224" s="752"/>
      <c r="R224" s="19" t="s">
        <v>29</v>
      </c>
      <c r="S224" s="20" t="s">
        <v>30</v>
      </c>
      <c r="T224" s="21" t="s">
        <v>31</v>
      </c>
      <c r="U224" s="4"/>
      <c r="V224" s="30" t="s">
        <v>29</v>
      </c>
      <c r="W224" s="17" t="s">
        <v>30</v>
      </c>
      <c r="X224" s="17" t="s">
        <v>31</v>
      </c>
      <c r="Y224" s="32" t="s">
        <v>33</v>
      </c>
      <c r="AA224" s="19" t="s">
        <v>11</v>
      </c>
      <c r="AB224" s="17" t="s">
        <v>12</v>
      </c>
      <c r="AC224" s="32" t="s">
        <v>36</v>
      </c>
    </row>
    <row r="225" spans="2:33" ht="4.5" customHeight="1" thickBot="1" x14ac:dyDescent="0.3"/>
    <row r="226" spans="2:33" ht="14.25" customHeight="1" x14ac:dyDescent="0.25">
      <c r="B226" s="1246">
        <v>2</v>
      </c>
      <c r="C226" s="1248" t="s">
        <v>319</v>
      </c>
      <c r="D226" s="1249"/>
      <c r="E226" s="1249"/>
      <c r="F226" s="1249"/>
      <c r="G226" s="1249"/>
      <c r="H226" s="1249"/>
      <c r="I226" s="1249"/>
      <c r="J226" s="1249"/>
      <c r="K226" s="7"/>
      <c r="L226" s="33"/>
      <c r="M226" s="33"/>
      <c r="N226" s="33"/>
      <c r="O226" s="33"/>
      <c r="P226" s="424"/>
      <c r="Q226" s="7"/>
      <c r="R226" s="1252"/>
      <c r="S226" s="1252"/>
      <c r="T226" s="1252"/>
      <c r="U226" s="7"/>
      <c r="V226" s="1254" t="s">
        <v>37</v>
      </c>
      <c r="W226" s="1254"/>
      <c r="X226" s="1254"/>
      <c r="Y226" s="1254"/>
      <c r="Z226" s="7"/>
      <c r="AA226" s="33"/>
      <c r="AB226" s="34"/>
      <c r="AC226" s="35"/>
    </row>
    <row r="227" spans="2:33" ht="15" customHeight="1" thickBot="1" x14ac:dyDescent="0.3">
      <c r="B227" s="1247"/>
      <c r="C227" s="1250"/>
      <c r="D227" s="1251"/>
      <c r="E227" s="1251"/>
      <c r="F227" s="1251"/>
      <c r="G227" s="1251"/>
      <c r="H227" s="1251"/>
      <c r="I227" s="1251"/>
      <c r="J227" s="1251"/>
      <c r="K227" s="8"/>
      <c r="L227" s="57"/>
      <c r="M227" s="57"/>
      <c r="N227" s="57"/>
      <c r="O227" s="57"/>
      <c r="P227" s="425"/>
      <c r="Q227" s="8"/>
      <c r="R227" s="1253"/>
      <c r="S227" s="1253"/>
      <c r="T227" s="1253"/>
      <c r="U227" s="8"/>
      <c r="V227" s="1255"/>
      <c r="W227" s="1255"/>
      <c r="X227" s="1255"/>
      <c r="Y227" s="1255"/>
      <c r="Z227" s="8"/>
      <c r="AA227" s="57"/>
      <c r="AB227" s="58"/>
      <c r="AC227" s="59"/>
    </row>
    <row r="228" spans="2:33" ht="18" customHeight="1" x14ac:dyDescent="0.25">
      <c r="C228" s="1239" t="str">
        <f>[1]Sheet1!$C$133</f>
        <v>Módulo 1 - Preprimaria</v>
      </c>
      <c r="D228" s="1239"/>
      <c r="E228" s="1239"/>
      <c r="F228" s="1239"/>
    </row>
    <row r="229" spans="2:33" ht="4.5" customHeight="1" thickBot="1" x14ac:dyDescent="0.3"/>
    <row r="230" spans="2:33" ht="15.75" thickBot="1" x14ac:dyDescent="0.3">
      <c r="B230" s="761">
        <f>[1]Sheet1!$B$134</f>
        <v>100</v>
      </c>
      <c r="C230" s="1191" t="str">
        <f>[1]Sheet1!$C$134</f>
        <v>PRELIMINARES</v>
      </c>
      <c r="D230" s="1192"/>
      <c r="E230" s="1192"/>
      <c r="F230" s="1192"/>
      <c r="G230" s="259"/>
      <c r="H230" s="260"/>
      <c r="I230" s="261"/>
      <c r="J230" s="262"/>
      <c r="K230" s="747"/>
      <c r="L230" s="417"/>
      <c r="M230" s="421"/>
      <c r="N230" s="421"/>
      <c r="O230" s="421"/>
      <c r="P230" s="426"/>
      <c r="Q230" s="747"/>
      <c r="R230" s="263"/>
      <c r="S230" s="260"/>
      <c r="T230" s="264"/>
      <c r="U230" s="747"/>
      <c r="V230" s="265"/>
      <c r="W230" s="261"/>
      <c r="X230" s="261"/>
      <c r="Y230" s="266"/>
      <c r="Z230" s="747"/>
      <c r="AA230" s="263"/>
      <c r="AB230" s="261"/>
      <c r="AC230" s="266"/>
      <c r="AE230" s="160"/>
    </row>
    <row r="231" spans="2:33" ht="15" customHeight="1" x14ac:dyDescent="0.25">
      <c r="B231" s="759">
        <f>[1]Sheet1!$B$135</f>
        <v>152</v>
      </c>
      <c r="C231" s="1197" t="str">
        <f>[1]Sheet1!$C$135</f>
        <v>Desmontaje De Accesorios Eléctricos</v>
      </c>
      <c r="D231" s="1198"/>
      <c r="E231" s="1198"/>
      <c r="F231" s="1240"/>
      <c r="G231" s="446" t="str">
        <f>[1]Sheet1!$E$135</f>
        <v>Unidad</v>
      </c>
      <c r="H231" s="447">
        <f>[1]Sheet1!$D$135</f>
        <v>17</v>
      </c>
      <c r="I231" s="55">
        <f>[1]Sheet1!$F$135</f>
        <v>147</v>
      </c>
      <c r="J231" s="38">
        <f>ROUND(H231*I231,2)</f>
        <v>2499</v>
      </c>
      <c r="K231" s="747"/>
      <c r="L231" s="269"/>
      <c r="M231" s="818"/>
      <c r="N231" s="270"/>
      <c r="O231" s="270">
        <f t="shared" ref="O231:O235" si="437">H231-L231+M231+N231</f>
        <v>17</v>
      </c>
      <c r="P231" s="38">
        <f>ROUND(I231*O231,2)</f>
        <v>2499</v>
      </c>
      <c r="Q231" s="747"/>
      <c r="R231" s="269">
        <f>H231</f>
        <v>17</v>
      </c>
      <c r="S231" s="270"/>
      <c r="T231" s="271">
        <f>R231+S231</f>
        <v>17</v>
      </c>
      <c r="U231" s="747"/>
      <c r="V231" s="52">
        <f>ROUND(R231*I231,2)</f>
        <v>2499</v>
      </c>
      <c r="W231" s="55">
        <f>ROUND(S231*I231,2)</f>
        <v>0</v>
      </c>
      <c r="X231" s="55">
        <f>ROUND(T231*I231,2)</f>
        <v>2499</v>
      </c>
      <c r="Y231" s="750">
        <f>ROUND(X231/J231,4)</f>
        <v>1</v>
      </c>
      <c r="Z231" s="747"/>
      <c r="AA231" s="269">
        <f>O231-T231</f>
        <v>0</v>
      </c>
      <c r="AB231" s="55">
        <f>ROUND(AA231*I231,2)</f>
        <v>0</v>
      </c>
      <c r="AC231" s="750">
        <f>ROUND(AB231/P231,4)</f>
        <v>0</v>
      </c>
      <c r="AF231" s="16">
        <f>X231+AB231</f>
        <v>2499</v>
      </c>
      <c r="AG231" s="126">
        <v>153.13</v>
      </c>
    </row>
    <row r="232" spans="2:33" ht="15" customHeight="1" x14ac:dyDescent="0.25">
      <c r="B232" s="760">
        <f>[1]Sheet1!$B$136</f>
        <v>157</v>
      </c>
      <c r="C232" s="1186" t="str">
        <f>[1]Sheet1!$C$136</f>
        <v>Desmontaje De Balcones</v>
      </c>
      <c r="D232" s="1187"/>
      <c r="E232" s="1187"/>
      <c r="F232" s="1196"/>
      <c r="G232" s="448" t="str">
        <f>[1]Sheet1!$E$136</f>
        <v>m²</v>
      </c>
      <c r="H232" s="449">
        <f>[1]Sheet1!$D$136</f>
        <v>1.44</v>
      </c>
      <c r="I232" s="37">
        <f>[1]Sheet1!$F$136</f>
        <v>125</v>
      </c>
      <c r="J232" s="43">
        <f>ROUND(H232*I232,2)</f>
        <v>180</v>
      </c>
      <c r="K232" s="747"/>
      <c r="L232" s="26"/>
      <c r="M232" s="817"/>
      <c r="N232" s="12"/>
      <c r="O232" s="12">
        <f t="shared" si="437"/>
        <v>1.44</v>
      </c>
      <c r="P232" s="428">
        <f t="shared" ref="P232:P235" si="438">ROUND(I232*O232,2)</f>
        <v>180</v>
      </c>
      <c r="Q232" s="747"/>
      <c r="R232" s="26">
        <f>H232</f>
        <v>1.44</v>
      </c>
      <c r="S232" s="12"/>
      <c r="T232" s="27">
        <f>R232+S232</f>
        <v>1.44</v>
      </c>
      <c r="U232" s="747"/>
      <c r="V232" s="47">
        <f>ROUND(R232*I232,2)</f>
        <v>180</v>
      </c>
      <c r="W232" s="37">
        <f>ROUND(S232*I232,2)</f>
        <v>0</v>
      </c>
      <c r="X232" s="37">
        <f>ROUND(T232*I232,2)</f>
        <v>180</v>
      </c>
      <c r="Y232" s="751">
        <f>ROUND(X232/J232,4)</f>
        <v>1</v>
      </c>
      <c r="Z232" s="747"/>
      <c r="AA232" s="25">
        <f t="shared" ref="AA232:AA235" si="439">O232-T232</f>
        <v>0</v>
      </c>
      <c r="AB232" s="45">
        <f>ROUND(AA232*I232,2)</f>
        <v>0</v>
      </c>
      <c r="AC232" s="46">
        <f t="shared" ref="AC232:AC236" si="440">ROUND(AB232/P232,4)</f>
        <v>0</v>
      </c>
      <c r="AF232" s="16">
        <f>X232+AB232</f>
        <v>180</v>
      </c>
      <c r="AG232" s="126">
        <v>138</v>
      </c>
    </row>
    <row r="233" spans="2:33" ht="15" customHeight="1" x14ac:dyDescent="0.25">
      <c r="B233" s="906">
        <f>[1]Sheet1!$B$137</f>
        <v>163</v>
      </c>
      <c r="C233" s="1186" t="str">
        <f>[1]Sheet1!$C$137</f>
        <v>Desmontaje De Estructura Portante De Techo</v>
      </c>
      <c r="D233" s="1187"/>
      <c r="E233" s="1187"/>
      <c r="F233" s="1196"/>
      <c r="G233" s="448" t="str">
        <f>[1]Sheet1!$E$137</f>
        <v>m²</v>
      </c>
      <c r="H233" s="449">
        <f>[1]Sheet1!$D$137</f>
        <v>110.28</v>
      </c>
      <c r="I233" s="37">
        <f>[1]Sheet1!$F$137</f>
        <v>56</v>
      </c>
      <c r="J233" s="43">
        <f t="shared" ref="J233:J235" si="441">ROUND(H233*I233,2)</f>
        <v>6175.68</v>
      </c>
      <c r="K233" s="747"/>
      <c r="L233" s="26"/>
      <c r="M233" s="817"/>
      <c r="N233" s="12"/>
      <c r="O233" s="12">
        <f t="shared" si="437"/>
        <v>110.28</v>
      </c>
      <c r="P233" s="428">
        <f t="shared" si="438"/>
        <v>6175.68</v>
      </c>
      <c r="Q233" s="747"/>
      <c r="R233" s="26">
        <f t="shared" ref="R233:R235" si="442">H233</f>
        <v>110.28</v>
      </c>
      <c r="S233" s="12"/>
      <c r="T233" s="27">
        <f t="shared" ref="T233:T235" si="443">R233+S233</f>
        <v>110.28</v>
      </c>
      <c r="U233" s="747"/>
      <c r="V233" s="47">
        <f t="shared" ref="V233:V235" si="444">ROUND(R233*I233,2)</f>
        <v>6175.68</v>
      </c>
      <c r="W233" s="37">
        <f t="shared" ref="W233:W235" si="445">ROUND(S233*I233,2)</f>
        <v>0</v>
      </c>
      <c r="X233" s="37">
        <f t="shared" ref="X233:X235" si="446">ROUND(T233*I233,2)</f>
        <v>6175.68</v>
      </c>
      <c r="Y233" s="751">
        <f t="shared" ref="Y233:Y235" si="447">ROUND(X233/J233,4)</f>
        <v>1</v>
      </c>
      <c r="Z233" s="747"/>
      <c r="AA233" s="25">
        <f t="shared" si="439"/>
        <v>0</v>
      </c>
      <c r="AB233" s="45">
        <f t="shared" ref="AB233:AB235" si="448">ROUND(AA233*I233,2)</f>
        <v>0</v>
      </c>
      <c r="AC233" s="46">
        <f t="shared" si="440"/>
        <v>0</v>
      </c>
      <c r="AF233" s="16"/>
    </row>
    <row r="234" spans="2:33" ht="15" customHeight="1" x14ac:dyDescent="0.25">
      <c r="B234" s="760">
        <f>[1]Sheet1!$B$138</f>
        <v>169</v>
      </c>
      <c r="C234" s="1186" t="str">
        <f>[1]Sheet1!$C$138</f>
        <v>Desmontaje De Puerta De Metal (Una Hoja)</v>
      </c>
      <c r="D234" s="1187"/>
      <c r="E234" s="1187"/>
      <c r="F234" s="1196"/>
      <c r="G234" s="448" t="str">
        <f>[1]Sheet1!$E$138</f>
        <v>Unidad</v>
      </c>
      <c r="H234" s="449">
        <f>[1]Sheet1!$D$138</f>
        <v>2</v>
      </c>
      <c r="I234" s="37">
        <f>[1]Sheet1!$F$138</f>
        <v>212</v>
      </c>
      <c r="J234" s="43">
        <f t="shared" si="441"/>
        <v>424</v>
      </c>
      <c r="K234" s="747"/>
      <c r="L234" s="26"/>
      <c r="M234" s="817"/>
      <c r="N234" s="12"/>
      <c r="O234" s="12">
        <f t="shared" si="437"/>
        <v>2</v>
      </c>
      <c r="P234" s="428">
        <f t="shared" si="438"/>
        <v>424</v>
      </c>
      <c r="Q234" s="747"/>
      <c r="R234" s="26">
        <f t="shared" si="442"/>
        <v>2</v>
      </c>
      <c r="S234" s="12"/>
      <c r="T234" s="27">
        <f t="shared" si="443"/>
        <v>2</v>
      </c>
      <c r="U234" s="747"/>
      <c r="V234" s="47">
        <f t="shared" si="444"/>
        <v>424</v>
      </c>
      <c r="W234" s="37">
        <f t="shared" si="445"/>
        <v>0</v>
      </c>
      <c r="X234" s="37">
        <f t="shared" si="446"/>
        <v>424</v>
      </c>
      <c r="Y234" s="751">
        <f t="shared" si="447"/>
        <v>1</v>
      </c>
      <c r="Z234" s="747"/>
      <c r="AA234" s="25">
        <f t="shared" si="439"/>
        <v>0</v>
      </c>
      <c r="AB234" s="45">
        <f t="shared" si="448"/>
        <v>0</v>
      </c>
      <c r="AC234" s="46">
        <f t="shared" si="440"/>
        <v>0</v>
      </c>
      <c r="AF234" s="16"/>
    </row>
    <row r="235" spans="2:33" ht="15" customHeight="1" thickBot="1" x14ac:dyDescent="0.3">
      <c r="B235" s="770">
        <f>[1]Sheet1!$B$139</f>
        <v>175</v>
      </c>
      <c r="C235" s="1184" t="str">
        <f>[1]Sheet1!$C$139</f>
        <v>Desmontaje De Ventana de Metal</v>
      </c>
      <c r="D235" s="1185"/>
      <c r="E235" s="1185"/>
      <c r="F235" s="1188"/>
      <c r="G235" s="450" t="str">
        <f>[1]Sheet1!$E$139</f>
        <v>m²</v>
      </c>
      <c r="H235" s="449">
        <f>[1]Sheet1!$D$139</f>
        <v>10.41</v>
      </c>
      <c r="I235" s="37">
        <f>[1]Sheet1!$F$139</f>
        <v>100</v>
      </c>
      <c r="J235" s="43">
        <f t="shared" si="441"/>
        <v>1041</v>
      </c>
      <c r="K235" s="747"/>
      <c r="L235" s="26"/>
      <c r="M235" s="817"/>
      <c r="N235" s="12"/>
      <c r="O235" s="12">
        <f t="shared" si="437"/>
        <v>10.41</v>
      </c>
      <c r="P235" s="428">
        <f t="shared" si="438"/>
        <v>1041</v>
      </c>
      <c r="Q235" s="747"/>
      <c r="R235" s="28">
        <f t="shared" si="442"/>
        <v>10.41</v>
      </c>
      <c r="S235" s="13"/>
      <c r="T235" s="29">
        <f t="shared" si="443"/>
        <v>10.41</v>
      </c>
      <c r="U235" s="520"/>
      <c r="V235" s="53">
        <f t="shared" si="444"/>
        <v>1041</v>
      </c>
      <c r="W235" s="66">
        <f t="shared" si="445"/>
        <v>0</v>
      </c>
      <c r="X235" s="66">
        <f t="shared" si="446"/>
        <v>1041</v>
      </c>
      <c r="Y235" s="757">
        <f t="shared" si="447"/>
        <v>1</v>
      </c>
      <c r="Z235" s="520"/>
      <c r="AA235" s="273">
        <f t="shared" si="439"/>
        <v>0</v>
      </c>
      <c r="AB235" s="45">
        <f t="shared" si="448"/>
        <v>0</v>
      </c>
      <c r="AC235" s="849">
        <f t="shared" si="440"/>
        <v>0</v>
      </c>
      <c r="AF235" s="16"/>
    </row>
    <row r="236" spans="2:33" ht="23.25" customHeight="1" thickBot="1" x14ac:dyDescent="0.3">
      <c r="B236" s="299"/>
      <c r="C236" s="442"/>
      <c r="D236" s="322"/>
      <c r="E236" s="322"/>
      <c r="F236" s="322"/>
      <c r="G236" s="443"/>
      <c r="H236" s="1189" t="s">
        <v>308</v>
      </c>
      <c r="I236" s="1190"/>
      <c r="J236" s="451">
        <f>SUM(J231:J235)</f>
        <v>10319.68</v>
      </c>
      <c r="K236" s="747"/>
      <c r="L236" s="320"/>
      <c r="M236" s="444"/>
      <c r="N236" s="444"/>
      <c r="O236" s="444"/>
      <c r="P236" s="452">
        <f>SUM(P231:P235)</f>
        <v>10319.68</v>
      </c>
      <c r="Q236" s="747"/>
      <c r="R236" s="305"/>
      <c r="S236" s="433"/>
      <c r="T236" s="434"/>
      <c r="U236" s="747"/>
      <c r="V236" s="802">
        <f>SUM(V231:V235)</f>
        <v>10319.68</v>
      </c>
      <c r="W236" s="453">
        <f>SUM(W231:W235)</f>
        <v>0</v>
      </c>
      <c r="X236" s="534">
        <f>SUM(X231:X235)</f>
        <v>10319.68</v>
      </c>
      <c r="Y236" s="458">
        <f>ROUND(X236/P236,4)</f>
        <v>1</v>
      </c>
      <c r="Z236" s="747"/>
      <c r="AA236" s="305"/>
      <c r="AB236" s="451">
        <f>SUM(AB231:AB235)</f>
        <v>0</v>
      </c>
      <c r="AC236" s="458">
        <f t="shared" si="440"/>
        <v>0</v>
      </c>
      <c r="AF236" s="16"/>
    </row>
    <row r="237" spans="2:33" ht="15.75" thickBot="1" x14ac:dyDescent="0.3">
      <c r="B237" s="761">
        <f>[1]Sheet1!$B$140</f>
        <v>500</v>
      </c>
      <c r="C237" s="1191" t="str">
        <f>[1]Sheet1!$C$140</f>
        <v>CUBIERTA Y ESTRUCTURA DE TECHO</v>
      </c>
      <c r="D237" s="1192"/>
      <c r="E237" s="1192"/>
      <c r="F237" s="1192"/>
      <c r="G237" s="259"/>
      <c r="H237" s="260"/>
      <c r="I237" s="261"/>
      <c r="J237" s="262"/>
      <c r="K237" s="747"/>
      <c r="L237" s="417"/>
      <c r="M237" s="421"/>
      <c r="N237" s="421"/>
      <c r="O237" s="421"/>
      <c r="P237" s="426"/>
      <c r="Q237" s="747"/>
      <c r="R237" s="263"/>
      <c r="S237" s="260"/>
      <c r="T237" s="264"/>
      <c r="U237" s="747"/>
      <c r="V237" s="265"/>
      <c r="W237" s="261"/>
      <c r="X237" s="261"/>
      <c r="Y237" s="266"/>
      <c r="Z237" s="747"/>
      <c r="AA237" s="263"/>
      <c r="AB237" s="261"/>
      <c r="AC237" s="266"/>
      <c r="AF237" s="16"/>
    </row>
    <row r="238" spans="2:33" ht="15" customHeight="1" x14ac:dyDescent="0.25">
      <c r="B238" s="853">
        <f>[1]Sheet1!$B$141</f>
        <v>518</v>
      </c>
      <c r="C238" s="1237" t="str">
        <f>[1]Sheet1!$C$141</f>
        <v>Estructura Metálica Para Techo (Costanera Doble)</v>
      </c>
      <c r="D238" s="1237"/>
      <c r="E238" s="1237"/>
      <c r="F238" s="1237"/>
      <c r="G238" s="174" t="str">
        <f>[1]Sheet1!$E$141</f>
        <v>m²</v>
      </c>
      <c r="H238" s="274">
        <f>[1]Sheet1!$D$141</f>
        <v>326.52</v>
      </c>
      <c r="I238" s="257">
        <f>[1]Sheet1!$F$141</f>
        <v>236</v>
      </c>
      <c r="J238" s="38">
        <f t="shared" ref="J238:J239" si="449">ROUND(H238*I238,2)</f>
        <v>77058.720000000001</v>
      </c>
      <c r="K238" s="747"/>
      <c r="L238" s="269">
        <v>199.65</v>
      </c>
      <c r="M238" s="818"/>
      <c r="N238" s="270"/>
      <c r="O238" s="270">
        <f t="shared" ref="O238:O239" si="450">H238-L238+M238+N238</f>
        <v>126.86999999999998</v>
      </c>
      <c r="P238" s="427">
        <f t="shared" ref="P238" si="451">ROUND(I238*O238,2)</f>
        <v>29941.32</v>
      </c>
      <c r="Q238" s="747"/>
      <c r="R238" s="269">
        <v>0</v>
      </c>
      <c r="S238" s="270"/>
      <c r="T238" s="271">
        <f t="shared" ref="T238:T239" si="452">R238+S238</f>
        <v>0</v>
      </c>
      <c r="U238" s="747"/>
      <c r="V238" s="52">
        <f t="shared" ref="V238" si="453">ROUND(R238*I238,2)</f>
        <v>0</v>
      </c>
      <c r="W238" s="55">
        <f t="shared" ref="W238" si="454">ROUND(S238*I238,2)</f>
        <v>0</v>
      </c>
      <c r="X238" s="55">
        <f t="shared" ref="X238" si="455">ROUND(T238*I238,2)</f>
        <v>0</v>
      </c>
      <c r="Y238" s="750">
        <f t="shared" ref="Y238:Y239" si="456">ROUND(X238/P238,4)</f>
        <v>0</v>
      </c>
      <c r="Z238" s="747"/>
      <c r="AA238" s="269">
        <f>O238-T238</f>
        <v>126.86999999999998</v>
      </c>
      <c r="AB238" s="55">
        <f t="shared" ref="AB238" si="457">ROUND(AA238*I238,2)</f>
        <v>29941.32</v>
      </c>
      <c r="AC238" s="750">
        <f t="shared" ref="AC238:AC240" si="458">ROUND(AB238/P238,4)</f>
        <v>1</v>
      </c>
      <c r="AE238" s="16">
        <f>L238*I238</f>
        <v>47117.4</v>
      </c>
      <c r="AF238" s="16">
        <f>X238+AB238</f>
        <v>29941.32</v>
      </c>
      <c r="AG238" s="124">
        <f>P238-AF238</f>
        <v>0</v>
      </c>
    </row>
    <row r="239" spans="2:33" ht="30" customHeight="1" thickBot="1" x14ac:dyDescent="0.3">
      <c r="B239" s="894">
        <f>[1]Sheet1!$B$142</f>
        <v>525</v>
      </c>
      <c r="C239" s="1207" t="str">
        <f>[1]Sheet1!$C$142</f>
        <v>Cubierta De Lámina Termoacústica (Incluye Canal Y Bap Ѳ=3" + cerramiento de block pin)</v>
      </c>
      <c r="D239" s="1207"/>
      <c r="E239" s="1207"/>
      <c r="F239" s="1207"/>
      <c r="G239" s="173" t="str">
        <f>[1]Sheet1!$E$142</f>
        <v>m²</v>
      </c>
      <c r="H239" s="175">
        <f>[1]Sheet1!$D$142</f>
        <v>401.7</v>
      </c>
      <c r="I239" s="254">
        <f>[1]Sheet1!$F$142</f>
        <v>412</v>
      </c>
      <c r="J239" s="43">
        <f t="shared" si="449"/>
        <v>165500.4</v>
      </c>
      <c r="K239" s="747"/>
      <c r="L239" s="26">
        <v>274.83</v>
      </c>
      <c r="M239" s="816"/>
      <c r="N239" s="706"/>
      <c r="O239" s="12">
        <f t="shared" si="450"/>
        <v>126.87</v>
      </c>
      <c r="P239" s="428">
        <f>ROUND(I239*O239,2)</f>
        <v>52270.44</v>
      </c>
      <c r="Q239" s="747"/>
      <c r="R239" s="26">
        <v>0</v>
      </c>
      <c r="S239" s="12"/>
      <c r="T239" s="27">
        <f t="shared" si="452"/>
        <v>0</v>
      </c>
      <c r="U239" s="747"/>
      <c r="V239" s="47">
        <f>ROUND(R239*I239,2)</f>
        <v>0</v>
      </c>
      <c r="W239" s="66">
        <f>ROUND(S239*I239,2)</f>
        <v>0</v>
      </c>
      <c r="X239" s="66">
        <f>ROUND(T239*I239,2)</f>
        <v>0</v>
      </c>
      <c r="Y239" s="757">
        <f t="shared" si="456"/>
        <v>0</v>
      </c>
      <c r="Z239" s="520"/>
      <c r="AA239" s="273">
        <f t="shared" ref="AA239" si="459">O239-T239</f>
        <v>126.87</v>
      </c>
      <c r="AB239" s="45">
        <f>ROUND(AA239*I239,2)+0.01</f>
        <v>52270.450000000004</v>
      </c>
      <c r="AC239" s="849">
        <f t="shared" si="458"/>
        <v>1</v>
      </c>
      <c r="AE239" s="16">
        <v>1073.54</v>
      </c>
      <c r="AF239" s="16">
        <f t="shared" ref="AF239:AF263" si="460">X239+AB239</f>
        <v>52270.450000000004</v>
      </c>
      <c r="AG239" s="124">
        <f t="shared" ref="AG239:AG263" si="461">P239-AF239</f>
        <v>-1.0000000002037268E-2</v>
      </c>
    </row>
    <row r="240" spans="2:33" ht="23.25" customHeight="1" thickBot="1" x14ac:dyDescent="0.3">
      <c r="B240" s="299"/>
      <c r="C240" s="442"/>
      <c r="D240" s="322"/>
      <c r="E240" s="322"/>
      <c r="F240" s="322"/>
      <c r="G240" s="445"/>
      <c r="H240" s="1189" t="s">
        <v>308</v>
      </c>
      <c r="I240" s="1190"/>
      <c r="J240" s="451">
        <f>SUM(J238:J239)</f>
        <v>242559.12</v>
      </c>
      <c r="K240" s="454"/>
      <c r="L240" s="455"/>
      <c r="M240" s="456"/>
      <c r="N240" s="456"/>
      <c r="O240" s="456"/>
      <c r="P240" s="452">
        <f>SUM(P238:P239)</f>
        <v>82211.760000000009</v>
      </c>
      <c r="Q240" s="454"/>
      <c r="R240" s="455"/>
      <c r="S240" s="456"/>
      <c r="T240" s="457"/>
      <c r="U240" s="454"/>
      <c r="V240" s="451">
        <f>SUM(V238:V239)</f>
        <v>0</v>
      </c>
      <c r="W240" s="453">
        <f>SUM(W238:W239)</f>
        <v>0</v>
      </c>
      <c r="X240" s="534">
        <f>SUM(X238:X239)</f>
        <v>0</v>
      </c>
      <c r="Y240" s="458">
        <f>ROUND(X240/P240,4)</f>
        <v>0</v>
      </c>
      <c r="Z240" s="454"/>
      <c r="AA240" s="459"/>
      <c r="AB240" s="451">
        <f>SUM(AB238:AB239)</f>
        <v>82211.77</v>
      </c>
      <c r="AC240" s="458">
        <f t="shared" si="458"/>
        <v>1</v>
      </c>
      <c r="AF240" s="16">
        <f t="shared" si="460"/>
        <v>82211.77</v>
      </c>
      <c r="AG240" s="124">
        <f t="shared" si="461"/>
        <v>-9.9999999947613105E-3</v>
      </c>
    </row>
    <row r="241" spans="2:33" ht="15.75" thickBot="1" x14ac:dyDescent="0.3">
      <c r="B241" s="287">
        <f>[1]Sheet1!$B$143</f>
        <v>600</v>
      </c>
      <c r="C241" s="1194" t="str">
        <f>[1]Sheet1!$C$143</f>
        <v>ACABADOS</v>
      </c>
      <c r="D241" s="1195"/>
      <c r="E241" s="1195"/>
      <c r="F241" s="1195"/>
      <c r="G241" s="288"/>
      <c r="H241" s="289"/>
      <c r="I241" s="290"/>
      <c r="J241" s="291"/>
      <c r="K241" s="755"/>
      <c r="L241" s="418"/>
      <c r="M241" s="422"/>
      <c r="N241" s="422"/>
      <c r="O241" s="422"/>
      <c r="P241" s="430"/>
      <c r="Q241" s="755"/>
      <c r="R241" s="419"/>
      <c r="S241" s="289"/>
      <c r="T241" s="437"/>
      <c r="U241" s="755"/>
      <c r="V241" s="438"/>
      <c r="W241" s="290"/>
      <c r="X241" s="290"/>
      <c r="Y241" s="439"/>
      <c r="Z241" s="755"/>
      <c r="AA241" s="419"/>
      <c r="AB241" s="290"/>
      <c r="AC241" s="439"/>
      <c r="AF241" s="16">
        <f t="shared" ref="AF241:AF246" si="462">X241+AB241</f>
        <v>0</v>
      </c>
      <c r="AG241" s="124">
        <f t="shared" ref="AG241:AG246" si="463">P241-AF241</f>
        <v>0</v>
      </c>
    </row>
    <row r="242" spans="2:33" ht="15" customHeight="1" x14ac:dyDescent="0.25">
      <c r="B242" s="759">
        <f>[1]Sheet1!$B$144</f>
        <v>604</v>
      </c>
      <c r="C242" s="1237" t="str">
        <f>[1]Sheet1!$C$144</f>
        <v>Remozamiento De Muro (Repello + Cernido)</v>
      </c>
      <c r="D242" s="1237"/>
      <c r="E242" s="1237"/>
      <c r="F242" s="1237"/>
      <c r="G242" s="466" t="str">
        <f>[1]Sheet1!$E$144</f>
        <v>m²</v>
      </c>
      <c r="H242" s="467">
        <f>[1]Sheet1!$D$144</f>
        <v>295.64999999999998</v>
      </c>
      <c r="I242" s="55">
        <f>[1]Sheet1!$F$144</f>
        <v>92</v>
      </c>
      <c r="J242" s="38">
        <f>ROUND(H242*I242,2)</f>
        <v>27199.8</v>
      </c>
      <c r="K242" s="755"/>
      <c r="L242" s="269"/>
      <c r="M242" s="818"/>
      <c r="N242" s="270"/>
      <c r="O242" s="270">
        <f t="shared" ref="O242:O245" si="464">H242-L242+M242+N242</f>
        <v>295.64999999999998</v>
      </c>
      <c r="P242" s="427">
        <f t="shared" ref="P242:P245" si="465">ROUND(I242*O242,2)</f>
        <v>27199.8</v>
      </c>
      <c r="Q242" s="755"/>
      <c r="R242" s="269">
        <v>0</v>
      </c>
      <c r="S242" s="270"/>
      <c r="T242" s="271">
        <f>R242+S242</f>
        <v>0</v>
      </c>
      <c r="U242" s="755"/>
      <c r="V242" s="52">
        <f>ROUND(R242*I242,2)</f>
        <v>0</v>
      </c>
      <c r="W242" s="55">
        <f>ROUND(S242*I242,2)</f>
        <v>0</v>
      </c>
      <c r="X242" s="55">
        <f>ROUND(T242*I242,2)</f>
        <v>0</v>
      </c>
      <c r="Y242" s="758">
        <f>ROUND(X242/J242,4)</f>
        <v>0</v>
      </c>
      <c r="Z242" s="755"/>
      <c r="AA242" s="269">
        <f>O242-T242</f>
        <v>295.64999999999998</v>
      </c>
      <c r="AB242" s="55">
        <f>ROUND(AA242*I242,2)</f>
        <v>27199.8</v>
      </c>
      <c r="AC242" s="758">
        <f>ROUND(AB242/J242,4)</f>
        <v>1</v>
      </c>
      <c r="AF242" s="16">
        <f t="shared" si="462"/>
        <v>27199.8</v>
      </c>
      <c r="AG242" s="124">
        <f t="shared" si="463"/>
        <v>0</v>
      </c>
    </row>
    <row r="243" spans="2:33" ht="15" customHeight="1" x14ac:dyDescent="0.25">
      <c r="B243" s="893">
        <f>[1]Sheet1!$B$145</f>
        <v>634</v>
      </c>
      <c r="C243" s="1232" t="str">
        <f>[1]Sheet1!$C$145</f>
        <v>Piso De Granito (base selecto t=0.10m)</v>
      </c>
      <c r="D243" s="1232"/>
      <c r="E243" s="1232"/>
      <c r="F243" s="1232"/>
      <c r="G243" s="468" t="str">
        <f>[1]Sheet1!$E$145</f>
        <v>m²</v>
      </c>
      <c r="H243" s="469">
        <f>[1]Sheet1!$D$145</f>
        <v>84.47</v>
      </c>
      <c r="I243" s="37">
        <f>[1]Sheet1!$F$145</f>
        <v>284</v>
      </c>
      <c r="J243" s="43">
        <f t="shared" ref="J243:J245" si="466">ROUND(H243*I243,2)</f>
        <v>23989.48</v>
      </c>
      <c r="K243" s="755"/>
      <c r="L243" s="26"/>
      <c r="M243" s="911">
        <v>18</v>
      </c>
      <c r="N243" s="12"/>
      <c r="O243" s="36">
        <f t="shared" si="464"/>
        <v>102.47</v>
      </c>
      <c r="P243" s="428">
        <f t="shared" si="465"/>
        <v>29101.48</v>
      </c>
      <c r="Q243" s="755"/>
      <c r="R243" s="26">
        <v>0</v>
      </c>
      <c r="S243" s="12"/>
      <c r="T243" s="27">
        <f t="shared" ref="T243:T245" si="467">R243+S243</f>
        <v>0</v>
      </c>
      <c r="U243" s="755"/>
      <c r="V243" s="47">
        <f t="shared" ref="V243:V245" si="468">ROUND(R243*I243,2)</f>
        <v>0</v>
      </c>
      <c r="W243" s="37">
        <f t="shared" ref="W243:W245" si="469">ROUND(S243*I243,2)</f>
        <v>0</v>
      </c>
      <c r="X243" s="37">
        <f t="shared" ref="X243:X245" si="470">ROUND(T243*I243,2)</f>
        <v>0</v>
      </c>
      <c r="Y243" s="756">
        <f t="shared" ref="Y243:Y245" si="471">ROUND(X243/J243,4)</f>
        <v>0</v>
      </c>
      <c r="Z243" s="755"/>
      <c r="AA243" s="25">
        <f>O243-T243</f>
        <v>102.47</v>
      </c>
      <c r="AB243" s="45">
        <f t="shared" ref="AB243:AB245" si="472">ROUND(AA243*I243,2)</f>
        <v>29101.48</v>
      </c>
      <c r="AC243" s="46">
        <f t="shared" ref="AC243:AC245" si="473">ROUND(AB243/J243,4)</f>
        <v>1.2131000000000001</v>
      </c>
      <c r="AF243" s="16">
        <f t="shared" si="462"/>
        <v>29101.48</v>
      </c>
      <c r="AG243" s="124">
        <f t="shared" si="463"/>
        <v>0</v>
      </c>
    </row>
    <row r="244" spans="2:33" ht="15" customHeight="1" x14ac:dyDescent="0.25">
      <c r="B244" s="760">
        <f>[1]Sheet1!$B$146</f>
        <v>654</v>
      </c>
      <c r="C244" s="1232" t="str">
        <f>[1]Sheet1!$C$146</f>
        <v>Pintura De Muros</v>
      </c>
      <c r="D244" s="1232"/>
      <c r="E244" s="1232"/>
      <c r="F244" s="1232"/>
      <c r="G244" s="468" t="str">
        <f>[1]Sheet1!$E$146</f>
        <v>m²</v>
      </c>
      <c r="H244" s="469">
        <f>[1]Sheet1!$D$146</f>
        <v>614.53</v>
      </c>
      <c r="I244" s="37">
        <f>[1]Sheet1!$F$146</f>
        <v>53</v>
      </c>
      <c r="J244" s="43">
        <f t="shared" si="466"/>
        <v>32570.09</v>
      </c>
      <c r="K244" s="755"/>
      <c r="L244" s="26"/>
      <c r="M244" s="817"/>
      <c r="N244" s="12"/>
      <c r="O244" s="12">
        <f t="shared" si="464"/>
        <v>614.53</v>
      </c>
      <c r="P244" s="428">
        <f t="shared" si="465"/>
        <v>32570.09</v>
      </c>
      <c r="Q244" s="755"/>
      <c r="R244" s="26">
        <v>0</v>
      </c>
      <c r="S244" s="12"/>
      <c r="T244" s="27">
        <f t="shared" si="467"/>
        <v>0</v>
      </c>
      <c r="U244" s="755"/>
      <c r="V244" s="47">
        <f t="shared" si="468"/>
        <v>0</v>
      </c>
      <c r="W244" s="37">
        <f t="shared" si="469"/>
        <v>0</v>
      </c>
      <c r="X244" s="37">
        <f t="shared" si="470"/>
        <v>0</v>
      </c>
      <c r="Y244" s="756">
        <f t="shared" si="471"/>
        <v>0</v>
      </c>
      <c r="Z244" s="755"/>
      <c r="AA244" s="25">
        <f t="shared" ref="AA244:AA245" si="474">O244-T244</f>
        <v>614.53</v>
      </c>
      <c r="AB244" s="45">
        <f t="shared" si="472"/>
        <v>32570.09</v>
      </c>
      <c r="AC244" s="46">
        <f t="shared" si="473"/>
        <v>1</v>
      </c>
      <c r="AF244" s="16">
        <f t="shared" si="462"/>
        <v>32570.09</v>
      </c>
      <c r="AG244" s="124">
        <f t="shared" si="463"/>
        <v>0</v>
      </c>
    </row>
    <row r="245" spans="2:33" ht="15" customHeight="1" thickBot="1" x14ac:dyDescent="0.3">
      <c r="B245" s="770">
        <f>[1]Sheet1!$B$147</f>
        <v>655</v>
      </c>
      <c r="C245" s="1207" t="str">
        <f>[1]Sheet1!$C$147</f>
        <v>Pintura De Zocalo</v>
      </c>
      <c r="D245" s="1207"/>
      <c r="E245" s="1207"/>
      <c r="F245" s="1207"/>
      <c r="G245" s="470" t="str">
        <f>[1]Sheet1!$E$147</f>
        <v>m²</v>
      </c>
      <c r="H245" s="469">
        <f>[1]Sheet1!$D$147</f>
        <v>81</v>
      </c>
      <c r="I245" s="37">
        <f>[1]Sheet1!$F$147</f>
        <v>52</v>
      </c>
      <c r="J245" s="43">
        <f t="shared" si="466"/>
        <v>4212</v>
      </c>
      <c r="K245" s="755"/>
      <c r="L245" s="26"/>
      <c r="M245" s="817"/>
      <c r="N245" s="12"/>
      <c r="O245" s="12">
        <f t="shared" si="464"/>
        <v>81</v>
      </c>
      <c r="P245" s="428">
        <f t="shared" si="465"/>
        <v>4212</v>
      </c>
      <c r="Q245" s="755"/>
      <c r="R245" s="26">
        <v>0</v>
      </c>
      <c r="S245" s="12"/>
      <c r="T245" s="27">
        <f t="shared" si="467"/>
        <v>0</v>
      </c>
      <c r="U245" s="755"/>
      <c r="V245" s="47">
        <f t="shared" si="468"/>
        <v>0</v>
      </c>
      <c r="W245" s="66">
        <f t="shared" si="469"/>
        <v>0</v>
      </c>
      <c r="X245" s="37">
        <f t="shared" si="470"/>
        <v>0</v>
      </c>
      <c r="Y245" s="757">
        <f t="shared" si="471"/>
        <v>0</v>
      </c>
      <c r="Z245" s="755"/>
      <c r="AA245" s="25">
        <f t="shared" si="474"/>
        <v>81</v>
      </c>
      <c r="AB245" s="45">
        <f t="shared" si="472"/>
        <v>4212</v>
      </c>
      <c r="AC245" s="757">
        <f t="shared" si="473"/>
        <v>1</v>
      </c>
      <c r="AF245" s="16">
        <f t="shared" si="462"/>
        <v>4212</v>
      </c>
      <c r="AG245" s="124">
        <f t="shared" si="463"/>
        <v>0</v>
      </c>
    </row>
    <row r="246" spans="2:33" ht="24" customHeight="1" thickBot="1" x14ac:dyDescent="0.3">
      <c r="B246" s="299"/>
      <c r="C246" s="442"/>
      <c r="D246" s="322"/>
      <c r="E246" s="322"/>
      <c r="F246" s="322"/>
      <c r="G246" s="516"/>
      <c r="H246" s="1189" t="s">
        <v>308</v>
      </c>
      <c r="I246" s="1190"/>
      <c r="J246" s="451">
        <f>SUM(J242:J245)</f>
        <v>87971.37</v>
      </c>
      <c r="K246" s="454"/>
      <c r="L246" s="455"/>
      <c r="M246" s="456"/>
      <c r="N246" s="456"/>
      <c r="O246" s="456"/>
      <c r="P246" s="452">
        <f>SUM(P242:P245)</f>
        <v>93083.37</v>
      </c>
      <c r="Q246" s="454"/>
      <c r="R246" s="455"/>
      <c r="S246" s="456"/>
      <c r="T246" s="457"/>
      <c r="U246" s="454"/>
      <c r="V246" s="451">
        <f>SUM(V242:V245)</f>
        <v>0</v>
      </c>
      <c r="W246" s="453">
        <f>SUM(W242:W245)</f>
        <v>0</v>
      </c>
      <c r="X246" s="451">
        <f>SUM(X242:X245)</f>
        <v>0</v>
      </c>
      <c r="Y246" s="458">
        <f>ROUND(X246/P246,4)</f>
        <v>0</v>
      </c>
      <c r="Z246" s="454"/>
      <c r="AA246" s="517"/>
      <c r="AB246" s="451">
        <f>SUM(AB242:AB245)</f>
        <v>93083.37</v>
      </c>
      <c r="AC246" s="458">
        <f t="shared" ref="AC246" si="475">ROUND(AB246/P246,4)</f>
        <v>1</v>
      </c>
      <c r="AF246" s="16">
        <f t="shared" si="462"/>
        <v>93083.37</v>
      </c>
      <c r="AG246" s="124">
        <f t="shared" si="463"/>
        <v>0</v>
      </c>
    </row>
    <row r="247" spans="2:33" ht="15.75" thickBot="1" x14ac:dyDescent="0.3">
      <c r="B247" s="768">
        <f>[1]Sheet1!$B$148</f>
        <v>700</v>
      </c>
      <c r="C247" s="1194" t="str">
        <f>[1]Sheet1!$C$148</f>
        <v>PUERTAS</v>
      </c>
      <c r="D247" s="1195"/>
      <c r="E247" s="1195"/>
      <c r="F247" s="1195"/>
      <c r="G247" s="288"/>
      <c r="H247" s="289"/>
      <c r="I247" s="290"/>
      <c r="J247" s="291"/>
      <c r="K247" s="747"/>
      <c r="L247" s="263"/>
      <c r="M247" s="260"/>
      <c r="N247" s="260"/>
      <c r="O247" s="260"/>
      <c r="P247" s="805"/>
      <c r="Q247" s="747"/>
      <c r="R247" s="419"/>
      <c r="S247" s="289"/>
      <c r="T247" s="437"/>
      <c r="U247" s="747"/>
      <c r="V247" s="438"/>
      <c r="W247" s="290"/>
      <c r="X247" s="290"/>
      <c r="Y247" s="439"/>
      <c r="Z247" s="747"/>
      <c r="AA247" s="419"/>
      <c r="AB247" s="290"/>
      <c r="AC247" s="439"/>
      <c r="AF247" s="16">
        <f t="shared" si="460"/>
        <v>0</v>
      </c>
      <c r="AG247" s="124">
        <f t="shared" si="461"/>
        <v>0</v>
      </c>
    </row>
    <row r="248" spans="2:33" ht="15" customHeight="1" thickBot="1" x14ac:dyDescent="0.3">
      <c r="B248" s="885">
        <f>[1]Sheet1!$B$149</f>
        <v>718</v>
      </c>
      <c r="C248" s="1207" t="str">
        <f>[1]Sheet1!$C$149</f>
        <v>Puerta De Metal Con Sobreluz (1.00*3.00)</v>
      </c>
      <c r="D248" s="1207"/>
      <c r="E248" s="1207"/>
      <c r="F248" s="1207"/>
      <c r="G248" s="465" t="str">
        <f>[1]Sheet1!$E$149</f>
        <v>Unidad</v>
      </c>
      <c r="H248" s="462">
        <f>[1]Sheet1!$D$149</f>
        <v>2</v>
      </c>
      <c r="I248" s="51">
        <f>[1]Sheet1!$F$149</f>
        <v>2766</v>
      </c>
      <c r="J248" s="54">
        <f t="shared" ref="J248" si="476">ROUND(H248*I248,2)</f>
        <v>5532</v>
      </c>
      <c r="K248" s="747"/>
      <c r="L248" s="25"/>
      <c r="M248" s="816">
        <v>1</v>
      </c>
      <c r="N248" s="706"/>
      <c r="O248" s="270">
        <f t="shared" ref="O248" si="477">H248-L248+M248+N248</f>
        <v>3</v>
      </c>
      <c r="P248" s="795">
        <f t="shared" ref="P248" si="478">ROUND(I248*O248,2)</f>
        <v>8298</v>
      </c>
      <c r="Q248" s="747"/>
      <c r="R248" s="67">
        <v>0</v>
      </c>
      <c r="S248" s="36"/>
      <c r="T248" s="68">
        <f t="shared" ref="T248" si="479">R248+S248</f>
        <v>0</v>
      </c>
      <c r="U248" s="747"/>
      <c r="V248" s="49">
        <f t="shared" ref="V248" si="480">ROUND(R248*I248,2)</f>
        <v>0</v>
      </c>
      <c r="W248" s="282">
        <f t="shared" ref="W248" si="481">ROUND(S248*I248,2)</f>
        <v>0</v>
      </c>
      <c r="X248" s="51">
        <f t="shared" ref="X248" si="482">ROUND(T248*I248,2)</f>
        <v>0</v>
      </c>
      <c r="Y248" s="757">
        <v>0</v>
      </c>
      <c r="Z248" s="520"/>
      <c r="AA248" s="273">
        <f t="shared" ref="AA248" si="483">O248-T248</f>
        <v>3</v>
      </c>
      <c r="AB248" s="440">
        <f t="shared" ref="AB248" si="484">ROUND(AA248*I248,2)</f>
        <v>8298</v>
      </c>
      <c r="AC248" s="154">
        <v>0</v>
      </c>
      <c r="AE248" s="16">
        <f t="shared" ref="AE248" si="485">L248*I248</f>
        <v>0</v>
      </c>
      <c r="AF248" s="16">
        <f t="shared" si="460"/>
        <v>8298</v>
      </c>
      <c r="AG248" s="124">
        <f t="shared" si="461"/>
        <v>0</v>
      </c>
    </row>
    <row r="249" spans="2:33" ht="22.5" customHeight="1" thickBot="1" x14ac:dyDescent="0.3">
      <c r="B249" s="279"/>
      <c r="C249" s="442"/>
      <c r="D249" s="322"/>
      <c r="E249" s="322"/>
      <c r="F249" s="322"/>
      <c r="G249" s="515"/>
      <c r="H249" s="1189" t="s">
        <v>308</v>
      </c>
      <c r="I249" s="1190"/>
      <c r="J249" s="451">
        <f>SUM(J248:J248)</f>
        <v>5532</v>
      </c>
      <c r="K249" s="454"/>
      <c r="L249" s="455"/>
      <c r="M249" s="456"/>
      <c r="N249" s="456"/>
      <c r="O249" s="456"/>
      <c r="P249" s="452">
        <f>SUM(P248:P248)</f>
        <v>8298</v>
      </c>
      <c r="Q249" s="454"/>
      <c r="R249" s="455"/>
      <c r="S249" s="456"/>
      <c r="T249" s="457"/>
      <c r="U249" s="454"/>
      <c r="V249" s="451">
        <f>SUM(V248:V248)</f>
        <v>0</v>
      </c>
      <c r="W249" s="453">
        <f>SUM(W248:W248)</f>
        <v>0</v>
      </c>
      <c r="X249" s="451">
        <f>SUM(X248:X248)</f>
        <v>0</v>
      </c>
      <c r="Y249" s="458">
        <f>ROUND(X249/P249,4)</f>
        <v>0</v>
      </c>
      <c r="Z249" s="454"/>
      <c r="AA249" s="459"/>
      <c r="AB249" s="451">
        <f>SUM(AB248:AB248)</f>
        <v>8298</v>
      </c>
      <c r="AC249" s="458">
        <f t="shared" ref="AC249" si="486">ROUND(AB249/P249,4)</f>
        <v>1</v>
      </c>
      <c r="AF249" s="16">
        <f t="shared" si="460"/>
        <v>8298</v>
      </c>
      <c r="AG249" s="124">
        <f t="shared" si="461"/>
        <v>0</v>
      </c>
    </row>
    <row r="250" spans="2:33" ht="15.75" thickBot="1" x14ac:dyDescent="0.3">
      <c r="B250" s="768">
        <f>[1]Sheet1!$B$150</f>
        <v>800</v>
      </c>
      <c r="C250" s="1194" t="str">
        <f>[1]Sheet1!$C$150</f>
        <v>VENTANERIA</v>
      </c>
      <c r="D250" s="1195"/>
      <c r="E250" s="1195"/>
      <c r="F250" s="1195"/>
      <c r="G250" s="288"/>
      <c r="H250" s="289"/>
      <c r="I250" s="290"/>
      <c r="J250" s="291"/>
      <c r="K250" s="747"/>
      <c r="L250" s="418"/>
      <c r="M250" s="422"/>
      <c r="N250" s="422"/>
      <c r="O250" s="422"/>
      <c r="P250" s="430"/>
      <c r="Q250" s="747"/>
      <c r="R250" s="419"/>
      <c r="S250" s="289"/>
      <c r="T250" s="437"/>
      <c r="U250" s="747"/>
      <c r="V250" s="438"/>
      <c r="W250" s="290"/>
      <c r="X250" s="290"/>
      <c r="Y250" s="439"/>
      <c r="Z250" s="747"/>
      <c r="AA250" s="419"/>
      <c r="AB250" s="290"/>
      <c r="AC250" s="439"/>
      <c r="AF250" s="16">
        <f t="shared" si="460"/>
        <v>0</v>
      </c>
      <c r="AG250" s="124">
        <f t="shared" si="461"/>
        <v>0</v>
      </c>
    </row>
    <row r="251" spans="2:33" ht="15" customHeight="1" thickBot="1" x14ac:dyDescent="0.3">
      <c r="B251" s="895">
        <f>[1]Sheet1!$B$151</f>
        <v>815</v>
      </c>
      <c r="C251" s="1193" t="str">
        <f>[1]Sheet1!$C$151</f>
        <v>Sustitución De Ventana De Metal</v>
      </c>
      <c r="D251" s="1193"/>
      <c r="E251" s="1193"/>
      <c r="F251" s="1193"/>
      <c r="G251" s="769" t="str">
        <f>[1]Sheet1!$E$151</f>
        <v>m²</v>
      </c>
      <c r="H251" s="461">
        <f>[1]Sheet1!$D$151</f>
        <v>10.41</v>
      </c>
      <c r="I251" s="55">
        <f>[1]Sheet1!$F$151</f>
        <v>1151</v>
      </c>
      <c r="J251" s="38">
        <f t="shared" ref="J251" si="487">ROUND(H251*I251,2)</f>
        <v>11981.91</v>
      </c>
      <c r="K251" s="747"/>
      <c r="L251" s="269"/>
      <c r="M251" s="818">
        <v>1</v>
      </c>
      <c r="N251" s="907"/>
      <c r="O251" s="270">
        <f t="shared" ref="O251" si="488">H251-L251+M251+N251</f>
        <v>11.41</v>
      </c>
      <c r="P251" s="427">
        <f t="shared" ref="P251" si="489">ROUND(I251*O251,2)</f>
        <v>13132.91</v>
      </c>
      <c r="Q251" s="747"/>
      <c r="R251" s="269">
        <v>0</v>
      </c>
      <c r="S251" s="270"/>
      <c r="T251" s="271">
        <f t="shared" ref="T251" si="490">R251+S251</f>
        <v>0</v>
      </c>
      <c r="U251" s="747"/>
      <c r="V251" s="52">
        <f t="shared" ref="V251" si="491">ROUND(R251*I251,2)</f>
        <v>0</v>
      </c>
      <c r="W251" s="282">
        <f t="shared" ref="W251" si="492">ROUND(S251*I251,2)</f>
        <v>0</v>
      </c>
      <c r="X251" s="55">
        <f t="shared" ref="X251" si="493">ROUND(T251*I251,2)</f>
        <v>0</v>
      </c>
      <c r="Y251" s="154">
        <v>0</v>
      </c>
      <c r="Z251" s="520"/>
      <c r="AA251" s="284">
        <f t="shared" ref="AA251" si="494">O251-T251</f>
        <v>11.41</v>
      </c>
      <c r="AB251" s="55">
        <f t="shared" ref="AB251" si="495">ROUND(AA251*I251,2)</f>
        <v>13132.91</v>
      </c>
      <c r="AC251" s="154">
        <v>0</v>
      </c>
      <c r="AE251" s="16">
        <f t="shared" ref="AE251" si="496">L251*I251</f>
        <v>0</v>
      </c>
      <c r="AF251" s="16">
        <f t="shared" si="460"/>
        <v>13132.91</v>
      </c>
      <c r="AG251" s="124">
        <f t="shared" si="461"/>
        <v>0</v>
      </c>
    </row>
    <row r="252" spans="2:33" ht="22.5" customHeight="1" thickBot="1" x14ac:dyDescent="0.3">
      <c r="B252" s="279"/>
      <c r="C252" s="442"/>
      <c r="D252" s="322"/>
      <c r="E252" s="322"/>
      <c r="F252" s="322"/>
      <c r="G252" s="515"/>
      <c r="H252" s="1189" t="s">
        <v>308</v>
      </c>
      <c r="I252" s="1190"/>
      <c r="J252" s="451">
        <f>SUM(J251:J251)</f>
        <v>11981.91</v>
      </c>
      <c r="K252" s="454"/>
      <c r="L252" s="455"/>
      <c r="M252" s="456"/>
      <c r="N252" s="456"/>
      <c r="O252" s="456"/>
      <c r="P252" s="452">
        <f>SUM(P251:P251)</f>
        <v>13132.91</v>
      </c>
      <c r="Q252" s="454"/>
      <c r="R252" s="455"/>
      <c r="S252" s="456"/>
      <c r="T252" s="457"/>
      <c r="U252" s="454"/>
      <c r="V252" s="451">
        <f>SUM(V251:V251)</f>
        <v>0</v>
      </c>
      <c r="W252" s="453">
        <f>SUM(W251:W251)</f>
        <v>0</v>
      </c>
      <c r="X252" s="451">
        <f>SUM(X251:X251)</f>
        <v>0</v>
      </c>
      <c r="Y252" s="458">
        <f>ROUND(X252/P252,4)</f>
        <v>0</v>
      </c>
      <c r="Z252" s="454"/>
      <c r="AA252" s="459"/>
      <c r="AB252" s="451">
        <f>SUM(AB251:AB251)</f>
        <v>13132.91</v>
      </c>
      <c r="AC252" s="458">
        <f t="shared" ref="AC252" si="497">ROUND(AB252/P252,4)</f>
        <v>1</v>
      </c>
      <c r="AF252" s="16">
        <f t="shared" si="460"/>
        <v>13132.91</v>
      </c>
      <c r="AG252" s="124">
        <f t="shared" si="461"/>
        <v>0</v>
      </c>
    </row>
    <row r="253" spans="2:33" ht="15.75" thickBot="1" x14ac:dyDescent="0.3">
      <c r="B253" s="768">
        <f>[1]Sheet1!$B$152</f>
        <v>900</v>
      </c>
      <c r="C253" s="1194" t="str">
        <f>[1]Sheet1!$C$152</f>
        <v>INSTALACIONES HIDRAULICAS Y SANITARIAS</v>
      </c>
      <c r="D253" s="1195"/>
      <c r="E253" s="1195"/>
      <c r="F253" s="1195"/>
      <c r="G253" s="288"/>
      <c r="H253" s="289"/>
      <c r="I253" s="290"/>
      <c r="J253" s="291"/>
      <c r="K253" s="747"/>
      <c r="L253" s="418"/>
      <c r="M253" s="422"/>
      <c r="N253" s="422"/>
      <c r="O253" s="422"/>
      <c r="P253" s="430"/>
      <c r="Q253" s="747"/>
      <c r="R253" s="419"/>
      <c r="S253" s="289"/>
      <c r="T253" s="437"/>
      <c r="U253" s="747"/>
      <c r="V253" s="438"/>
      <c r="W253" s="290"/>
      <c r="X253" s="290"/>
      <c r="Y253" s="439"/>
      <c r="Z253" s="747"/>
      <c r="AA253" s="419"/>
      <c r="AB253" s="290"/>
      <c r="AC253" s="439"/>
      <c r="AF253" s="16">
        <f t="shared" si="460"/>
        <v>0</v>
      </c>
      <c r="AG253" s="124">
        <f t="shared" si="461"/>
        <v>0</v>
      </c>
    </row>
    <row r="254" spans="2:33" ht="30" customHeight="1" x14ac:dyDescent="0.25">
      <c r="B254" s="759">
        <f>[1]Sheet1!$B$153</f>
        <v>904</v>
      </c>
      <c r="C254" s="1237" t="str">
        <f>[1]Sheet1!$C$153</f>
        <v>Bajada Agua Pvc Ø 4" (Incluye Accesorios, Codos,Tee, Etc)</v>
      </c>
      <c r="D254" s="1237"/>
      <c r="E254" s="1237"/>
      <c r="F254" s="1237"/>
      <c r="G254" s="466" t="str">
        <f>[1]Sheet1!$E$153</f>
        <v>ml</v>
      </c>
      <c r="H254" s="467">
        <f>[1]Sheet1!$D$153</f>
        <v>25.16</v>
      </c>
      <c r="I254" s="55">
        <f>[1]Sheet1!$F$153</f>
        <v>248</v>
      </c>
      <c r="J254" s="38">
        <f>ROUND(H254*I254,2)</f>
        <v>6239.68</v>
      </c>
      <c r="K254" s="747"/>
      <c r="L254" s="269"/>
      <c r="M254" s="818"/>
      <c r="N254" s="270"/>
      <c r="O254" s="270">
        <f t="shared" ref="O254:O257" si="498">H254-L254+M254+N254</f>
        <v>25.16</v>
      </c>
      <c r="P254" s="427">
        <f t="shared" ref="P254:P257" si="499">ROUND(I254*O254,2)</f>
        <v>6239.68</v>
      </c>
      <c r="Q254" s="747"/>
      <c r="R254" s="269">
        <v>0</v>
      </c>
      <c r="S254" s="270"/>
      <c r="T254" s="271">
        <f>R254+S254</f>
        <v>0</v>
      </c>
      <c r="U254" s="747"/>
      <c r="V254" s="52">
        <f>ROUND(R254*I254,2)</f>
        <v>0</v>
      </c>
      <c r="W254" s="55">
        <f>ROUND(S254*I254,2)</f>
        <v>0</v>
      </c>
      <c r="X254" s="55">
        <f>ROUND(T254*I254,2)</f>
        <v>0</v>
      </c>
      <c r="Y254" s="750">
        <f>ROUND(X254/J254,4)</f>
        <v>0</v>
      </c>
      <c r="Z254" s="747"/>
      <c r="AA254" s="269">
        <f>O254-T254</f>
        <v>25.16</v>
      </c>
      <c r="AB254" s="55">
        <f>ROUND(AA254*I254,2)</f>
        <v>6239.68</v>
      </c>
      <c r="AC254" s="750">
        <f>ROUND(AB254/J254,4)</f>
        <v>1</v>
      </c>
      <c r="AF254" s="16">
        <f t="shared" si="460"/>
        <v>6239.68</v>
      </c>
      <c r="AG254" s="124">
        <f t="shared" si="461"/>
        <v>0</v>
      </c>
    </row>
    <row r="255" spans="2:33" ht="30" customHeight="1" x14ac:dyDescent="0.25">
      <c r="B255" s="760">
        <f>[1]Sheet1!$B$154</f>
        <v>914</v>
      </c>
      <c r="C255" s="1232" t="str">
        <f>[1]Sheet1!$C$154</f>
        <v>Tubería Pvc Ø 4" 125 Psi (Incluye Accesorios, Codos,Tee, Etc)</v>
      </c>
      <c r="D255" s="1232"/>
      <c r="E255" s="1232"/>
      <c r="F255" s="1232"/>
      <c r="G255" s="468" t="str">
        <f>[1]Sheet1!$E$154</f>
        <v>ml</v>
      </c>
      <c r="H255" s="469">
        <f>[1]Sheet1!$D$154</f>
        <v>15</v>
      </c>
      <c r="I255" s="37">
        <f>[1]Sheet1!$F$154</f>
        <v>273</v>
      </c>
      <c r="J255" s="43">
        <f t="shared" ref="J255:J257" si="500">ROUND(H255*I255,2)</f>
        <v>4095</v>
      </c>
      <c r="K255" s="747"/>
      <c r="L255" s="26"/>
      <c r="M255" s="817"/>
      <c r="N255" s="12"/>
      <c r="O255" s="36">
        <f t="shared" si="498"/>
        <v>15</v>
      </c>
      <c r="P255" s="428">
        <f t="shared" si="499"/>
        <v>4095</v>
      </c>
      <c r="Q255" s="747"/>
      <c r="R255" s="26">
        <v>0</v>
      </c>
      <c r="S255" s="12"/>
      <c r="T255" s="27">
        <f t="shared" ref="T255:T257" si="501">R255+S255</f>
        <v>0</v>
      </c>
      <c r="U255" s="747"/>
      <c r="V255" s="47">
        <f t="shared" ref="V255:V257" si="502">ROUND(R255*I255,2)</f>
        <v>0</v>
      </c>
      <c r="W255" s="37">
        <f t="shared" ref="W255:W257" si="503">ROUND(S255*I255,2)</f>
        <v>0</v>
      </c>
      <c r="X255" s="37">
        <f t="shared" ref="X255:X257" si="504">ROUND(T255*I255,2)</f>
        <v>0</v>
      </c>
      <c r="Y255" s="751">
        <f t="shared" ref="Y255:Y257" si="505">ROUND(X255/J255,4)</f>
        <v>0</v>
      </c>
      <c r="Z255" s="747"/>
      <c r="AA255" s="25">
        <f>O255-T255</f>
        <v>15</v>
      </c>
      <c r="AB255" s="45">
        <f t="shared" ref="AB255:AB257" si="506">ROUND(AA255*I255,2)</f>
        <v>4095</v>
      </c>
      <c r="AC255" s="46">
        <f t="shared" ref="AC255:AC257" si="507">ROUND(AB255/J255,4)</f>
        <v>1</v>
      </c>
      <c r="AF255" s="16">
        <f t="shared" si="460"/>
        <v>4095</v>
      </c>
      <c r="AG255" s="124">
        <f t="shared" si="461"/>
        <v>0</v>
      </c>
    </row>
    <row r="256" spans="2:33" ht="30" customHeight="1" x14ac:dyDescent="0.25">
      <c r="B256" s="760">
        <f>[1]Sheet1!$B$155</f>
        <v>915</v>
      </c>
      <c r="C256" s="1232" t="str">
        <f>[1]Sheet1!$C$155</f>
        <v>Tubería Pvc Ø 6" 160 Psi (Incluye Accesorios, Codos,Tee, Etc)</v>
      </c>
      <c r="D256" s="1232"/>
      <c r="E256" s="1232"/>
      <c r="F256" s="1232"/>
      <c r="G256" s="468" t="str">
        <f>[1]Sheet1!$E$155</f>
        <v>ml</v>
      </c>
      <c r="H256" s="469">
        <f>[1]Sheet1!$D$155</f>
        <v>20.16</v>
      </c>
      <c r="I256" s="37">
        <f>[1]Sheet1!$F$155</f>
        <v>538</v>
      </c>
      <c r="J256" s="43">
        <f t="shared" si="500"/>
        <v>10846.08</v>
      </c>
      <c r="K256" s="747"/>
      <c r="L256" s="26"/>
      <c r="M256" s="817"/>
      <c r="N256" s="12"/>
      <c r="O256" s="12">
        <f t="shared" si="498"/>
        <v>20.16</v>
      </c>
      <c r="P256" s="428">
        <f t="shared" si="499"/>
        <v>10846.08</v>
      </c>
      <c r="Q256" s="747"/>
      <c r="R256" s="26">
        <v>0</v>
      </c>
      <c r="S256" s="12"/>
      <c r="T256" s="27">
        <f t="shared" si="501"/>
        <v>0</v>
      </c>
      <c r="U256" s="747"/>
      <c r="V256" s="47">
        <f t="shared" si="502"/>
        <v>0</v>
      </c>
      <c r="W256" s="37">
        <f t="shared" si="503"/>
        <v>0</v>
      </c>
      <c r="X256" s="37">
        <f t="shared" si="504"/>
        <v>0</v>
      </c>
      <c r="Y256" s="751">
        <f t="shared" si="505"/>
        <v>0</v>
      </c>
      <c r="Z256" s="747"/>
      <c r="AA256" s="25">
        <f t="shared" ref="AA256:AA257" si="508">O256-T256</f>
        <v>20.16</v>
      </c>
      <c r="AB256" s="45">
        <f t="shared" si="506"/>
        <v>10846.08</v>
      </c>
      <c r="AC256" s="46">
        <f t="shared" si="507"/>
        <v>1</v>
      </c>
      <c r="AF256" s="16">
        <f t="shared" si="460"/>
        <v>10846.08</v>
      </c>
      <c r="AG256" s="124">
        <f t="shared" si="461"/>
        <v>0</v>
      </c>
    </row>
    <row r="257" spans="2:33" ht="15" customHeight="1" thickBot="1" x14ac:dyDescent="0.3">
      <c r="B257" s="770">
        <f>[1]Sheet1!$B$156</f>
        <v>939</v>
      </c>
      <c r="C257" s="1207" t="str">
        <f>[1]Sheet1!$C$156</f>
        <v>Caja De Registro No. 1 De 0.47X0.47M</v>
      </c>
      <c r="D257" s="1207"/>
      <c r="E257" s="1207"/>
      <c r="F257" s="1207"/>
      <c r="G257" s="470" t="str">
        <f>[1]Sheet1!$E$156</f>
        <v>Unidad</v>
      </c>
      <c r="H257" s="469">
        <f>[1]Sheet1!$D$156</f>
        <v>3</v>
      </c>
      <c r="I257" s="37">
        <f>[1]Sheet1!$F$156</f>
        <v>611</v>
      </c>
      <c r="J257" s="43">
        <f t="shared" si="500"/>
        <v>1833</v>
      </c>
      <c r="K257" s="747"/>
      <c r="L257" s="26"/>
      <c r="M257" s="817"/>
      <c r="N257" s="12"/>
      <c r="O257" s="12">
        <f t="shared" si="498"/>
        <v>3</v>
      </c>
      <c r="P257" s="428">
        <f t="shared" si="499"/>
        <v>1833</v>
      </c>
      <c r="Q257" s="747"/>
      <c r="R257" s="26">
        <v>0</v>
      </c>
      <c r="S257" s="12"/>
      <c r="T257" s="27">
        <f t="shared" si="501"/>
        <v>0</v>
      </c>
      <c r="U257" s="747"/>
      <c r="V257" s="47">
        <f t="shared" si="502"/>
        <v>0</v>
      </c>
      <c r="W257" s="66">
        <f t="shared" si="503"/>
        <v>0</v>
      </c>
      <c r="X257" s="37">
        <f t="shared" si="504"/>
        <v>0</v>
      </c>
      <c r="Y257" s="757">
        <f t="shared" si="505"/>
        <v>0</v>
      </c>
      <c r="Z257" s="747"/>
      <c r="AA257" s="25">
        <f t="shared" si="508"/>
        <v>3</v>
      </c>
      <c r="AB257" s="45">
        <f t="shared" si="506"/>
        <v>1833</v>
      </c>
      <c r="AC257" s="849">
        <f t="shared" si="507"/>
        <v>1</v>
      </c>
      <c r="AF257" s="16">
        <f t="shared" si="460"/>
        <v>1833</v>
      </c>
      <c r="AG257" s="124">
        <f t="shared" si="461"/>
        <v>0</v>
      </c>
    </row>
    <row r="258" spans="2:33" ht="24" customHeight="1" thickBot="1" x14ac:dyDescent="0.3">
      <c r="B258" s="299"/>
      <c r="C258" s="442"/>
      <c r="D258" s="322"/>
      <c r="E258" s="322"/>
      <c r="F258" s="322"/>
      <c r="G258" s="516"/>
      <c r="H258" s="1189" t="s">
        <v>308</v>
      </c>
      <c r="I258" s="1190"/>
      <c r="J258" s="451">
        <f>SUM(J254:J257)</f>
        <v>23013.760000000002</v>
      </c>
      <c r="K258" s="454"/>
      <c r="L258" s="455"/>
      <c r="M258" s="456"/>
      <c r="N258" s="456"/>
      <c r="O258" s="456"/>
      <c r="P258" s="452">
        <f>SUM(P254:P257)</f>
        <v>23013.760000000002</v>
      </c>
      <c r="Q258" s="454"/>
      <c r="R258" s="455"/>
      <c r="S258" s="456"/>
      <c r="T258" s="457"/>
      <c r="U258" s="454"/>
      <c r="V258" s="451">
        <f>SUM(V254:V257)</f>
        <v>0</v>
      </c>
      <c r="W258" s="453">
        <f>SUM(W254:W257)</f>
        <v>0</v>
      </c>
      <c r="X258" s="451">
        <f>SUM(X254:X257)</f>
        <v>0</v>
      </c>
      <c r="Y258" s="458">
        <f>ROUND(X258/P258,4)</f>
        <v>0</v>
      </c>
      <c r="Z258" s="454"/>
      <c r="AA258" s="517"/>
      <c r="AB258" s="451">
        <f>SUM(AB254:AB257)</f>
        <v>23013.760000000002</v>
      </c>
      <c r="AC258" s="458">
        <f t="shared" ref="AC258" si="509">ROUND(AB258/P258,4)</f>
        <v>1</v>
      </c>
      <c r="AF258" s="16">
        <f t="shared" si="460"/>
        <v>23013.760000000002</v>
      </c>
      <c r="AG258" s="124">
        <f t="shared" si="461"/>
        <v>0</v>
      </c>
    </row>
    <row r="259" spans="2:33" ht="15.75" thickBot="1" x14ac:dyDescent="0.3">
      <c r="B259" s="287">
        <f>[1]Sheet1!$B$157</f>
        <v>1100</v>
      </c>
      <c r="C259" s="1194" t="str">
        <f>[1]Sheet1!$C$157</f>
        <v>INSTALACIONES ELECTRICAS</v>
      </c>
      <c r="D259" s="1195"/>
      <c r="E259" s="1195"/>
      <c r="F259" s="1195"/>
      <c r="G259" s="288"/>
      <c r="H259" s="289"/>
      <c r="I259" s="290"/>
      <c r="J259" s="291"/>
      <c r="K259" s="755"/>
      <c r="L259" s="263"/>
      <c r="M259" s="260"/>
      <c r="N259" s="260"/>
      <c r="O259" s="260"/>
      <c r="P259" s="805"/>
      <c r="Q259" s="755"/>
      <c r="R259" s="419"/>
      <c r="S259" s="289"/>
      <c r="T259" s="437"/>
      <c r="U259" s="755"/>
      <c r="V259" s="438"/>
      <c r="W259" s="290"/>
      <c r="X259" s="290"/>
      <c r="Y259" s="439"/>
      <c r="Z259" s="755"/>
      <c r="AA259" s="419"/>
      <c r="AB259" s="290"/>
      <c r="AC259" s="439"/>
      <c r="AF259" s="16">
        <f t="shared" si="460"/>
        <v>0</v>
      </c>
      <c r="AG259" s="124">
        <f t="shared" si="461"/>
        <v>0</v>
      </c>
    </row>
    <row r="260" spans="2:33" ht="15" customHeight="1" x14ac:dyDescent="0.25">
      <c r="B260" s="828">
        <f>[1]Sheet1!$B$158</f>
        <v>1117</v>
      </c>
      <c r="C260" s="1238" t="str">
        <f>[1]Sheet1!$C$158</f>
        <v>Tablero Electrico General (8 Circuitos, 5 Polos)</v>
      </c>
      <c r="D260" s="1238"/>
      <c r="E260" s="1238"/>
      <c r="F260" s="1238"/>
      <c r="G260" s="851" t="str">
        <f>[1]Sheet1!$E$158</f>
        <v>Unidad</v>
      </c>
      <c r="H260" s="852">
        <f>[1]Sheet1!$D$158</f>
        <v>1</v>
      </c>
      <c r="I260" s="45">
        <f>[1]Sheet1!$F$158</f>
        <v>2419</v>
      </c>
      <c r="J260" s="804">
        <f>ROUND(H260*I260,2)</f>
        <v>2419</v>
      </c>
      <c r="K260" s="755"/>
      <c r="L260" s="25"/>
      <c r="M260" s="816"/>
      <c r="N260" s="706"/>
      <c r="O260" s="706">
        <f t="shared" ref="O260:O263" si="510">H260-L260+M260+N260</f>
        <v>1</v>
      </c>
      <c r="P260" s="795">
        <f t="shared" ref="P260:P263" si="511">ROUND(I260*O260,2)</f>
        <v>2419</v>
      </c>
      <c r="Q260" s="755"/>
      <c r="R260" s="25">
        <v>0</v>
      </c>
      <c r="S260" s="706"/>
      <c r="T260" s="834">
        <f>R260+S260</f>
        <v>0</v>
      </c>
      <c r="U260" s="755"/>
      <c r="V260" s="44">
        <f>ROUND(R260*I260,2)</f>
        <v>0</v>
      </c>
      <c r="W260" s="45">
        <f>ROUND(S260*I260,2)</f>
        <v>0</v>
      </c>
      <c r="X260" s="45">
        <f>ROUND(T260*I260,2)</f>
        <v>0</v>
      </c>
      <c r="Y260" s="46">
        <f>ROUND(X260/J260,4)</f>
        <v>0</v>
      </c>
      <c r="Z260" s="755"/>
      <c r="AA260" s="25">
        <f>O260-T260</f>
        <v>1</v>
      </c>
      <c r="AB260" s="45">
        <f>ROUND(AA260*I260,2)</f>
        <v>2419</v>
      </c>
      <c r="AC260" s="46">
        <f>ROUND(AB260/J260,4)</f>
        <v>1</v>
      </c>
      <c r="AF260" s="16">
        <f t="shared" si="460"/>
        <v>2419</v>
      </c>
      <c r="AG260" s="124">
        <f t="shared" si="461"/>
        <v>0</v>
      </c>
    </row>
    <row r="261" spans="2:33" ht="15" customHeight="1" x14ac:dyDescent="0.25">
      <c r="B261" s="760">
        <f>[1]Sheet1!$B$159</f>
        <v>1126</v>
      </c>
      <c r="C261" s="1232" t="str">
        <f>[1]Sheet1!$C$159</f>
        <v>Lámpara Led Tipo Liston 2 Tubos</v>
      </c>
      <c r="D261" s="1232"/>
      <c r="E261" s="1232"/>
      <c r="F261" s="1232"/>
      <c r="G261" s="468" t="str">
        <f>[1]Sheet1!$E$159</f>
        <v>Unidad</v>
      </c>
      <c r="H261" s="469">
        <f>[1]Sheet1!$D$159</f>
        <v>8</v>
      </c>
      <c r="I261" s="37">
        <f>[1]Sheet1!$F$159</f>
        <v>828</v>
      </c>
      <c r="J261" s="43">
        <f t="shared" ref="J261:J263" si="512">ROUND(H261*I261,2)</f>
        <v>6624</v>
      </c>
      <c r="K261" s="755"/>
      <c r="L261" s="26"/>
      <c r="M261" s="817"/>
      <c r="N261" s="12"/>
      <c r="O261" s="12">
        <f t="shared" si="510"/>
        <v>8</v>
      </c>
      <c r="P261" s="428">
        <f t="shared" si="511"/>
        <v>6624</v>
      </c>
      <c r="Q261" s="755"/>
      <c r="R261" s="26">
        <v>0</v>
      </c>
      <c r="S261" s="12"/>
      <c r="T261" s="27">
        <f t="shared" ref="T261:T263" si="513">R261+S261</f>
        <v>0</v>
      </c>
      <c r="U261" s="755"/>
      <c r="V261" s="47">
        <f t="shared" ref="V261:V263" si="514">ROUND(R261*I261,2)</f>
        <v>0</v>
      </c>
      <c r="W261" s="37">
        <f t="shared" ref="W261:W263" si="515">ROUND(S261*I261,2)</f>
        <v>0</v>
      </c>
      <c r="X261" s="37">
        <f t="shared" ref="X261:X263" si="516">ROUND(T261*I261,2)</f>
        <v>0</v>
      </c>
      <c r="Y261" s="756">
        <f t="shared" ref="Y261:Y263" si="517">ROUND(X261/J261,4)</f>
        <v>0</v>
      </c>
      <c r="Z261" s="755"/>
      <c r="AA261" s="25">
        <f>O261-T261</f>
        <v>8</v>
      </c>
      <c r="AB261" s="45">
        <f t="shared" ref="AB261:AB263" si="518">ROUND(AA261*I261,2)</f>
        <v>6624</v>
      </c>
      <c r="AC261" s="46">
        <f t="shared" ref="AC261:AC263" si="519">ROUND(AB261/J261,4)</f>
        <v>1</v>
      </c>
      <c r="AF261" s="16">
        <f t="shared" si="460"/>
        <v>6624</v>
      </c>
      <c r="AG261" s="124">
        <f t="shared" si="461"/>
        <v>0</v>
      </c>
    </row>
    <row r="262" spans="2:33" ht="15" customHeight="1" x14ac:dyDescent="0.25">
      <c r="B262" s="760">
        <f>[1]Sheet1!$B$160</f>
        <v>1133</v>
      </c>
      <c r="C262" s="1232" t="str">
        <f>[1]Sheet1!$C$160</f>
        <v>Reflector SpotLight Doble</v>
      </c>
      <c r="D262" s="1232"/>
      <c r="E262" s="1232"/>
      <c r="F262" s="1232"/>
      <c r="G262" s="468" t="str">
        <f>[1]Sheet1!$E$160</f>
        <v>Unidad</v>
      </c>
      <c r="H262" s="469">
        <f>[1]Sheet1!$D$160</f>
        <v>2</v>
      </c>
      <c r="I262" s="37">
        <f>[1]Sheet1!$F$160</f>
        <v>1361</v>
      </c>
      <c r="J262" s="43">
        <f t="shared" si="512"/>
        <v>2722</v>
      </c>
      <c r="K262" s="755"/>
      <c r="L262" s="26"/>
      <c r="M262" s="817"/>
      <c r="N262" s="12"/>
      <c r="O262" s="12">
        <f t="shared" si="510"/>
        <v>2</v>
      </c>
      <c r="P262" s="428">
        <f t="shared" si="511"/>
        <v>2722</v>
      </c>
      <c r="Q262" s="755"/>
      <c r="R262" s="26">
        <v>0</v>
      </c>
      <c r="S262" s="12"/>
      <c r="T262" s="27">
        <f t="shared" si="513"/>
        <v>0</v>
      </c>
      <c r="U262" s="755"/>
      <c r="V262" s="47">
        <f t="shared" si="514"/>
        <v>0</v>
      </c>
      <c r="W262" s="37">
        <f t="shared" si="515"/>
        <v>0</v>
      </c>
      <c r="X262" s="37">
        <f t="shared" si="516"/>
        <v>0</v>
      </c>
      <c r="Y262" s="756">
        <f t="shared" si="517"/>
        <v>0</v>
      </c>
      <c r="Z262" s="755"/>
      <c r="AA262" s="25">
        <f t="shared" ref="AA262:AA263" si="520">O262-T262</f>
        <v>2</v>
      </c>
      <c r="AB262" s="45">
        <f t="shared" si="518"/>
        <v>2722</v>
      </c>
      <c r="AC262" s="46">
        <f t="shared" si="519"/>
        <v>1</v>
      </c>
      <c r="AF262" s="16">
        <f t="shared" si="460"/>
        <v>2722</v>
      </c>
      <c r="AG262" s="124">
        <f t="shared" si="461"/>
        <v>0</v>
      </c>
    </row>
    <row r="263" spans="2:33" ht="15" customHeight="1" thickBot="1" x14ac:dyDescent="0.3">
      <c r="B263" s="770">
        <f>[1]Sheet1!$B$161</f>
        <v>1139</v>
      </c>
      <c r="C263" s="1207" t="str">
        <f>[1]Sheet1!$C$161</f>
        <v>Tomacorriente Doble 120 V, 15A. (Alambrado)</v>
      </c>
      <c r="D263" s="1207"/>
      <c r="E263" s="1207"/>
      <c r="F263" s="1207"/>
      <c r="G263" s="470" t="str">
        <f>[1]Sheet1!$E$161</f>
        <v>Unidad</v>
      </c>
      <c r="H263" s="469">
        <f>[1]Sheet1!$D$161</f>
        <v>4</v>
      </c>
      <c r="I263" s="37">
        <f>[1]Sheet1!$F$161</f>
        <v>333</v>
      </c>
      <c r="J263" s="43">
        <f t="shared" si="512"/>
        <v>1332</v>
      </c>
      <c r="K263" s="755"/>
      <c r="L263" s="26"/>
      <c r="M263" s="817"/>
      <c r="N263" s="12"/>
      <c r="O263" s="706">
        <f t="shared" si="510"/>
        <v>4</v>
      </c>
      <c r="P263" s="428">
        <f t="shared" si="511"/>
        <v>1332</v>
      </c>
      <c r="Q263" s="755"/>
      <c r="R263" s="26">
        <v>0</v>
      </c>
      <c r="S263" s="12"/>
      <c r="T263" s="27">
        <f t="shared" si="513"/>
        <v>0</v>
      </c>
      <c r="U263" s="755"/>
      <c r="V263" s="47">
        <f t="shared" si="514"/>
        <v>0</v>
      </c>
      <c r="W263" s="66">
        <f t="shared" si="515"/>
        <v>0</v>
      </c>
      <c r="X263" s="37">
        <f t="shared" si="516"/>
        <v>0</v>
      </c>
      <c r="Y263" s="757">
        <f t="shared" si="517"/>
        <v>0</v>
      </c>
      <c r="Z263" s="755"/>
      <c r="AA263" s="25">
        <f t="shared" si="520"/>
        <v>4</v>
      </c>
      <c r="AB263" s="45">
        <f t="shared" si="518"/>
        <v>1332</v>
      </c>
      <c r="AC263" s="849">
        <f t="shared" si="519"/>
        <v>1</v>
      </c>
      <c r="AF263" s="16">
        <f t="shared" si="460"/>
        <v>1332</v>
      </c>
      <c r="AG263" s="124">
        <f t="shared" si="461"/>
        <v>0</v>
      </c>
    </row>
    <row r="264" spans="2:33" ht="24" customHeight="1" thickBot="1" x14ac:dyDescent="0.3">
      <c r="B264" s="299"/>
      <c r="C264" s="442"/>
      <c r="D264" s="322"/>
      <c r="E264" s="322"/>
      <c r="F264" s="322"/>
      <c r="G264" s="516"/>
      <c r="H264" s="1189" t="s">
        <v>308</v>
      </c>
      <c r="I264" s="1190"/>
      <c r="J264" s="451">
        <f>SUM(J260:J263)</f>
        <v>13097</v>
      </c>
      <c r="K264" s="454"/>
      <c r="L264" s="455"/>
      <c r="M264" s="456"/>
      <c r="N264" s="456"/>
      <c r="O264" s="456"/>
      <c r="P264" s="452">
        <f>SUM(P260:P263)</f>
        <v>13097</v>
      </c>
      <c r="Q264" s="454"/>
      <c r="R264" s="455"/>
      <c r="S264" s="456"/>
      <c r="T264" s="457"/>
      <c r="U264" s="454"/>
      <c r="V264" s="451">
        <f>SUM(V260:V263)</f>
        <v>0</v>
      </c>
      <c r="W264" s="453">
        <f>SUM(W260:W263)</f>
        <v>0</v>
      </c>
      <c r="X264" s="451">
        <f>SUM(X260:X263)</f>
        <v>0</v>
      </c>
      <c r="Y264" s="458">
        <f>ROUND(X264/P264,4)</f>
        <v>0</v>
      </c>
      <c r="Z264" s="454"/>
      <c r="AA264" s="517"/>
      <c r="AB264" s="451">
        <f>SUM(AB260:AB263)</f>
        <v>13097</v>
      </c>
      <c r="AC264" s="458">
        <f t="shared" ref="AC264" si="521">ROUND(AB264/P264,4)</f>
        <v>1</v>
      </c>
      <c r="AF264" s="16">
        <f t="shared" ref="AF264" si="522">X264+AB264</f>
        <v>13097</v>
      </c>
      <c r="AG264" s="124">
        <f t="shared" ref="AG264" si="523">P264-AF264</f>
        <v>0</v>
      </c>
    </row>
    <row r="265" spans="2:33" ht="23.25" customHeight="1" thickBot="1" x14ac:dyDescent="0.3">
      <c r="B265" s="299"/>
      <c r="C265" s="1217" t="str">
        <f>[1]Sheet1!$C$162</f>
        <v>Módulo Servicio Sanitario</v>
      </c>
      <c r="D265" s="1218"/>
      <c r="E265" s="1218"/>
      <c r="F265" s="1218"/>
      <c r="G265" s="518"/>
      <c r="H265" s="745"/>
      <c r="I265" s="745"/>
      <c r="J265" s="773"/>
      <c r="K265" s="454"/>
      <c r="L265" s="455"/>
      <c r="M265" s="456"/>
      <c r="N265" s="456"/>
      <c r="O265" s="456"/>
      <c r="P265" s="803"/>
      <c r="Q265" s="454"/>
      <c r="R265" s="455"/>
      <c r="S265" s="456"/>
      <c r="T265" s="457"/>
      <c r="U265" s="454"/>
      <c r="V265" s="774"/>
      <c r="W265" s="775"/>
      <c r="X265" s="775"/>
      <c r="Y265" s="458"/>
      <c r="Z265" s="454"/>
      <c r="AA265" s="455"/>
      <c r="AB265" s="775"/>
      <c r="AC265" s="458"/>
      <c r="AF265" s="16"/>
      <c r="AG265" s="124"/>
    </row>
    <row r="266" spans="2:33" ht="15.75" thickBot="1" x14ac:dyDescent="0.3">
      <c r="B266" s="761">
        <f>[1]Sheet1!$B$163</f>
        <v>100</v>
      </c>
      <c r="C266" s="1191" t="str">
        <f>[1]Sheet1!$C$163</f>
        <v>PRELIMINARES</v>
      </c>
      <c r="D266" s="1192"/>
      <c r="E266" s="1192"/>
      <c r="F266" s="1192"/>
      <c r="G266" s="259"/>
      <c r="H266" s="260"/>
      <c r="I266" s="261"/>
      <c r="J266" s="262"/>
      <c r="K266" s="747"/>
      <c r="L266" s="418"/>
      <c r="M266" s="422"/>
      <c r="N266" s="422"/>
      <c r="O266" s="422"/>
      <c r="P266" s="430"/>
      <c r="Q266" s="747"/>
      <c r="R266" s="263"/>
      <c r="S266" s="260"/>
      <c r="T266" s="264"/>
      <c r="U266" s="747"/>
      <c r="V266" s="265"/>
      <c r="W266" s="261"/>
      <c r="X266" s="261"/>
      <c r="Y266" s="266"/>
      <c r="Z266" s="747"/>
      <c r="AA266" s="263"/>
      <c r="AB266" s="261"/>
      <c r="AC266" s="266"/>
      <c r="AF266" s="16">
        <f t="shared" ref="AF266:AF321" si="524">X266+AB266</f>
        <v>0</v>
      </c>
      <c r="AG266" s="124">
        <f t="shared" ref="AG266:AG321" si="525">P266-AF266</f>
        <v>0</v>
      </c>
    </row>
    <row r="267" spans="2:33" ht="15" customHeight="1" x14ac:dyDescent="0.25">
      <c r="B267" s="759">
        <f>[1]Sheet1!$B$164</f>
        <v>152</v>
      </c>
      <c r="C267" s="1237" t="str">
        <f>[1]Sheet1!$C$164</f>
        <v>Desmontaje De Accesorios Eléctricos</v>
      </c>
      <c r="D267" s="1237"/>
      <c r="E267" s="1237"/>
      <c r="F267" s="1237"/>
      <c r="G267" s="472" t="str">
        <f>[1]Sheet1!$E$164</f>
        <v>Unidad</v>
      </c>
      <c r="H267" s="473">
        <f>[1]Sheet1!$D$164</f>
        <v>15</v>
      </c>
      <c r="I267" s="55">
        <f>[1]Sheet1!$F$164</f>
        <v>147</v>
      </c>
      <c r="J267" s="38">
        <f t="shared" ref="J267:J272" si="526">ROUND(H267*I267,2)</f>
        <v>2205</v>
      </c>
      <c r="K267" s="747"/>
      <c r="L267" s="269"/>
      <c r="M267" s="818"/>
      <c r="N267" s="270"/>
      <c r="O267" s="270">
        <f t="shared" ref="O267:O272" si="527">H267-L267+M267+N267</f>
        <v>15</v>
      </c>
      <c r="P267" s="427">
        <f t="shared" ref="P267:P272" si="528">ROUND(I267*O267,2)</f>
        <v>2205</v>
      </c>
      <c r="Q267" s="747"/>
      <c r="R267" s="269">
        <f>H267</f>
        <v>15</v>
      </c>
      <c r="S267" s="270"/>
      <c r="T267" s="271">
        <f t="shared" ref="T267:T272" si="529">R267+S267</f>
        <v>15</v>
      </c>
      <c r="U267" s="747"/>
      <c r="V267" s="52">
        <f t="shared" ref="V267:V272" si="530">ROUND(R267*I267,2)</f>
        <v>2205</v>
      </c>
      <c r="W267" s="55">
        <f t="shared" ref="W267:W272" si="531">ROUND(S267*I267,2)</f>
        <v>0</v>
      </c>
      <c r="X267" s="55">
        <f t="shared" ref="X267:X272" si="532">ROUND(T267*I267,2)</f>
        <v>2205</v>
      </c>
      <c r="Y267" s="750">
        <f t="shared" ref="Y267:Y272" si="533">ROUND(X267/J267,4)</f>
        <v>1</v>
      </c>
      <c r="Z267" s="747"/>
      <c r="AA267" s="269">
        <f t="shared" ref="AA267:AA272" si="534">H267-T267</f>
        <v>0</v>
      </c>
      <c r="AB267" s="55">
        <f t="shared" ref="AB267:AB272" si="535">ROUND(AA267*I267,2)</f>
        <v>0</v>
      </c>
      <c r="AC267" s="750">
        <f t="shared" ref="AC267:AC272" si="536">ROUND(AB267/J267,4)</f>
        <v>0</v>
      </c>
      <c r="AF267" s="16">
        <f t="shared" si="524"/>
        <v>2205</v>
      </c>
      <c r="AG267" s="124">
        <f t="shared" si="525"/>
        <v>0</v>
      </c>
    </row>
    <row r="268" spans="2:33" ht="15" customHeight="1" x14ac:dyDescent="0.25">
      <c r="B268" s="760">
        <f>[1]Sheet1!$B$165</f>
        <v>154</v>
      </c>
      <c r="C268" s="1232" t="str">
        <f>[1]Sheet1!$C$165</f>
        <v>Desmontaje De Artefactos Sanitarios</v>
      </c>
      <c r="D268" s="1232"/>
      <c r="E268" s="1232"/>
      <c r="F268" s="1232"/>
      <c r="G268" s="474" t="str">
        <f>[1]Sheet1!$E$165</f>
        <v>Unidad</v>
      </c>
      <c r="H268" s="475">
        <f>[1]Sheet1!$D$165</f>
        <v>11</v>
      </c>
      <c r="I268" s="37">
        <f>[1]Sheet1!$F$165</f>
        <v>221</v>
      </c>
      <c r="J268" s="43">
        <f t="shared" si="526"/>
        <v>2431</v>
      </c>
      <c r="K268" s="747"/>
      <c r="L268" s="26"/>
      <c r="M268" s="817"/>
      <c r="N268" s="12"/>
      <c r="O268" s="12">
        <f t="shared" si="527"/>
        <v>11</v>
      </c>
      <c r="P268" s="428">
        <f t="shared" si="528"/>
        <v>2431</v>
      </c>
      <c r="Q268" s="747"/>
      <c r="R268" s="26">
        <f>H268</f>
        <v>11</v>
      </c>
      <c r="S268" s="12"/>
      <c r="T268" s="27">
        <f t="shared" si="529"/>
        <v>11</v>
      </c>
      <c r="U268" s="747"/>
      <c r="V268" s="47">
        <f t="shared" si="530"/>
        <v>2431</v>
      </c>
      <c r="W268" s="37">
        <f t="shared" si="531"/>
        <v>0</v>
      </c>
      <c r="X268" s="37">
        <f t="shared" si="532"/>
        <v>2431</v>
      </c>
      <c r="Y268" s="751">
        <f t="shared" si="533"/>
        <v>1</v>
      </c>
      <c r="Z268" s="747"/>
      <c r="AA268" s="26">
        <f t="shared" si="534"/>
        <v>0</v>
      </c>
      <c r="AB268" s="37">
        <f t="shared" si="535"/>
        <v>0</v>
      </c>
      <c r="AC268" s="751">
        <f t="shared" si="536"/>
        <v>0</v>
      </c>
      <c r="AF268" s="16">
        <f t="shared" si="524"/>
        <v>2431</v>
      </c>
      <c r="AG268" s="124">
        <f t="shared" si="525"/>
        <v>0</v>
      </c>
    </row>
    <row r="269" spans="2:33" ht="15" customHeight="1" x14ac:dyDescent="0.25">
      <c r="B269" s="760">
        <f>[1]Sheet1!$B$166</f>
        <v>162</v>
      </c>
      <c r="C269" s="1232" t="str">
        <f>[1]Sheet1!$C$166</f>
        <v>Desmontaje De Cubierta Y Estructura de Techo</v>
      </c>
      <c r="D269" s="1232"/>
      <c r="E269" s="1232"/>
      <c r="F269" s="1232"/>
      <c r="G269" s="474" t="str">
        <f>[1]Sheet1!$E$166</f>
        <v>m²</v>
      </c>
      <c r="H269" s="475">
        <f>[1]Sheet1!$D$166</f>
        <v>35.19</v>
      </c>
      <c r="I269" s="37">
        <f>[1]Sheet1!$F$166</f>
        <v>98</v>
      </c>
      <c r="J269" s="43">
        <f t="shared" si="526"/>
        <v>3448.62</v>
      </c>
      <c r="K269" s="747"/>
      <c r="L269" s="26"/>
      <c r="M269" s="817"/>
      <c r="N269" s="12"/>
      <c r="O269" s="12">
        <f t="shared" si="527"/>
        <v>35.19</v>
      </c>
      <c r="P269" s="428">
        <f t="shared" si="528"/>
        <v>3448.62</v>
      </c>
      <c r="Q269" s="747"/>
      <c r="R269" s="26">
        <f t="shared" ref="R269:R272" si="537">H269</f>
        <v>35.19</v>
      </c>
      <c r="S269" s="12"/>
      <c r="T269" s="27">
        <f t="shared" si="529"/>
        <v>35.19</v>
      </c>
      <c r="U269" s="747"/>
      <c r="V269" s="47">
        <f t="shared" si="530"/>
        <v>3448.62</v>
      </c>
      <c r="W269" s="37">
        <f t="shared" si="531"/>
        <v>0</v>
      </c>
      <c r="X269" s="37">
        <f t="shared" si="532"/>
        <v>3448.62</v>
      </c>
      <c r="Y269" s="751">
        <f t="shared" si="533"/>
        <v>1</v>
      </c>
      <c r="Z269" s="747"/>
      <c r="AA269" s="26">
        <f t="shared" si="534"/>
        <v>0</v>
      </c>
      <c r="AB269" s="37">
        <f t="shared" si="535"/>
        <v>0</v>
      </c>
      <c r="AC269" s="751">
        <f t="shared" si="536"/>
        <v>0</v>
      </c>
      <c r="AF269" s="16">
        <f t="shared" si="524"/>
        <v>3448.62</v>
      </c>
      <c r="AG269" s="124">
        <f t="shared" si="525"/>
        <v>0</v>
      </c>
    </row>
    <row r="270" spans="2:33" ht="15" customHeight="1" x14ac:dyDescent="0.25">
      <c r="B270" s="760">
        <f>[1]Sheet1!$B$167</f>
        <v>167</v>
      </c>
      <c r="C270" s="1232" t="str">
        <f>[1]Sheet1!$C$167</f>
        <v>Desmontaje De Pila</v>
      </c>
      <c r="D270" s="1232"/>
      <c r="E270" s="1232"/>
      <c r="F270" s="1232"/>
      <c r="G270" s="474" t="str">
        <f>[1]Sheet1!$E$167</f>
        <v>Unidad</v>
      </c>
      <c r="H270" s="475">
        <f>[1]Sheet1!$D$167</f>
        <v>2</v>
      </c>
      <c r="I270" s="37">
        <f>[1]Sheet1!$F$167</f>
        <v>276</v>
      </c>
      <c r="J270" s="43">
        <f t="shared" si="526"/>
        <v>552</v>
      </c>
      <c r="K270" s="747"/>
      <c r="L270" s="26"/>
      <c r="M270" s="817"/>
      <c r="N270" s="12"/>
      <c r="O270" s="12">
        <f t="shared" si="527"/>
        <v>2</v>
      </c>
      <c r="P270" s="428">
        <f t="shared" si="528"/>
        <v>552</v>
      </c>
      <c r="Q270" s="747"/>
      <c r="R270" s="26">
        <f t="shared" si="537"/>
        <v>2</v>
      </c>
      <c r="S270" s="12"/>
      <c r="T270" s="27">
        <f t="shared" si="529"/>
        <v>2</v>
      </c>
      <c r="U270" s="747"/>
      <c r="V270" s="47">
        <f t="shared" si="530"/>
        <v>552</v>
      </c>
      <c r="W270" s="37">
        <f t="shared" si="531"/>
        <v>0</v>
      </c>
      <c r="X270" s="37">
        <f t="shared" si="532"/>
        <v>552</v>
      </c>
      <c r="Y270" s="751">
        <f t="shared" si="533"/>
        <v>1</v>
      </c>
      <c r="Z270" s="747"/>
      <c r="AA270" s="26">
        <f t="shared" si="534"/>
        <v>0</v>
      </c>
      <c r="AB270" s="37">
        <f t="shared" si="535"/>
        <v>0</v>
      </c>
      <c r="AC270" s="751">
        <f t="shared" si="536"/>
        <v>0</v>
      </c>
      <c r="AF270" s="16">
        <f t="shared" si="524"/>
        <v>552</v>
      </c>
      <c r="AG270" s="124">
        <f t="shared" si="525"/>
        <v>0</v>
      </c>
    </row>
    <row r="271" spans="2:33" ht="15" customHeight="1" x14ac:dyDescent="0.25">
      <c r="B271" s="760">
        <f>[1]Sheet1!$B$168</f>
        <v>169</v>
      </c>
      <c r="C271" s="1232" t="str">
        <f>[1]Sheet1!$C$168</f>
        <v>Desmontaje De Puerta De Metal (Una Hoja)</v>
      </c>
      <c r="D271" s="1232"/>
      <c r="E271" s="1232"/>
      <c r="F271" s="1232"/>
      <c r="G271" s="474" t="str">
        <f>[1]Sheet1!$E$168</f>
        <v>Unidad</v>
      </c>
      <c r="H271" s="475">
        <f>[1]Sheet1!$D$168</f>
        <v>7</v>
      </c>
      <c r="I271" s="37">
        <f>[1]Sheet1!$F$168</f>
        <v>212</v>
      </c>
      <c r="J271" s="43">
        <f t="shared" si="526"/>
        <v>1484</v>
      </c>
      <c r="K271" s="747"/>
      <c r="L271" s="26"/>
      <c r="M271" s="817"/>
      <c r="N271" s="12"/>
      <c r="O271" s="12">
        <f t="shared" si="527"/>
        <v>7</v>
      </c>
      <c r="P271" s="428">
        <f t="shared" si="528"/>
        <v>1484</v>
      </c>
      <c r="Q271" s="747"/>
      <c r="R271" s="26">
        <f t="shared" si="537"/>
        <v>7</v>
      </c>
      <c r="S271" s="12"/>
      <c r="T271" s="27">
        <f t="shared" si="529"/>
        <v>7</v>
      </c>
      <c r="U271" s="747"/>
      <c r="V271" s="47">
        <f t="shared" si="530"/>
        <v>1484</v>
      </c>
      <c r="W271" s="37">
        <f t="shared" si="531"/>
        <v>0</v>
      </c>
      <c r="X271" s="37">
        <f t="shared" si="532"/>
        <v>1484</v>
      </c>
      <c r="Y271" s="751">
        <f t="shared" si="533"/>
        <v>1</v>
      </c>
      <c r="Z271" s="747"/>
      <c r="AA271" s="26">
        <f t="shared" si="534"/>
        <v>0</v>
      </c>
      <c r="AB271" s="37">
        <f t="shared" si="535"/>
        <v>0</v>
      </c>
      <c r="AC271" s="751">
        <f t="shared" si="536"/>
        <v>0</v>
      </c>
      <c r="AF271" s="16">
        <f t="shared" si="524"/>
        <v>1484</v>
      </c>
      <c r="AG271" s="124">
        <f t="shared" si="525"/>
        <v>0</v>
      </c>
    </row>
    <row r="272" spans="2:33" ht="15" customHeight="1" thickBot="1" x14ac:dyDescent="0.3">
      <c r="B272" s="770">
        <f>[1]Sheet1!$B$169</f>
        <v>175</v>
      </c>
      <c r="C272" s="1207" t="str">
        <f>[1]Sheet1!$C$169</f>
        <v>Desmontaje De Ventana de Metal</v>
      </c>
      <c r="D272" s="1207"/>
      <c r="E272" s="1207"/>
      <c r="F272" s="1207"/>
      <c r="G272" s="476" t="str">
        <f>[1]Sheet1!$E$169</f>
        <v>m²</v>
      </c>
      <c r="H272" s="776">
        <f>[1]Sheet1!$D$169</f>
        <v>9.2799999999999994</v>
      </c>
      <c r="I272" s="37">
        <f>[1]Sheet1!$F$169</f>
        <v>100</v>
      </c>
      <c r="J272" s="43">
        <f t="shared" si="526"/>
        <v>928</v>
      </c>
      <c r="K272" s="747"/>
      <c r="L272" s="26"/>
      <c r="M272" s="817"/>
      <c r="N272" s="12"/>
      <c r="O272" s="706">
        <f t="shared" si="527"/>
        <v>9.2799999999999994</v>
      </c>
      <c r="P272" s="428">
        <f t="shared" si="528"/>
        <v>928</v>
      </c>
      <c r="Q272" s="747"/>
      <c r="R272" s="26">
        <f t="shared" si="537"/>
        <v>9.2799999999999994</v>
      </c>
      <c r="S272" s="12"/>
      <c r="T272" s="27">
        <f t="shared" si="529"/>
        <v>9.2799999999999994</v>
      </c>
      <c r="U272" s="747"/>
      <c r="V272" s="47">
        <f t="shared" si="530"/>
        <v>928</v>
      </c>
      <c r="W272" s="37">
        <f t="shared" si="531"/>
        <v>0</v>
      </c>
      <c r="X272" s="37">
        <f t="shared" si="532"/>
        <v>928</v>
      </c>
      <c r="Y272" s="757">
        <f t="shared" si="533"/>
        <v>1</v>
      </c>
      <c r="Z272" s="747"/>
      <c r="AA272" s="26">
        <f t="shared" si="534"/>
        <v>0</v>
      </c>
      <c r="AB272" s="37">
        <f t="shared" si="535"/>
        <v>0</v>
      </c>
      <c r="AC272" s="757">
        <f t="shared" si="536"/>
        <v>0</v>
      </c>
      <c r="AF272" s="16">
        <f t="shared" si="524"/>
        <v>928</v>
      </c>
      <c r="AG272" s="124">
        <f t="shared" si="525"/>
        <v>0</v>
      </c>
    </row>
    <row r="273" spans="2:33" ht="23.25" customHeight="1" thickBot="1" x14ac:dyDescent="0.3">
      <c r="B273" s="299"/>
      <c r="C273" s="442"/>
      <c r="D273" s="322"/>
      <c r="E273" s="322"/>
      <c r="F273" s="322"/>
      <c r="G273" s="519"/>
      <c r="H273" s="1189" t="s">
        <v>308</v>
      </c>
      <c r="I273" s="1190"/>
      <c r="J273" s="451">
        <f>SUM(J267:J272)</f>
        <v>11048.619999999999</v>
      </c>
      <c r="K273" s="454"/>
      <c r="L273" s="455"/>
      <c r="M273" s="456"/>
      <c r="N273" s="456"/>
      <c r="O273" s="456"/>
      <c r="P273" s="451">
        <f>SUM(P267:P272)</f>
        <v>11048.619999999999</v>
      </c>
      <c r="Q273" s="454"/>
      <c r="R273" s="455"/>
      <c r="S273" s="456"/>
      <c r="T273" s="457"/>
      <c r="U273" s="454"/>
      <c r="V273" s="451">
        <f>SUM(V267:V272)</f>
        <v>11048.619999999999</v>
      </c>
      <c r="W273" s="451">
        <f>SUM(W267:W272)</f>
        <v>0</v>
      </c>
      <c r="X273" s="451">
        <f>SUM(X267:X272)</f>
        <v>11048.619999999999</v>
      </c>
      <c r="Y273" s="458">
        <f>ROUND(X273/P273,4)</f>
        <v>1</v>
      </c>
      <c r="Z273" s="454"/>
      <c r="AA273" s="517"/>
      <c r="AB273" s="451">
        <f>SUM(AB267:AB272)</f>
        <v>0</v>
      </c>
      <c r="AC273" s="458">
        <f t="shared" ref="AC273" si="538">ROUND(AB273/P273,4)</f>
        <v>0</v>
      </c>
      <c r="AF273" s="16">
        <f t="shared" si="524"/>
        <v>11048.619999999999</v>
      </c>
      <c r="AG273" s="124">
        <f t="shared" si="525"/>
        <v>0</v>
      </c>
    </row>
    <row r="274" spans="2:33" ht="15.75" thickBot="1" x14ac:dyDescent="0.3">
      <c r="B274" s="761">
        <f>[1]Sheet1!$B$170</f>
        <v>500</v>
      </c>
      <c r="C274" s="1191" t="str">
        <f>[1]Sheet1!$C$170</f>
        <v>CUBIERTA Y ESTRUCTURA DE TECHO</v>
      </c>
      <c r="D274" s="1192"/>
      <c r="E274" s="1192"/>
      <c r="F274" s="1192"/>
      <c r="G274" s="259"/>
      <c r="H274" s="260"/>
      <c r="I274" s="261"/>
      <c r="J274" s="262"/>
      <c r="K274" s="747"/>
      <c r="L274" s="418"/>
      <c r="M274" s="422"/>
      <c r="N274" s="422"/>
      <c r="O274" s="422"/>
      <c r="P274" s="430"/>
      <c r="Q274" s="747"/>
      <c r="R274" s="263"/>
      <c r="S274" s="260"/>
      <c r="T274" s="264"/>
      <c r="U274" s="747"/>
      <c r="V274" s="265"/>
      <c r="W274" s="261"/>
      <c r="X274" s="261"/>
      <c r="Y274" s="266"/>
      <c r="Z274" s="747"/>
      <c r="AA274" s="263"/>
      <c r="AB274" s="261"/>
      <c r="AC274" s="266"/>
      <c r="AF274" s="16">
        <f t="shared" si="524"/>
        <v>0</v>
      </c>
      <c r="AG274" s="124">
        <f t="shared" si="525"/>
        <v>0</v>
      </c>
    </row>
    <row r="275" spans="2:33" ht="15" customHeight="1" x14ac:dyDescent="0.25">
      <c r="B275" s="759">
        <f>[1]Sheet1!$B$171</f>
        <v>518</v>
      </c>
      <c r="C275" s="1237" t="str">
        <f>[1]Sheet1!$C$171</f>
        <v>Estructura Metálica Paqra Techo (Costanera Doble)</v>
      </c>
      <c r="D275" s="1237"/>
      <c r="E275" s="1237"/>
      <c r="F275" s="1237"/>
      <c r="G275" s="744" t="str">
        <f>[1]Sheet1!$E$171</f>
        <v>m²</v>
      </c>
      <c r="H275" s="477">
        <f>[1]Sheet1!$D$171</f>
        <v>43.29</v>
      </c>
      <c r="I275" s="55">
        <f>[1]Sheet1!$F$171</f>
        <v>236</v>
      </c>
      <c r="J275" s="38">
        <f>ROUND(H275*I275,2)</f>
        <v>10216.44</v>
      </c>
      <c r="K275" s="747"/>
      <c r="L275" s="269"/>
      <c r="M275" s="818"/>
      <c r="N275" s="270"/>
      <c r="O275" s="270">
        <f t="shared" ref="O275:O276" si="539">H275-L275+M275+N275</f>
        <v>43.29</v>
      </c>
      <c r="P275" s="427">
        <f t="shared" ref="P275:P276" si="540">ROUND(I275*O275,2)</f>
        <v>10216.44</v>
      </c>
      <c r="Q275" s="747"/>
      <c r="R275" s="269">
        <v>0</v>
      </c>
      <c r="S275" s="270"/>
      <c r="T275" s="271">
        <f>R275+S275</f>
        <v>0</v>
      </c>
      <c r="U275" s="747"/>
      <c r="V275" s="52">
        <f>ROUND(R275*I275,2)</f>
        <v>0</v>
      </c>
      <c r="W275" s="55">
        <f>ROUND(S275*I275,2)</f>
        <v>0</v>
      </c>
      <c r="X275" s="55">
        <f>ROUND(T275*I275,2)</f>
        <v>0</v>
      </c>
      <c r="Y275" s="750">
        <f>ROUND(X275/J275,4)</f>
        <v>0</v>
      </c>
      <c r="Z275" s="747"/>
      <c r="AA275" s="269">
        <f>H275-T275</f>
        <v>43.29</v>
      </c>
      <c r="AB275" s="55">
        <f>ROUND(AA275*I275,2)</f>
        <v>10216.44</v>
      </c>
      <c r="AC275" s="750">
        <f>ROUND(AB275/J275,4)</f>
        <v>1</v>
      </c>
      <c r="AF275" s="16">
        <f t="shared" si="524"/>
        <v>10216.44</v>
      </c>
      <c r="AG275" s="124">
        <f t="shared" si="525"/>
        <v>0</v>
      </c>
    </row>
    <row r="276" spans="2:33" ht="30" customHeight="1" thickBot="1" x14ac:dyDescent="0.3">
      <c r="B276" s="770">
        <f>[1]Sheet1!$B$172</f>
        <v>525</v>
      </c>
      <c r="C276" s="1207" t="str">
        <f>[1]Sheet1!$C$172</f>
        <v>Cubierta De Lámina Termoacústica (Incluye Canal Y Bap Ѳ=3" + cerramiento de block pin)</v>
      </c>
      <c r="D276" s="1207"/>
      <c r="E276" s="1207"/>
      <c r="F276" s="1207"/>
      <c r="G276" s="742" t="str">
        <f>[1]Sheet1!$E$172</f>
        <v>m²</v>
      </c>
      <c r="H276" s="478">
        <f>[1]Sheet1!$D$172</f>
        <v>43.29</v>
      </c>
      <c r="I276" s="37">
        <f>[1]Sheet1!$F$172</f>
        <v>412</v>
      </c>
      <c r="J276" s="43">
        <f t="shared" ref="J276" si="541">ROUND(H276*I276,2)</f>
        <v>17835.48</v>
      </c>
      <c r="K276" s="747"/>
      <c r="L276" s="26"/>
      <c r="M276" s="817"/>
      <c r="N276" s="12"/>
      <c r="O276" s="706">
        <f t="shared" si="539"/>
        <v>43.29</v>
      </c>
      <c r="P276" s="428">
        <f t="shared" si="540"/>
        <v>17835.48</v>
      </c>
      <c r="Q276" s="747"/>
      <c r="R276" s="26">
        <v>0</v>
      </c>
      <c r="S276" s="12"/>
      <c r="T276" s="27">
        <f t="shared" ref="T276" si="542">R276+S276</f>
        <v>0</v>
      </c>
      <c r="U276" s="747"/>
      <c r="V276" s="47">
        <f t="shared" ref="V276" si="543">ROUND(R276*I276,2)</f>
        <v>0</v>
      </c>
      <c r="W276" s="37">
        <f t="shared" ref="W276" si="544">ROUND(S276*I276,2)</f>
        <v>0</v>
      </c>
      <c r="X276" s="37">
        <f t="shared" ref="X276" si="545">ROUND(T276*I276,2)</f>
        <v>0</v>
      </c>
      <c r="Y276" s="757">
        <f t="shared" ref="Y276" si="546">ROUND(X276/J276,4)</f>
        <v>0</v>
      </c>
      <c r="Z276" s="747"/>
      <c r="AA276" s="26">
        <f t="shared" ref="AA276" si="547">H276-T276</f>
        <v>43.29</v>
      </c>
      <c r="AB276" s="37">
        <f t="shared" ref="AB276" si="548">ROUND(AA276*I276,2)</f>
        <v>17835.48</v>
      </c>
      <c r="AC276" s="757">
        <f t="shared" ref="AC276" si="549">ROUND(AB276/J276,4)</f>
        <v>1</v>
      </c>
      <c r="AF276" s="16">
        <f t="shared" si="524"/>
        <v>17835.48</v>
      </c>
      <c r="AG276" s="124">
        <f t="shared" si="525"/>
        <v>0</v>
      </c>
    </row>
    <row r="277" spans="2:33" ht="23.25" customHeight="1" thickBot="1" x14ac:dyDescent="0.3">
      <c r="B277" s="299"/>
      <c r="C277" s="442"/>
      <c r="D277" s="322"/>
      <c r="E277" s="322"/>
      <c r="F277" s="322"/>
      <c r="G277" s="520"/>
      <c r="H277" s="1189" t="s">
        <v>308</v>
      </c>
      <c r="I277" s="1190"/>
      <c r="J277" s="451">
        <f>SUM(J275:J276)</f>
        <v>28051.919999999998</v>
      </c>
      <c r="K277" s="454"/>
      <c r="L277" s="455"/>
      <c r="M277" s="456"/>
      <c r="N277" s="456"/>
      <c r="O277" s="456"/>
      <c r="P277" s="451">
        <f>SUM(P275:P276)</f>
        <v>28051.919999999998</v>
      </c>
      <c r="Q277" s="454"/>
      <c r="R277" s="455"/>
      <c r="S277" s="456"/>
      <c r="T277" s="457"/>
      <c r="U277" s="454"/>
      <c r="V277" s="451">
        <f>SUM(V275:V276)</f>
        <v>0</v>
      </c>
      <c r="W277" s="451">
        <f>SUM(W275:W276)</f>
        <v>0</v>
      </c>
      <c r="X277" s="451">
        <f>SUM(X275:X276)</f>
        <v>0</v>
      </c>
      <c r="Y277" s="458">
        <f>ROUND(X277/P277,4)</f>
        <v>0</v>
      </c>
      <c r="Z277" s="454"/>
      <c r="AA277" s="517"/>
      <c r="AB277" s="451">
        <f>SUM(AB275:AB276)</f>
        <v>28051.919999999998</v>
      </c>
      <c r="AC277" s="458">
        <f t="shared" ref="AC277" si="550">ROUND(AB277/P277,4)</f>
        <v>1</v>
      </c>
      <c r="AF277" s="16">
        <f t="shared" si="524"/>
        <v>28051.919999999998</v>
      </c>
      <c r="AG277" s="124">
        <f t="shared" si="525"/>
        <v>0</v>
      </c>
    </row>
    <row r="278" spans="2:33" ht="14.25" customHeight="1" thickBot="1" x14ac:dyDescent="0.3">
      <c r="B278" s="768">
        <f>[1]Sheet1!$B$173</f>
        <v>600</v>
      </c>
      <c r="C278" s="1194" t="str">
        <f>[1]Sheet1!$C$173</f>
        <v>ACABADOS</v>
      </c>
      <c r="D278" s="1195"/>
      <c r="E278" s="1195"/>
      <c r="F278" s="1195"/>
      <c r="G278" s="288"/>
      <c r="H278" s="289"/>
      <c r="I278" s="290"/>
      <c r="J278" s="291"/>
      <c r="K278" s="747"/>
      <c r="L278" s="417"/>
      <c r="M278" s="421"/>
      <c r="N278" s="421"/>
      <c r="O278" s="421"/>
      <c r="P278" s="426"/>
      <c r="Q278" s="747"/>
      <c r="R278" s="292"/>
      <c r="S278" s="293"/>
      <c r="T278" s="294"/>
      <c r="U278" s="747"/>
      <c r="V278" s="295"/>
      <c r="W278" s="296"/>
      <c r="X278" s="296"/>
      <c r="Y278" s="297"/>
      <c r="Z278" s="747"/>
      <c r="AA278" s="292"/>
      <c r="AB278" s="296"/>
      <c r="AC278" s="297"/>
      <c r="AF278" s="16">
        <f t="shared" si="524"/>
        <v>0</v>
      </c>
      <c r="AG278" s="124">
        <f t="shared" si="525"/>
        <v>0</v>
      </c>
    </row>
    <row r="279" spans="2:33" ht="15" customHeight="1" x14ac:dyDescent="0.25">
      <c r="B279" s="780">
        <f>[1]Sheet1!$B$174</f>
        <v>604</v>
      </c>
      <c r="C279" s="1237" t="str">
        <f>[1]Sheet1!$C$174</f>
        <v>Remozamiento De Muro (Repello + Cernido)</v>
      </c>
      <c r="D279" s="1237"/>
      <c r="E279" s="1237"/>
      <c r="F279" s="1237"/>
      <c r="G279" s="479" t="str">
        <f>[1]Sheet1!$E$174</f>
        <v>m²</v>
      </c>
      <c r="H279" s="480">
        <f>[1]Sheet1!$D$174</f>
        <v>32.200000000000003</v>
      </c>
      <c r="I279" s="55">
        <f>[1]Sheet1!$F$174</f>
        <v>92</v>
      </c>
      <c r="J279" s="38">
        <f>ROUND(H279*I279,2)</f>
        <v>2962.4</v>
      </c>
      <c r="K279" s="747"/>
      <c r="L279" s="269"/>
      <c r="M279" s="818"/>
      <c r="N279" s="270"/>
      <c r="O279" s="270">
        <f t="shared" ref="O279:O282" si="551">H279-L279+M279+N279</f>
        <v>32.200000000000003</v>
      </c>
      <c r="P279" s="427">
        <f t="shared" ref="P279:P282" si="552">ROUND(I279*O279,2)</f>
        <v>2962.4</v>
      </c>
      <c r="Q279" s="747"/>
      <c r="R279" s="269">
        <v>0</v>
      </c>
      <c r="S279" s="270"/>
      <c r="T279" s="300">
        <f>R279+S279</f>
        <v>0</v>
      </c>
      <c r="U279" s="747"/>
      <c r="V279" s="52">
        <f>ROUND(R279*I279,2)</f>
        <v>0</v>
      </c>
      <c r="W279" s="55">
        <f>ROUND(S279*I279,2)</f>
        <v>0</v>
      </c>
      <c r="X279" s="55">
        <f>ROUND(T279*I279,2)</f>
        <v>0</v>
      </c>
      <c r="Y279" s="750">
        <f>ROUND(X279/J279,4)</f>
        <v>0</v>
      </c>
      <c r="Z279" s="747"/>
      <c r="AA279" s="269">
        <f>H279-T279</f>
        <v>32.200000000000003</v>
      </c>
      <c r="AB279" s="55">
        <f>ROUND(AA279*I279,2)</f>
        <v>2962.4</v>
      </c>
      <c r="AC279" s="750">
        <f>ROUND(AB279/J279,4)</f>
        <v>1</v>
      </c>
      <c r="AF279" s="16">
        <f t="shared" si="524"/>
        <v>2962.4</v>
      </c>
      <c r="AG279" s="124">
        <f t="shared" si="525"/>
        <v>0</v>
      </c>
    </row>
    <row r="280" spans="2:33" ht="15" customHeight="1" x14ac:dyDescent="0.25">
      <c r="B280" s="890">
        <f>[1]Sheet1!$B$175</f>
        <v>634</v>
      </c>
      <c r="C280" s="1232" t="str">
        <f>[1]Sheet1!$C$175</f>
        <v>Piso De Granito (base selecto t=0.10m)</v>
      </c>
      <c r="D280" s="1232"/>
      <c r="E280" s="1232"/>
      <c r="F280" s="1232"/>
      <c r="G280" s="481" t="str">
        <f>[1]Sheet1!$E$175</f>
        <v>m²</v>
      </c>
      <c r="H280" s="482">
        <f>[1]Sheet1!$D$175</f>
        <v>16.2</v>
      </c>
      <c r="I280" s="37">
        <f>[1]Sheet1!$F$175</f>
        <v>284</v>
      </c>
      <c r="J280" s="43">
        <f t="shared" ref="J280:J282" si="553">ROUND(H280*I280,2)</f>
        <v>4600.8</v>
      </c>
      <c r="K280" s="747"/>
      <c r="L280" s="26"/>
      <c r="M280" s="911">
        <v>13</v>
      </c>
      <c r="N280" s="12"/>
      <c r="O280" s="12">
        <f t="shared" si="551"/>
        <v>29.2</v>
      </c>
      <c r="P280" s="428">
        <f t="shared" si="552"/>
        <v>8292.7999999999993</v>
      </c>
      <c r="Q280" s="747"/>
      <c r="R280" s="26">
        <v>0</v>
      </c>
      <c r="S280" s="12"/>
      <c r="T280" s="68">
        <f t="shared" ref="T280:T282" si="554">R280+S280</f>
        <v>0</v>
      </c>
      <c r="U280" s="747"/>
      <c r="V280" s="47">
        <f t="shared" ref="V280:V282" si="555">ROUND(R280*I280,2)</f>
        <v>0</v>
      </c>
      <c r="W280" s="37">
        <f t="shared" ref="W280:W282" si="556">ROUND(S280*I280,2)</f>
        <v>0</v>
      </c>
      <c r="X280" s="37">
        <f t="shared" ref="X280:X282" si="557">ROUND(T280*I280,2)</f>
        <v>0</v>
      </c>
      <c r="Y280" s="751">
        <f t="shared" ref="Y280:Y282" si="558">ROUND(X280/J280,4)</f>
        <v>0</v>
      </c>
      <c r="Z280" s="747"/>
      <c r="AA280" s="26">
        <f t="shared" ref="AA280:AA282" si="559">H280-T280</f>
        <v>16.2</v>
      </c>
      <c r="AB280" s="37">
        <f t="shared" ref="AB280:AB282" si="560">ROUND(AA280*I280,2)</f>
        <v>4600.8</v>
      </c>
      <c r="AC280" s="751">
        <f t="shared" ref="AC280:AC282" si="561">ROUND(AB280/J280,4)</f>
        <v>1</v>
      </c>
      <c r="AF280" s="16">
        <f t="shared" si="524"/>
        <v>4600.8</v>
      </c>
      <c r="AG280" s="124">
        <f t="shared" si="525"/>
        <v>3691.9999999999991</v>
      </c>
    </row>
    <row r="281" spans="2:33" ht="15" customHeight="1" x14ac:dyDescent="0.25">
      <c r="B281" s="782">
        <f>[1]Sheet1!$B$176</f>
        <v>654</v>
      </c>
      <c r="C281" s="1232" t="str">
        <f>[1]Sheet1!$C$176</f>
        <v>Pintura De Muros</v>
      </c>
      <c r="D281" s="1232"/>
      <c r="E281" s="1232"/>
      <c r="F281" s="1232"/>
      <c r="G281" s="481" t="str">
        <f>[1]Sheet1!$E$176</f>
        <v>m²</v>
      </c>
      <c r="H281" s="482">
        <f>[1]Sheet1!$D$176</f>
        <v>16.2</v>
      </c>
      <c r="I281" s="37">
        <f>[1]Sheet1!$F$176</f>
        <v>53</v>
      </c>
      <c r="J281" s="43">
        <f t="shared" ref="J281" si="562">ROUND(H281*I281,2)</f>
        <v>858.6</v>
      </c>
      <c r="K281" s="755"/>
      <c r="L281" s="26"/>
      <c r="M281" s="817"/>
      <c r="N281" s="12"/>
      <c r="O281" s="12">
        <f t="shared" si="551"/>
        <v>16.2</v>
      </c>
      <c r="P281" s="428">
        <f t="shared" ref="P281" si="563">ROUND(I281*O281,2)</f>
        <v>858.6</v>
      </c>
      <c r="Q281" s="755"/>
      <c r="R281" s="26">
        <v>0</v>
      </c>
      <c r="S281" s="12"/>
      <c r="T281" s="68">
        <f t="shared" ref="T281" si="564">R281+S281</f>
        <v>0</v>
      </c>
      <c r="U281" s="755"/>
      <c r="V281" s="47">
        <f t="shared" ref="V281" si="565">ROUND(R281*I281,2)</f>
        <v>0</v>
      </c>
      <c r="W281" s="37">
        <f t="shared" ref="W281" si="566">ROUND(S281*I281,2)</f>
        <v>0</v>
      </c>
      <c r="X281" s="37">
        <f t="shared" ref="X281" si="567">ROUND(T281*I281,2)</f>
        <v>0</v>
      </c>
      <c r="Y281" s="756">
        <f t="shared" ref="Y281" si="568">ROUND(X281/J281,4)</f>
        <v>0</v>
      </c>
      <c r="Z281" s="755"/>
      <c r="AA281" s="26">
        <f t="shared" ref="AA281" si="569">H281-T281</f>
        <v>16.2</v>
      </c>
      <c r="AB281" s="37">
        <f t="shared" ref="AB281" si="570">ROUND(AA281*I281,2)</f>
        <v>858.6</v>
      </c>
      <c r="AC281" s="756">
        <f t="shared" ref="AC281" si="571">ROUND(AB281/J281,4)</f>
        <v>1</v>
      </c>
      <c r="AF281" s="16">
        <f t="shared" ref="AF281" si="572">X281+AB281</f>
        <v>858.6</v>
      </c>
      <c r="AG281" s="124">
        <f t="shared" ref="AG281" si="573">P281-AF281</f>
        <v>0</v>
      </c>
    </row>
    <row r="282" spans="2:33" ht="15" customHeight="1" thickBot="1" x14ac:dyDescent="0.3">
      <c r="B282" s="781">
        <f>[1]Sheet1!$B$177</f>
        <v>655</v>
      </c>
      <c r="C282" s="1207" t="str">
        <f>[1]Sheet1!$C$177</f>
        <v>Pintura De Zocalo</v>
      </c>
      <c r="D282" s="1207"/>
      <c r="E282" s="1207"/>
      <c r="F282" s="1207"/>
      <c r="G282" s="483" t="str">
        <f>[1]Sheet1!$E$177</f>
        <v>m²</v>
      </c>
      <c r="H282" s="484">
        <f>[1]Sheet1!$D$177</f>
        <v>34.81</v>
      </c>
      <c r="I282" s="66">
        <f>[1]Sheet1!$F$177</f>
        <v>52</v>
      </c>
      <c r="J282" s="62">
        <f t="shared" si="553"/>
        <v>1810.12</v>
      </c>
      <c r="K282" s="747"/>
      <c r="L282" s="28"/>
      <c r="M282" s="821"/>
      <c r="N282" s="13"/>
      <c r="O282" s="706">
        <f t="shared" si="551"/>
        <v>34.81</v>
      </c>
      <c r="P282" s="429">
        <f t="shared" si="552"/>
        <v>1810.12</v>
      </c>
      <c r="Q282" s="747"/>
      <c r="R282" s="28">
        <v>0</v>
      </c>
      <c r="S282" s="13"/>
      <c r="T282" s="29">
        <f t="shared" si="554"/>
        <v>0</v>
      </c>
      <c r="U282" s="747"/>
      <c r="V282" s="53">
        <f t="shared" si="555"/>
        <v>0</v>
      </c>
      <c r="W282" s="66">
        <f t="shared" si="556"/>
        <v>0</v>
      </c>
      <c r="X282" s="66">
        <f t="shared" si="557"/>
        <v>0</v>
      </c>
      <c r="Y282" s="753">
        <f t="shared" si="558"/>
        <v>0</v>
      </c>
      <c r="Z282" s="747"/>
      <c r="AA282" s="28">
        <f t="shared" si="559"/>
        <v>34.81</v>
      </c>
      <c r="AB282" s="66">
        <f t="shared" si="560"/>
        <v>1810.12</v>
      </c>
      <c r="AC282" s="753">
        <f t="shared" si="561"/>
        <v>1</v>
      </c>
      <c r="AF282" s="16">
        <f t="shared" si="524"/>
        <v>1810.12</v>
      </c>
      <c r="AG282" s="124">
        <f t="shared" si="525"/>
        <v>0</v>
      </c>
    </row>
    <row r="283" spans="2:33" ht="23.25" customHeight="1" thickBot="1" x14ac:dyDescent="0.3">
      <c r="B283" s="299"/>
      <c r="C283" s="442"/>
      <c r="D283" s="322"/>
      <c r="E283" s="322"/>
      <c r="F283" s="322"/>
      <c r="G283" s="524"/>
      <c r="H283" s="1189" t="s">
        <v>308</v>
      </c>
      <c r="I283" s="1190"/>
      <c r="J283" s="451">
        <f>SUM(J279:J282)</f>
        <v>10231.920000000002</v>
      </c>
      <c r="K283" s="454"/>
      <c r="L283" s="455"/>
      <c r="M283" s="456"/>
      <c r="N283" s="456"/>
      <c r="O283" s="456"/>
      <c r="P283" s="451">
        <f>SUM(P279:P282)</f>
        <v>13923.919999999998</v>
      </c>
      <c r="Q283" s="454"/>
      <c r="R283" s="455"/>
      <c r="S283" s="456"/>
      <c r="T283" s="457"/>
      <c r="U283" s="454"/>
      <c r="V283" s="451">
        <f>SUM(V279:V282)</f>
        <v>0</v>
      </c>
      <c r="W283" s="451">
        <f>SUM(W279:W282)</f>
        <v>0</v>
      </c>
      <c r="X283" s="451">
        <f>SUM(X279:X282)</f>
        <v>0</v>
      </c>
      <c r="Y283" s="458">
        <f>ROUND(X283/P283,4)</f>
        <v>0</v>
      </c>
      <c r="Z283" s="454"/>
      <c r="AA283" s="517"/>
      <c r="AB283" s="451">
        <f>SUM(AB279:AB282)</f>
        <v>10231.920000000002</v>
      </c>
      <c r="AC283" s="458">
        <f t="shared" ref="AC283" si="574">ROUND(AB283/P283,4)</f>
        <v>0.73480000000000001</v>
      </c>
      <c r="AF283" s="16">
        <f t="shared" si="524"/>
        <v>10231.920000000002</v>
      </c>
      <c r="AG283" s="124">
        <f t="shared" si="525"/>
        <v>3691.9999999999964</v>
      </c>
    </row>
    <row r="284" spans="2:33" ht="14.25" customHeight="1" thickBot="1" x14ac:dyDescent="0.3">
      <c r="B284" s="761">
        <f>[1]Sheet1!$B$178</f>
        <v>700</v>
      </c>
      <c r="C284" s="1191" t="str">
        <f>[1]Sheet1!$C$178</f>
        <v>PUERTAS</v>
      </c>
      <c r="D284" s="1192"/>
      <c r="E284" s="1192"/>
      <c r="F284" s="1192"/>
      <c r="G284" s="259"/>
      <c r="H284" s="260"/>
      <c r="I284" s="261"/>
      <c r="J284" s="262"/>
      <c r="K284" s="747"/>
      <c r="L284" s="418"/>
      <c r="M284" s="422"/>
      <c r="N284" s="422"/>
      <c r="O284" s="422"/>
      <c r="P284" s="430"/>
      <c r="Q284" s="747"/>
      <c r="R284" s="263"/>
      <c r="S284" s="260"/>
      <c r="T284" s="264"/>
      <c r="U284" s="747"/>
      <c r="V284" s="265"/>
      <c r="W284" s="261"/>
      <c r="X284" s="261"/>
      <c r="Y284" s="266"/>
      <c r="Z284" s="747"/>
      <c r="AA284" s="263"/>
      <c r="AB284" s="261"/>
      <c r="AC284" s="266"/>
      <c r="AF284" s="16">
        <f t="shared" si="524"/>
        <v>0</v>
      </c>
      <c r="AG284" s="124">
        <f t="shared" si="525"/>
        <v>0</v>
      </c>
    </row>
    <row r="285" spans="2:33" ht="15" customHeight="1" x14ac:dyDescent="0.25">
      <c r="B285" s="780">
        <f>[1]Sheet1!$B$179</f>
        <v>715</v>
      </c>
      <c r="C285" s="1197" t="str">
        <f>[1]Sheet1!$C$179</f>
        <v>Puerta De Metal con pivote</v>
      </c>
      <c r="D285" s="1198"/>
      <c r="E285" s="1198"/>
      <c r="F285" s="1198"/>
      <c r="G285" s="485" t="str">
        <f>[1]Sheet1!$E$179</f>
        <v>Unidad</v>
      </c>
      <c r="H285" s="486">
        <f>[1]Sheet1!$D$179</f>
        <v>5</v>
      </c>
      <c r="I285" s="55">
        <f>[1]Sheet1!$F$179</f>
        <v>2654</v>
      </c>
      <c r="J285" s="38">
        <f t="shared" ref="J285:J286" si="575">ROUND(H285*I285,2)</f>
        <v>13270</v>
      </c>
      <c r="K285" s="747"/>
      <c r="L285" s="269"/>
      <c r="M285" s="818"/>
      <c r="N285" s="270"/>
      <c r="O285" s="270">
        <f t="shared" ref="O285:O286" si="576">H285-L285+M285+N285</f>
        <v>5</v>
      </c>
      <c r="P285" s="427">
        <f t="shared" ref="P285:P286" si="577">ROUND(I285*O285,2)</f>
        <v>13270</v>
      </c>
      <c r="Q285" s="747"/>
      <c r="R285" s="269">
        <v>0</v>
      </c>
      <c r="S285" s="270"/>
      <c r="T285" s="300">
        <f t="shared" ref="T285:T286" si="578">R285+S285</f>
        <v>0</v>
      </c>
      <c r="U285" s="747"/>
      <c r="V285" s="52">
        <f t="shared" ref="V285:V286" si="579">ROUND(R285*I285,2)</f>
        <v>0</v>
      </c>
      <c r="W285" s="55">
        <f t="shared" ref="W285:W286" si="580">ROUND(S285*I285,2)</f>
        <v>0</v>
      </c>
      <c r="X285" s="55">
        <f t="shared" ref="X285:X286" si="581">ROUND(T285*I285,2)</f>
        <v>0</v>
      </c>
      <c r="Y285" s="750">
        <f t="shared" ref="Y285:Y286" si="582">ROUND(X285/J285,4)</f>
        <v>0</v>
      </c>
      <c r="Z285" s="747"/>
      <c r="AA285" s="269">
        <f t="shared" ref="AA285:AA286" si="583">H285-T285</f>
        <v>5</v>
      </c>
      <c r="AB285" s="55">
        <f t="shared" ref="AB285:AB286" si="584">ROUND(AA285*I285,2)</f>
        <v>13270</v>
      </c>
      <c r="AC285" s="750">
        <f t="shared" ref="AC285:AC286" si="585">ROUND(AB285/J285,4)</f>
        <v>1</v>
      </c>
      <c r="AF285" s="16">
        <f t="shared" si="524"/>
        <v>13270</v>
      </c>
      <c r="AG285" s="124">
        <f t="shared" si="525"/>
        <v>0</v>
      </c>
    </row>
    <row r="286" spans="2:33" ht="15" customHeight="1" thickBot="1" x14ac:dyDescent="0.3">
      <c r="B286" s="781">
        <f>[1]Sheet1!$B$180</f>
        <v>716</v>
      </c>
      <c r="C286" s="1184" t="str">
        <f>[1]Sheet1!$C$180</f>
        <v>Puerta De Metal con pivote + Sobreluz + Chapa</v>
      </c>
      <c r="D286" s="1185"/>
      <c r="E286" s="1185"/>
      <c r="F286" s="1185"/>
      <c r="G286" s="487" t="str">
        <f>[1]Sheet1!$E$180</f>
        <v>Unidad</v>
      </c>
      <c r="H286" s="488">
        <f>[1]Sheet1!$D$180</f>
        <v>2</v>
      </c>
      <c r="I286" s="66">
        <f>[1]Sheet1!$F$180</f>
        <v>2683</v>
      </c>
      <c r="J286" s="62">
        <f t="shared" si="575"/>
        <v>5366</v>
      </c>
      <c r="K286" s="747"/>
      <c r="L286" s="28"/>
      <c r="M286" s="821"/>
      <c r="N286" s="13"/>
      <c r="O286" s="706">
        <f t="shared" si="576"/>
        <v>2</v>
      </c>
      <c r="P286" s="429">
        <f t="shared" si="577"/>
        <v>5366</v>
      </c>
      <c r="Q286" s="747"/>
      <c r="R286" s="28">
        <v>0</v>
      </c>
      <c r="S286" s="13"/>
      <c r="T286" s="29">
        <f t="shared" si="578"/>
        <v>0</v>
      </c>
      <c r="U286" s="747"/>
      <c r="V286" s="53">
        <f t="shared" si="579"/>
        <v>0</v>
      </c>
      <c r="W286" s="66">
        <f t="shared" si="580"/>
        <v>0</v>
      </c>
      <c r="X286" s="66">
        <f t="shared" si="581"/>
        <v>0</v>
      </c>
      <c r="Y286" s="753">
        <f t="shared" si="582"/>
        <v>0</v>
      </c>
      <c r="Z286" s="747"/>
      <c r="AA286" s="28">
        <f t="shared" si="583"/>
        <v>2</v>
      </c>
      <c r="AB286" s="66">
        <f t="shared" si="584"/>
        <v>5366</v>
      </c>
      <c r="AC286" s="753">
        <f t="shared" si="585"/>
        <v>1</v>
      </c>
      <c r="AF286" s="16">
        <f t="shared" si="524"/>
        <v>5366</v>
      </c>
      <c r="AG286" s="124">
        <f t="shared" si="525"/>
        <v>0</v>
      </c>
    </row>
    <row r="287" spans="2:33" ht="23.25" customHeight="1" thickBot="1" x14ac:dyDescent="0.3">
      <c r="B287" s="299"/>
      <c r="C287" s="442"/>
      <c r="D287" s="322"/>
      <c r="E287" s="322"/>
      <c r="F287" s="322"/>
      <c r="G287" s="525"/>
      <c r="H287" s="1189" t="s">
        <v>308</v>
      </c>
      <c r="I287" s="1190"/>
      <c r="J287" s="451">
        <f>SUM(J285:J286)</f>
        <v>18636</v>
      </c>
      <c r="K287" s="454"/>
      <c r="L287" s="455"/>
      <c r="M287" s="456"/>
      <c r="N287" s="456"/>
      <c r="O287" s="456"/>
      <c r="P287" s="451">
        <f>SUM(P285:P286)</f>
        <v>18636</v>
      </c>
      <c r="Q287" s="454"/>
      <c r="R287" s="455"/>
      <c r="S287" s="456"/>
      <c r="T287" s="457"/>
      <c r="U287" s="454"/>
      <c r="V287" s="451">
        <f>SUM(V285:V286)</f>
        <v>0</v>
      </c>
      <c r="W287" s="451">
        <f>SUM(W285:W286)</f>
        <v>0</v>
      </c>
      <c r="X287" s="451">
        <f>SUM(X285:X286)</f>
        <v>0</v>
      </c>
      <c r="Y287" s="458">
        <f>ROUND(X287/P287,4)</f>
        <v>0</v>
      </c>
      <c r="Z287" s="454"/>
      <c r="AA287" s="517"/>
      <c r="AB287" s="451">
        <f>SUM(AB285:AB286)</f>
        <v>18636</v>
      </c>
      <c r="AC287" s="458">
        <f t="shared" ref="AC287" si="586">ROUND(AB287/P287,4)</f>
        <v>1</v>
      </c>
      <c r="AF287" s="16">
        <f t="shared" si="524"/>
        <v>18636</v>
      </c>
      <c r="AG287" s="124">
        <f t="shared" si="525"/>
        <v>0</v>
      </c>
    </row>
    <row r="288" spans="2:33" ht="14.25" customHeight="1" thickBot="1" x14ac:dyDescent="0.3">
      <c r="B288" s="761">
        <f>[1]Sheet1!$B$181</f>
        <v>800</v>
      </c>
      <c r="C288" s="1191" t="str">
        <f>[1]Sheet1!$C$181</f>
        <v>VENTANERIA</v>
      </c>
      <c r="D288" s="1192"/>
      <c r="E288" s="1192"/>
      <c r="F288" s="1192"/>
      <c r="G288" s="259"/>
      <c r="H288" s="260"/>
      <c r="I288" s="261"/>
      <c r="J288" s="262"/>
      <c r="K288" s="747"/>
      <c r="L288" s="263"/>
      <c r="M288" s="260"/>
      <c r="N288" s="260"/>
      <c r="O288" s="260"/>
      <c r="P288" s="805"/>
      <c r="Q288" s="747"/>
      <c r="R288" s="263"/>
      <c r="S288" s="260"/>
      <c r="T288" s="264"/>
      <c r="U288" s="747"/>
      <c r="V288" s="265"/>
      <c r="W288" s="261"/>
      <c r="X288" s="261"/>
      <c r="Y288" s="266"/>
      <c r="Z288" s="747"/>
      <c r="AA288" s="263"/>
      <c r="AB288" s="261"/>
      <c r="AC288" s="266"/>
      <c r="AF288" s="16">
        <f t="shared" si="524"/>
        <v>0</v>
      </c>
      <c r="AG288" s="124">
        <f t="shared" si="525"/>
        <v>0</v>
      </c>
    </row>
    <row r="289" spans="2:33" ht="15" customHeight="1" thickBot="1" x14ac:dyDescent="0.3">
      <c r="B289" s="781">
        <f>[1]Sheet1!$B$182</f>
        <v>815</v>
      </c>
      <c r="C289" s="1184" t="str">
        <f>[1]Sheet1!$C$182</f>
        <v>Sustitución De Ventana De Metal</v>
      </c>
      <c r="D289" s="1185"/>
      <c r="E289" s="1185"/>
      <c r="F289" s="1185"/>
      <c r="G289" s="493" t="str">
        <f>[1]Sheet1!$E$182</f>
        <v>m²</v>
      </c>
      <c r="H289" s="494">
        <f>[1]Sheet1!$D$182</f>
        <v>9.2799999999999994</v>
      </c>
      <c r="I289" s="66">
        <f>[1]Sheet1!$F$182</f>
        <v>1151</v>
      </c>
      <c r="J289" s="62">
        <f t="shared" ref="J289" si="587">ROUND(H289*I289,2)</f>
        <v>10681.28</v>
      </c>
      <c r="K289" s="747"/>
      <c r="L289" s="273"/>
      <c r="M289" s="822"/>
      <c r="N289" s="806"/>
      <c r="O289" s="270">
        <f t="shared" ref="O289" si="588">H289-L289+M289+N289</f>
        <v>9.2799999999999994</v>
      </c>
      <c r="P289" s="807">
        <f t="shared" ref="P289" si="589">ROUND(I289*O289,2)</f>
        <v>10681.28</v>
      </c>
      <c r="Q289" s="747"/>
      <c r="R289" s="28">
        <v>0</v>
      </c>
      <c r="S289" s="13"/>
      <c r="T289" s="29">
        <f t="shared" ref="T289" si="590">R289+S289</f>
        <v>0</v>
      </c>
      <c r="U289" s="747"/>
      <c r="V289" s="53">
        <f t="shared" ref="V289" si="591">ROUND(R289*I289,2)</f>
        <v>0</v>
      </c>
      <c r="W289" s="66">
        <f t="shared" ref="W289" si="592">ROUND(S289*I289,2)</f>
        <v>0</v>
      </c>
      <c r="X289" s="66">
        <f t="shared" ref="X289" si="593">ROUND(T289*I289,2)</f>
        <v>0</v>
      </c>
      <c r="Y289" s="753">
        <f t="shared" ref="Y289" si="594">ROUND(X289/J289,4)</f>
        <v>0</v>
      </c>
      <c r="Z289" s="747"/>
      <c r="AA289" s="28">
        <f t="shared" ref="AA289" si="595">H289-T289</f>
        <v>9.2799999999999994</v>
      </c>
      <c r="AB289" s="66">
        <f t="shared" ref="AB289" si="596">ROUND(AA289*I289,2)</f>
        <v>10681.28</v>
      </c>
      <c r="AC289" s="753">
        <f t="shared" ref="AC289" si="597">ROUND(AB289/J289,4)</f>
        <v>1</v>
      </c>
      <c r="AF289" s="16">
        <f t="shared" si="524"/>
        <v>10681.28</v>
      </c>
      <c r="AG289" s="124">
        <f t="shared" si="525"/>
        <v>0</v>
      </c>
    </row>
    <row r="290" spans="2:33" ht="23.25" customHeight="1" thickBot="1" x14ac:dyDescent="0.3">
      <c r="B290" s="299"/>
      <c r="C290" s="442"/>
      <c r="D290" s="322"/>
      <c r="E290" s="322"/>
      <c r="F290" s="322"/>
      <c r="G290" s="526"/>
      <c r="H290" s="1189" t="s">
        <v>308</v>
      </c>
      <c r="I290" s="1190"/>
      <c r="J290" s="451">
        <f>SUM(J289:J289)</f>
        <v>10681.28</v>
      </c>
      <c r="K290" s="454"/>
      <c r="L290" s="455"/>
      <c r="M290" s="456"/>
      <c r="N290" s="456"/>
      <c r="O290" s="456"/>
      <c r="P290" s="451">
        <f>SUM(P289:P289)</f>
        <v>10681.28</v>
      </c>
      <c r="Q290" s="454"/>
      <c r="R290" s="455"/>
      <c r="S290" s="456"/>
      <c r="T290" s="457"/>
      <c r="U290" s="454"/>
      <c r="V290" s="451">
        <f>SUM(V289:V289)</f>
        <v>0</v>
      </c>
      <c r="W290" s="451">
        <f>SUM(W289:W289)</f>
        <v>0</v>
      </c>
      <c r="X290" s="451">
        <f>SUM(X289:X289)</f>
        <v>0</v>
      </c>
      <c r="Y290" s="458">
        <f>ROUND(X290/P290,4)</f>
        <v>0</v>
      </c>
      <c r="Z290" s="454"/>
      <c r="AA290" s="517"/>
      <c r="AB290" s="451">
        <f>SUM(AB289:AB289)</f>
        <v>10681.28</v>
      </c>
      <c r="AC290" s="458">
        <f t="shared" ref="AC290" si="598">ROUND(AB290/P290,4)</f>
        <v>1</v>
      </c>
      <c r="AF290" s="16">
        <f t="shared" si="524"/>
        <v>10681.28</v>
      </c>
      <c r="AG290" s="124">
        <f t="shared" si="525"/>
        <v>0</v>
      </c>
    </row>
    <row r="291" spans="2:33" ht="15.75" thickBot="1" x14ac:dyDescent="0.3">
      <c r="B291" s="287">
        <f>[1]Sheet1!$B$183</f>
        <v>900</v>
      </c>
      <c r="C291" s="1194" t="str">
        <f>[1]Sheet1!$C$183</f>
        <v>INSTALACIONES HIDRAULICAS Y SANITARIAS</v>
      </c>
      <c r="D291" s="1195"/>
      <c r="E291" s="1195"/>
      <c r="F291" s="1195"/>
      <c r="G291" s="288"/>
      <c r="H291" s="289"/>
      <c r="I291" s="290"/>
      <c r="J291" s="291"/>
      <c r="K291" s="755"/>
      <c r="L291" s="418"/>
      <c r="M291" s="422"/>
      <c r="N291" s="422"/>
      <c r="O291" s="422"/>
      <c r="P291" s="430"/>
      <c r="Q291" s="755"/>
      <c r="R291" s="419"/>
      <c r="S291" s="289"/>
      <c r="T291" s="437"/>
      <c r="U291" s="755"/>
      <c r="V291" s="438"/>
      <c r="W291" s="290"/>
      <c r="X291" s="290"/>
      <c r="Y291" s="439"/>
      <c r="Z291" s="755"/>
      <c r="AA291" s="419"/>
      <c r="AB291" s="290"/>
      <c r="AC291" s="439"/>
      <c r="AF291" s="16">
        <f t="shared" si="524"/>
        <v>0</v>
      </c>
      <c r="AG291" s="124">
        <f t="shared" si="525"/>
        <v>0</v>
      </c>
    </row>
    <row r="292" spans="2:33" ht="30" customHeight="1" x14ac:dyDescent="0.25">
      <c r="B292" s="759">
        <f>[1]Sheet1!$B$184</f>
        <v>904</v>
      </c>
      <c r="C292" s="1237" t="str">
        <f>[1]Sheet1!$C$184</f>
        <v>Bajada Agua Pvc Ø 4" (Incluye Accesorios, Codos,Tee, Etc)</v>
      </c>
      <c r="D292" s="1237"/>
      <c r="E292" s="1237"/>
      <c r="F292" s="1237"/>
      <c r="G292" s="466" t="str">
        <f>[1]Sheet1!$E$184</f>
        <v>ml</v>
      </c>
      <c r="H292" s="467">
        <f>[1]Sheet1!$D$184</f>
        <v>18.34</v>
      </c>
      <c r="I292" s="55">
        <f>[1]Sheet1!$F$184</f>
        <v>248</v>
      </c>
      <c r="J292" s="38">
        <f>ROUND(H292*I292,2)</f>
        <v>4548.32</v>
      </c>
      <c r="K292" s="755"/>
      <c r="L292" s="269"/>
      <c r="M292" s="818"/>
      <c r="N292" s="270"/>
      <c r="O292" s="270">
        <f t="shared" ref="O292:O295" si="599">H292-L292+M292+N292</f>
        <v>18.34</v>
      </c>
      <c r="P292" s="427">
        <f t="shared" ref="P292:P295" si="600">ROUND(I292*O292,2)</f>
        <v>4548.32</v>
      </c>
      <c r="Q292" s="755"/>
      <c r="R292" s="269">
        <v>0</v>
      </c>
      <c r="S292" s="270"/>
      <c r="T292" s="271">
        <f>R292+S292</f>
        <v>0</v>
      </c>
      <c r="U292" s="755"/>
      <c r="V292" s="52">
        <f>ROUND(R292*I292,2)</f>
        <v>0</v>
      </c>
      <c r="W292" s="55">
        <f>ROUND(S292*I292,2)</f>
        <v>0</v>
      </c>
      <c r="X292" s="55">
        <f>ROUND(T292*I292,2)</f>
        <v>0</v>
      </c>
      <c r="Y292" s="758">
        <f>ROUND(X292/J292,4)</f>
        <v>0</v>
      </c>
      <c r="Z292" s="755"/>
      <c r="AA292" s="269">
        <f>O292-T292</f>
        <v>18.34</v>
      </c>
      <c r="AB292" s="55">
        <f>ROUND(AA292*I292,2)</f>
        <v>4548.32</v>
      </c>
      <c r="AC292" s="758">
        <f>ROUND(AB292/J292,4)</f>
        <v>1</v>
      </c>
      <c r="AF292" s="16">
        <f t="shared" si="524"/>
        <v>4548.32</v>
      </c>
      <c r="AG292" s="124">
        <f t="shared" si="525"/>
        <v>0</v>
      </c>
    </row>
    <row r="293" spans="2:33" ht="30" customHeight="1" x14ac:dyDescent="0.25">
      <c r="B293" s="760">
        <f>[1]Sheet1!$B$185</f>
        <v>914</v>
      </c>
      <c r="C293" s="1232" t="str">
        <f>[1]Sheet1!$C$185</f>
        <v>Tubería Pvc Ø 4" 125 Psi (Incluye Accesorios, Codos,Tee, Etc)</v>
      </c>
      <c r="D293" s="1232"/>
      <c r="E293" s="1232"/>
      <c r="F293" s="1232"/>
      <c r="G293" s="468" t="str">
        <f>[1]Sheet1!$E$185</f>
        <v>ml</v>
      </c>
      <c r="H293" s="469">
        <f>[1]Sheet1!$D$185</f>
        <v>11.34</v>
      </c>
      <c r="I293" s="37">
        <f>[1]Sheet1!$F$185</f>
        <v>273</v>
      </c>
      <c r="J293" s="43">
        <f t="shared" ref="J293:J295" si="601">ROUND(H293*I293,2)</f>
        <v>3095.82</v>
      </c>
      <c r="K293" s="755"/>
      <c r="L293" s="26"/>
      <c r="M293" s="817"/>
      <c r="N293" s="12"/>
      <c r="O293" s="12">
        <f t="shared" si="599"/>
        <v>11.34</v>
      </c>
      <c r="P293" s="428">
        <f t="shared" si="600"/>
        <v>3095.82</v>
      </c>
      <c r="Q293" s="755"/>
      <c r="R293" s="26">
        <v>0</v>
      </c>
      <c r="S293" s="12"/>
      <c r="T293" s="27">
        <f t="shared" ref="T293:T295" si="602">R293+S293</f>
        <v>0</v>
      </c>
      <c r="U293" s="755"/>
      <c r="V293" s="47">
        <f t="shared" ref="V293:V295" si="603">ROUND(R293*I293,2)</f>
        <v>0</v>
      </c>
      <c r="W293" s="37">
        <f t="shared" ref="W293:W295" si="604">ROUND(S293*I293,2)</f>
        <v>0</v>
      </c>
      <c r="X293" s="37">
        <f t="shared" ref="X293:X295" si="605">ROUND(T293*I293,2)</f>
        <v>0</v>
      </c>
      <c r="Y293" s="756">
        <f t="shared" ref="Y293:Y295" si="606">ROUND(X293/J293,4)</f>
        <v>0</v>
      </c>
      <c r="Z293" s="755"/>
      <c r="AA293" s="25">
        <f>O293-T293</f>
        <v>11.34</v>
      </c>
      <c r="AB293" s="45">
        <f t="shared" ref="AB293:AB295" si="607">ROUND(AA293*I293,2)</f>
        <v>3095.82</v>
      </c>
      <c r="AC293" s="46">
        <f t="shared" ref="AC293:AC295" si="608">ROUND(AB293/J293,4)</f>
        <v>1</v>
      </c>
      <c r="AF293" s="16">
        <f t="shared" si="524"/>
        <v>3095.82</v>
      </c>
      <c r="AG293" s="124">
        <f t="shared" si="525"/>
        <v>0</v>
      </c>
    </row>
    <row r="294" spans="2:33" ht="30" customHeight="1" x14ac:dyDescent="0.25">
      <c r="B294" s="760">
        <f>[1]Sheet1!$B$186</f>
        <v>915</v>
      </c>
      <c r="C294" s="1232" t="str">
        <f>[1]Sheet1!$C$186</f>
        <v>Tubería Pvc Ø 6" 160 Psi (Incluye Accesorios, Codos,Tee, Etc)</v>
      </c>
      <c r="D294" s="1232"/>
      <c r="E294" s="1232"/>
      <c r="F294" s="1232"/>
      <c r="G294" s="468" t="str">
        <f>[1]Sheet1!$E$186</f>
        <v>ml</v>
      </c>
      <c r="H294" s="469">
        <f>[1]Sheet1!$D$186</f>
        <v>11.34</v>
      </c>
      <c r="I294" s="37">
        <f>[1]Sheet1!$F$186</f>
        <v>538</v>
      </c>
      <c r="J294" s="43">
        <f t="shared" si="601"/>
        <v>6100.92</v>
      </c>
      <c r="K294" s="755"/>
      <c r="L294" s="26"/>
      <c r="M294" s="817"/>
      <c r="N294" s="12"/>
      <c r="O294" s="12">
        <f t="shared" si="599"/>
        <v>11.34</v>
      </c>
      <c r="P294" s="428">
        <f t="shared" si="600"/>
        <v>6100.92</v>
      </c>
      <c r="Q294" s="755"/>
      <c r="R294" s="26">
        <v>0</v>
      </c>
      <c r="S294" s="12"/>
      <c r="T294" s="27">
        <f t="shared" si="602"/>
        <v>0</v>
      </c>
      <c r="U294" s="755"/>
      <c r="V294" s="47">
        <f t="shared" si="603"/>
        <v>0</v>
      </c>
      <c r="W294" s="37">
        <f t="shared" si="604"/>
        <v>0</v>
      </c>
      <c r="X294" s="37">
        <f t="shared" si="605"/>
        <v>0</v>
      </c>
      <c r="Y294" s="756">
        <f t="shared" si="606"/>
        <v>0</v>
      </c>
      <c r="Z294" s="755"/>
      <c r="AA294" s="25">
        <f t="shared" ref="AA294:AA295" si="609">O294-T294</f>
        <v>11.34</v>
      </c>
      <c r="AB294" s="45">
        <f t="shared" si="607"/>
        <v>6100.92</v>
      </c>
      <c r="AC294" s="46">
        <f t="shared" si="608"/>
        <v>1</v>
      </c>
      <c r="AF294" s="16">
        <f t="shared" si="524"/>
        <v>6100.92</v>
      </c>
      <c r="AG294" s="124">
        <f t="shared" si="525"/>
        <v>0</v>
      </c>
    </row>
    <row r="295" spans="2:33" ht="15" customHeight="1" thickBot="1" x14ac:dyDescent="0.3">
      <c r="B295" s="770">
        <f>[1]Sheet1!$B$187</f>
        <v>939</v>
      </c>
      <c r="C295" s="1207" t="str">
        <f>[1]Sheet1!$C$187</f>
        <v>Caja De Registro No. 1 De 0.47X0.47M</v>
      </c>
      <c r="D295" s="1207"/>
      <c r="E295" s="1207"/>
      <c r="F295" s="1207"/>
      <c r="G295" s="470" t="str">
        <f>[1]Sheet1!$E$187</f>
        <v>Unidad</v>
      </c>
      <c r="H295" s="469">
        <f>[1]Sheet1!$D$187</f>
        <v>3</v>
      </c>
      <c r="I295" s="37">
        <f>[1]Sheet1!$F$187</f>
        <v>611</v>
      </c>
      <c r="J295" s="43">
        <f t="shared" si="601"/>
        <v>1833</v>
      </c>
      <c r="K295" s="755"/>
      <c r="L295" s="26"/>
      <c r="M295" s="817"/>
      <c r="N295" s="12"/>
      <c r="O295" s="706">
        <f t="shared" si="599"/>
        <v>3</v>
      </c>
      <c r="P295" s="428">
        <f t="shared" si="600"/>
        <v>1833</v>
      </c>
      <c r="Q295" s="755"/>
      <c r="R295" s="26">
        <v>0</v>
      </c>
      <c r="S295" s="12"/>
      <c r="T295" s="27">
        <f t="shared" si="602"/>
        <v>0</v>
      </c>
      <c r="U295" s="755"/>
      <c r="V295" s="47">
        <f t="shared" si="603"/>
        <v>0</v>
      </c>
      <c r="W295" s="66">
        <f t="shared" si="604"/>
        <v>0</v>
      </c>
      <c r="X295" s="66">
        <f t="shared" si="605"/>
        <v>0</v>
      </c>
      <c r="Y295" s="757">
        <f t="shared" si="606"/>
        <v>0</v>
      </c>
      <c r="Z295" s="755"/>
      <c r="AA295" s="25">
        <f t="shared" si="609"/>
        <v>3</v>
      </c>
      <c r="AB295" s="45">
        <f t="shared" si="607"/>
        <v>1833</v>
      </c>
      <c r="AC295" s="757">
        <f t="shared" si="608"/>
        <v>1</v>
      </c>
      <c r="AF295" s="16">
        <f t="shared" si="524"/>
        <v>1833</v>
      </c>
      <c r="AG295" s="124">
        <f t="shared" si="525"/>
        <v>0</v>
      </c>
    </row>
    <row r="296" spans="2:33" ht="24" customHeight="1" thickBot="1" x14ac:dyDescent="0.3">
      <c r="B296" s="299"/>
      <c r="C296" s="442"/>
      <c r="D296" s="322"/>
      <c r="E296" s="322"/>
      <c r="F296" s="322"/>
      <c r="G296" s="516"/>
      <c r="H296" s="1189" t="s">
        <v>308</v>
      </c>
      <c r="I296" s="1190"/>
      <c r="J296" s="451">
        <f>SUM(J292:J295)</f>
        <v>15578.06</v>
      </c>
      <c r="K296" s="454"/>
      <c r="L296" s="455"/>
      <c r="M296" s="456"/>
      <c r="N296" s="456"/>
      <c r="O296" s="456"/>
      <c r="P296" s="452">
        <f>SUM(P292:P295)</f>
        <v>15578.06</v>
      </c>
      <c r="Q296" s="454"/>
      <c r="R296" s="455"/>
      <c r="S296" s="456"/>
      <c r="T296" s="457"/>
      <c r="U296" s="454"/>
      <c r="V296" s="451">
        <f>SUM(V292:V295)</f>
        <v>0</v>
      </c>
      <c r="W296" s="453">
        <f>SUM(W292:W295)</f>
        <v>0</v>
      </c>
      <c r="X296" s="534">
        <f>SUM(X292:X295)</f>
        <v>0</v>
      </c>
      <c r="Y296" s="458">
        <f>ROUND(X296/P296,4)</f>
        <v>0</v>
      </c>
      <c r="Z296" s="454"/>
      <c r="AA296" s="517"/>
      <c r="AB296" s="451">
        <f>SUM(AB292:AB295)</f>
        <v>15578.06</v>
      </c>
      <c r="AC296" s="458">
        <f t="shared" ref="AC296" si="610">ROUND(AB296/P296,4)</f>
        <v>1</v>
      </c>
      <c r="AF296" s="16">
        <f t="shared" si="524"/>
        <v>15578.06</v>
      </c>
      <c r="AG296" s="124">
        <f t="shared" si="525"/>
        <v>0</v>
      </c>
    </row>
    <row r="297" spans="2:33" ht="14.25" customHeight="1" thickBot="1" x14ac:dyDescent="0.3">
      <c r="B297" s="761">
        <f>[1]Sheet1!$B$188</f>
        <v>1100</v>
      </c>
      <c r="C297" s="1191" t="str">
        <f>[1]Sheet1!$C$188</f>
        <v>INSTALACIONES ELECTRICAS</v>
      </c>
      <c r="D297" s="1192"/>
      <c r="E297" s="1192"/>
      <c r="F297" s="1192"/>
      <c r="G297" s="259"/>
      <c r="H297" s="260"/>
      <c r="I297" s="261"/>
      <c r="J297" s="262"/>
      <c r="K297" s="747"/>
      <c r="L297" s="263"/>
      <c r="M297" s="260"/>
      <c r="N297" s="260"/>
      <c r="O297" s="260"/>
      <c r="P297" s="805"/>
      <c r="Q297" s="747"/>
      <c r="R297" s="263"/>
      <c r="S297" s="260"/>
      <c r="T297" s="264"/>
      <c r="U297" s="747"/>
      <c r="V297" s="265"/>
      <c r="W297" s="261"/>
      <c r="X297" s="261"/>
      <c r="Y297" s="266"/>
      <c r="Z297" s="747"/>
      <c r="AA297" s="263"/>
      <c r="AB297" s="261"/>
      <c r="AC297" s="266"/>
      <c r="AF297" s="16">
        <f t="shared" si="524"/>
        <v>0</v>
      </c>
      <c r="AG297" s="124">
        <f t="shared" si="525"/>
        <v>0</v>
      </c>
    </row>
    <row r="298" spans="2:33" ht="15" customHeight="1" x14ac:dyDescent="0.25">
      <c r="B298" s="890">
        <f>[1]Sheet1!$B$189</f>
        <v>1126</v>
      </c>
      <c r="C298" s="1208" t="str">
        <f>[1]Sheet1!$C$189</f>
        <v>Lámpara Led Tipo Liston 2 Tubos</v>
      </c>
      <c r="D298" s="1209"/>
      <c r="E298" s="1209"/>
      <c r="F298" s="1209"/>
      <c r="G298" s="831" t="str">
        <f>[1]Sheet1!$E$189</f>
        <v>Unidad</v>
      </c>
      <c r="H298" s="832">
        <f>[1]Sheet1!$D$189</f>
        <v>6</v>
      </c>
      <c r="I298" s="45">
        <f>[1]Sheet1!$F$189</f>
        <v>828</v>
      </c>
      <c r="J298" s="804">
        <f t="shared" ref="J298:J300" si="611">ROUND(H298*I298,2)</f>
        <v>4968</v>
      </c>
      <c r="K298" s="747"/>
      <c r="L298" s="25"/>
      <c r="M298" s="816">
        <v>2</v>
      </c>
      <c r="N298" s="706"/>
      <c r="O298" s="706">
        <f t="shared" ref="O298:O300" si="612">H298-L298+M298+N298</f>
        <v>8</v>
      </c>
      <c r="P298" s="795">
        <f t="shared" ref="P298:P300" si="613">ROUND(I298*O298,2)</f>
        <v>6624</v>
      </c>
      <c r="Q298" s="747"/>
      <c r="R298" s="25">
        <v>0</v>
      </c>
      <c r="S298" s="706"/>
      <c r="T298" s="834">
        <f t="shared" ref="T298:T300" si="614">R298+S298</f>
        <v>0</v>
      </c>
      <c r="U298" s="747"/>
      <c r="V298" s="44">
        <f t="shared" ref="V298:V300" si="615">ROUND(R298*I298,2)</f>
        <v>0</v>
      </c>
      <c r="W298" s="45">
        <f t="shared" ref="W298:W300" si="616">ROUND(S298*I298,2)</f>
        <v>0</v>
      </c>
      <c r="X298" s="45">
        <f t="shared" ref="X298:X300" si="617">ROUND(T298*I298,2)</f>
        <v>0</v>
      </c>
      <c r="Y298" s="46">
        <f t="shared" ref="Y298:Y300" si="618">ROUND(X298/J298,4)</f>
        <v>0</v>
      </c>
      <c r="Z298" s="747"/>
      <c r="AA298" s="25">
        <f t="shared" ref="AA298:AA300" si="619">H298-T298</f>
        <v>6</v>
      </c>
      <c r="AB298" s="45">
        <f t="shared" ref="AB298:AB300" si="620">ROUND(AA298*I298,2)</f>
        <v>4968</v>
      </c>
      <c r="AC298" s="46">
        <f t="shared" ref="AC298:AC300" si="621">ROUND(AB298/J298,4)</f>
        <v>1</v>
      </c>
      <c r="AF298" s="16">
        <f t="shared" si="524"/>
        <v>4968</v>
      </c>
      <c r="AG298" s="124">
        <f t="shared" si="525"/>
        <v>1656</v>
      </c>
    </row>
    <row r="299" spans="2:33" ht="15" customHeight="1" x14ac:dyDescent="0.25">
      <c r="B299" s="760">
        <f>[1]Sheet1!$B$190</f>
        <v>1134</v>
      </c>
      <c r="C299" s="1232" t="str">
        <f>[1]Sheet1!$C$190</f>
        <v>Interruptor Sencillo</v>
      </c>
      <c r="D299" s="1232"/>
      <c r="E299" s="1232"/>
      <c r="F299" s="1232"/>
      <c r="G299" s="468" t="str">
        <f>[1]Sheet1!$E$190</f>
        <v>Unidad</v>
      </c>
      <c r="H299" s="796">
        <f>[1]Sheet1!$D$190</f>
        <v>4</v>
      </c>
      <c r="I299" s="37">
        <f>[1]Sheet1!$F$190</f>
        <v>249</v>
      </c>
      <c r="J299" s="43">
        <f t="shared" si="611"/>
        <v>996</v>
      </c>
      <c r="K299" s="755"/>
      <c r="L299" s="26"/>
      <c r="M299" s="817"/>
      <c r="N299" s="12"/>
      <c r="O299" s="12">
        <f t="shared" si="612"/>
        <v>4</v>
      </c>
      <c r="P299" s="428">
        <f t="shared" si="613"/>
        <v>996</v>
      </c>
      <c r="Q299" s="755"/>
      <c r="R299" s="26">
        <v>0</v>
      </c>
      <c r="S299" s="12"/>
      <c r="T299" s="27">
        <f t="shared" si="614"/>
        <v>0</v>
      </c>
      <c r="U299" s="755"/>
      <c r="V299" s="47">
        <f t="shared" si="615"/>
        <v>0</v>
      </c>
      <c r="W299" s="37">
        <f t="shared" si="616"/>
        <v>0</v>
      </c>
      <c r="X299" s="37">
        <f t="shared" si="617"/>
        <v>0</v>
      </c>
      <c r="Y299" s="756">
        <f t="shared" si="618"/>
        <v>0</v>
      </c>
      <c r="Z299" s="755"/>
      <c r="AA299" s="25">
        <f t="shared" ref="AA299" si="622">O299-T299</f>
        <v>4</v>
      </c>
      <c r="AB299" s="45">
        <f t="shared" si="620"/>
        <v>996</v>
      </c>
      <c r="AC299" s="46">
        <f t="shared" si="621"/>
        <v>1</v>
      </c>
      <c r="AF299" s="16">
        <f t="shared" ref="AF299" si="623">X299+AB299</f>
        <v>996</v>
      </c>
      <c r="AG299" s="124">
        <f t="shared" ref="AG299" si="624">P299-AF299</f>
        <v>0</v>
      </c>
    </row>
    <row r="300" spans="2:33" ht="15" customHeight="1" thickBot="1" x14ac:dyDescent="0.3">
      <c r="B300" s="781">
        <f>[1]Sheet1!$B$191</f>
        <v>1139</v>
      </c>
      <c r="C300" s="1184" t="str">
        <f>[1]Sheet1!$C$191</f>
        <v>Tomacorriente Doble 120 V, 15A. (Alambrado)</v>
      </c>
      <c r="D300" s="1185"/>
      <c r="E300" s="1185"/>
      <c r="F300" s="1185"/>
      <c r="G300" s="535" t="str">
        <f>[1]Sheet1!$E$191</f>
        <v>Unidad</v>
      </c>
      <c r="H300" s="536">
        <f>[1]Sheet1!$D$191</f>
        <v>4</v>
      </c>
      <c r="I300" s="66">
        <f>[1]Sheet1!$F$191</f>
        <v>333</v>
      </c>
      <c r="J300" s="62">
        <f t="shared" si="611"/>
        <v>1332</v>
      </c>
      <c r="K300" s="747"/>
      <c r="L300" s="28"/>
      <c r="M300" s="821"/>
      <c r="N300" s="13"/>
      <c r="O300" s="706">
        <f t="shared" si="612"/>
        <v>4</v>
      </c>
      <c r="P300" s="429">
        <f t="shared" si="613"/>
        <v>1332</v>
      </c>
      <c r="Q300" s="747"/>
      <c r="R300" s="67">
        <v>0</v>
      </c>
      <c r="S300" s="36"/>
      <c r="T300" s="68">
        <f t="shared" si="614"/>
        <v>0</v>
      </c>
      <c r="U300" s="747"/>
      <c r="V300" s="49">
        <f t="shared" si="615"/>
        <v>0</v>
      </c>
      <c r="W300" s="51">
        <f t="shared" si="616"/>
        <v>0</v>
      </c>
      <c r="X300" s="51">
        <f t="shared" si="617"/>
        <v>0</v>
      </c>
      <c r="Y300" s="56">
        <f t="shared" si="618"/>
        <v>0</v>
      </c>
      <c r="Z300" s="747"/>
      <c r="AA300" s="67">
        <f t="shared" si="619"/>
        <v>4</v>
      </c>
      <c r="AB300" s="51">
        <f t="shared" si="620"/>
        <v>1332</v>
      </c>
      <c r="AC300" s="56">
        <f t="shared" si="621"/>
        <v>1</v>
      </c>
      <c r="AF300" s="16">
        <f t="shared" si="524"/>
        <v>1332</v>
      </c>
      <c r="AG300" s="124">
        <f t="shared" si="525"/>
        <v>0</v>
      </c>
    </row>
    <row r="301" spans="2:33" ht="23.25" customHeight="1" thickBot="1" x14ac:dyDescent="0.3">
      <c r="B301" s="521"/>
      <c r="C301" s="522"/>
      <c r="D301" s="523"/>
      <c r="E301" s="523"/>
      <c r="F301" s="523"/>
      <c r="G301" s="797"/>
      <c r="H301" s="1203" t="s">
        <v>308</v>
      </c>
      <c r="I301" s="1204"/>
      <c r="J301" s="534">
        <f>SUM(J298:J300)</f>
        <v>7296</v>
      </c>
      <c r="K301" s="454"/>
      <c r="L301" s="455"/>
      <c r="M301" s="456"/>
      <c r="N301" s="456"/>
      <c r="O301" s="456"/>
      <c r="P301" s="451">
        <f>SUM(P298:P300)</f>
        <v>8952</v>
      </c>
      <c r="Q301" s="454"/>
      <c r="R301" s="455"/>
      <c r="S301" s="456"/>
      <c r="T301" s="457"/>
      <c r="U301" s="454"/>
      <c r="V301" s="451">
        <f>SUM(V298:V300)</f>
        <v>0</v>
      </c>
      <c r="W301" s="451">
        <f>SUM(W298:W300)</f>
        <v>0</v>
      </c>
      <c r="X301" s="451">
        <f>SUM(X298:X300)</f>
        <v>0</v>
      </c>
      <c r="Y301" s="533">
        <f>ROUND(X301/P301,4)</f>
        <v>0</v>
      </c>
      <c r="Z301" s="454"/>
      <c r="AA301" s="517"/>
      <c r="AB301" s="451">
        <f>SUM(AB298:AB300)</f>
        <v>7296</v>
      </c>
      <c r="AC301" s="533">
        <f t="shared" ref="AC301" si="625">ROUND(AB301/P301,4)</f>
        <v>0.81499999999999995</v>
      </c>
      <c r="AF301" s="16">
        <f t="shared" si="524"/>
        <v>7296</v>
      </c>
      <c r="AG301" s="124">
        <f t="shared" si="525"/>
        <v>1656</v>
      </c>
    </row>
    <row r="302" spans="2:33" ht="23.25" customHeight="1" thickBot="1" x14ac:dyDescent="0.3">
      <c r="B302" s="279"/>
      <c r="C302" s="1217" t="str">
        <f>[1]Sheet1!$C$192</f>
        <v>Módulo 2 - Primaria</v>
      </c>
      <c r="D302" s="1218"/>
      <c r="E302" s="1218"/>
      <c r="F302" s="1218"/>
      <c r="G302" s="1218"/>
      <c r="H302" s="754"/>
      <c r="I302" s="754"/>
      <c r="J302" s="763"/>
      <c r="K302" s="454"/>
      <c r="L302" s="455"/>
      <c r="M302" s="456"/>
      <c r="N302" s="456"/>
      <c r="O302" s="456"/>
      <c r="P302" s="773"/>
      <c r="Q302" s="454"/>
      <c r="R302" s="455"/>
      <c r="S302" s="456"/>
      <c r="T302" s="457"/>
      <c r="U302" s="454"/>
      <c r="V302" s="783"/>
      <c r="W302" s="784"/>
      <c r="X302" s="784"/>
      <c r="Y302" s="785"/>
      <c r="Z302" s="454"/>
      <c r="AA302" s="455"/>
      <c r="AB302" s="784"/>
      <c r="AC302" s="785"/>
      <c r="AF302" s="16"/>
      <c r="AG302" s="124"/>
    </row>
    <row r="303" spans="2:33" ht="14.25" customHeight="1" thickBot="1" x14ac:dyDescent="0.3">
      <c r="B303" s="761">
        <f>[1]Sheet1!$B$193</f>
        <v>100</v>
      </c>
      <c r="C303" s="1191" t="str">
        <f>[1]Sheet1!$C$193</f>
        <v>PRELIMINARES</v>
      </c>
      <c r="D303" s="1192"/>
      <c r="E303" s="1192"/>
      <c r="F303" s="1192"/>
      <c r="G303" s="259"/>
      <c r="H303" s="260"/>
      <c r="I303" s="261"/>
      <c r="J303" s="262"/>
      <c r="K303" s="747"/>
      <c r="L303" s="418"/>
      <c r="M303" s="422"/>
      <c r="N303" s="422"/>
      <c r="O303" s="422"/>
      <c r="P303" s="430"/>
      <c r="Q303" s="747"/>
      <c r="R303" s="263"/>
      <c r="S303" s="260"/>
      <c r="T303" s="264"/>
      <c r="U303" s="747"/>
      <c r="V303" s="265"/>
      <c r="W303" s="261"/>
      <c r="X303" s="261"/>
      <c r="Y303" s="266"/>
      <c r="Z303" s="747"/>
      <c r="AA303" s="263"/>
      <c r="AB303" s="261"/>
      <c r="AC303" s="266"/>
      <c r="AF303" s="16">
        <f t="shared" si="524"/>
        <v>0</v>
      </c>
      <c r="AG303" s="124">
        <f t="shared" si="525"/>
        <v>0</v>
      </c>
    </row>
    <row r="304" spans="2:33" ht="15" customHeight="1" x14ac:dyDescent="0.25">
      <c r="B304" s="780">
        <f>[1]Sheet1!$B$194</f>
        <v>152</v>
      </c>
      <c r="C304" s="1197" t="str">
        <f>[1]Sheet1!$C$194</f>
        <v>Desmontaje De Accesorios Eléctricos</v>
      </c>
      <c r="D304" s="1198"/>
      <c r="E304" s="1198"/>
      <c r="F304" s="1198"/>
      <c r="G304" s="495" t="str">
        <f>[1]Sheet1!$E$194</f>
        <v>Unidad</v>
      </c>
      <c r="H304" s="496">
        <f>[1]Sheet1!$D$194</f>
        <v>33</v>
      </c>
      <c r="I304" s="55">
        <f>[1]Sheet1!$F$194</f>
        <v>147</v>
      </c>
      <c r="J304" s="38">
        <f t="shared" ref="J304:J307" si="626">ROUND(H304*I304,2)</f>
        <v>4851</v>
      </c>
      <c r="K304" s="747"/>
      <c r="L304" s="269"/>
      <c r="M304" s="818"/>
      <c r="N304" s="270"/>
      <c r="O304" s="270">
        <f t="shared" ref="O304:O307" si="627">H304-L304+M304+N304</f>
        <v>33</v>
      </c>
      <c r="P304" s="427">
        <f t="shared" ref="P304:P307" si="628">ROUND(I304*O304,2)</f>
        <v>4851</v>
      </c>
      <c r="Q304" s="747"/>
      <c r="R304" s="269">
        <f>H304</f>
        <v>33</v>
      </c>
      <c r="S304" s="270"/>
      <c r="T304" s="271">
        <f t="shared" ref="T304:T307" si="629">R304+S304</f>
        <v>33</v>
      </c>
      <c r="U304" s="747"/>
      <c r="V304" s="52">
        <f t="shared" ref="V304:V307" si="630">ROUND(R304*I304,2)</f>
        <v>4851</v>
      </c>
      <c r="W304" s="55">
        <f t="shared" ref="W304:W307" si="631">ROUND(S304*I304,2)</f>
        <v>0</v>
      </c>
      <c r="X304" s="55">
        <f t="shared" ref="X304:X307" si="632">ROUND(T304*I304,2)</f>
        <v>4851</v>
      </c>
      <c r="Y304" s="750">
        <f t="shared" ref="Y304:Y307" si="633">ROUND(X304/J304,4)</f>
        <v>1</v>
      </c>
      <c r="Z304" s="747"/>
      <c r="AA304" s="269">
        <f t="shared" ref="AA304:AA307" si="634">H304-T304</f>
        <v>0</v>
      </c>
      <c r="AB304" s="55">
        <f t="shared" ref="AB304:AB307" si="635">ROUND(AA304*I304,2)</f>
        <v>0</v>
      </c>
      <c r="AC304" s="750">
        <f t="shared" ref="AC304:AC307" si="636">ROUND(AB304/J304,4)</f>
        <v>0</v>
      </c>
      <c r="AF304" s="16">
        <f t="shared" si="524"/>
        <v>4851</v>
      </c>
      <c r="AG304" s="124">
        <f t="shared" si="525"/>
        <v>0</v>
      </c>
    </row>
    <row r="305" spans="2:33" ht="15" customHeight="1" x14ac:dyDescent="0.25">
      <c r="B305" s="901">
        <f>[1]Sheet1!$B$195</f>
        <v>162</v>
      </c>
      <c r="C305" s="1186" t="str">
        <f>[1]Sheet1!$C$195</f>
        <v>Desmontaje De Cubierta Y Estructura de Techo</v>
      </c>
      <c r="D305" s="1187"/>
      <c r="E305" s="1187"/>
      <c r="F305" s="1187"/>
      <c r="G305" s="501" t="str">
        <f>[1]Sheet1!$E$195</f>
        <v>m²</v>
      </c>
      <c r="H305" s="502">
        <f>[1]Sheet1!$D$195</f>
        <v>192.4</v>
      </c>
      <c r="I305" s="37">
        <f>[1]Sheet1!$F$195</f>
        <v>98</v>
      </c>
      <c r="J305" s="43">
        <f t="shared" si="626"/>
        <v>18855.2</v>
      </c>
      <c r="K305" s="755"/>
      <c r="L305" s="26"/>
      <c r="M305" s="817"/>
      <c r="N305" s="12"/>
      <c r="O305" s="12">
        <f t="shared" si="627"/>
        <v>192.4</v>
      </c>
      <c r="P305" s="428">
        <f t="shared" si="628"/>
        <v>18855.2</v>
      </c>
      <c r="Q305" s="755"/>
      <c r="R305" s="26">
        <f>H305</f>
        <v>192.4</v>
      </c>
      <c r="S305" s="12"/>
      <c r="T305" s="27">
        <f t="shared" si="629"/>
        <v>192.4</v>
      </c>
      <c r="U305" s="755"/>
      <c r="V305" s="47">
        <f t="shared" si="630"/>
        <v>18855.2</v>
      </c>
      <c r="W305" s="37">
        <f t="shared" si="631"/>
        <v>0</v>
      </c>
      <c r="X305" s="37">
        <f t="shared" si="632"/>
        <v>18855.2</v>
      </c>
      <c r="Y305" s="756">
        <f t="shared" si="633"/>
        <v>1</v>
      </c>
      <c r="Z305" s="755"/>
      <c r="AA305" s="26">
        <f t="shared" si="634"/>
        <v>0</v>
      </c>
      <c r="AB305" s="37">
        <f t="shared" si="635"/>
        <v>0</v>
      </c>
      <c r="AC305" s="756">
        <f t="shared" si="636"/>
        <v>0</v>
      </c>
      <c r="AF305" s="16">
        <f t="shared" ref="AF305:AF306" si="637">X305+AB305</f>
        <v>18855.2</v>
      </c>
      <c r="AG305" s="124">
        <f t="shared" ref="AG305:AG306" si="638">P305-AF305</f>
        <v>0</v>
      </c>
    </row>
    <row r="306" spans="2:33" ht="15" customHeight="1" x14ac:dyDescent="0.25">
      <c r="B306" s="890">
        <f>[1]Sheet1!$B$196</f>
        <v>169</v>
      </c>
      <c r="C306" s="1186" t="str">
        <f>[1]Sheet1!$C$196</f>
        <v>Desmontaje De Puerta De Metal (Una Hoja)</v>
      </c>
      <c r="D306" s="1187"/>
      <c r="E306" s="1187"/>
      <c r="F306" s="1187"/>
      <c r="G306" s="501" t="str">
        <f>[1]Sheet1!$E$196</f>
        <v>Unidad</v>
      </c>
      <c r="H306" s="502">
        <f>[1]Sheet1!$D$196</f>
        <v>4</v>
      </c>
      <c r="I306" s="37">
        <f>[1]Sheet1!$F$196</f>
        <v>212</v>
      </c>
      <c r="J306" s="43">
        <f t="shared" si="626"/>
        <v>848</v>
      </c>
      <c r="K306" s="755"/>
      <c r="L306" s="26"/>
      <c r="M306" s="817">
        <v>1</v>
      </c>
      <c r="N306" s="12"/>
      <c r="O306" s="12">
        <f t="shared" si="627"/>
        <v>5</v>
      </c>
      <c r="P306" s="428">
        <f t="shared" si="628"/>
        <v>1060</v>
      </c>
      <c r="Q306" s="755"/>
      <c r="R306" s="26">
        <f t="shared" ref="R306:R307" si="639">H306</f>
        <v>4</v>
      </c>
      <c r="S306" s="12"/>
      <c r="T306" s="27">
        <f t="shared" si="629"/>
        <v>4</v>
      </c>
      <c r="U306" s="755"/>
      <c r="V306" s="47">
        <f t="shared" si="630"/>
        <v>848</v>
      </c>
      <c r="W306" s="37">
        <f t="shared" si="631"/>
        <v>0</v>
      </c>
      <c r="X306" s="37">
        <f t="shared" si="632"/>
        <v>848</v>
      </c>
      <c r="Y306" s="756">
        <f t="shared" si="633"/>
        <v>1</v>
      </c>
      <c r="Z306" s="755"/>
      <c r="AA306" s="26">
        <f t="shared" si="634"/>
        <v>0</v>
      </c>
      <c r="AB306" s="37">
        <f t="shared" si="635"/>
        <v>0</v>
      </c>
      <c r="AC306" s="756">
        <f t="shared" si="636"/>
        <v>0</v>
      </c>
      <c r="AF306" s="16">
        <f t="shared" si="637"/>
        <v>848</v>
      </c>
      <c r="AG306" s="124">
        <f t="shared" si="638"/>
        <v>212</v>
      </c>
    </row>
    <row r="307" spans="2:33" ht="15" customHeight="1" thickBot="1" x14ac:dyDescent="0.3">
      <c r="B307" s="781">
        <f>[1]Sheet1!$B$197</f>
        <v>175</v>
      </c>
      <c r="C307" s="1184" t="str">
        <f>[1]Sheet1!$C$197</f>
        <v>Desmontaje De Ventana de Metal</v>
      </c>
      <c r="D307" s="1185"/>
      <c r="E307" s="1185"/>
      <c r="F307" s="1185"/>
      <c r="G307" s="535" t="str">
        <f>[1]Sheet1!$E$197</f>
        <v>m²</v>
      </c>
      <c r="H307" s="536">
        <f>[1]Sheet1!$D$197</f>
        <v>7.69</v>
      </c>
      <c r="I307" s="66">
        <f>[1]Sheet1!$F$197</f>
        <v>100</v>
      </c>
      <c r="J307" s="62">
        <f t="shared" si="626"/>
        <v>769</v>
      </c>
      <c r="K307" s="747"/>
      <c r="L307" s="28"/>
      <c r="M307" s="821"/>
      <c r="N307" s="13"/>
      <c r="O307" s="706">
        <f t="shared" si="627"/>
        <v>7.69</v>
      </c>
      <c r="P307" s="429">
        <f t="shared" si="628"/>
        <v>769</v>
      </c>
      <c r="Q307" s="747"/>
      <c r="R307" s="26">
        <f t="shared" si="639"/>
        <v>7.69</v>
      </c>
      <c r="S307" s="36"/>
      <c r="T307" s="68">
        <f t="shared" si="629"/>
        <v>7.69</v>
      </c>
      <c r="U307" s="747"/>
      <c r="V307" s="49">
        <f t="shared" si="630"/>
        <v>769</v>
      </c>
      <c r="W307" s="51">
        <f t="shared" si="631"/>
        <v>0</v>
      </c>
      <c r="X307" s="51">
        <f t="shared" si="632"/>
        <v>769</v>
      </c>
      <c r="Y307" s="56">
        <f t="shared" si="633"/>
        <v>1</v>
      </c>
      <c r="Z307" s="747"/>
      <c r="AA307" s="67">
        <f t="shared" si="634"/>
        <v>0</v>
      </c>
      <c r="AB307" s="51">
        <f t="shared" si="635"/>
        <v>0</v>
      </c>
      <c r="AC307" s="56">
        <f t="shared" si="636"/>
        <v>0</v>
      </c>
      <c r="AF307" s="16">
        <f t="shared" si="524"/>
        <v>769</v>
      </c>
      <c r="AG307" s="124">
        <f t="shared" si="525"/>
        <v>0</v>
      </c>
    </row>
    <row r="308" spans="2:33" ht="23.25" customHeight="1" thickBot="1" x14ac:dyDescent="0.3">
      <c r="B308" s="301"/>
      <c r="C308" s="527"/>
      <c r="D308" s="528"/>
      <c r="E308" s="528"/>
      <c r="F308" s="528"/>
      <c r="G308" s="529"/>
      <c r="H308" s="1203" t="s">
        <v>308</v>
      </c>
      <c r="I308" s="1204"/>
      <c r="J308" s="534">
        <f>SUM(J304:J307)</f>
        <v>25323.200000000001</v>
      </c>
      <c r="K308" s="454"/>
      <c r="L308" s="455"/>
      <c r="M308" s="456"/>
      <c r="N308" s="456"/>
      <c r="O308" s="456"/>
      <c r="P308" s="451">
        <f>SUM(P304:P307)</f>
        <v>25535.200000000001</v>
      </c>
      <c r="Q308" s="454"/>
      <c r="R308" s="455"/>
      <c r="S308" s="456"/>
      <c r="T308" s="457"/>
      <c r="U308" s="454"/>
      <c r="V308" s="451">
        <f>SUM(V304:V307)</f>
        <v>25323.200000000001</v>
      </c>
      <c r="W308" s="451">
        <f>SUM(W304:W307)</f>
        <v>0</v>
      </c>
      <c r="X308" s="451">
        <f>SUM(X304:X307)</f>
        <v>25323.200000000001</v>
      </c>
      <c r="Y308" s="533">
        <f>ROUND(X308/P308,4)</f>
        <v>0.99170000000000003</v>
      </c>
      <c r="Z308" s="454"/>
      <c r="AA308" s="517"/>
      <c r="AB308" s="451">
        <f>SUM(AB304:AB307)</f>
        <v>0</v>
      </c>
      <c r="AC308" s="533">
        <f t="shared" ref="AC308" si="640">ROUND(AB308/P308,4)</f>
        <v>0</v>
      </c>
      <c r="AF308" s="16">
        <f t="shared" si="524"/>
        <v>25323.200000000001</v>
      </c>
      <c r="AG308" s="124">
        <f t="shared" si="525"/>
        <v>212</v>
      </c>
    </row>
    <row r="309" spans="2:33" ht="14.25" customHeight="1" thickBot="1" x14ac:dyDescent="0.3">
      <c r="B309" s="761">
        <f>[1]Sheet1!$B$198</f>
        <v>500</v>
      </c>
      <c r="C309" s="1191" t="str">
        <f>[1]Sheet1!$C$198</f>
        <v>CUBIERTA Y ESTRUCTURA DE TECHO</v>
      </c>
      <c r="D309" s="1192"/>
      <c r="E309" s="1192"/>
      <c r="F309" s="1192"/>
      <c r="G309" s="259"/>
      <c r="H309" s="260"/>
      <c r="I309" s="261"/>
      <c r="J309" s="262"/>
      <c r="K309" s="747"/>
      <c r="L309" s="418"/>
      <c r="M309" s="422"/>
      <c r="N309" s="422"/>
      <c r="O309" s="15"/>
      <c r="P309" s="430"/>
      <c r="Q309" s="747"/>
      <c r="R309" s="263"/>
      <c r="S309" s="260"/>
      <c r="T309" s="264"/>
      <c r="U309" s="747"/>
      <c r="V309" s="265"/>
      <c r="W309" s="261"/>
      <c r="X309" s="261"/>
      <c r="Y309" s="266"/>
      <c r="Z309" s="747"/>
      <c r="AA309" s="263"/>
      <c r="AB309" s="261"/>
      <c r="AC309" s="266"/>
      <c r="AF309" s="16">
        <f t="shared" si="524"/>
        <v>0</v>
      </c>
      <c r="AG309" s="124">
        <f t="shared" si="525"/>
        <v>0</v>
      </c>
    </row>
    <row r="310" spans="2:33" ht="15" customHeight="1" x14ac:dyDescent="0.25">
      <c r="B310" s="782">
        <f>[1]Sheet1!$B$199</f>
        <v>518</v>
      </c>
      <c r="C310" s="1186" t="str">
        <f>[1]Sheet1!$C$199</f>
        <v>Estructura Metálica Para Techo (Costanera Doble)</v>
      </c>
      <c r="D310" s="1187"/>
      <c r="E310" s="1187"/>
      <c r="F310" s="1187"/>
      <c r="G310" s="501" t="str">
        <f>[1]Sheet1!$E$199</f>
        <v>m²</v>
      </c>
      <c r="H310" s="502">
        <f>[1]Sheet1!$D$199</f>
        <v>236.52</v>
      </c>
      <c r="I310" s="37">
        <f>[1]Sheet1!$F$199</f>
        <v>236</v>
      </c>
      <c r="J310" s="43">
        <f t="shared" ref="J310" si="641">ROUND(H310*I310,2)</f>
        <v>55818.720000000001</v>
      </c>
      <c r="K310" s="755"/>
      <c r="L310" s="26"/>
      <c r="M310" s="817"/>
      <c r="N310" s="12"/>
      <c r="O310" s="706">
        <f t="shared" ref="O310:O311" si="642">H310-L310+M310+N310</f>
        <v>236.52</v>
      </c>
      <c r="P310" s="428">
        <f t="shared" ref="P310" si="643">ROUND(I310*O310,2)</f>
        <v>55818.720000000001</v>
      </c>
      <c r="Q310" s="755"/>
      <c r="R310" s="26">
        <v>0</v>
      </c>
      <c r="S310" s="12"/>
      <c r="T310" s="27">
        <f t="shared" ref="T310" si="644">R310+S310</f>
        <v>0</v>
      </c>
      <c r="U310" s="755"/>
      <c r="V310" s="47">
        <f t="shared" ref="V310" si="645">ROUND(R310*I310,2)</f>
        <v>0</v>
      </c>
      <c r="W310" s="37">
        <f t="shared" ref="W310" si="646">ROUND(S310*I310,2)</f>
        <v>0</v>
      </c>
      <c r="X310" s="37">
        <f t="shared" ref="X310" si="647">ROUND(T310*I310,2)</f>
        <v>0</v>
      </c>
      <c r="Y310" s="756">
        <f t="shared" ref="Y310" si="648">ROUND(X310/J310,4)</f>
        <v>0</v>
      </c>
      <c r="Z310" s="755"/>
      <c r="AA310" s="26">
        <f t="shared" ref="AA310" si="649">H310-T310</f>
        <v>236.52</v>
      </c>
      <c r="AB310" s="37">
        <f t="shared" ref="AB310" si="650">ROUND(AA310*I310,2)</f>
        <v>55818.720000000001</v>
      </c>
      <c r="AC310" s="756">
        <f t="shared" ref="AC310" si="651">ROUND(AB310/J310,4)</f>
        <v>1</v>
      </c>
      <c r="AF310" s="16">
        <f t="shared" si="524"/>
        <v>55818.720000000001</v>
      </c>
      <c r="AG310" s="124">
        <f t="shared" si="525"/>
        <v>0</v>
      </c>
    </row>
    <row r="311" spans="2:33" ht="30" customHeight="1" thickBot="1" x14ac:dyDescent="0.3">
      <c r="B311" s="886">
        <f>[1]Sheet1!$B$200</f>
        <v>525</v>
      </c>
      <c r="C311" s="1184" t="str">
        <f>[1]Sheet1!$C$200</f>
        <v>Cubierta De Lámina Termoacústica (Incluye Canal Y Bap Ѳ=3" + cerramiento de block pin)</v>
      </c>
      <c r="D311" s="1185"/>
      <c r="E311" s="1185"/>
      <c r="F311" s="1185"/>
      <c r="G311" s="497" t="str">
        <f>[1]Sheet1!$E$200</f>
        <v>m²</v>
      </c>
      <c r="H311" s="498">
        <f>[1]Sheet1!$D$200</f>
        <v>192.4</v>
      </c>
      <c r="I311" s="66">
        <f>[1]Sheet1!$F$200</f>
        <v>412</v>
      </c>
      <c r="J311" s="62">
        <f t="shared" ref="J311" si="652">ROUND(H311*I311,2)</f>
        <v>79268.800000000003</v>
      </c>
      <c r="K311" s="747"/>
      <c r="L311" s="28"/>
      <c r="M311" s="13">
        <v>44.12</v>
      </c>
      <c r="N311" s="13"/>
      <c r="O311" s="706">
        <f t="shared" si="642"/>
        <v>236.52</v>
      </c>
      <c r="P311" s="429">
        <f t="shared" ref="P311" si="653">ROUND(I311*O311,2)</f>
        <v>97446.24</v>
      </c>
      <c r="Q311" s="747"/>
      <c r="R311" s="28">
        <v>0</v>
      </c>
      <c r="S311" s="13"/>
      <c r="T311" s="29">
        <f t="shared" ref="T311" si="654">R311+S311</f>
        <v>0</v>
      </c>
      <c r="U311" s="747"/>
      <c r="V311" s="53">
        <f t="shared" ref="V311" si="655">ROUND(R311*I311,2)</f>
        <v>0</v>
      </c>
      <c r="W311" s="66">
        <f t="shared" ref="W311" si="656">ROUND(S311*I311,2)</f>
        <v>0</v>
      </c>
      <c r="X311" s="66">
        <f t="shared" ref="X311" si="657">ROUND(T311*I311,2)</f>
        <v>0</v>
      </c>
      <c r="Y311" s="753">
        <f t="shared" ref="Y311" si="658">ROUND(X311/J311,4)</f>
        <v>0</v>
      </c>
      <c r="Z311" s="747"/>
      <c r="AA311" s="28">
        <f t="shared" ref="AA311" si="659">H311-T311</f>
        <v>192.4</v>
      </c>
      <c r="AB311" s="66">
        <f t="shared" ref="AB311" si="660">ROUND(AA311*I311,2)</f>
        <v>79268.800000000003</v>
      </c>
      <c r="AC311" s="753">
        <f t="shared" ref="AC311" si="661">ROUND(AB311/J311,4)</f>
        <v>1</v>
      </c>
      <c r="AF311" s="16">
        <f t="shared" si="524"/>
        <v>79268.800000000003</v>
      </c>
      <c r="AG311" s="124">
        <f t="shared" si="525"/>
        <v>18177.440000000002</v>
      </c>
    </row>
    <row r="312" spans="2:33" ht="23.25" customHeight="1" thickBot="1" x14ac:dyDescent="0.3">
      <c r="B312" s="299"/>
      <c r="C312" s="442"/>
      <c r="D312" s="322"/>
      <c r="E312" s="322"/>
      <c r="F312" s="322"/>
      <c r="G312" s="530"/>
      <c r="H312" s="1189" t="s">
        <v>308</v>
      </c>
      <c r="I312" s="1190"/>
      <c r="J312" s="451">
        <f>SUM(J310:J311)</f>
        <v>135087.52000000002</v>
      </c>
      <c r="K312" s="454"/>
      <c r="L312" s="455"/>
      <c r="M312" s="456"/>
      <c r="N312" s="456"/>
      <c r="O312" s="456"/>
      <c r="P312" s="451">
        <f>SUM(P310:P311)</f>
        <v>153264.96000000002</v>
      </c>
      <c r="Q312" s="454"/>
      <c r="R312" s="455"/>
      <c r="S312" s="456"/>
      <c r="T312" s="457"/>
      <c r="U312" s="454"/>
      <c r="V312" s="451">
        <f>SUM(V311:V311)</f>
        <v>0</v>
      </c>
      <c r="W312" s="451">
        <f>SUM(W311:W311)</f>
        <v>0</v>
      </c>
      <c r="X312" s="451">
        <f>SUM(X311:X311)</f>
        <v>0</v>
      </c>
      <c r="Y312" s="458">
        <f>ROUND(X312/P312,4)</f>
        <v>0</v>
      </c>
      <c r="Z312" s="454"/>
      <c r="AA312" s="517"/>
      <c r="AB312" s="451">
        <f>SUM(AB310:AB311)</f>
        <v>135087.52000000002</v>
      </c>
      <c r="AC312" s="458">
        <f t="shared" ref="AC312" si="662">ROUND(AB312/P312,4)</f>
        <v>0.88139999999999996</v>
      </c>
      <c r="AF312" s="16">
        <f t="shared" si="524"/>
        <v>135087.52000000002</v>
      </c>
      <c r="AG312" s="124">
        <f t="shared" si="525"/>
        <v>18177.440000000002</v>
      </c>
    </row>
    <row r="313" spans="2:33" ht="15.75" thickBot="1" x14ac:dyDescent="0.3">
      <c r="B313" s="761">
        <f>[1]Sheet1!$B$201</f>
        <v>600</v>
      </c>
      <c r="C313" s="1191" t="str">
        <f>[1]Sheet1!$C$201</f>
        <v>ACABADOS</v>
      </c>
      <c r="D313" s="1192"/>
      <c r="E313" s="1192"/>
      <c r="F313" s="1192"/>
      <c r="G313" s="259"/>
      <c r="H313" s="260"/>
      <c r="I313" s="261"/>
      <c r="J313" s="262"/>
      <c r="K313" s="747"/>
      <c r="L313" s="418"/>
      <c r="M313" s="422"/>
      <c r="N313" s="422"/>
      <c r="O313" s="422"/>
      <c r="P313" s="430"/>
      <c r="Q313" s="747"/>
      <c r="R313" s="263"/>
      <c r="S313" s="260"/>
      <c r="T313" s="264"/>
      <c r="U313" s="747"/>
      <c r="V313" s="265"/>
      <c r="W313" s="261"/>
      <c r="X313" s="261"/>
      <c r="Y313" s="266"/>
      <c r="Z313" s="747"/>
      <c r="AA313" s="263"/>
      <c r="AB313" s="261"/>
      <c r="AC313" s="266"/>
      <c r="AF313" s="16">
        <f t="shared" si="524"/>
        <v>0</v>
      </c>
      <c r="AG313" s="124">
        <f t="shared" si="525"/>
        <v>0</v>
      </c>
    </row>
    <row r="314" spans="2:33" ht="15" customHeight="1" x14ac:dyDescent="0.25">
      <c r="B314" s="780">
        <f>[1]Sheet1!$B$202</f>
        <v>604</v>
      </c>
      <c r="C314" s="1197" t="str">
        <f>[1]Sheet1!$C$202</f>
        <v>Remozamiento De Muro (Repello + Cernido)</v>
      </c>
      <c r="D314" s="1198"/>
      <c r="E314" s="1198"/>
      <c r="F314" s="1198"/>
      <c r="G314" s="499" t="str">
        <f>[1]Sheet1!$E$202</f>
        <v>m²</v>
      </c>
      <c r="H314" s="500">
        <f>[1]Sheet1!$D$202</f>
        <v>892.43</v>
      </c>
      <c r="I314" s="55">
        <f>[1]Sheet1!$F$202</f>
        <v>92</v>
      </c>
      <c r="J314" s="38">
        <f t="shared" ref="J314:J317" si="663">ROUND(H314*I314,2)</f>
        <v>82103.56</v>
      </c>
      <c r="K314" s="747"/>
      <c r="L314" s="269"/>
      <c r="M314" s="818"/>
      <c r="N314" s="270"/>
      <c r="O314" s="270">
        <f t="shared" ref="O314:O317" si="664">H314-L314+M314+N314</f>
        <v>892.43</v>
      </c>
      <c r="P314" s="427">
        <f t="shared" ref="P314:P317" si="665">ROUND(I314*O314,2)</f>
        <v>82103.56</v>
      </c>
      <c r="Q314" s="747"/>
      <c r="R314" s="269">
        <v>0</v>
      </c>
      <c r="S314" s="270"/>
      <c r="T314" s="271">
        <f t="shared" ref="T314:T317" si="666">R314+S314</f>
        <v>0</v>
      </c>
      <c r="U314" s="747"/>
      <c r="V314" s="52">
        <f t="shared" ref="V314:V317" si="667">ROUND(R314*I314,2)</f>
        <v>0</v>
      </c>
      <c r="W314" s="55">
        <f t="shared" ref="W314:W317" si="668">ROUND(S314*I314,2)</f>
        <v>0</v>
      </c>
      <c r="X314" s="55">
        <f t="shared" ref="X314:X317" si="669">ROUND(T314*I314,2)</f>
        <v>0</v>
      </c>
      <c r="Y314" s="750">
        <f t="shared" ref="Y314:Y317" si="670">ROUND(X314/J314,4)</f>
        <v>0</v>
      </c>
      <c r="Z314" s="747"/>
      <c r="AA314" s="269">
        <f t="shared" ref="AA314:AA317" si="671">H314-T314</f>
        <v>892.43</v>
      </c>
      <c r="AB314" s="55">
        <f t="shared" ref="AB314:AB317" si="672">ROUND(AA314*I314,2)</f>
        <v>82103.56</v>
      </c>
      <c r="AC314" s="750">
        <f t="shared" ref="AC314:AC317" si="673">ROUND(AB314/J314,4)</f>
        <v>1</v>
      </c>
      <c r="AF314" s="16">
        <f t="shared" si="524"/>
        <v>82103.56</v>
      </c>
      <c r="AG314" s="124">
        <f t="shared" si="525"/>
        <v>0</v>
      </c>
    </row>
    <row r="315" spans="2:33" ht="15" customHeight="1" x14ac:dyDescent="0.25">
      <c r="B315" s="890">
        <f>[1]Sheet1!$B$203</f>
        <v>634</v>
      </c>
      <c r="C315" s="1186" t="str">
        <f>[1]Sheet1!$C$203</f>
        <v>Piso De Granito (base selecto t=0.10m)</v>
      </c>
      <c r="D315" s="1187"/>
      <c r="E315" s="1187"/>
      <c r="F315" s="1187"/>
      <c r="G315" s="501" t="str">
        <f>[1]Sheet1!$E$203</f>
        <v>m²</v>
      </c>
      <c r="H315" s="502">
        <f>[1]Sheet1!$D$203</f>
        <v>333.72</v>
      </c>
      <c r="I315" s="37">
        <f>[1]Sheet1!$F$203</f>
        <v>284</v>
      </c>
      <c r="J315" s="43">
        <f t="shared" si="663"/>
        <v>94776.48</v>
      </c>
      <c r="K315" s="747"/>
      <c r="L315" s="26"/>
      <c r="M315" s="911">
        <v>20.28</v>
      </c>
      <c r="N315" s="12"/>
      <c r="O315" s="12">
        <f t="shared" si="664"/>
        <v>354</v>
      </c>
      <c r="P315" s="428">
        <f t="shared" si="665"/>
        <v>100536</v>
      </c>
      <c r="Q315" s="747"/>
      <c r="R315" s="26">
        <v>0</v>
      </c>
      <c r="S315" s="12"/>
      <c r="T315" s="27">
        <f t="shared" si="666"/>
        <v>0</v>
      </c>
      <c r="U315" s="747"/>
      <c r="V315" s="47">
        <f t="shared" si="667"/>
        <v>0</v>
      </c>
      <c r="W315" s="37">
        <f t="shared" si="668"/>
        <v>0</v>
      </c>
      <c r="X315" s="37">
        <f t="shared" si="669"/>
        <v>0</v>
      </c>
      <c r="Y315" s="751">
        <f t="shared" si="670"/>
        <v>0</v>
      </c>
      <c r="Z315" s="747"/>
      <c r="AA315" s="26">
        <f t="shared" si="671"/>
        <v>333.72</v>
      </c>
      <c r="AB315" s="37">
        <f t="shared" si="672"/>
        <v>94776.48</v>
      </c>
      <c r="AC315" s="751">
        <f t="shared" si="673"/>
        <v>1</v>
      </c>
      <c r="AF315" s="16">
        <f t="shared" si="524"/>
        <v>94776.48</v>
      </c>
      <c r="AG315" s="124">
        <f t="shared" si="525"/>
        <v>5759.5200000000041</v>
      </c>
    </row>
    <row r="316" spans="2:33" ht="15" customHeight="1" x14ac:dyDescent="0.25">
      <c r="B316" s="782">
        <f>[1]Sheet1!$B$204</f>
        <v>654</v>
      </c>
      <c r="C316" s="1186" t="str">
        <f>[1]Sheet1!$C$204</f>
        <v>Pintura De Muros</v>
      </c>
      <c r="D316" s="1187"/>
      <c r="E316" s="1187"/>
      <c r="F316" s="1187"/>
      <c r="G316" s="501" t="str">
        <f>[1]Sheet1!$E$204</f>
        <v>m²</v>
      </c>
      <c r="H316" s="502">
        <f>[1]Sheet1!$D$204</f>
        <v>643.21</v>
      </c>
      <c r="I316" s="37">
        <f>[1]Sheet1!$F$204</f>
        <v>53</v>
      </c>
      <c r="J316" s="43">
        <f t="shared" si="663"/>
        <v>34090.129999999997</v>
      </c>
      <c r="K316" s="747"/>
      <c r="L316" s="26"/>
      <c r="M316" s="817"/>
      <c r="N316" s="12"/>
      <c r="O316" s="12">
        <f t="shared" si="664"/>
        <v>643.21</v>
      </c>
      <c r="P316" s="428">
        <f t="shared" si="665"/>
        <v>34090.129999999997</v>
      </c>
      <c r="Q316" s="747"/>
      <c r="R316" s="26">
        <v>0</v>
      </c>
      <c r="S316" s="12"/>
      <c r="T316" s="27">
        <f t="shared" si="666"/>
        <v>0</v>
      </c>
      <c r="U316" s="747"/>
      <c r="V316" s="47">
        <f t="shared" si="667"/>
        <v>0</v>
      </c>
      <c r="W316" s="37">
        <f t="shared" si="668"/>
        <v>0</v>
      </c>
      <c r="X316" s="37">
        <f t="shared" si="669"/>
        <v>0</v>
      </c>
      <c r="Y316" s="751">
        <f t="shared" si="670"/>
        <v>0</v>
      </c>
      <c r="Z316" s="747"/>
      <c r="AA316" s="26">
        <f t="shared" si="671"/>
        <v>643.21</v>
      </c>
      <c r="AB316" s="37">
        <f t="shared" si="672"/>
        <v>34090.129999999997</v>
      </c>
      <c r="AC316" s="751">
        <f t="shared" si="673"/>
        <v>1</v>
      </c>
      <c r="AF316" s="16">
        <f t="shared" si="524"/>
        <v>34090.129999999997</v>
      </c>
      <c r="AG316" s="124">
        <f t="shared" si="525"/>
        <v>0</v>
      </c>
    </row>
    <row r="317" spans="2:33" ht="15" customHeight="1" thickBot="1" x14ac:dyDescent="0.3">
      <c r="B317" s="781">
        <f>[1]Sheet1!$B$205</f>
        <v>655</v>
      </c>
      <c r="C317" s="1207" t="str">
        <f>[1]Sheet1!$C$205</f>
        <v>Pintura De Zocalo</v>
      </c>
      <c r="D317" s="1207"/>
      <c r="E317" s="1207"/>
      <c r="F317" s="1207"/>
      <c r="G317" s="503" t="str">
        <f>[1]Sheet1!$E$205</f>
        <v>m²</v>
      </c>
      <c r="H317" s="504">
        <f>[1]Sheet1!$D$205</f>
        <v>74.52</v>
      </c>
      <c r="I317" s="66">
        <f>[1]Sheet1!$F$205</f>
        <v>52</v>
      </c>
      <c r="J317" s="62">
        <f t="shared" si="663"/>
        <v>3875.04</v>
      </c>
      <c r="K317" s="747"/>
      <c r="L317" s="28"/>
      <c r="M317" s="821"/>
      <c r="N317" s="13"/>
      <c r="O317" s="706">
        <f t="shared" si="664"/>
        <v>74.52</v>
      </c>
      <c r="P317" s="429">
        <f t="shared" si="665"/>
        <v>3875.04</v>
      </c>
      <c r="Q317" s="747"/>
      <c r="R317" s="28">
        <v>0</v>
      </c>
      <c r="S317" s="13"/>
      <c r="T317" s="29">
        <f t="shared" si="666"/>
        <v>0</v>
      </c>
      <c r="U317" s="747"/>
      <c r="V317" s="53">
        <f t="shared" si="667"/>
        <v>0</v>
      </c>
      <c r="W317" s="66">
        <f t="shared" si="668"/>
        <v>0</v>
      </c>
      <c r="X317" s="66">
        <f t="shared" si="669"/>
        <v>0</v>
      </c>
      <c r="Y317" s="753">
        <f t="shared" si="670"/>
        <v>0</v>
      </c>
      <c r="Z317" s="747"/>
      <c r="AA317" s="28">
        <f t="shared" si="671"/>
        <v>74.52</v>
      </c>
      <c r="AB317" s="66">
        <f t="shared" si="672"/>
        <v>3875.04</v>
      </c>
      <c r="AC317" s="753">
        <f t="shared" si="673"/>
        <v>1</v>
      </c>
      <c r="AF317" s="16">
        <f t="shared" si="524"/>
        <v>3875.04</v>
      </c>
      <c r="AG317" s="124">
        <f t="shared" si="525"/>
        <v>0</v>
      </c>
    </row>
    <row r="318" spans="2:33" ht="23.25" customHeight="1" thickBot="1" x14ac:dyDescent="0.3">
      <c r="B318" s="299"/>
      <c r="C318" s="442"/>
      <c r="D318" s="322"/>
      <c r="E318" s="322"/>
      <c r="F318" s="322"/>
      <c r="G318" s="531"/>
      <c r="H318" s="1189" t="s">
        <v>308</v>
      </c>
      <c r="I318" s="1190"/>
      <c r="J318" s="451">
        <f>SUM(J314:J317)</f>
        <v>214845.21</v>
      </c>
      <c r="K318" s="454"/>
      <c r="L318" s="455"/>
      <c r="M318" s="456"/>
      <c r="N318" s="456"/>
      <c r="O318" s="456"/>
      <c r="P318" s="451">
        <f>SUM(P314:P317)</f>
        <v>220604.73</v>
      </c>
      <c r="Q318" s="454"/>
      <c r="R318" s="455"/>
      <c r="S318" s="456"/>
      <c r="T318" s="457"/>
      <c r="U318" s="454"/>
      <c r="V318" s="451">
        <f>SUM(V314:V317)</f>
        <v>0</v>
      </c>
      <c r="W318" s="451">
        <f>SUM(W314:W317)</f>
        <v>0</v>
      </c>
      <c r="X318" s="451">
        <f>SUM(X314:X317)</f>
        <v>0</v>
      </c>
      <c r="Y318" s="458">
        <f>ROUND(X318/P318,4)</f>
        <v>0</v>
      </c>
      <c r="Z318" s="454"/>
      <c r="AA318" s="517"/>
      <c r="AB318" s="451">
        <f>SUM(AB314:AB317)</f>
        <v>214845.21</v>
      </c>
      <c r="AC318" s="458">
        <f t="shared" ref="AC318" si="674">ROUND(AB318/P318,4)</f>
        <v>0.97389999999999999</v>
      </c>
      <c r="AF318" s="16">
        <f t="shared" si="524"/>
        <v>214845.21</v>
      </c>
      <c r="AG318" s="124">
        <f t="shared" si="525"/>
        <v>5759.5200000000186</v>
      </c>
    </row>
    <row r="319" spans="2:33" ht="14.25" customHeight="1" thickBot="1" x14ac:dyDescent="0.3">
      <c r="B319" s="761">
        <f>[1]Sheet1!$B$206</f>
        <v>700</v>
      </c>
      <c r="C319" s="1191" t="str">
        <f>[1]Sheet1!$C$206</f>
        <v>PUERTAS</v>
      </c>
      <c r="D319" s="1192"/>
      <c r="E319" s="1192"/>
      <c r="F319" s="1192"/>
      <c r="G319" s="259"/>
      <c r="H319" s="260"/>
      <c r="I319" s="261"/>
      <c r="J319" s="262"/>
      <c r="K319" s="747"/>
      <c r="L319" s="418"/>
      <c r="M319" s="422"/>
      <c r="N319" s="422"/>
      <c r="O319" s="260"/>
      <c r="P319" s="430"/>
      <c r="Q319" s="747"/>
      <c r="R319" s="263"/>
      <c r="S319" s="260"/>
      <c r="T319" s="264"/>
      <c r="U319" s="747"/>
      <c r="V319" s="265"/>
      <c r="W319" s="261"/>
      <c r="X319" s="261"/>
      <c r="Y319" s="266"/>
      <c r="Z319" s="747"/>
      <c r="AA319" s="263"/>
      <c r="AB319" s="261"/>
      <c r="AC319" s="266"/>
      <c r="AF319" s="16">
        <f t="shared" si="524"/>
        <v>0</v>
      </c>
      <c r="AG319" s="124">
        <f t="shared" si="525"/>
        <v>0</v>
      </c>
    </row>
    <row r="320" spans="2:33" ht="15" customHeight="1" thickBot="1" x14ac:dyDescent="0.3">
      <c r="B320" s="786">
        <f>[1]Sheet1!$B$207</f>
        <v>715</v>
      </c>
      <c r="C320" s="1184" t="str">
        <f>[1]Sheet1!$C$207</f>
        <v>Puerta De Metal con pivote</v>
      </c>
      <c r="D320" s="1185"/>
      <c r="E320" s="1185"/>
      <c r="F320" s="1185"/>
      <c r="G320" s="535" t="str">
        <f>[1]Sheet1!$E$207</f>
        <v>Unidad</v>
      </c>
      <c r="H320" s="536">
        <f>[2]Sheet1!$D$207</f>
        <v>5</v>
      </c>
      <c r="I320" s="66">
        <f>[2]Sheet1!$F$207</f>
        <v>2654</v>
      </c>
      <c r="J320" s="62">
        <f t="shared" ref="J320" si="675">ROUND(H320*I320,2)</f>
        <v>13270</v>
      </c>
      <c r="K320" s="747"/>
      <c r="L320" s="284"/>
      <c r="M320" s="281"/>
      <c r="N320" s="281"/>
      <c r="O320" s="706">
        <f t="shared" ref="O320" si="676">H320-L320+M320+N320</f>
        <v>5</v>
      </c>
      <c r="P320" s="431">
        <f t="shared" ref="P320" si="677">ROUND(I320*O320,2)</f>
        <v>13270</v>
      </c>
      <c r="Q320" s="747"/>
      <c r="R320" s="67">
        <v>0</v>
      </c>
      <c r="S320" s="36"/>
      <c r="T320" s="68">
        <f t="shared" ref="T320" si="678">R320+S320</f>
        <v>0</v>
      </c>
      <c r="U320" s="747"/>
      <c r="V320" s="49">
        <f t="shared" ref="V320" si="679">ROUND(R320*I320,2)</f>
        <v>0</v>
      </c>
      <c r="W320" s="51">
        <f t="shared" ref="W320" si="680">ROUND(S320*I320,2)</f>
        <v>0</v>
      </c>
      <c r="X320" s="51">
        <f t="shared" ref="X320" si="681">ROUND(T320*I320,2)</f>
        <v>0</v>
      </c>
      <c r="Y320" s="56">
        <f t="shared" ref="Y320" si="682">ROUND(X320/J320,4)</f>
        <v>0</v>
      </c>
      <c r="Z320" s="747"/>
      <c r="AA320" s="67">
        <f t="shared" ref="AA320" si="683">H320-T320</f>
        <v>5</v>
      </c>
      <c r="AB320" s="51">
        <f t="shared" ref="AB320" si="684">ROUND(AA320*I320,2)</f>
        <v>13270</v>
      </c>
      <c r="AC320" s="56">
        <f t="shared" ref="AC320" si="685">ROUND(AB320/J320,4)</f>
        <v>1</v>
      </c>
      <c r="AF320" s="16">
        <f t="shared" si="524"/>
        <v>13270</v>
      </c>
      <c r="AG320" s="124">
        <f t="shared" si="525"/>
        <v>0</v>
      </c>
    </row>
    <row r="321" spans="2:33" ht="23.25" customHeight="1" thickBot="1" x14ac:dyDescent="0.3">
      <c r="B321" s="299"/>
      <c r="C321" s="442"/>
      <c r="D321" s="322"/>
      <c r="E321" s="322"/>
      <c r="F321" s="322"/>
      <c r="G321" s="787"/>
      <c r="H321" s="1203" t="s">
        <v>308</v>
      </c>
      <c r="I321" s="1204"/>
      <c r="J321" s="534">
        <f>SUM(J320:J320)</f>
        <v>13270</v>
      </c>
      <c r="K321" s="454"/>
      <c r="L321" s="455"/>
      <c r="M321" s="456"/>
      <c r="N321" s="456"/>
      <c r="O321" s="456"/>
      <c r="P321" s="451">
        <f>SUM(P320:P320)</f>
        <v>13270</v>
      </c>
      <c r="Q321" s="454"/>
      <c r="R321" s="455"/>
      <c r="S321" s="456"/>
      <c r="T321" s="457"/>
      <c r="U321" s="454"/>
      <c r="V321" s="451">
        <f>SUM(V320:V320)</f>
        <v>0</v>
      </c>
      <c r="W321" s="451">
        <f>SUM(W320:W320)</f>
        <v>0</v>
      </c>
      <c r="X321" s="451">
        <f>SUM(X320:X320)</f>
        <v>0</v>
      </c>
      <c r="Y321" s="533">
        <f>ROUND(X321/P321,4)</f>
        <v>0</v>
      </c>
      <c r="Z321" s="454"/>
      <c r="AA321" s="517"/>
      <c r="AB321" s="451">
        <f>SUM(AB320:AB320)</f>
        <v>13270</v>
      </c>
      <c r="AC321" s="533">
        <f t="shared" ref="AC321" si="686">ROUND(AB321/P321,4)</f>
        <v>1</v>
      </c>
      <c r="AF321" s="16">
        <f t="shared" si="524"/>
        <v>13270</v>
      </c>
      <c r="AG321" s="124">
        <f t="shared" si="525"/>
        <v>0</v>
      </c>
    </row>
    <row r="322" spans="2:33" ht="14.25" customHeight="1" thickBot="1" x14ac:dyDescent="0.3">
      <c r="B322" s="761">
        <f>[1]Sheet1!$B$208</f>
        <v>800</v>
      </c>
      <c r="C322" s="1191" t="str">
        <f>[1]Sheet1!$C$208</f>
        <v>VENTANERIA</v>
      </c>
      <c r="D322" s="1192"/>
      <c r="E322" s="1192"/>
      <c r="F322" s="1192"/>
      <c r="G322" s="259"/>
      <c r="H322" s="260"/>
      <c r="I322" s="261"/>
      <c r="J322" s="262"/>
      <c r="K322" s="755"/>
      <c r="L322" s="417"/>
      <c r="M322" s="421"/>
      <c r="N322" s="421"/>
      <c r="O322" s="421"/>
      <c r="P322" s="426"/>
      <c r="Q322" s="755"/>
      <c r="R322" s="263"/>
      <c r="S322" s="260"/>
      <c r="T322" s="264"/>
      <c r="U322" s="755"/>
      <c r="V322" s="265"/>
      <c r="W322" s="261"/>
      <c r="X322" s="261"/>
      <c r="Y322" s="266"/>
      <c r="Z322" s="755"/>
      <c r="AA322" s="263"/>
      <c r="AB322" s="261"/>
      <c r="AC322" s="266"/>
      <c r="AF322" s="16">
        <f t="shared" ref="AF322:AF338" si="687">X322+AB322</f>
        <v>0</v>
      </c>
      <c r="AG322" s="124">
        <f t="shared" ref="AG322:AG338" si="688">P322-AF322</f>
        <v>0</v>
      </c>
    </row>
    <row r="323" spans="2:33" ht="15" customHeight="1" thickBot="1" x14ac:dyDescent="0.3">
      <c r="B323" s="786">
        <f>[1]Sheet1!$B$209</f>
        <v>821</v>
      </c>
      <c r="C323" s="1184" t="str">
        <f>[1]Sheet1!$C$209</f>
        <v>Ventanas De Metal + Vidrio</v>
      </c>
      <c r="D323" s="1185"/>
      <c r="E323" s="1185"/>
      <c r="F323" s="1185"/>
      <c r="G323" s="535" t="str">
        <f>[1]Sheet1!$E$209</f>
        <v>m²</v>
      </c>
      <c r="H323" s="536">
        <f>[2]Sheet1!$D$209</f>
        <v>50.56</v>
      </c>
      <c r="I323" s="66">
        <f>[2]Sheet1!$F$209</f>
        <v>1026</v>
      </c>
      <c r="J323" s="62">
        <f t="shared" ref="J323" si="689">ROUND(H323*I323,2)</f>
        <v>51874.559999999998</v>
      </c>
      <c r="K323" s="755"/>
      <c r="L323" s="284"/>
      <c r="M323" s="281"/>
      <c r="N323" s="281"/>
      <c r="O323" s="281">
        <f t="shared" ref="O323" si="690">H323-L323+M323+N323</f>
        <v>50.56</v>
      </c>
      <c r="P323" s="431">
        <f t="shared" ref="P323" si="691">ROUND(I323*O323,2)</f>
        <v>51874.559999999998</v>
      </c>
      <c r="Q323" s="755"/>
      <c r="R323" s="67">
        <v>0</v>
      </c>
      <c r="S323" s="36"/>
      <c r="T323" s="68">
        <f t="shared" ref="T323" si="692">R323+S323</f>
        <v>0</v>
      </c>
      <c r="U323" s="755"/>
      <c r="V323" s="49">
        <f t="shared" ref="V323" si="693">ROUND(R323*I323,2)</f>
        <v>0</v>
      </c>
      <c r="W323" s="51">
        <f t="shared" ref="W323" si="694">ROUND(S323*I323,2)</f>
        <v>0</v>
      </c>
      <c r="X323" s="51">
        <f t="shared" ref="X323" si="695">ROUND(T323*I323,2)</f>
        <v>0</v>
      </c>
      <c r="Y323" s="56">
        <f t="shared" ref="Y323" si="696">ROUND(X323/J323,4)</f>
        <v>0</v>
      </c>
      <c r="Z323" s="755"/>
      <c r="AA323" s="67">
        <f t="shared" ref="AA323" si="697">H323-T323</f>
        <v>50.56</v>
      </c>
      <c r="AB323" s="51">
        <f t="shared" ref="AB323" si="698">ROUND(AA323*I323,2)</f>
        <v>51874.559999999998</v>
      </c>
      <c r="AC323" s="56">
        <f t="shared" ref="AC323" si="699">ROUND(AB323/J323,4)</f>
        <v>1</v>
      </c>
      <c r="AF323" s="16">
        <f t="shared" si="687"/>
        <v>51874.559999999998</v>
      </c>
      <c r="AG323" s="124">
        <f t="shared" si="688"/>
        <v>0</v>
      </c>
    </row>
    <row r="324" spans="2:33" ht="23.25" customHeight="1" thickBot="1" x14ac:dyDescent="0.3">
      <c r="B324" s="299"/>
      <c r="C324" s="442"/>
      <c r="D324" s="322"/>
      <c r="E324" s="322"/>
      <c r="F324" s="322"/>
      <c r="G324" s="787"/>
      <c r="H324" s="1203" t="s">
        <v>308</v>
      </c>
      <c r="I324" s="1204"/>
      <c r="J324" s="534">
        <f>SUM(J323:J323)</f>
        <v>51874.559999999998</v>
      </c>
      <c r="K324" s="454"/>
      <c r="L324" s="455"/>
      <c r="M324" s="456"/>
      <c r="N324" s="456"/>
      <c r="O324" s="456"/>
      <c r="P324" s="451">
        <f>SUM(P323:P323)</f>
        <v>51874.559999999998</v>
      </c>
      <c r="Q324" s="454"/>
      <c r="R324" s="455"/>
      <c r="S324" s="456"/>
      <c r="T324" s="457"/>
      <c r="U324" s="454"/>
      <c r="V324" s="451">
        <f>SUM(V323:V323)</f>
        <v>0</v>
      </c>
      <c r="W324" s="451">
        <f>SUM(W323:W323)</f>
        <v>0</v>
      </c>
      <c r="X324" s="451">
        <f>SUM(X323:X323)</f>
        <v>0</v>
      </c>
      <c r="Y324" s="533">
        <f>ROUND(X324/P324,4)</f>
        <v>0</v>
      </c>
      <c r="Z324" s="454"/>
      <c r="AA324" s="517"/>
      <c r="AB324" s="451">
        <f>SUM(AB323:AB323)</f>
        <v>51874.559999999998</v>
      </c>
      <c r="AC324" s="533">
        <f t="shared" ref="AC324" si="700">ROUND(AB324/P324,4)</f>
        <v>1</v>
      </c>
      <c r="AF324" s="16">
        <f t="shared" si="687"/>
        <v>51874.559999999998</v>
      </c>
      <c r="AG324" s="124">
        <f t="shared" si="688"/>
        <v>0</v>
      </c>
    </row>
    <row r="325" spans="2:33" ht="15.75" thickBot="1" x14ac:dyDescent="0.3">
      <c r="B325" s="761">
        <f>[1]Sheet1!$B$210</f>
        <v>900</v>
      </c>
      <c r="C325" s="1191" t="str">
        <f>[1]Sheet1!$C$210</f>
        <v>INSTALACIONES HIDRAULICAS Y SANITARIAS</v>
      </c>
      <c r="D325" s="1192"/>
      <c r="E325" s="1192"/>
      <c r="F325" s="1192"/>
      <c r="G325" s="259"/>
      <c r="H325" s="260"/>
      <c r="I325" s="261"/>
      <c r="J325" s="262"/>
      <c r="K325" s="755"/>
      <c r="L325" s="418"/>
      <c r="M325" s="422"/>
      <c r="N325" s="422"/>
      <c r="O325" s="422"/>
      <c r="P325" s="430"/>
      <c r="Q325" s="755"/>
      <c r="R325" s="263"/>
      <c r="S325" s="260"/>
      <c r="T325" s="264"/>
      <c r="U325" s="755"/>
      <c r="V325" s="265"/>
      <c r="W325" s="261"/>
      <c r="X325" s="261"/>
      <c r="Y325" s="266"/>
      <c r="Z325" s="755"/>
      <c r="AA325" s="263"/>
      <c r="AB325" s="261"/>
      <c r="AC325" s="266"/>
      <c r="AF325" s="16">
        <f t="shared" si="687"/>
        <v>0</v>
      </c>
      <c r="AG325" s="124">
        <f t="shared" si="688"/>
        <v>0</v>
      </c>
    </row>
    <row r="326" spans="2:33" ht="30" customHeight="1" x14ac:dyDescent="0.25">
      <c r="B326" s="780">
        <f>[1]Sheet1!$B$211</f>
        <v>904</v>
      </c>
      <c r="C326" s="1197" t="str">
        <f>[1]Sheet1!$C$211</f>
        <v>Bajada Agua Pvc Ø 4" (Incluye Accesorios, Codos,Tee, Etc)</v>
      </c>
      <c r="D326" s="1198"/>
      <c r="E326" s="1198"/>
      <c r="F326" s="1198"/>
      <c r="G326" s="499" t="str">
        <f>[1]Sheet1!$E$211</f>
        <v>ml</v>
      </c>
      <c r="H326" s="500">
        <f>[1]Sheet1!$D$211</f>
        <v>30.42</v>
      </c>
      <c r="I326" s="55">
        <f>[1]Sheet1!$F$211</f>
        <v>248</v>
      </c>
      <c r="J326" s="38">
        <f t="shared" ref="J326:J328" si="701">ROUND(H326*I326,2)</f>
        <v>7544.16</v>
      </c>
      <c r="K326" s="755"/>
      <c r="L326" s="269"/>
      <c r="M326" s="818"/>
      <c r="N326" s="270"/>
      <c r="O326" s="270">
        <f t="shared" ref="O326:O328" si="702">H326-L326+M326+N326</f>
        <v>30.42</v>
      </c>
      <c r="P326" s="427">
        <f t="shared" ref="P326:P328" si="703">ROUND(I326*O326,2)</f>
        <v>7544.16</v>
      </c>
      <c r="Q326" s="755"/>
      <c r="R326" s="269">
        <v>0</v>
      </c>
      <c r="S326" s="270"/>
      <c r="T326" s="271">
        <f t="shared" ref="T326:T328" si="704">R326+S326</f>
        <v>0</v>
      </c>
      <c r="U326" s="755"/>
      <c r="V326" s="52">
        <f t="shared" ref="V326:V328" si="705">ROUND(R326*I326,2)</f>
        <v>0</v>
      </c>
      <c r="W326" s="55">
        <f t="shared" ref="W326:W328" si="706">ROUND(S326*I326,2)</f>
        <v>0</v>
      </c>
      <c r="X326" s="55">
        <f t="shared" ref="X326:X328" si="707">ROUND(T326*I326,2)</f>
        <v>0</v>
      </c>
      <c r="Y326" s="758">
        <f t="shared" ref="Y326:Y328" si="708">ROUND(X326/J326,4)</f>
        <v>0</v>
      </c>
      <c r="Z326" s="755"/>
      <c r="AA326" s="269">
        <f t="shared" ref="AA326:AA328" si="709">H326-T326</f>
        <v>30.42</v>
      </c>
      <c r="AB326" s="55">
        <f t="shared" ref="AB326:AB328" si="710">ROUND(AA326*I326,2)</f>
        <v>7544.16</v>
      </c>
      <c r="AC326" s="758">
        <f t="shared" ref="AC326:AC328" si="711">ROUND(AB326/J326,4)</f>
        <v>1</v>
      </c>
      <c r="AF326" s="16">
        <f t="shared" si="687"/>
        <v>7544.16</v>
      </c>
      <c r="AG326" s="124">
        <f t="shared" si="688"/>
        <v>0</v>
      </c>
    </row>
    <row r="327" spans="2:33" ht="30" customHeight="1" x14ac:dyDescent="0.25">
      <c r="B327" s="782">
        <f>[1]Sheet1!$B$212</f>
        <v>914</v>
      </c>
      <c r="C327" s="1186" t="str">
        <f>[1]Sheet1!$C$212</f>
        <v>Tubería Pvc Ø 4" 125 Psi (Incluye Accesorios, Codos,Tee, Etc)</v>
      </c>
      <c r="D327" s="1187"/>
      <c r="E327" s="1187"/>
      <c r="F327" s="1187"/>
      <c r="G327" s="501" t="str">
        <f>[1]Sheet1!$E$212</f>
        <v>ml</v>
      </c>
      <c r="H327" s="502">
        <f>[1]Sheet1!$D$212</f>
        <v>12.5</v>
      </c>
      <c r="I327" s="37">
        <f>[1]Sheet1!$F$212</f>
        <v>273</v>
      </c>
      <c r="J327" s="43">
        <f t="shared" si="701"/>
        <v>3412.5</v>
      </c>
      <c r="K327" s="755"/>
      <c r="L327" s="26"/>
      <c r="M327" s="817"/>
      <c r="N327" s="12"/>
      <c r="O327" s="12">
        <f t="shared" si="702"/>
        <v>12.5</v>
      </c>
      <c r="P327" s="428">
        <f t="shared" si="703"/>
        <v>3412.5</v>
      </c>
      <c r="Q327" s="755"/>
      <c r="R327" s="26">
        <v>0</v>
      </c>
      <c r="S327" s="12"/>
      <c r="T327" s="27">
        <f t="shared" si="704"/>
        <v>0</v>
      </c>
      <c r="U327" s="755"/>
      <c r="V327" s="47">
        <f t="shared" si="705"/>
        <v>0</v>
      </c>
      <c r="W327" s="37">
        <f t="shared" si="706"/>
        <v>0</v>
      </c>
      <c r="X327" s="37">
        <f t="shared" si="707"/>
        <v>0</v>
      </c>
      <c r="Y327" s="756">
        <f t="shared" si="708"/>
        <v>0</v>
      </c>
      <c r="Z327" s="755"/>
      <c r="AA327" s="26">
        <f t="shared" si="709"/>
        <v>12.5</v>
      </c>
      <c r="AB327" s="37">
        <f t="shared" si="710"/>
        <v>3412.5</v>
      </c>
      <c r="AC327" s="756">
        <f t="shared" si="711"/>
        <v>1</v>
      </c>
      <c r="AF327" s="16">
        <f t="shared" si="687"/>
        <v>3412.5</v>
      </c>
      <c r="AG327" s="124">
        <f t="shared" si="688"/>
        <v>0</v>
      </c>
    </row>
    <row r="328" spans="2:33" ht="15" customHeight="1" thickBot="1" x14ac:dyDescent="0.3">
      <c r="B328" s="781">
        <f>[1]Sheet1!$B$213</f>
        <v>939</v>
      </c>
      <c r="C328" s="1207" t="str">
        <f>[1]Sheet1!$C$213</f>
        <v>Caja De Registro No. 1 De 0.47X0.47M</v>
      </c>
      <c r="D328" s="1207"/>
      <c r="E328" s="1207"/>
      <c r="F328" s="1207"/>
      <c r="G328" s="503" t="str">
        <f>[1]Sheet1!$E$213</f>
        <v>Unidad</v>
      </c>
      <c r="H328" s="504">
        <f>[1]Sheet1!$D$213</f>
        <v>6</v>
      </c>
      <c r="I328" s="66">
        <f>[1]Sheet1!$F$213</f>
        <v>611</v>
      </c>
      <c r="J328" s="62">
        <f t="shared" si="701"/>
        <v>3666</v>
      </c>
      <c r="K328" s="755"/>
      <c r="L328" s="28"/>
      <c r="M328" s="821"/>
      <c r="N328" s="13"/>
      <c r="O328" s="12">
        <f t="shared" si="702"/>
        <v>6</v>
      </c>
      <c r="P328" s="429">
        <f t="shared" si="703"/>
        <v>3666</v>
      </c>
      <c r="Q328" s="755"/>
      <c r="R328" s="28">
        <v>0</v>
      </c>
      <c r="S328" s="13"/>
      <c r="T328" s="29">
        <f t="shared" si="704"/>
        <v>0</v>
      </c>
      <c r="U328" s="755"/>
      <c r="V328" s="53">
        <f t="shared" si="705"/>
        <v>0</v>
      </c>
      <c r="W328" s="66">
        <f t="shared" si="706"/>
        <v>0</v>
      </c>
      <c r="X328" s="66">
        <f t="shared" si="707"/>
        <v>0</v>
      </c>
      <c r="Y328" s="757">
        <f t="shared" si="708"/>
        <v>0</v>
      </c>
      <c r="Z328" s="755"/>
      <c r="AA328" s="28">
        <f t="shared" si="709"/>
        <v>6</v>
      </c>
      <c r="AB328" s="66">
        <f t="shared" si="710"/>
        <v>3666</v>
      </c>
      <c r="AC328" s="757">
        <f t="shared" si="711"/>
        <v>1</v>
      </c>
      <c r="AF328" s="16">
        <f t="shared" si="687"/>
        <v>3666</v>
      </c>
      <c r="AG328" s="124">
        <f t="shared" si="688"/>
        <v>0</v>
      </c>
    </row>
    <row r="329" spans="2:33" ht="23.25" customHeight="1" thickBot="1" x14ac:dyDescent="0.3">
      <c r="B329" s="299"/>
      <c r="C329" s="442"/>
      <c r="D329" s="322"/>
      <c r="E329" s="322"/>
      <c r="F329" s="322"/>
      <c r="G329" s="531"/>
      <c r="H329" s="1189" t="s">
        <v>308</v>
      </c>
      <c r="I329" s="1190"/>
      <c r="J329" s="451">
        <f>SUM(J326:J328)</f>
        <v>14622.66</v>
      </c>
      <c r="K329" s="454"/>
      <c r="L329" s="455"/>
      <c r="M329" s="456"/>
      <c r="N329" s="456"/>
      <c r="O329" s="456"/>
      <c r="P329" s="451">
        <f>SUM(P326:P328)</f>
        <v>14622.66</v>
      </c>
      <c r="Q329" s="454"/>
      <c r="R329" s="455"/>
      <c r="S329" s="456"/>
      <c r="T329" s="457"/>
      <c r="U329" s="454"/>
      <c r="V329" s="451">
        <f>SUM(V326:V328)</f>
        <v>0</v>
      </c>
      <c r="W329" s="451">
        <f>SUM(W326:W328)</f>
        <v>0</v>
      </c>
      <c r="X329" s="451">
        <f>SUM(X326:X328)</f>
        <v>0</v>
      </c>
      <c r="Y329" s="458">
        <f>ROUND(X329/P329,4)</f>
        <v>0</v>
      </c>
      <c r="Z329" s="454"/>
      <c r="AA329" s="517"/>
      <c r="AB329" s="451">
        <f>SUM(AB326:AB328)</f>
        <v>14622.66</v>
      </c>
      <c r="AC329" s="458">
        <f t="shared" ref="AC329" si="712">ROUND(AB329/P329,4)</f>
        <v>1</v>
      </c>
      <c r="AF329" s="16">
        <f t="shared" si="687"/>
        <v>14622.66</v>
      </c>
      <c r="AG329" s="124">
        <f t="shared" si="688"/>
        <v>0</v>
      </c>
    </row>
    <row r="330" spans="2:33" ht="15.75" thickBot="1" x14ac:dyDescent="0.3">
      <c r="B330" s="761">
        <f>[1]Sheet1!$B$214</f>
        <v>1100</v>
      </c>
      <c r="C330" s="1191" t="str">
        <f>[1]Sheet1!$C$214</f>
        <v>INSTALACIONES ELECTRICAS</v>
      </c>
      <c r="D330" s="1192"/>
      <c r="E330" s="1192"/>
      <c r="F330" s="1192"/>
      <c r="G330" s="259"/>
      <c r="H330" s="260"/>
      <c r="I330" s="261"/>
      <c r="J330" s="262"/>
      <c r="K330" s="755"/>
      <c r="L330" s="263"/>
      <c r="M330" s="260"/>
      <c r="N330" s="260"/>
      <c r="O330" s="260"/>
      <c r="P330" s="805"/>
      <c r="Q330" s="755"/>
      <c r="R330" s="263"/>
      <c r="S330" s="260"/>
      <c r="T330" s="264"/>
      <c r="U330" s="755"/>
      <c r="V330" s="265"/>
      <c r="W330" s="261"/>
      <c r="X330" s="261"/>
      <c r="Y330" s="266"/>
      <c r="Z330" s="755"/>
      <c r="AA330" s="263"/>
      <c r="AB330" s="261"/>
      <c r="AC330" s="266"/>
      <c r="AF330" s="16">
        <f t="shared" si="687"/>
        <v>0</v>
      </c>
      <c r="AG330" s="124">
        <f t="shared" si="688"/>
        <v>0</v>
      </c>
    </row>
    <row r="331" spans="2:33" ht="15" customHeight="1" x14ac:dyDescent="0.25">
      <c r="B331" s="782">
        <f>[1]Sheet1!$B$215</f>
        <v>1117</v>
      </c>
      <c r="C331" s="1208" t="str">
        <f>[1]Sheet1!$C$215</f>
        <v>Tablero Electrico General (8 Circuitos, 5 Polos)</v>
      </c>
      <c r="D331" s="1209"/>
      <c r="E331" s="1209"/>
      <c r="F331" s="1209"/>
      <c r="G331" s="854" t="str">
        <f>[1]Sheet1!$E$215</f>
        <v>Unidad</v>
      </c>
      <c r="H331" s="855">
        <f>[1]Sheet1!$D$215</f>
        <v>1</v>
      </c>
      <c r="I331" s="45">
        <f>[1]Sheet1!$F$215</f>
        <v>2419</v>
      </c>
      <c r="J331" s="804">
        <f t="shared" ref="J331:J334" si="713">ROUND(H331*I331,2)</f>
        <v>2419</v>
      </c>
      <c r="K331" s="755"/>
      <c r="L331" s="25"/>
      <c r="M331" s="816"/>
      <c r="N331" s="706"/>
      <c r="O331" s="706">
        <f t="shared" ref="O331:O334" si="714">H331-L331+M331+N331</f>
        <v>1</v>
      </c>
      <c r="P331" s="795">
        <f t="shared" ref="P331:P334" si="715">ROUND(I331*O331,2)</f>
        <v>2419</v>
      </c>
      <c r="Q331" s="755"/>
      <c r="R331" s="25">
        <v>0</v>
      </c>
      <c r="S331" s="706"/>
      <c r="T331" s="834">
        <f t="shared" ref="T331:T334" si="716">R331+S331</f>
        <v>0</v>
      </c>
      <c r="U331" s="755"/>
      <c r="V331" s="44">
        <f t="shared" ref="V331:V334" si="717">ROUND(R331*I331,2)</f>
        <v>0</v>
      </c>
      <c r="W331" s="45">
        <f t="shared" ref="W331:W334" si="718">ROUND(S331*I331,2)</f>
        <v>0</v>
      </c>
      <c r="X331" s="45">
        <f t="shared" ref="X331:X334" si="719">ROUND(T331*I331,2)</f>
        <v>0</v>
      </c>
      <c r="Y331" s="46">
        <f t="shared" ref="Y331:Y334" si="720">ROUND(X331/J331,4)</f>
        <v>0</v>
      </c>
      <c r="Z331" s="755"/>
      <c r="AA331" s="25">
        <f t="shared" ref="AA331:AA334" si="721">H331-T331</f>
        <v>1</v>
      </c>
      <c r="AB331" s="45">
        <f t="shared" ref="AB331:AB334" si="722">ROUND(AA331*I331,2)</f>
        <v>2419</v>
      </c>
      <c r="AC331" s="46">
        <f t="shared" ref="AC331:AC334" si="723">ROUND(AB331/J331,4)</f>
        <v>1</v>
      </c>
      <c r="AF331" s="16">
        <f t="shared" si="687"/>
        <v>2419</v>
      </c>
      <c r="AG331" s="124">
        <f t="shared" si="688"/>
        <v>0</v>
      </c>
    </row>
    <row r="332" spans="2:33" ht="15" customHeight="1" x14ac:dyDescent="0.25">
      <c r="B332" s="890">
        <f>[1]Sheet1!$B$216</f>
        <v>1126</v>
      </c>
      <c r="C332" s="1186" t="str">
        <f>[1]Sheet1!$C$216</f>
        <v>Lámpara Led Tipo Liston 2 Tubos</v>
      </c>
      <c r="D332" s="1187"/>
      <c r="E332" s="1187"/>
      <c r="F332" s="1187"/>
      <c r="G332" s="501" t="str">
        <f>[1]Sheet1!$E$216</f>
        <v>Unidad</v>
      </c>
      <c r="H332" s="502">
        <f>[1]Sheet1!$D$216</f>
        <v>16</v>
      </c>
      <c r="I332" s="37">
        <f>[1]Sheet1!$F$216</f>
        <v>828</v>
      </c>
      <c r="J332" s="43">
        <f t="shared" si="713"/>
        <v>13248</v>
      </c>
      <c r="K332" s="755"/>
      <c r="L332" s="26"/>
      <c r="M332" s="911">
        <v>15</v>
      </c>
      <c r="N332" s="12"/>
      <c r="O332" s="12">
        <f t="shared" si="714"/>
        <v>31</v>
      </c>
      <c r="P332" s="428">
        <f t="shared" si="715"/>
        <v>25668</v>
      </c>
      <c r="Q332" s="755"/>
      <c r="R332" s="26">
        <v>0</v>
      </c>
      <c r="S332" s="12"/>
      <c r="T332" s="27">
        <f t="shared" si="716"/>
        <v>0</v>
      </c>
      <c r="U332" s="755"/>
      <c r="V332" s="47">
        <f t="shared" si="717"/>
        <v>0</v>
      </c>
      <c r="W332" s="37">
        <f t="shared" si="718"/>
        <v>0</v>
      </c>
      <c r="X332" s="37">
        <f t="shared" si="719"/>
        <v>0</v>
      </c>
      <c r="Y332" s="756">
        <f t="shared" si="720"/>
        <v>0</v>
      </c>
      <c r="Z332" s="755"/>
      <c r="AA332" s="26">
        <f t="shared" si="721"/>
        <v>16</v>
      </c>
      <c r="AB332" s="37">
        <f t="shared" si="722"/>
        <v>13248</v>
      </c>
      <c r="AC332" s="756">
        <f t="shared" si="723"/>
        <v>1</v>
      </c>
      <c r="AF332" s="16">
        <f t="shared" si="687"/>
        <v>13248</v>
      </c>
      <c r="AG332" s="124">
        <f t="shared" si="688"/>
        <v>12420</v>
      </c>
    </row>
    <row r="333" spans="2:33" ht="15" customHeight="1" x14ac:dyDescent="0.25">
      <c r="B333" s="782">
        <f>[1]Sheet1!$B$217</f>
        <v>1133</v>
      </c>
      <c r="C333" s="1186" t="str">
        <f>[1]Sheet1!$C$217</f>
        <v>Reflector SpotLight Doble</v>
      </c>
      <c r="D333" s="1187"/>
      <c r="E333" s="1187"/>
      <c r="F333" s="1187"/>
      <c r="G333" s="501" t="str">
        <f>[1]Sheet1!$E$217</f>
        <v>Unidad</v>
      </c>
      <c r="H333" s="502">
        <f>[1]Sheet1!$D$217</f>
        <v>2</v>
      </c>
      <c r="I333" s="37">
        <f>[1]Sheet1!$F$217</f>
        <v>1361</v>
      </c>
      <c r="J333" s="43">
        <f t="shared" si="713"/>
        <v>2722</v>
      </c>
      <c r="K333" s="755"/>
      <c r="L333" s="26"/>
      <c r="M333" s="817"/>
      <c r="N333" s="12"/>
      <c r="O333" s="12">
        <f t="shared" si="714"/>
        <v>2</v>
      </c>
      <c r="P333" s="428">
        <f t="shared" si="715"/>
        <v>2722</v>
      </c>
      <c r="Q333" s="755"/>
      <c r="R333" s="26">
        <v>0</v>
      </c>
      <c r="S333" s="12"/>
      <c r="T333" s="27">
        <f t="shared" si="716"/>
        <v>0</v>
      </c>
      <c r="U333" s="755"/>
      <c r="V333" s="47">
        <f t="shared" si="717"/>
        <v>0</v>
      </c>
      <c r="W333" s="37">
        <f t="shared" si="718"/>
        <v>0</v>
      </c>
      <c r="X333" s="37">
        <f t="shared" si="719"/>
        <v>0</v>
      </c>
      <c r="Y333" s="756">
        <f t="shared" si="720"/>
        <v>0</v>
      </c>
      <c r="Z333" s="755"/>
      <c r="AA333" s="26">
        <f t="shared" si="721"/>
        <v>2</v>
      </c>
      <c r="AB333" s="37">
        <f t="shared" si="722"/>
        <v>2722</v>
      </c>
      <c r="AC333" s="756">
        <f t="shared" si="723"/>
        <v>1</v>
      </c>
      <c r="AF333" s="16">
        <f t="shared" si="687"/>
        <v>2722</v>
      </c>
      <c r="AG333" s="124">
        <f t="shared" si="688"/>
        <v>0</v>
      </c>
    </row>
    <row r="334" spans="2:33" ht="15" customHeight="1" thickBot="1" x14ac:dyDescent="0.3">
      <c r="B334" s="781">
        <f>[1]Sheet1!$B$218</f>
        <v>1139</v>
      </c>
      <c r="C334" s="1207" t="str">
        <f>[1]Sheet1!$C$218</f>
        <v>Tomacorriente Doble 120 V, 15A. (Alambrado)</v>
      </c>
      <c r="D334" s="1207"/>
      <c r="E334" s="1207"/>
      <c r="F334" s="1207"/>
      <c r="G334" s="503" t="str">
        <f>[1]Sheet1!$E$218</f>
        <v>Unidad</v>
      </c>
      <c r="H334" s="504">
        <f>[1]Sheet1!$D$218</f>
        <v>4</v>
      </c>
      <c r="I334" s="66">
        <f>[1]Sheet1!$F$218</f>
        <v>333</v>
      </c>
      <c r="J334" s="62">
        <f t="shared" si="713"/>
        <v>1332</v>
      </c>
      <c r="K334" s="755"/>
      <c r="L334" s="28"/>
      <c r="M334" s="821"/>
      <c r="N334" s="13"/>
      <c r="O334" s="706">
        <f t="shared" si="714"/>
        <v>4</v>
      </c>
      <c r="P334" s="429">
        <f t="shared" si="715"/>
        <v>1332</v>
      </c>
      <c r="Q334" s="755"/>
      <c r="R334" s="28">
        <v>0</v>
      </c>
      <c r="S334" s="13"/>
      <c r="T334" s="29">
        <f t="shared" si="716"/>
        <v>0</v>
      </c>
      <c r="U334" s="755"/>
      <c r="V334" s="53">
        <f t="shared" si="717"/>
        <v>0</v>
      </c>
      <c r="W334" s="66">
        <f t="shared" si="718"/>
        <v>0</v>
      </c>
      <c r="X334" s="66">
        <f t="shared" si="719"/>
        <v>0</v>
      </c>
      <c r="Y334" s="757">
        <f t="shared" si="720"/>
        <v>0</v>
      </c>
      <c r="Z334" s="755"/>
      <c r="AA334" s="28">
        <f t="shared" si="721"/>
        <v>4</v>
      </c>
      <c r="AB334" s="66">
        <f t="shared" si="722"/>
        <v>1332</v>
      </c>
      <c r="AC334" s="757">
        <f t="shared" si="723"/>
        <v>1</v>
      </c>
      <c r="AF334" s="16">
        <f t="shared" si="687"/>
        <v>1332</v>
      </c>
      <c r="AG334" s="124">
        <f t="shared" si="688"/>
        <v>0</v>
      </c>
    </row>
    <row r="335" spans="2:33" ht="23.25" customHeight="1" thickBot="1" x14ac:dyDescent="0.3">
      <c r="B335" s="299"/>
      <c r="C335" s="442"/>
      <c r="D335" s="322"/>
      <c r="E335" s="322"/>
      <c r="F335" s="322"/>
      <c r="G335" s="531"/>
      <c r="H335" s="1189" t="s">
        <v>308</v>
      </c>
      <c r="I335" s="1190"/>
      <c r="J335" s="451">
        <f>SUM(J331:J334)</f>
        <v>19721</v>
      </c>
      <c r="K335" s="454"/>
      <c r="L335" s="455"/>
      <c r="M335" s="456"/>
      <c r="N335" s="456"/>
      <c r="O335" s="456"/>
      <c r="P335" s="451">
        <f>SUM(P331:P334)</f>
        <v>32141</v>
      </c>
      <c r="Q335" s="454"/>
      <c r="R335" s="455"/>
      <c r="S335" s="456"/>
      <c r="T335" s="457"/>
      <c r="U335" s="454"/>
      <c r="V335" s="451">
        <f>SUM(V331:V334)</f>
        <v>0</v>
      </c>
      <c r="W335" s="451">
        <f>SUM(W331:W334)</f>
        <v>0</v>
      </c>
      <c r="X335" s="451">
        <f>SUM(X331:X334)</f>
        <v>0</v>
      </c>
      <c r="Y335" s="458">
        <f>ROUND(X335/P335,4)</f>
        <v>0</v>
      </c>
      <c r="Z335" s="454"/>
      <c r="AA335" s="517"/>
      <c r="AB335" s="451">
        <f>SUM(AB331:AB334)</f>
        <v>19721</v>
      </c>
      <c r="AC335" s="458">
        <f t="shared" ref="AC335" si="724">ROUND(AB335/P335,4)</f>
        <v>0.61360000000000003</v>
      </c>
      <c r="AF335" s="16">
        <f t="shared" si="687"/>
        <v>19721</v>
      </c>
      <c r="AG335" s="124">
        <f t="shared" si="688"/>
        <v>12420</v>
      </c>
    </row>
    <row r="336" spans="2:33" ht="14.25" customHeight="1" thickBot="1" x14ac:dyDescent="0.3">
      <c r="B336" s="761">
        <f>[1]Sheet1!$B$297</f>
        <v>1300</v>
      </c>
      <c r="C336" s="1191" t="str">
        <f>[1]Sheet1!$C$297</f>
        <v>VARIOS</v>
      </c>
      <c r="D336" s="1192"/>
      <c r="E336" s="1192"/>
      <c r="F336" s="1192"/>
      <c r="G336" s="259"/>
      <c r="H336" s="260"/>
      <c r="I336" s="261"/>
      <c r="J336" s="262"/>
      <c r="K336" s="873"/>
      <c r="L336" s="418"/>
      <c r="M336" s="422"/>
      <c r="N336" s="422"/>
      <c r="O336" s="422"/>
      <c r="P336" s="430"/>
      <c r="Q336" s="873"/>
      <c r="R336" s="263"/>
      <c r="S336" s="260"/>
      <c r="T336" s="264"/>
      <c r="U336" s="873"/>
      <c r="V336" s="265"/>
      <c r="W336" s="261"/>
      <c r="X336" s="261"/>
      <c r="Y336" s="266"/>
      <c r="Z336" s="873"/>
      <c r="AA336" s="263"/>
      <c r="AB336" s="261"/>
      <c r="AC336" s="266"/>
      <c r="AF336" s="16">
        <f t="shared" si="687"/>
        <v>0</v>
      </c>
      <c r="AG336" s="124">
        <f t="shared" si="688"/>
        <v>0</v>
      </c>
    </row>
    <row r="337" spans="2:33" ht="15" customHeight="1" thickBot="1" x14ac:dyDescent="0.3">
      <c r="B337" s="879">
        <v>1301</v>
      </c>
      <c r="C337" s="1210" t="s">
        <v>348</v>
      </c>
      <c r="D337" s="1211"/>
      <c r="E337" s="1211"/>
      <c r="F337" s="1211"/>
      <c r="G337" s="877" t="s">
        <v>43</v>
      </c>
      <c r="H337" s="878">
        <v>0</v>
      </c>
      <c r="I337" s="282" t="e">
        <f>#REF!</f>
        <v>#REF!</v>
      </c>
      <c r="J337" s="283" t="e">
        <f t="shared" ref="J337" si="725">ROUND(H337*I337,2)</f>
        <v>#REF!</v>
      </c>
      <c r="K337" s="873"/>
      <c r="L337" s="269"/>
      <c r="M337" s="818"/>
      <c r="N337" s="270">
        <v>17</v>
      </c>
      <c r="O337" s="270">
        <f t="shared" ref="O337" si="726">H337-L337+M337+N337</f>
        <v>17</v>
      </c>
      <c r="P337" s="427" t="e">
        <f t="shared" ref="P337" si="727">ROUND(I337*O337,2)</f>
        <v>#REF!</v>
      </c>
      <c r="Q337" s="873"/>
      <c r="R337" s="269">
        <v>0</v>
      </c>
      <c r="S337" s="270"/>
      <c r="T337" s="300">
        <f t="shared" ref="T337" si="728">R337+S337</f>
        <v>0</v>
      </c>
      <c r="U337" s="873"/>
      <c r="V337" s="52" t="e">
        <f t="shared" ref="V337" si="729">ROUND(R337*I337,2)</f>
        <v>#REF!</v>
      </c>
      <c r="W337" s="55" t="e">
        <f t="shared" ref="W337" si="730">ROUND(S337*I337,2)</f>
        <v>#REF!</v>
      </c>
      <c r="X337" s="55" t="e">
        <f t="shared" ref="X337" si="731">ROUND(T337*I337,2)</f>
        <v>#REF!</v>
      </c>
      <c r="Y337" s="850" t="e">
        <f t="shared" ref="Y337" si="732">ROUND(X337/J337,4)</f>
        <v>#REF!</v>
      </c>
      <c r="Z337" s="873"/>
      <c r="AA337" s="269">
        <f t="shared" ref="AA337" si="733">H337-T337</f>
        <v>0</v>
      </c>
      <c r="AB337" s="55" t="e">
        <f t="shared" ref="AB337" si="734">ROUND(AA337*I337,2)</f>
        <v>#REF!</v>
      </c>
      <c r="AC337" s="850" t="e">
        <f t="shared" ref="AC337" si="735">ROUND(AB337/J337,4)</f>
        <v>#REF!</v>
      </c>
      <c r="AF337" s="16" t="e">
        <f t="shared" si="687"/>
        <v>#REF!</v>
      </c>
      <c r="AG337" s="124" t="e">
        <f t="shared" si="688"/>
        <v>#REF!</v>
      </c>
    </row>
    <row r="338" spans="2:33" ht="23.25" customHeight="1" thickBot="1" x14ac:dyDescent="0.3">
      <c r="B338" s="299"/>
      <c r="C338" s="871"/>
      <c r="D338" s="872"/>
      <c r="E338" s="872"/>
      <c r="F338" s="872"/>
      <c r="G338" s="526"/>
      <c r="H338" s="1203" t="s">
        <v>308</v>
      </c>
      <c r="I338" s="1204"/>
      <c r="J338" s="534" t="e">
        <f>SUM(J337:J337)</f>
        <v>#REF!</v>
      </c>
      <c r="K338" s="454"/>
      <c r="L338" s="455"/>
      <c r="M338" s="456"/>
      <c r="N338" s="456"/>
      <c r="O338" s="456"/>
      <c r="P338" s="451" t="e">
        <f>SUM(P337:P337)</f>
        <v>#REF!</v>
      </c>
      <c r="Q338" s="454"/>
      <c r="R338" s="455"/>
      <c r="S338" s="456"/>
      <c r="T338" s="457"/>
      <c r="U338" s="454"/>
      <c r="V338" s="451" t="e">
        <f>SUM(V337:V337)</f>
        <v>#REF!</v>
      </c>
      <c r="W338" s="451" t="e">
        <f>SUM(W337:W337)</f>
        <v>#REF!</v>
      </c>
      <c r="X338" s="451" t="e">
        <f>SUM(X337:X337)</f>
        <v>#REF!</v>
      </c>
      <c r="Y338" s="458" t="e">
        <f>ROUND(X338/P338,4)</f>
        <v>#REF!</v>
      </c>
      <c r="Z338" s="454"/>
      <c r="AA338" s="517"/>
      <c r="AB338" s="451" t="e">
        <f>SUM(AB337:AB337)</f>
        <v>#REF!</v>
      </c>
      <c r="AC338" s="458" t="e">
        <f t="shared" ref="AC338" si="736">ROUND(AB338/P338,4)</f>
        <v>#REF!</v>
      </c>
      <c r="AF338" s="16" t="e">
        <f t="shared" si="687"/>
        <v>#REF!</v>
      </c>
      <c r="AG338" s="124" t="e">
        <f t="shared" si="688"/>
        <v>#REF!</v>
      </c>
    </row>
    <row r="339" spans="2:33" ht="23.25" customHeight="1" thickBot="1" x14ac:dyDescent="0.3">
      <c r="B339" s="301"/>
      <c r="C339" s="1205" t="str">
        <f>[1]Sheet1!$C$219</f>
        <v>Módulo 3 - Primaria + Dirección</v>
      </c>
      <c r="D339" s="1206"/>
      <c r="E339" s="1206"/>
      <c r="F339" s="1206"/>
      <c r="G339" s="1206"/>
      <c r="H339" s="746"/>
      <c r="I339" s="746"/>
      <c r="J339" s="763"/>
      <c r="K339" s="454"/>
      <c r="L339" s="455"/>
      <c r="M339" s="456"/>
      <c r="N339" s="456"/>
      <c r="O339" s="456"/>
      <c r="P339" s="773"/>
      <c r="Q339" s="454"/>
      <c r="R339" s="455"/>
      <c r="S339" s="456"/>
      <c r="T339" s="457"/>
      <c r="U339" s="454"/>
      <c r="V339" s="783"/>
      <c r="W339" s="784"/>
      <c r="X339" s="784"/>
      <c r="Y339" s="785"/>
      <c r="Z339" s="454"/>
      <c r="AA339" s="455"/>
      <c r="AB339" s="784"/>
      <c r="AC339" s="785"/>
      <c r="AF339" s="16"/>
      <c r="AG339" s="124"/>
    </row>
    <row r="340" spans="2:33" ht="15.75" thickBot="1" x14ac:dyDescent="0.3">
      <c r="B340" s="761">
        <f>[1]Sheet1!$B$220</f>
        <v>100</v>
      </c>
      <c r="C340" s="1191" t="str">
        <f>[1]Sheet1!$C$220</f>
        <v>PRELIMINARES</v>
      </c>
      <c r="D340" s="1192"/>
      <c r="E340" s="1192"/>
      <c r="F340" s="1192"/>
      <c r="G340" s="259"/>
      <c r="H340" s="260"/>
      <c r="I340" s="261"/>
      <c r="J340" s="262"/>
      <c r="K340" s="747"/>
      <c r="L340" s="418"/>
      <c r="M340" s="422"/>
      <c r="N340" s="422"/>
      <c r="O340" s="422"/>
      <c r="P340" s="430"/>
      <c r="Q340" s="747"/>
      <c r="R340" s="263"/>
      <c r="S340" s="260"/>
      <c r="T340" s="264"/>
      <c r="U340" s="747"/>
      <c r="V340" s="265"/>
      <c r="W340" s="261"/>
      <c r="X340" s="261"/>
      <c r="Y340" s="266"/>
      <c r="Z340" s="747"/>
      <c r="AA340" s="263"/>
      <c r="AB340" s="261"/>
      <c r="AC340" s="266"/>
      <c r="AF340" s="16">
        <f t="shared" ref="AF340:AF379" si="737">X340+AB340</f>
        <v>0</v>
      </c>
      <c r="AG340" s="124">
        <f t="shared" ref="AG340:AG379" si="738">P340-AF340</f>
        <v>0</v>
      </c>
    </row>
    <row r="341" spans="2:33" ht="15" customHeight="1" x14ac:dyDescent="0.25">
      <c r="B341" s="780">
        <f>[1]Sheet1!$B$221</f>
        <v>152</v>
      </c>
      <c r="C341" s="1314" t="str">
        <f>[1]Sheet1!$C$221</f>
        <v>Desmontaje De Accesorios Eléctricos</v>
      </c>
      <c r="D341" s="1314"/>
      <c r="E341" s="1314"/>
      <c r="F341" s="1314"/>
      <c r="G341" s="505" t="str">
        <f>[1]Sheet1!$E$221</f>
        <v>Unidad</v>
      </c>
      <c r="H341" s="506">
        <f>[1]Sheet1!$D$221</f>
        <v>24</v>
      </c>
      <c r="I341" s="55">
        <f>[1]Sheet1!$F$221</f>
        <v>147</v>
      </c>
      <c r="J341" s="38">
        <f t="shared" ref="J341:J344" si="739">ROUND(H341*I341,2)</f>
        <v>3528</v>
      </c>
      <c r="K341" s="747"/>
      <c r="L341" s="269"/>
      <c r="M341" s="818"/>
      <c r="N341" s="270"/>
      <c r="O341" s="270">
        <f t="shared" ref="O341:O344" si="740">H341-L341+M341+N341</f>
        <v>24</v>
      </c>
      <c r="P341" s="427">
        <f t="shared" ref="P341:P344" si="741">ROUND(I341*O341,2)</f>
        <v>3528</v>
      </c>
      <c r="Q341" s="747"/>
      <c r="R341" s="269">
        <f>H341</f>
        <v>24</v>
      </c>
      <c r="S341" s="270"/>
      <c r="T341" s="271">
        <f t="shared" ref="T341:T344" si="742">R341+S341</f>
        <v>24</v>
      </c>
      <c r="U341" s="747"/>
      <c r="V341" s="52">
        <f t="shared" ref="V341:V344" si="743">ROUND(R341*I341,2)</f>
        <v>3528</v>
      </c>
      <c r="W341" s="55">
        <f t="shared" ref="W341:W344" si="744">ROUND(S341*I341,2)</f>
        <v>0</v>
      </c>
      <c r="X341" s="55">
        <f t="shared" ref="X341:X344" si="745">ROUND(T341*I341,2)</f>
        <v>3528</v>
      </c>
      <c r="Y341" s="750">
        <f t="shared" ref="Y341:Y343" si="746">ROUND(X341/J341,4)</f>
        <v>1</v>
      </c>
      <c r="Z341" s="747"/>
      <c r="AA341" s="269">
        <f>O341-T341</f>
        <v>0</v>
      </c>
      <c r="AB341" s="55">
        <f t="shared" ref="AB341:AB344" si="747">ROUND(AA341*I341,2)</f>
        <v>0</v>
      </c>
      <c r="AC341" s="750">
        <f t="shared" ref="AC341:AC343" si="748">ROUND(AB341/J341,4)</f>
        <v>0</v>
      </c>
      <c r="AF341" s="16">
        <f t="shared" si="737"/>
        <v>3528</v>
      </c>
      <c r="AG341" s="124">
        <f t="shared" si="738"/>
        <v>0</v>
      </c>
    </row>
    <row r="342" spans="2:33" ht="15" customHeight="1" x14ac:dyDescent="0.25">
      <c r="B342" s="782">
        <f>[1]Sheet1!$B$222</f>
        <v>162</v>
      </c>
      <c r="C342" s="1313" t="str">
        <f>[1]Sheet1!$C$222</f>
        <v>Desmontaje De Cubierta Y Estructura de Techo</v>
      </c>
      <c r="D342" s="1313"/>
      <c r="E342" s="1313"/>
      <c r="F342" s="1313"/>
      <c r="G342" s="507" t="str">
        <f>[1]Sheet1!$E$222</f>
        <v>m²</v>
      </c>
      <c r="H342" s="508">
        <f>[1]Sheet1!$D$222</f>
        <v>111.53</v>
      </c>
      <c r="I342" s="37">
        <f>[1]Sheet1!$F$222</f>
        <v>98</v>
      </c>
      <c r="J342" s="43">
        <f t="shared" si="739"/>
        <v>10929.94</v>
      </c>
      <c r="K342" s="747"/>
      <c r="L342" s="26"/>
      <c r="M342" s="817"/>
      <c r="N342" s="12"/>
      <c r="O342" s="12">
        <f t="shared" si="740"/>
        <v>111.53</v>
      </c>
      <c r="P342" s="428">
        <f t="shared" si="741"/>
        <v>10929.94</v>
      </c>
      <c r="Q342" s="747"/>
      <c r="R342" s="26">
        <f>H342</f>
        <v>111.53</v>
      </c>
      <c r="S342" s="12"/>
      <c r="T342" s="27">
        <f t="shared" si="742"/>
        <v>111.53</v>
      </c>
      <c r="U342" s="747"/>
      <c r="V342" s="47">
        <f t="shared" si="743"/>
        <v>10929.94</v>
      </c>
      <c r="W342" s="37">
        <f t="shared" si="744"/>
        <v>0</v>
      </c>
      <c r="X342" s="37">
        <f t="shared" si="745"/>
        <v>10929.94</v>
      </c>
      <c r="Y342" s="751">
        <f t="shared" si="746"/>
        <v>1</v>
      </c>
      <c r="Z342" s="747"/>
      <c r="AA342" s="26">
        <f t="shared" ref="AA342:AA344" si="749">O342-T342</f>
        <v>0</v>
      </c>
      <c r="AB342" s="37">
        <f t="shared" si="747"/>
        <v>0</v>
      </c>
      <c r="AC342" s="751">
        <f t="shared" si="748"/>
        <v>0</v>
      </c>
      <c r="AF342" s="16">
        <f t="shared" si="737"/>
        <v>10929.94</v>
      </c>
      <c r="AG342" s="124">
        <f t="shared" si="738"/>
        <v>0</v>
      </c>
    </row>
    <row r="343" spans="2:33" ht="15" customHeight="1" x14ac:dyDescent="0.25">
      <c r="B343" s="788">
        <f>[1]Sheet1!$B$223</f>
        <v>169</v>
      </c>
      <c r="C343" s="1232" t="str">
        <f>[1]Sheet1!$C$223</f>
        <v>Desmontaje De Puerta De Metal (Una Hoja)</v>
      </c>
      <c r="D343" s="1232"/>
      <c r="E343" s="1232"/>
      <c r="F343" s="1232"/>
      <c r="G343" s="507" t="str">
        <f>[1]Sheet1!$E$223</f>
        <v>Unidad</v>
      </c>
      <c r="H343" s="508">
        <f>[1]Sheet1!$D$223</f>
        <v>8</v>
      </c>
      <c r="I343" s="37">
        <f>[1]Sheet1!$F$223</f>
        <v>212</v>
      </c>
      <c r="J343" s="43">
        <f t="shared" si="739"/>
        <v>1696</v>
      </c>
      <c r="K343" s="747"/>
      <c r="L343" s="26"/>
      <c r="M343" s="817"/>
      <c r="N343" s="12"/>
      <c r="O343" s="12">
        <f t="shared" si="740"/>
        <v>8</v>
      </c>
      <c r="P343" s="428">
        <f t="shared" si="741"/>
        <v>1696</v>
      </c>
      <c r="Q343" s="747"/>
      <c r="R343" s="26">
        <f>H343</f>
        <v>8</v>
      </c>
      <c r="S343" s="12"/>
      <c r="T343" s="27">
        <f t="shared" si="742"/>
        <v>8</v>
      </c>
      <c r="U343" s="747"/>
      <c r="V343" s="47">
        <f t="shared" si="743"/>
        <v>1696</v>
      </c>
      <c r="W343" s="37">
        <f t="shared" si="744"/>
        <v>0</v>
      </c>
      <c r="X343" s="37">
        <f t="shared" si="745"/>
        <v>1696</v>
      </c>
      <c r="Y343" s="751">
        <f t="shared" si="746"/>
        <v>1</v>
      </c>
      <c r="Z343" s="747"/>
      <c r="AA343" s="26">
        <f t="shared" si="749"/>
        <v>0</v>
      </c>
      <c r="AB343" s="37">
        <f t="shared" si="747"/>
        <v>0</v>
      </c>
      <c r="AC343" s="751">
        <f t="shared" si="748"/>
        <v>0</v>
      </c>
      <c r="AF343" s="16">
        <f t="shared" si="737"/>
        <v>1696</v>
      </c>
      <c r="AG343" s="124">
        <f t="shared" si="738"/>
        <v>0</v>
      </c>
    </row>
    <row r="344" spans="2:33" ht="15" customHeight="1" thickBot="1" x14ac:dyDescent="0.3">
      <c r="B344" s="886">
        <f>[1]Sheet1!$B$224</f>
        <v>175</v>
      </c>
      <c r="C344" s="1316" t="str">
        <f>[1]Sheet1!$C$224</f>
        <v>Desmontaje De Ventana de Metal</v>
      </c>
      <c r="D344" s="1316"/>
      <c r="E344" s="1316"/>
      <c r="F344" s="1316"/>
      <c r="G344" s="509" t="str">
        <f>[1]Sheet1!$E$224</f>
        <v>m²</v>
      </c>
      <c r="H344" s="510">
        <f>[1]Sheet1!$D$224</f>
        <v>4.46</v>
      </c>
      <c r="I344" s="66">
        <f>[1]Sheet1!$F$224</f>
        <v>100</v>
      </c>
      <c r="J344" s="43">
        <f t="shared" si="739"/>
        <v>446</v>
      </c>
      <c r="K344" s="747"/>
      <c r="L344" s="28"/>
      <c r="M344" s="821">
        <f>3.23+18.12</f>
        <v>21.35</v>
      </c>
      <c r="N344" s="13"/>
      <c r="O344" s="706">
        <f t="shared" si="740"/>
        <v>25.810000000000002</v>
      </c>
      <c r="P344" s="429">
        <f t="shared" si="741"/>
        <v>2581</v>
      </c>
      <c r="Q344" s="747"/>
      <c r="R344" s="305">
        <f>H344</f>
        <v>4.46</v>
      </c>
      <c r="S344" s="740"/>
      <c r="T344" s="29">
        <f t="shared" si="742"/>
        <v>4.46</v>
      </c>
      <c r="U344" s="747"/>
      <c r="V344" s="435">
        <f t="shared" si="743"/>
        <v>446</v>
      </c>
      <c r="W344" s="436">
        <f t="shared" si="744"/>
        <v>0</v>
      </c>
      <c r="X344" s="436">
        <f t="shared" si="745"/>
        <v>446</v>
      </c>
      <c r="Y344" s="56">
        <f>ROUND(X344/P344,4)</f>
        <v>0.17280000000000001</v>
      </c>
      <c r="Z344" s="747"/>
      <c r="AA344" s="26">
        <f t="shared" si="749"/>
        <v>21.35</v>
      </c>
      <c r="AB344" s="436">
        <f t="shared" si="747"/>
        <v>2135</v>
      </c>
      <c r="AC344" s="61">
        <f>ROUND(AB344/P344,4)</f>
        <v>0.82720000000000005</v>
      </c>
      <c r="AF344" s="16">
        <f t="shared" si="737"/>
        <v>2581</v>
      </c>
      <c r="AG344" s="124">
        <f t="shared" si="738"/>
        <v>0</v>
      </c>
    </row>
    <row r="345" spans="2:33" ht="23.25" customHeight="1" thickBot="1" x14ac:dyDescent="0.3">
      <c r="B345" s="299"/>
      <c r="C345" s="442"/>
      <c r="D345" s="322"/>
      <c r="E345" s="322"/>
      <c r="F345" s="322"/>
      <c r="G345" s="509"/>
      <c r="H345" s="1189" t="s">
        <v>308</v>
      </c>
      <c r="I345" s="1190"/>
      <c r="J345" s="451">
        <f>SUM(J341:J344)</f>
        <v>16599.940000000002</v>
      </c>
      <c r="K345" s="454"/>
      <c r="L345" s="455"/>
      <c r="M345" s="456"/>
      <c r="N345" s="456"/>
      <c r="O345" s="456"/>
      <c r="P345" s="451">
        <f>SUM(P341:P344)</f>
        <v>18734.940000000002</v>
      </c>
      <c r="Q345" s="454"/>
      <c r="R345" s="455"/>
      <c r="S345" s="456"/>
      <c r="T345" s="457"/>
      <c r="U345" s="454"/>
      <c r="V345" s="451">
        <f>SUM(V341:V344)</f>
        <v>16599.940000000002</v>
      </c>
      <c r="W345" s="451">
        <f>SUM(W341:W344)</f>
        <v>0</v>
      </c>
      <c r="X345" s="451">
        <f>SUM(X341:X344)</f>
        <v>16599.940000000002</v>
      </c>
      <c r="Y345" s="533">
        <f>ROUND(X345/P345,4)</f>
        <v>0.88600000000000001</v>
      </c>
      <c r="Z345" s="454"/>
      <c r="AA345" s="517"/>
      <c r="AB345" s="451">
        <f>SUM(AB341:AB344)</f>
        <v>2135</v>
      </c>
      <c r="AC345" s="458">
        <f t="shared" ref="AC345" si="750">ROUND(AB345/P345,4)</f>
        <v>0.114</v>
      </c>
      <c r="AF345" s="16">
        <f t="shared" si="737"/>
        <v>18734.940000000002</v>
      </c>
      <c r="AG345" s="124">
        <f t="shared" si="738"/>
        <v>0</v>
      </c>
    </row>
    <row r="346" spans="2:33" ht="15.75" thickBot="1" x14ac:dyDescent="0.3">
      <c r="B346" s="897">
        <f>[1]Sheet1!$B$48</f>
        <v>300</v>
      </c>
      <c r="C346" s="1191" t="str">
        <f>[1]Sheet1!$C$48</f>
        <v>MUROS</v>
      </c>
      <c r="D346" s="1192"/>
      <c r="E346" s="1192"/>
      <c r="F346" s="1192"/>
      <c r="G346" s="259"/>
      <c r="H346" s="260"/>
      <c r="I346" s="261"/>
      <c r="J346" s="262"/>
      <c r="K346" s="862"/>
      <c r="L346" s="418"/>
      <c r="M346" s="422"/>
      <c r="N346" s="422"/>
      <c r="O346" s="422"/>
      <c r="P346" s="430"/>
      <c r="Q346" s="862"/>
      <c r="R346" s="263"/>
      <c r="S346" s="260"/>
      <c r="T346" s="264"/>
      <c r="U346" s="862"/>
      <c r="V346" s="265"/>
      <c r="W346" s="261"/>
      <c r="X346" s="261"/>
      <c r="Y346" s="266"/>
      <c r="Z346" s="862"/>
      <c r="AA346" s="263"/>
      <c r="AB346" s="261"/>
      <c r="AC346" s="266"/>
      <c r="AF346" s="16">
        <f t="shared" si="737"/>
        <v>0</v>
      </c>
      <c r="AG346" s="124">
        <f t="shared" si="738"/>
        <v>0</v>
      </c>
    </row>
    <row r="347" spans="2:33" ht="15" customHeight="1" thickBot="1" x14ac:dyDescent="0.3">
      <c r="B347" s="904">
        <f>[1]Sheet1!$B$49</f>
        <v>303</v>
      </c>
      <c r="C347" s="1193" t="str">
        <f>[1]Sheet1!$C$49</f>
        <v xml:space="preserve">Levantado De Muro 0.14, Block Tipo C (35 Kg/Cm²) </v>
      </c>
      <c r="D347" s="1193"/>
      <c r="E347" s="1193"/>
      <c r="F347" s="1193"/>
      <c r="G347" s="280" t="str">
        <f>[1]Sheet1!$E$49</f>
        <v>m²</v>
      </c>
      <c r="H347" s="281"/>
      <c r="I347" s="282">
        <f>[1]Sheet1!$F$49</f>
        <v>191</v>
      </c>
      <c r="J347" s="283">
        <f>ROUND(H347*I347,2)</f>
        <v>0</v>
      </c>
      <c r="K347" s="862"/>
      <c r="L347" s="284"/>
      <c r="M347" s="281">
        <v>10.3</v>
      </c>
      <c r="N347" s="281"/>
      <c r="O347" s="281">
        <f t="shared" ref="O347" si="751">H347-L347+M347+N347</f>
        <v>10.3</v>
      </c>
      <c r="P347" s="431">
        <f t="shared" ref="P347" si="752">ROUND(I347*O347,2)</f>
        <v>1967.3</v>
      </c>
      <c r="Q347" s="862"/>
      <c r="R347" s="284">
        <v>0</v>
      </c>
      <c r="S347" s="281"/>
      <c r="T347" s="285">
        <f>R347+S347</f>
        <v>0</v>
      </c>
      <c r="U347" s="862"/>
      <c r="V347" s="286">
        <f>ROUND(R347*I347,2)</f>
        <v>0</v>
      </c>
      <c r="W347" s="282">
        <f>ROUND(S347*I347,2)</f>
        <v>0</v>
      </c>
      <c r="X347" s="282">
        <f>ROUND(T347*I347,2)</f>
        <v>0</v>
      </c>
      <c r="Y347" s="154" t="e">
        <f>ROUND(X347/J347,4)</f>
        <v>#DIV/0!</v>
      </c>
      <c r="Z347" s="862"/>
      <c r="AA347" s="284">
        <f>H347-T347</f>
        <v>0</v>
      </c>
      <c r="AB347" s="282">
        <f>ROUND(AA347*I347,2)</f>
        <v>0</v>
      </c>
      <c r="AC347" s="154" t="e">
        <f>ROUND(AB347/J347,4)</f>
        <v>#DIV/0!</v>
      </c>
      <c r="AF347" s="16">
        <f t="shared" si="737"/>
        <v>0</v>
      </c>
      <c r="AG347" s="124">
        <f t="shared" si="738"/>
        <v>1967.3</v>
      </c>
    </row>
    <row r="348" spans="2:33" ht="22.5" customHeight="1" thickBot="1" x14ac:dyDescent="0.3">
      <c r="B348" s="777"/>
      <c r="C348" s="778"/>
      <c r="D348" s="762"/>
      <c r="E348" s="762"/>
      <c r="F348" s="762"/>
      <c r="G348" s="779"/>
      <c r="H348" s="1189" t="s">
        <v>308</v>
      </c>
      <c r="I348" s="1190"/>
      <c r="J348" s="451">
        <f>SUM(J347)</f>
        <v>0</v>
      </c>
      <c r="K348" s="454"/>
      <c r="L348" s="455"/>
      <c r="M348" s="456"/>
      <c r="N348" s="456"/>
      <c r="O348" s="456"/>
      <c r="P348" s="451">
        <f>SUM(P347)</f>
        <v>1967.3</v>
      </c>
      <c r="Q348" s="454"/>
      <c r="R348" s="455"/>
      <c r="S348" s="456"/>
      <c r="T348" s="457"/>
      <c r="U348" s="454"/>
      <c r="V348" s="451">
        <f>SUM(V347)</f>
        <v>0</v>
      </c>
      <c r="W348" s="451">
        <f>SUM(W347)</f>
        <v>0</v>
      </c>
      <c r="X348" s="451">
        <f>SUM(X347)</f>
        <v>0</v>
      </c>
      <c r="Y348" s="458">
        <f>ROUND(X348/P348,4)</f>
        <v>0</v>
      </c>
      <c r="Z348" s="454"/>
      <c r="AA348" s="517"/>
      <c r="AB348" s="451">
        <f>SUM(AB347)</f>
        <v>0</v>
      </c>
      <c r="AC348" s="458">
        <f t="shared" ref="AC348" si="753">ROUND(AB348/P348,4)</f>
        <v>0</v>
      </c>
      <c r="AF348" s="16">
        <f t="shared" si="737"/>
        <v>0</v>
      </c>
      <c r="AG348" s="124">
        <f t="shared" si="738"/>
        <v>1967.3</v>
      </c>
    </row>
    <row r="349" spans="2:33" ht="14.25" customHeight="1" thickBot="1" x14ac:dyDescent="0.3">
      <c r="B349" s="896">
        <f>[1]Sheet1!$B$50</f>
        <v>400</v>
      </c>
      <c r="C349" s="1194" t="str">
        <f>[1]Sheet1!$C$50</f>
        <v>COLUMNAS, LOSAS, VIGAS Y SOLERAS</v>
      </c>
      <c r="D349" s="1195"/>
      <c r="E349" s="1195"/>
      <c r="F349" s="1195"/>
      <c r="G349" s="288"/>
      <c r="H349" s="289"/>
      <c r="I349" s="290"/>
      <c r="J349" s="291"/>
      <c r="K349" s="862"/>
      <c r="L349" s="263"/>
      <c r="M349" s="260"/>
      <c r="N349" s="260"/>
      <c r="O349" s="260"/>
      <c r="P349" s="805"/>
      <c r="Q349" s="862"/>
      <c r="R349" s="292"/>
      <c r="S349" s="293"/>
      <c r="T349" s="294"/>
      <c r="U349" s="862"/>
      <c r="V349" s="295"/>
      <c r="W349" s="296"/>
      <c r="X349" s="296"/>
      <c r="Y349" s="297"/>
      <c r="Z349" s="862"/>
      <c r="AA349" s="292"/>
      <c r="AB349" s="296"/>
      <c r="AC349" s="297"/>
      <c r="AF349" s="16">
        <f t="shared" si="737"/>
        <v>0</v>
      </c>
      <c r="AG349" s="124">
        <f t="shared" si="738"/>
        <v>0</v>
      </c>
    </row>
    <row r="350" spans="2:33" ht="30" customHeight="1" x14ac:dyDescent="0.25">
      <c r="B350" s="888">
        <f>[1]Sheet1!$B$52</f>
        <v>417</v>
      </c>
      <c r="C350" s="1186" t="str">
        <f>[1]Sheet1!$C$52</f>
        <v>Solera corona (0.15m x 0.20m + 4 No. 4 + Est No. 2 @ 0.15m)</v>
      </c>
      <c r="D350" s="1187"/>
      <c r="E350" s="1187"/>
      <c r="F350" s="1196"/>
      <c r="G350" s="481" t="str">
        <f>[1]Sheet1!$E$52</f>
        <v>ml</v>
      </c>
      <c r="H350" s="482"/>
      <c r="I350" s="37">
        <f>[1]Sheet1!$F$52</f>
        <v>172</v>
      </c>
      <c r="J350" s="43">
        <f t="shared" ref="J350:J351" si="754">ROUND(H350*I350,2)</f>
        <v>0</v>
      </c>
      <c r="K350" s="862"/>
      <c r="L350" s="25"/>
      <c r="M350" s="482">
        <v>7</v>
      </c>
      <c r="N350" s="706"/>
      <c r="O350" s="706">
        <f t="shared" ref="O350:O351" si="755">H350-L350+M350+N350</f>
        <v>7</v>
      </c>
      <c r="P350" s="795">
        <f t="shared" ref="P350:P351" si="756">ROUND(I350*O350,2)</f>
        <v>1204</v>
      </c>
      <c r="Q350" s="862"/>
      <c r="R350" s="26">
        <v>0</v>
      </c>
      <c r="S350" s="859"/>
      <c r="T350" s="68">
        <f t="shared" ref="T350:T351" si="757">R350+S350</f>
        <v>0</v>
      </c>
      <c r="U350" s="862"/>
      <c r="V350" s="47">
        <f t="shared" ref="V350:V351" si="758">ROUND(R350*I350,2)</f>
        <v>0</v>
      </c>
      <c r="W350" s="37">
        <f t="shared" ref="W350:W351" si="759">ROUND(S350*I350,2)</f>
        <v>0</v>
      </c>
      <c r="X350" s="37">
        <f t="shared" ref="X350:X351" si="760">ROUND(T350*I350,2)</f>
        <v>0</v>
      </c>
      <c r="Y350" s="848" t="e">
        <f t="shared" ref="Y350:Y351" si="761">ROUND(X350/J350,4)</f>
        <v>#DIV/0!</v>
      </c>
      <c r="Z350" s="862"/>
      <c r="AA350" s="26">
        <f t="shared" ref="AA350:AA351" si="762">H350-T350</f>
        <v>0</v>
      </c>
      <c r="AB350" s="37">
        <f t="shared" ref="AB350:AB351" si="763">ROUND(AA350*I350,2)</f>
        <v>0</v>
      </c>
      <c r="AC350" s="848" t="e">
        <f t="shared" ref="AC350:AC351" si="764">ROUND(AB350/J350,4)</f>
        <v>#DIV/0!</v>
      </c>
      <c r="AF350" s="16">
        <f t="shared" si="737"/>
        <v>0</v>
      </c>
      <c r="AG350" s="124">
        <f t="shared" si="738"/>
        <v>1204</v>
      </c>
    </row>
    <row r="351" spans="2:33" ht="30" customHeight="1" thickBot="1" x14ac:dyDescent="0.3">
      <c r="B351" s="905">
        <f>[1]Sheet1!$B$53</f>
        <v>439</v>
      </c>
      <c r="C351" s="1184" t="str">
        <f>[1]Sheet1!$C$53</f>
        <v>Columna  (0.15m x 0.20m + 4 No. 3 + Est No. 2 @ 0.20m)</v>
      </c>
      <c r="D351" s="1185"/>
      <c r="E351" s="1185"/>
      <c r="F351" s="1188"/>
      <c r="G351" s="483" t="str">
        <f>[1]Sheet1!$E$53</f>
        <v>ml</v>
      </c>
      <c r="H351" s="484"/>
      <c r="I351" s="66">
        <f>[1]Sheet1!$F$53</f>
        <v>153</v>
      </c>
      <c r="J351" s="62">
        <f t="shared" si="754"/>
        <v>0</v>
      </c>
      <c r="K351" s="862"/>
      <c r="L351" s="28"/>
      <c r="M351" s="484">
        <v>5.6</v>
      </c>
      <c r="N351" s="13"/>
      <c r="O351" s="859">
        <f t="shared" si="755"/>
        <v>5.6</v>
      </c>
      <c r="P351" s="429">
        <f t="shared" si="756"/>
        <v>856.8</v>
      </c>
      <c r="Q351" s="862"/>
      <c r="R351" s="28">
        <v>0</v>
      </c>
      <c r="S351" s="13"/>
      <c r="T351" s="29">
        <f t="shared" si="757"/>
        <v>0</v>
      </c>
      <c r="U351" s="862"/>
      <c r="V351" s="53">
        <f t="shared" si="758"/>
        <v>0</v>
      </c>
      <c r="W351" s="66">
        <f t="shared" si="759"/>
        <v>0</v>
      </c>
      <c r="X351" s="66">
        <f t="shared" si="760"/>
        <v>0</v>
      </c>
      <c r="Y351" s="849" t="e">
        <f t="shared" si="761"/>
        <v>#DIV/0!</v>
      </c>
      <c r="Z351" s="862"/>
      <c r="AA351" s="28">
        <f t="shared" si="762"/>
        <v>0</v>
      </c>
      <c r="AB351" s="66">
        <f t="shared" si="763"/>
        <v>0</v>
      </c>
      <c r="AC351" s="849" t="e">
        <f t="shared" si="764"/>
        <v>#DIV/0!</v>
      </c>
      <c r="AF351" s="16">
        <f t="shared" si="737"/>
        <v>0</v>
      </c>
      <c r="AG351" s="124">
        <f t="shared" si="738"/>
        <v>856.8</v>
      </c>
    </row>
    <row r="352" spans="2:33" ht="23.25" customHeight="1" thickBot="1" x14ac:dyDescent="0.3">
      <c r="B352" s="299"/>
      <c r="C352" s="860"/>
      <c r="D352" s="861"/>
      <c r="E352" s="861"/>
      <c r="F352" s="861"/>
      <c r="G352" s="524"/>
      <c r="H352" s="1189" t="s">
        <v>308</v>
      </c>
      <c r="I352" s="1190"/>
      <c r="J352" s="451">
        <f>SUM(J350:J351)</f>
        <v>0</v>
      </c>
      <c r="K352" s="454"/>
      <c r="L352" s="455"/>
      <c r="M352" s="456"/>
      <c r="N352" s="456"/>
      <c r="O352" s="456"/>
      <c r="P352" s="451">
        <f>SUM(P350:P351)</f>
        <v>2060.8000000000002</v>
      </c>
      <c r="Q352" s="454"/>
      <c r="R352" s="455"/>
      <c r="S352" s="456"/>
      <c r="T352" s="457"/>
      <c r="U352" s="454"/>
      <c r="V352" s="451">
        <f>SUM(V350:V351)</f>
        <v>0</v>
      </c>
      <c r="W352" s="451">
        <f>SUM(W350:W351)</f>
        <v>0</v>
      </c>
      <c r="X352" s="451">
        <f>SUM(X350:X351)</f>
        <v>0</v>
      </c>
      <c r="Y352" s="458">
        <f>ROUND(X352/P352,4)</f>
        <v>0</v>
      </c>
      <c r="Z352" s="454"/>
      <c r="AA352" s="517"/>
      <c r="AB352" s="451">
        <f>SUM(AB350:AB351)</f>
        <v>0</v>
      </c>
      <c r="AC352" s="458">
        <f t="shared" ref="AC352" si="765">ROUND(AB352/P352,4)</f>
        <v>0</v>
      </c>
      <c r="AF352" s="16">
        <f t="shared" si="737"/>
        <v>0</v>
      </c>
      <c r="AG352" s="124">
        <f t="shared" si="738"/>
        <v>2060.8000000000002</v>
      </c>
    </row>
    <row r="353" spans="2:33" ht="14.25" customHeight="1" thickBot="1" x14ac:dyDescent="0.3">
      <c r="B353" s="768">
        <f>[1]Sheet1!$B$225</f>
        <v>500</v>
      </c>
      <c r="C353" s="1194" t="str">
        <f>[1]Sheet1!$C$225</f>
        <v>CUBIERTA Y ESTRUCTURA DE TECHO</v>
      </c>
      <c r="D353" s="1195"/>
      <c r="E353" s="1195"/>
      <c r="F353" s="1195"/>
      <c r="G353" s="288"/>
      <c r="H353" s="289"/>
      <c r="I353" s="290"/>
      <c r="J353" s="291"/>
      <c r="K353" s="747"/>
      <c r="L353" s="263"/>
      <c r="M353" s="260"/>
      <c r="N353" s="260"/>
      <c r="O353" s="260"/>
      <c r="P353" s="805"/>
      <c r="Q353" s="747"/>
      <c r="R353" s="292"/>
      <c r="S353" s="293"/>
      <c r="T353" s="294"/>
      <c r="U353" s="747"/>
      <c r="V353" s="295"/>
      <c r="W353" s="296"/>
      <c r="X353" s="296"/>
      <c r="Y353" s="297"/>
      <c r="Z353" s="747"/>
      <c r="AA353" s="292"/>
      <c r="AB353" s="296"/>
      <c r="AC353" s="297"/>
      <c r="AF353" s="16">
        <f t="shared" si="737"/>
        <v>0</v>
      </c>
      <c r="AG353" s="124">
        <f t="shared" si="738"/>
        <v>0</v>
      </c>
    </row>
    <row r="354" spans="2:33" ht="15" customHeight="1" x14ac:dyDescent="0.25">
      <c r="B354" s="898">
        <f>[1]Sheet1!$B$226</f>
        <v>518</v>
      </c>
      <c r="C354" s="1232" t="str">
        <f>[1]Sheet1!$C$226</f>
        <v>Estructura Metálica Para Techo (Costanera Doble)</v>
      </c>
      <c r="D354" s="1232"/>
      <c r="E354" s="1232"/>
      <c r="F354" s="1232"/>
      <c r="G354" s="507" t="str">
        <f>[1]Sheet1!$E$226</f>
        <v>m²</v>
      </c>
      <c r="H354" s="508">
        <f>[1]Sheet1!$D$226</f>
        <v>111.53</v>
      </c>
      <c r="I354" s="37">
        <f>[1]Sheet1!$F$226</f>
        <v>236</v>
      </c>
      <c r="J354" s="43">
        <f t="shared" ref="J354" si="766">ROUND(H354*I354,2)</f>
        <v>26321.08</v>
      </c>
      <c r="K354" s="755"/>
      <c r="L354" s="25"/>
      <c r="M354" s="706">
        <f>25.66</f>
        <v>25.66</v>
      </c>
      <c r="N354" s="706"/>
      <c r="O354" s="706">
        <f t="shared" ref="O354:O355" si="767">H354-L354+M354+N354</f>
        <v>137.19</v>
      </c>
      <c r="P354" s="795">
        <f t="shared" ref="P354" si="768">ROUND(I354*O354,2)</f>
        <v>32376.84</v>
      </c>
      <c r="Q354" s="755"/>
      <c r="R354" s="26">
        <v>0</v>
      </c>
      <c r="S354" s="12"/>
      <c r="T354" s="27">
        <f t="shared" ref="T354" si="769">R354+S354</f>
        <v>0</v>
      </c>
      <c r="U354" s="755"/>
      <c r="V354" s="47">
        <f t="shared" ref="V354" si="770">ROUND(R354*I354,2)</f>
        <v>0</v>
      </c>
      <c r="W354" s="37">
        <f t="shared" ref="W354" si="771">ROUND(S354*I354,2)</f>
        <v>0</v>
      </c>
      <c r="X354" s="37">
        <f t="shared" ref="X354" si="772">ROUND(T354*I354,2)</f>
        <v>0</v>
      </c>
      <c r="Y354" s="756">
        <f t="shared" ref="Y354" si="773">ROUND(X354/J354,4)</f>
        <v>0</v>
      </c>
      <c r="Z354" s="755"/>
      <c r="AA354" s="26">
        <f t="shared" ref="AA354" si="774">O354-T354</f>
        <v>137.19</v>
      </c>
      <c r="AB354" s="37">
        <f t="shared" ref="AB354" si="775">ROUND(AA354*I354,2)</f>
        <v>32376.84</v>
      </c>
      <c r="AC354" s="756">
        <f t="shared" ref="AC354" si="776">ROUND(AB354/J354,4)</f>
        <v>1.2301</v>
      </c>
      <c r="AF354" s="16">
        <f t="shared" ref="AF354" si="777">X354+AB354</f>
        <v>32376.84</v>
      </c>
      <c r="AG354" s="124">
        <f t="shared" ref="AG354" si="778">P354-AF354</f>
        <v>0</v>
      </c>
    </row>
    <row r="355" spans="2:33" ht="30" customHeight="1" thickBot="1" x14ac:dyDescent="0.3">
      <c r="B355" s="886">
        <f>[1]Sheet1!$B$227</f>
        <v>525</v>
      </c>
      <c r="C355" s="1207" t="str">
        <f>[1]Sheet1!$C$227</f>
        <v>Cubierta De Lámina Termoacústica (Incluye Canal Y Bap Ѳ=3" + cerramiento de block pin)</v>
      </c>
      <c r="D355" s="1207"/>
      <c r="E355" s="1207"/>
      <c r="F355" s="1207"/>
      <c r="G355" s="483" t="str">
        <f>[1]Sheet1!$E$227</f>
        <v>m²</v>
      </c>
      <c r="H355" s="484">
        <f>[1]Sheet1!$D$227</f>
        <v>137.19</v>
      </c>
      <c r="I355" s="66">
        <f>[1]Sheet1!$F$227</f>
        <v>412</v>
      </c>
      <c r="J355" s="62">
        <f t="shared" ref="J355" si="779">ROUND(H355*I355,2)</f>
        <v>56522.28</v>
      </c>
      <c r="K355" s="747"/>
      <c r="L355" s="28"/>
      <c r="M355" s="821"/>
      <c r="N355" s="13"/>
      <c r="O355" s="12">
        <f t="shared" si="767"/>
        <v>137.19</v>
      </c>
      <c r="P355" s="429">
        <f t="shared" ref="P355" si="780">ROUND(I355*O355,2)</f>
        <v>56522.28</v>
      </c>
      <c r="Q355" s="747"/>
      <c r="R355" s="28">
        <v>0</v>
      </c>
      <c r="S355" s="13"/>
      <c r="T355" s="29">
        <f t="shared" ref="T355" si="781">R355+S355</f>
        <v>0</v>
      </c>
      <c r="U355" s="747"/>
      <c r="V355" s="53">
        <f t="shared" ref="V355" si="782">ROUND(R355*I355,2)</f>
        <v>0</v>
      </c>
      <c r="W355" s="66">
        <f t="shared" ref="W355" si="783">ROUND(S355*I355,2)</f>
        <v>0</v>
      </c>
      <c r="X355" s="66">
        <f t="shared" ref="X355" si="784">ROUND(T355*I355,2)</f>
        <v>0</v>
      </c>
      <c r="Y355" s="753">
        <f t="shared" ref="Y355" si="785">ROUND(X355/J355,4)</f>
        <v>0</v>
      </c>
      <c r="Z355" s="747"/>
      <c r="AA355" s="28">
        <f t="shared" ref="AA355" si="786">H355-T355</f>
        <v>137.19</v>
      </c>
      <c r="AB355" s="66">
        <f t="shared" ref="AB355" si="787">ROUND(AA355*I355,2)</f>
        <v>56522.28</v>
      </c>
      <c r="AC355" s="753">
        <f t="shared" ref="AC355" si="788">ROUND(AB355/J355,4)</f>
        <v>1</v>
      </c>
      <c r="AF355" s="16">
        <f t="shared" si="737"/>
        <v>56522.28</v>
      </c>
      <c r="AG355" s="124">
        <f t="shared" si="738"/>
        <v>0</v>
      </c>
    </row>
    <row r="356" spans="2:33" ht="23.25" customHeight="1" thickBot="1" x14ac:dyDescent="0.3">
      <c r="B356" s="299"/>
      <c r="C356" s="442"/>
      <c r="D356" s="322"/>
      <c r="E356" s="322"/>
      <c r="F356" s="322"/>
      <c r="G356" s="524"/>
      <c r="H356" s="1189" t="s">
        <v>308</v>
      </c>
      <c r="I356" s="1190"/>
      <c r="J356" s="451">
        <f>SUM(J354:J355)</f>
        <v>82843.360000000001</v>
      </c>
      <c r="K356" s="454"/>
      <c r="L356" s="455"/>
      <c r="M356" s="456"/>
      <c r="N356" s="456"/>
      <c r="O356" s="456"/>
      <c r="P356" s="451">
        <f>SUM(P354:P355)</f>
        <v>88899.12</v>
      </c>
      <c r="Q356" s="454"/>
      <c r="R356" s="455"/>
      <c r="S356" s="456"/>
      <c r="T356" s="457"/>
      <c r="U356" s="454"/>
      <c r="V356" s="451">
        <f>SUM(V355:V355)</f>
        <v>0</v>
      </c>
      <c r="W356" s="451">
        <f>SUM(W355:W355)</f>
        <v>0</v>
      </c>
      <c r="X356" s="451">
        <f>SUM(X355:X355)</f>
        <v>0</v>
      </c>
      <c r="Y356" s="458">
        <f>ROUND(X356/P356,4)</f>
        <v>0</v>
      </c>
      <c r="Z356" s="454"/>
      <c r="AA356" s="517"/>
      <c r="AB356" s="451">
        <f>SUM(AB354:AB355)</f>
        <v>88899.12</v>
      </c>
      <c r="AC356" s="458">
        <f t="shared" ref="AC356" si="789">ROUND(AB356/P356,4)</f>
        <v>1</v>
      </c>
      <c r="AF356" s="16">
        <f t="shared" si="737"/>
        <v>88899.12</v>
      </c>
      <c r="AG356" s="124">
        <f t="shared" si="738"/>
        <v>0</v>
      </c>
    </row>
    <row r="357" spans="2:33" ht="14.25" customHeight="1" thickBot="1" x14ac:dyDescent="0.3">
      <c r="B357" s="768">
        <f>[1]Sheet1!$B$228</f>
        <v>600</v>
      </c>
      <c r="C357" s="1194" t="str">
        <f>[1]Sheet1!$C$228</f>
        <v>ACABADOS</v>
      </c>
      <c r="D357" s="1195"/>
      <c r="E357" s="1195"/>
      <c r="F357" s="1195"/>
      <c r="G357" s="288"/>
      <c r="H357" s="289"/>
      <c r="I357" s="290"/>
      <c r="J357" s="291"/>
      <c r="K357" s="747"/>
      <c r="L357" s="418"/>
      <c r="M357" s="422"/>
      <c r="N357" s="422"/>
      <c r="O357" s="422"/>
      <c r="P357" s="430"/>
      <c r="Q357" s="747"/>
      <c r="R357" s="263"/>
      <c r="S357" s="260"/>
      <c r="T357" s="264"/>
      <c r="U357" s="747"/>
      <c r="V357" s="265"/>
      <c r="W357" s="261"/>
      <c r="X357" s="261"/>
      <c r="Y357" s="266"/>
      <c r="Z357" s="747"/>
      <c r="AA357" s="263"/>
      <c r="AB357" s="261"/>
      <c r="AC357" s="266"/>
      <c r="AF357" s="16">
        <f t="shared" si="737"/>
        <v>0</v>
      </c>
      <c r="AG357" s="124">
        <f t="shared" si="738"/>
        <v>0</v>
      </c>
    </row>
    <row r="358" spans="2:33" ht="15" customHeight="1" x14ac:dyDescent="0.25">
      <c r="B358" s="934">
        <f>[1]Sheet1!$B$229</f>
        <v>604</v>
      </c>
      <c r="C358" s="1186" t="str">
        <f>[1]Sheet1!$C$229</f>
        <v>Remozamiento De Muro (Repello + Cernido)</v>
      </c>
      <c r="D358" s="1187"/>
      <c r="E358" s="1187"/>
      <c r="F358" s="1196"/>
      <c r="G358" s="507" t="str">
        <f>[1]Sheet1!$E$229</f>
        <v>m²</v>
      </c>
      <c r="H358" s="508">
        <f>[1]Sheet1!$D$229</f>
        <v>463.58</v>
      </c>
      <c r="I358" s="37">
        <f>[1]Sheet1!$F$229</f>
        <v>92</v>
      </c>
      <c r="J358" s="43">
        <f t="shared" ref="J358" si="790">ROUND(H358*I358,2)</f>
        <v>42649.36</v>
      </c>
      <c r="K358" s="929"/>
      <c r="L358" s="26"/>
      <c r="M358" s="928"/>
      <c r="N358" s="928"/>
      <c r="O358" s="928">
        <f t="shared" ref="O358" si="791">H358-L358+M358+N358</f>
        <v>463.58</v>
      </c>
      <c r="P358" s="428">
        <f t="shared" ref="P358" si="792">ROUND(I358*O358,2)</f>
        <v>42649.36</v>
      </c>
      <c r="Q358" s="929"/>
      <c r="R358" s="26">
        <v>0</v>
      </c>
      <c r="S358" s="928"/>
      <c r="T358" s="27">
        <f t="shared" ref="T358" si="793">R358+S358</f>
        <v>0</v>
      </c>
      <c r="U358" s="929"/>
      <c r="V358" s="47">
        <f t="shared" ref="V358" si="794">ROUND(R358*I358,2)</f>
        <v>0</v>
      </c>
      <c r="W358" s="37">
        <f t="shared" ref="W358" si="795">ROUND(S358*I358,2)</f>
        <v>0</v>
      </c>
      <c r="X358" s="37">
        <f t="shared" ref="X358" si="796">ROUND(T358*I358,2)</f>
        <v>0</v>
      </c>
      <c r="Y358" s="848">
        <f t="shared" ref="Y358" si="797">ROUND(X358/J358,4)</f>
        <v>0</v>
      </c>
      <c r="Z358" s="929"/>
      <c r="AA358" s="26">
        <f t="shared" ref="AA358" si="798">O358-T358</f>
        <v>463.58</v>
      </c>
      <c r="AB358" s="37">
        <f t="shared" ref="AB358" si="799">ROUND(AA358*I358,2)</f>
        <v>42649.36</v>
      </c>
      <c r="AC358" s="848">
        <f t="shared" ref="AC358" si="800">ROUND(AB358/J358,4)</f>
        <v>1</v>
      </c>
      <c r="AF358" s="16">
        <f t="shared" si="737"/>
        <v>42649.36</v>
      </c>
      <c r="AG358" s="124">
        <f t="shared" si="738"/>
        <v>0</v>
      </c>
    </row>
    <row r="359" spans="2:33" ht="15" customHeight="1" x14ac:dyDescent="0.25">
      <c r="B359" s="934">
        <f>[1]Sheet1!$B$230</f>
        <v>634</v>
      </c>
      <c r="C359" s="1232" t="str">
        <f>[1]Sheet1!$C$230</f>
        <v>Piso De Granito (base selecto t=0.10m)</v>
      </c>
      <c r="D359" s="1232"/>
      <c r="E359" s="1232"/>
      <c r="F359" s="1232"/>
      <c r="G359" s="507" t="str">
        <f>[1]Sheet1!$E$230</f>
        <v>m²</v>
      </c>
      <c r="H359" s="508">
        <f>[1]Sheet1!$D$230</f>
        <v>132.44999999999999</v>
      </c>
      <c r="I359" s="37">
        <f>[1]Sheet1!$F$230</f>
        <v>284</v>
      </c>
      <c r="J359" s="43">
        <f t="shared" ref="J359" si="801">ROUND(H359*I359,2)</f>
        <v>37615.800000000003</v>
      </c>
      <c r="K359" s="755"/>
      <c r="L359" s="26"/>
      <c r="M359" s="911"/>
      <c r="N359" s="12"/>
      <c r="O359" s="12">
        <f t="shared" ref="O359:O361" si="802">H359-L359+M359+N359</f>
        <v>132.44999999999999</v>
      </c>
      <c r="P359" s="428">
        <f t="shared" ref="P359" si="803">ROUND(I359*O359,2)</f>
        <v>37615.800000000003</v>
      </c>
      <c r="Q359" s="755"/>
      <c r="R359" s="26">
        <v>0</v>
      </c>
      <c r="S359" s="12"/>
      <c r="T359" s="27">
        <f t="shared" ref="T359" si="804">R359+S359</f>
        <v>0</v>
      </c>
      <c r="U359" s="755"/>
      <c r="V359" s="47">
        <f t="shared" ref="V359" si="805">ROUND(R359*I359,2)</f>
        <v>0</v>
      </c>
      <c r="W359" s="37">
        <f t="shared" ref="W359" si="806">ROUND(S359*I359,2)</f>
        <v>0</v>
      </c>
      <c r="X359" s="37">
        <f t="shared" ref="X359" si="807">ROUND(T359*I359,2)</f>
        <v>0</v>
      </c>
      <c r="Y359" s="756">
        <f t="shared" ref="Y359" si="808">ROUND(X359/J359,4)</f>
        <v>0</v>
      </c>
      <c r="Z359" s="755"/>
      <c r="AA359" s="26">
        <f t="shared" ref="AA359" si="809">O359-T359</f>
        <v>132.44999999999999</v>
      </c>
      <c r="AB359" s="37">
        <f t="shared" ref="AB359" si="810">ROUND(AA359*I359,2)</f>
        <v>37615.800000000003</v>
      </c>
      <c r="AC359" s="756">
        <f t="shared" ref="AC359" si="811">ROUND(AB359/J359,4)</f>
        <v>1</v>
      </c>
      <c r="AF359" s="16">
        <f t="shared" si="737"/>
        <v>37615.800000000003</v>
      </c>
      <c r="AG359" s="124">
        <f t="shared" si="738"/>
        <v>0</v>
      </c>
    </row>
    <row r="360" spans="2:33" ht="15" customHeight="1" x14ac:dyDescent="0.25">
      <c r="B360" s="934">
        <f>[1]Sheet1!$B$231</f>
        <v>654</v>
      </c>
      <c r="C360" s="1186" t="str">
        <f>[1]Sheet1!$C$231</f>
        <v>Pintura De Muros</v>
      </c>
      <c r="D360" s="1187"/>
      <c r="E360" s="1187"/>
      <c r="F360" s="1196"/>
      <c r="G360" s="507" t="str">
        <f>[1]Sheet1!$E$231</f>
        <v>m²</v>
      </c>
      <c r="H360" s="508">
        <f>[1]Sheet1!$D$231</f>
        <v>614.53</v>
      </c>
      <c r="I360" s="37">
        <f>[1]Sheet1!$F$231</f>
        <v>53</v>
      </c>
      <c r="J360" s="43">
        <f t="shared" ref="J360:J361" si="812">ROUND(H360*I360,2)</f>
        <v>32570.09</v>
      </c>
      <c r="K360" s="755"/>
      <c r="L360" s="26"/>
      <c r="M360" s="911"/>
      <c r="N360" s="12"/>
      <c r="O360" s="12">
        <f t="shared" si="802"/>
        <v>614.53</v>
      </c>
      <c r="P360" s="428">
        <f t="shared" ref="P360:P361" si="813">ROUND(I360*O360,2)</f>
        <v>32570.09</v>
      </c>
      <c r="Q360" s="755"/>
      <c r="R360" s="26">
        <v>0</v>
      </c>
      <c r="S360" s="12"/>
      <c r="T360" s="27">
        <f t="shared" ref="T360:T361" si="814">R360+S360</f>
        <v>0</v>
      </c>
      <c r="U360" s="755"/>
      <c r="V360" s="47">
        <f t="shared" ref="V360:V361" si="815">ROUND(R360*I360,2)</f>
        <v>0</v>
      </c>
      <c r="W360" s="37">
        <f t="shared" ref="W360:W361" si="816">ROUND(S360*I360,2)</f>
        <v>0</v>
      </c>
      <c r="X360" s="37">
        <f t="shared" ref="X360:X361" si="817">ROUND(T360*I360,2)</f>
        <v>0</v>
      </c>
      <c r="Y360" s="756">
        <f t="shared" ref="Y360:Y361" si="818">ROUND(X360/J360,4)</f>
        <v>0</v>
      </c>
      <c r="Z360" s="755"/>
      <c r="AA360" s="26">
        <f t="shared" ref="AA360" si="819">O360-T360</f>
        <v>614.53</v>
      </c>
      <c r="AB360" s="37">
        <f t="shared" ref="AB360:AB361" si="820">ROUND(AA360*I360,2)</f>
        <v>32570.09</v>
      </c>
      <c r="AC360" s="756">
        <f t="shared" ref="AC360:AC361" si="821">ROUND(AB360/J360,4)</f>
        <v>1</v>
      </c>
      <c r="AF360" s="16">
        <f t="shared" ref="AF360" si="822">X360+AB360</f>
        <v>32570.09</v>
      </c>
      <c r="AG360" s="124">
        <f t="shared" ref="AG360" si="823">P360-AF360</f>
        <v>0</v>
      </c>
    </row>
    <row r="361" spans="2:33" ht="15" customHeight="1" thickBot="1" x14ac:dyDescent="0.3">
      <c r="B361" s="305">
        <f>[1]Sheet1!$B$232</f>
        <v>655</v>
      </c>
      <c r="C361" s="1207" t="str">
        <f>[1]Sheet1!$C$232</f>
        <v>Pintura De Zocalo</v>
      </c>
      <c r="D361" s="1207"/>
      <c r="E361" s="1207"/>
      <c r="F361" s="1207"/>
      <c r="G361" s="513" t="str">
        <f>[1]Sheet1!$E$232</f>
        <v>m²</v>
      </c>
      <c r="H361" s="514">
        <f>[1]Sheet1!$D$232</f>
        <v>117.51</v>
      </c>
      <c r="I361" s="66">
        <f>[1]Sheet1!$F$232</f>
        <v>52</v>
      </c>
      <c r="J361" s="62">
        <f t="shared" si="812"/>
        <v>6110.52</v>
      </c>
      <c r="K361" s="747"/>
      <c r="L361" s="28"/>
      <c r="M361" s="821"/>
      <c r="N361" s="13"/>
      <c r="O361" s="706">
        <f t="shared" si="802"/>
        <v>117.51</v>
      </c>
      <c r="P361" s="429">
        <f t="shared" si="813"/>
        <v>6110.52</v>
      </c>
      <c r="Q361" s="747"/>
      <c r="R361" s="28">
        <v>0</v>
      </c>
      <c r="S361" s="13"/>
      <c r="T361" s="29">
        <f t="shared" si="814"/>
        <v>0</v>
      </c>
      <c r="U361" s="747"/>
      <c r="V361" s="53">
        <f t="shared" si="815"/>
        <v>0</v>
      </c>
      <c r="W361" s="66">
        <f t="shared" si="816"/>
        <v>0</v>
      </c>
      <c r="X361" s="66">
        <f t="shared" si="817"/>
        <v>0</v>
      </c>
      <c r="Y361" s="753">
        <f t="shared" si="818"/>
        <v>0</v>
      </c>
      <c r="Z361" s="747"/>
      <c r="AA361" s="26">
        <f t="shared" ref="AA361" si="824">O361-T361</f>
        <v>117.51</v>
      </c>
      <c r="AB361" s="66">
        <f t="shared" si="820"/>
        <v>6110.52</v>
      </c>
      <c r="AC361" s="753">
        <f t="shared" si="821"/>
        <v>1</v>
      </c>
      <c r="AF361" s="16">
        <f t="shared" si="737"/>
        <v>6110.52</v>
      </c>
      <c r="AG361" s="124">
        <f t="shared" si="738"/>
        <v>0</v>
      </c>
    </row>
    <row r="362" spans="2:33" ht="23.25" customHeight="1" thickBot="1" x14ac:dyDescent="0.3">
      <c r="B362" s="305"/>
      <c r="C362" s="442"/>
      <c r="D362" s="322"/>
      <c r="E362" s="322"/>
      <c r="F362" s="322"/>
      <c r="G362" s="532"/>
      <c r="H362" s="1189" t="s">
        <v>308</v>
      </c>
      <c r="I362" s="1190"/>
      <c r="J362" s="451">
        <f>SUM(J358:J361)</f>
        <v>118945.77</v>
      </c>
      <c r="K362" s="454"/>
      <c r="L362" s="455"/>
      <c r="M362" s="456"/>
      <c r="N362" s="456"/>
      <c r="O362" s="456"/>
      <c r="P362" s="451">
        <f>SUM(P358:P361)</f>
        <v>118945.77</v>
      </c>
      <c r="Q362" s="454"/>
      <c r="R362" s="455"/>
      <c r="S362" s="456"/>
      <c r="T362" s="457"/>
      <c r="U362" s="454"/>
      <c r="V362" s="451">
        <f>SUM(V358:V361)</f>
        <v>0</v>
      </c>
      <c r="W362" s="451">
        <f>SUM(W358:W361)</f>
        <v>0</v>
      </c>
      <c r="X362" s="451">
        <f>SUM(X358:X361)</f>
        <v>0</v>
      </c>
      <c r="Y362" s="458">
        <f>ROUND(X362/P362,4)</f>
        <v>0</v>
      </c>
      <c r="Z362" s="454"/>
      <c r="AA362" s="517"/>
      <c r="AB362" s="451">
        <f>SUM(AB358:AB361)</f>
        <v>118945.77</v>
      </c>
      <c r="AC362" s="458">
        <f t="shared" ref="AC362" si="825">ROUND(AB362/P362,4)</f>
        <v>1</v>
      </c>
      <c r="AF362" s="16">
        <f t="shared" si="737"/>
        <v>118945.77</v>
      </c>
      <c r="AG362" s="124">
        <f t="shared" si="738"/>
        <v>0</v>
      </c>
    </row>
    <row r="363" spans="2:33" ht="14.25" customHeight="1" thickBot="1" x14ac:dyDescent="0.3">
      <c r="B363" s="761">
        <f>[1]Sheet1!$B$233</f>
        <v>700</v>
      </c>
      <c r="C363" s="1191" t="str">
        <f>[1]Sheet1!$C$233</f>
        <v>PUERTAS</v>
      </c>
      <c r="D363" s="1192"/>
      <c r="E363" s="1192"/>
      <c r="F363" s="1192"/>
      <c r="G363" s="259"/>
      <c r="H363" s="260"/>
      <c r="I363" s="261"/>
      <c r="J363" s="262"/>
      <c r="K363" s="747"/>
      <c r="L363" s="263"/>
      <c r="M363" s="260"/>
      <c r="N363" s="260"/>
      <c r="O363" s="260"/>
      <c r="P363" s="805"/>
      <c r="Q363" s="747"/>
      <c r="R363" s="263"/>
      <c r="S363" s="260"/>
      <c r="T363" s="264"/>
      <c r="U363" s="747"/>
      <c r="V363" s="265"/>
      <c r="W363" s="261"/>
      <c r="X363" s="261"/>
      <c r="Y363" s="266"/>
      <c r="Z363" s="747"/>
      <c r="AA363" s="263"/>
      <c r="AB363" s="261"/>
      <c r="AC363" s="266"/>
      <c r="AF363" s="16">
        <f t="shared" si="737"/>
        <v>0</v>
      </c>
      <c r="AG363" s="124">
        <f t="shared" si="738"/>
        <v>0</v>
      </c>
    </row>
    <row r="364" spans="2:33" ht="15" customHeight="1" thickBot="1" x14ac:dyDescent="0.3">
      <c r="B364" s="886">
        <f>[1]Sheet1!$B$234</f>
        <v>715</v>
      </c>
      <c r="C364" s="1184" t="str">
        <f>[1]Sheet1!$C$234</f>
        <v>Puerta De Metal con pivote</v>
      </c>
      <c r="D364" s="1185"/>
      <c r="E364" s="1185"/>
      <c r="F364" s="1185"/>
      <c r="G364" s="493" t="str">
        <f>[1]Sheet1!$E$234</f>
        <v>Unidad</v>
      </c>
      <c r="H364" s="494">
        <f>[1]Sheet1!$D$234</f>
        <v>5</v>
      </c>
      <c r="I364" s="66">
        <f>[1]Sheet1!$F$234</f>
        <v>2654</v>
      </c>
      <c r="J364" s="62">
        <f t="shared" ref="J364" si="826">ROUND(H364*I364,2)</f>
        <v>13270</v>
      </c>
      <c r="K364" s="747"/>
      <c r="L364" s="273"/>
      <c r="M364" s="806">
        <v>3</v>
      </c>
      <c r="N364" s="806"/>
      <c r="O364" s="706">
        <f t="shared" ref="O364" si="827">H364-L364+M364+N364</f>
        <v>8</v>
      </c>
      <c r="P364" s="807">
        <f t="shared" ref="P364" si="828">ROUND(I364*O364,2)</f>
        <v>21232</v>
      </c>
      <c r="Q364" s="747"/>
      <c r="R364" s="28">
        <v>0</v>
      </c>
      <c r="S364" s="13"/>
      <c r="T364" s="29">
        <f t="shared" ref="T364" si="829">R364+S364</f>
        <v>0</v>
      </c>
      <c r="U364" s="747"/>
      <c r="V364" s="53">
        <f t="shared" ref="V364" si="830">ROUND(R364*I364,2)</f>
        <v>0</v>
      </c>
      <c r="W364" s="66">
        <f t="shared" ref="W364" si="831">ROUND(S364*I364,2)</f>
        <v>0</v>
      </c>
      <c r="X364" s="66">
        <f t="shared" ref="X364" si="832">ROUND(T364*I364,2)</f>
        <v>0</v>
      </c>
      <c r="Y364" s="753">
        <f t="shared" ref="Y364" si="833">ROUND(X364/J364,4)</f>
        <v>0</v>
      </c>
      <c r="Z364" s="747"/>
      <c r="AA364" s="28">
        <f t="shared" ref="AA364" si="834">H364-T364</f>
        <v>5</v>
      </c>
      <c r="AB364" s="66">
        <f t="shared" ref="AB364" si="835">ROUND(AA364*I364,2)</f>
        <v>13270</v>
      </c>
      <c r="AC364" s="753">
        <f t="shared" ref="AC364" si="836">ROUND(AB364/J364,4)</f>
        <v>1</v>
      </c>
      <c r="AF364" s="16">
        <f t="shared" si="737"/>
        <v>13270</v>
      </c>
      <c r="AG364" s="124">
        <f t="shared" si="738"/>
        <v>7962</v>
      </c>
    </row>
    <row r="365" spans="2:33" ht="23.25" customHeight="1" thickBot="1" x14ac:dyDescent="0.3">
      <c r="B365" s="299"/>
      <c r="C365" s="442"/>
      <c r="D365" s="322"/>
      <c r="E365" s="322"/>
      <c r="F365" s="322"/>
      <c r="G365" s="526"/>
      <c r="H365" s="1189" t="s">
        <v>308</v>
      </c>
      <c r="I365" s="1190"/>
      <c r="J365" s="451">
        <f>SUM(J364:J364)</f>
        <v>13270</v>
      </c>
      <c r="K365" s="454"/>
      <c r="L365" s="455"/>
      <c r="M365" s="456"/>
      <c r="N365" s="456"/>
      <c r="O365" s="456"/>
      <c r="P365" s="451">
        <f>SUM(P364:P364)</f>
        <v>21232</v>
      </c>
      <c r="Q365" s="454"/>
      <c r="R365" s="455"/>
      <c r="S365" s="456"/>
      <c r="T365" s="457"/>
      <c r="U365" s="454"/>
      <c r="V365" s="451">
        <f>SUM(V364:V364)</f>
        <v>0</v>
      </c>
      <c r="W365" s="451">
        <f>SUM(W364:W364)</f>
        <v>0</v>
      </c>
      <c r="X365" s="451">
        <f>SUM(X364:X364)</f>
        <v>0</v>
      </c>
      <c r="Y365" s="458">
        <f>ROUND(X365/P365,4)</f>
        <v>0</v>
      </c>
      <c r="Z365" s="454"/>
      <c r="AA365" s="517"/>
      <c r="AB365" s="451">
        <f>SUM(AB364:AB364)</f>
        <v>13270</v>
      </c>
      <c r="AC365" s="458">
        <f t="shared" ref="AC365" si="837">ROUND(AB365/P365,4)</f>
        <v>0.625</v>
      </c>
      <c r="AF365" s="16">
        <f t="shared" si="737"/>
        <v>13270</v>
      </c>
      <c r="AG365" s="124">
        <f t="shared" si="738"/>
        <v>7962</v>
      </c>
    </row>
    <row r="366" spans="2:33" ht="14.25" customHeight="1" thickBot="1" x14ac:dyDescent="0.3">
      <c r="B366" s="761">
        <f>[1]Sheet1!$B$235</f>
        <v>800</v>
      </c>
      <c r="C366" s="1191" t="str">
        <f>[1]Sheet1!$C$235</f>
        <v>VENTANERIA</v>
      </c>
      <c r="D366" s="1192"/>
      <c r="E366" s="1192"/>
      <c r="F366" s="1192"/>
      <c r="G366" s="259"/>
      <c r="H366" s="260"/>
      <c r="I366" s="261"/>
      <c r="J366" s="262"/>
      <c r="K366" s="747"/>
      <c r="L366" s="263"/>
      <c r="M366" s="260"/>
      <c r="N366" s="260"/>
      <c r="O366" s="260"/>
      <c r="P366" s="805"/>
      <c r="Q366" s="747"/>
      <c r="R366" s="263"/>
      <c r="S366" s="260"/>
      <c r="T366" s="264"/>
      <c r="U366" s="747"/>
      <c r="V366" s="265"/>
      <c r="W366" s="261"/>
      <c r="X366" s="261"/>
      <c r="Y366" s="266"/>
      <c r="Z366" s="747"/>
      <c r="AA366" s="263"/>
      <c r="AB366" s="261"/>
      <c r="AC366" s="266"/>
      <c r="AF366" s="16">
        <f t="shared" si="737"/>
        <v>0</v>
      </c>
      <c r="AG366" s="124">
        <f t="shared" si="738"/>
        <v>0</v>
      </c>
    </row>
    <row r="367" spans="2:33" ht="15" customHeight="1" thickBot="1" x14ac:dyDescent="0.3">
      <c r="B367" s="886">
        <f>[1]Sheet1!$B$236</f>
        <v>815</v>
      </c>
      <c r="C367" s="1184" t="str">
        <f>[1]Sheet1!$C$236</f>
        <v>Sustitución De Ventana De Metal</v>
      </c>
      <c r="D367" s="1185"/>
      <c r="E367" s="1185"/>
      <c r="F367" s="1185"/>
      <c r="G367" s="493" t="str">
        <f>[1]Sheet1!$E$236</f>
        <v>m²</v>
      </c>
      <c r="H367" s="494">
        <f>[1]Sheet1!$D$236</f>
        <v>7.69</v>
      </c>
      <c r="I367" s="66">
        <f>[1]Sheet1!$F$236</f>
        <v>1151</v>
      </c>
      <c r="J367" s="62">
        <f t="shared" ref="J367" si="838">ROUND(H367*I367,2)</f>
        <v>8851.19</v>
      </c>
      <c r="K367" s="747"/>
      <c r="L367" s="273"/>
      <c r="M367" s="806">
        <f>18.12</f>
        <v>18.12</v>
      </c>
      <c r="N367" s="806"/>
      <c r="O367" s="706">
        <f t="shared" ref="O367" si="839">H367-L367+M367+N367</f>
        <v>25.810000000000002</v>
      </c>
      <c r="P367" s="807">
        <f t="shared" ref="P367" si="840">ROUND(I367*O367,2)</f>
        <v>29707.31</v>
      </c>
      <c r="Q367" s="747"/>
      <c r="R367" s="28">
        <v>0</v>
      </c>
      <c r="S367" s="13"/>
      <c r="T367" s="29">
        <f t="shared" ref="T367" si="841">R367+S367</f>
        <v>0</v>
      </c>
      <c r="U367" s="747"/>
      <c r="V367" s="53">
        <f t="shared" ref="V367" si="842">ROUND(R367*I367,2)</f>
        <v>0</v>
      </c>
      <c r="W367" s="66">
        <f t="shared" ref="W367" si="843">ROUND(S367*I367,2)</f>
        <v>0</v>
      </c>
      <c r="X367" s="66">
        <f t="shared" ref="X367" si="844">ROUND(T367*I367,2)</f>
        <v>0</v>
      </c>
      <c r="Y367" s="753">
        <f t="shared" ref="Y367" si="845">ROUND(X367/J367,4)</f>
        <v>0</v>
      </c>
      <c r="Z367" s="747"/>
      <c r="AA367" s="28">
        <f t="shared" ref="AA367" si="846">H367-T367</f>
        <v>7.69</v>
      </c>
      <c r="AB367" s="66">
        <f t="shared" ref="AB367" si="847">ROUND(AA367*I367,2)</f>
        <v>8851.19</v>
      </c>
      <c r="AC367" s="753">
        <f t="shared" ref="AC367" si="848">ROUND(AB367/J367,4)</f>
        <v>1</v>
      </c>
      <c r="AF367" s="16">
        <f t="shared" si="737"/>
        <v>8851.19</v>
      </c>
      <c r="AG367" s="124">
        <f t="shared" si="738"/>
        <v>20856.120000000003</v>
      </c>
    </row>
    <row r="368" spans="2:33" ht="23.25" customHeight="1" thickBot="1" x14ac:dyDescent="0.3">
      <c r="B368" s="299"/>
      <c r="C368" s="442"/>
      <c r="D368" s="322"/>
      <c r="E368" s="322"/>
      <c r="F368" s="322"/>
      <c r="G368" s="526"/>
      <c r="H368" s="1189" t="s">
        <v>308</v>
      </c>
      <c r="I368" s="1190"/>
      <c r="J368" s="451">
        <f>SUM(J367:J367)</f>
        <v>8851.19</v>
      </c>
      <c r="K368" s="454"/>
      <c r="L368" s="455"/>
      <c r="M368" s="456"/>
      <c r="N368" s="456"/>
      <c r="O368" s="456"/>
      <c r="P368" s="451">
        <f>SUM(P367:P367)</f>
        <v>29707.31</v>
      </c>
      <c r="Q368" s="454"/>
      <c r="R368" s="455"/>
      <c r="S368" s="456"/>
      <c r="T368" s="457"/>
      <c r="U368" s="454"/>
      <c r="V368" s="451">
        <f>SUM(V367:V367)</f>
        <v>0</v>
      </c>
      <c r="W368" s="451">
        <f>SUM(W367:W367)</f>
        <v>0</v>
      </c>
      <c r="X368" s="451">
        <f>SUM(X367:X367)</f>
        <v>0</v>
      </c>
      <c r="Y368" s="458">
        <f>ROUND(X368/P368,4)</f>
        <v>0</v>
      </c>
      <c r="Z368" s="454"/>
      <c r="AA368" s="517"/>
      <c r="AB368" s="451">
        <f>SUM(AB367:AB367)</f>
        <v>8851.19</v>
      </c>
      <c r="AC368" s="458">
        <f t="shared" ref="AC368" si="849">ROUND(AB368/P368,4)</f>
        <v>0.2979</v>
      </c>
      <c r="AF368" s="16">
        <f t="shared" si="737"/>
        <v>8851.19</v>
      </c>
      <c r="AG368" s="124">
        <f t="shared" si="738"/>
        <v>20856.120000000003</v>
      </c>
    </row>
    <row r="369" spans="2:33" ht="14.25" customHeight="1" thickBot="1" x14ac:dyDescent="0.3">
      <c r="B369" s="761">
        <f>[1]Sheet1!$B$237</f>
        <v>900</v>
      </c>
      <c r="C369" s="1191" t="str">
        <f>[1]Sheet1!$C$237</f>
        <v>INSTALACIONES HIDRAULICAS Y SANITARIAS</v>
      </c>
      <c r="D369" s="1192"/>
      <c r="E369" s="1192"/>
      <c r="F369" s="1192"/>
      <c r="G369" s="259"/>
      <c r="H369" s="260"/>
      <c r="I369" s="261"/>
      <c r="J369" s="262"/>
      <c r="K369" s="747"/>
      <c r="L369" s="263"/>
      <c r="M369" s="260"/>
      <c r="N369" s="260"/>
      <c r="O369" s="260"/>
      <c r="P369" s="805"/>
      <c r="Q369" s="747"/>
      <c r="R369" s="263"/>
      <c r="S369" s="260"/>
      <c r="T369" s="264"/>
      <c r="U369" s="747"/>
      <c r="V369" s="265"/>
      <c r="W369" s="261"/>
      <c r="X369" s="261"/>
      <c r="Y369" s="266"/>
      <c r="Z369" s="747"/>
      <c r="AA369" s="263"/>
      <c r="AB369" s="261"/>
      <c r="AC369" s="266"/>
      <c r="AF369" s="16">
        <f t="shared" si="737"/>
        <v>0</v>
      </c>
      <c r="AG369" s="124">
        <f t="shared" si="738"/>
        <v>0</v>
      </c>
    </row>
    <row r="370" spans="2:33" ht="30" customHeight="1" x14ac:dyDescent="0.25">
      <c r="B370" s="788">
        <f>[1]Sheet1!$B$238</f>
        <v>904</v>
      </c>
      <c r="C370" s="1232" t="str">
        <f>[1]Sheet1!$C$238</f>
        <v>Bajada Agua Pvc Ø 4" (Incluye Accesorios, Codos,Tee, Etc)</v>
      </c>
      <c r="D370" s="1232"/>
      <c r="E370" s="1232"/>
      <c r="F370" s="1232"/>
      <c r="G370" s="507" t="str">
        <f>[1]Sheet1!$E$238</f>
        <v>ml</v>
      </c>
      <c r="H370" s="508">
        <f>[1]Sheet1!$D$238</f>
        <v>22.6</v>
      </c>
      <c r="I370" s="37">
        <f>[1]Sheet1!$F$238</f>
        <v>248</v>
      </c>
      <c r="J370" s="43">
        <f t="shared" ref="J370:J371" si="850">ROUND(H370*I370,2)</f>
        <v>5604.8</v>
      </c>
      <c r="K370" s="755"/>
      <c r="L370" s="25"/>
      <c r="M370" s="816"/>
      <c r="N370" s="706"/>
      <c r="O370" s="706">
        <f t="shared" ref="O370:O372" si="851">H370-L370+M370+N370</f>
        <v>22.6</v>
      </c>
      <c r="P370" s="795">
        <f t="shared" ref="P370:P371" si="852">ROUND(I370*O370,2)</f>
        <v>5604.8</v>
      </c>
      <c r="Q370" s="755"/>
      <c r="R370" s="26">
        <v>0</v>
      </c>
      <c r="S370" s="12"/>
      <c r="T370" s="27">
        <f t="shared" ref="T370:T371" si="853">R370+S370</f>
        <v>0</v>
      </c>
      <c r="U370" s="755"/>
      <c r="V370" s="47">
        <f t="shared" ref="V370:V371" si="854">ROUND(R370*I370,2)</f>
        <v>0</v>
      </c>
      <c r="W370" s="37">
        <f t="shared" ref="W370:W371" si="855">ROUND(S370*I370,2)</f>
        <v>0</v>
      </c>
      <c r="X370" s="37">
        <f t="shared" ref="X370:X371" si="856">ROUND(T370*I370,2)</f>
        <v>0</v>
      </c>
      <c r="Y370" s="756">
        <f t="shared" ref="Y370:Y371" si="857">ROUND(X370/J370,4)</f>
        <v>0</v>
      </c>
      <c r="Z370" s="755"/>
      <c r="AA370" s="26">
        <f t="shared" ref="AA370:AA371" si="858">O370-T370</f>
        <v>22.6</v>
      </c>
      <c r="AB370" s="37">
        <f t="shared" ref="AB370:AB371" si="859">ROUND(AA370*I370,2)</f>
        <v>5604.8</v>
      </c>
      <c r="AC370" s="756">
        <f t="shared" ref="AC370:AC371" si="860">ROUND(AB370/J370,4)</f>
        <v>1</v>
      </c>
      <c r="AF370" s="16">
        <f t="shared" ref="AF370:AF371" si="861">X370+AB370</f>
        <v>5604.8</v>
      </c>
      <c r="AG370" s="124">
        <f t="shared" ref="AG370:AG371" si="862">P370-AF370</f>
        <v>0</v>
      </c>
    </row>
    <row r="371" spans="2:33" ht="30" customHeight="1" x14ac:dyDescent="0.25">
      <c r="B371" s="788">
        <f>[1]Sheet1!$B$239</f>
        <v>914</v>
      </c>
      <c r="C371" s="1232" t="str">
        <f>[1]Sheet1!$C$239</f>
        <v>Tubería Pvc Ø 4" 125 Psi (Incluye Accesorios, Codos,Tee, Etc)</v>
      </c>
      <c r="D371" s="1232"/>
      <c r="E371" s="1232"/>
      <c r="F371" s="1232"/>
      <c r="G371" s="507" t="str">
        <f>[1]Sheet1!$E$239</f>
        <v>ml</v>
      </c>
      <c r="H371" s="508">
        <f>[1]Sheet1!$D$239</f>
        <v>6</v>
      </c>
      <c r="I371" s="37">
        <f>[1]Sheet1!$F$239</f>
        <v>273</v>
      </c>
      <c r="J371" s="43">
        <f t="shared" si="850"/>
        <v>1638</v>
      </c>
      <c r="K371" s="755"/>
      <c r="L371" s="26"/>
      <c r="M371" s="817"/>
      <c r="N371" s="12"/>
      <c r="O371" s="12">
        <f t="shared" si="851"/>
        <v>6</v>
      </c>
      <c r="P371" s="428">
        <f t="shared" si="852"/>
        <v>1638</v>
      </c>
      <c r="Q371" s="755"/>
      <c r="R371" s="26">
        <v>0</v>
      </c>
      <c r="S371" s="12"/>
      <c r="T371" s="27">
        <f t="shared" si="853"/>
        <v>0</v>
      </c>
      <c r="U371" s="755"/>
      <c r="V371" s="47">
        <f t="shared" si="854"/>
        <v>0</v>
      </c>
      <c r="W371" s="37">
        <f t="shared" si="855"/>
        <v>0</v>
      </c>
      <c r="X371" s="37">
        <f t="shared" si="856"/>
        <v>0</v>
      </c>
      <c r="Y371" s="756">
        <f t="shared" si="857"/>
        <v>0</v>
      </c>
      <c r="Z371" s="755"/>
      <c r="AA371" s="26">
        <f t="shared" si="858"/>
        <v>6</v>
      </c>
      <c r="AB371" s="37">
        <f t="shared" si="859"/>
        <v>1638</v>
      </c>
      <c r="AC371" s="756">
        <f t="shared" si="860"/>
        <v>1</v>
      </c>
      <c r="AF371" s="16">
        <f t="shared" si="861"/>
        <v>1638</v>
      </c>
      <c r="AG371" s="124">
        <f t="shared" si="862"/>
        <v>0</v>
      </c>
    </row>
    <row r="372" spans="2:33" ht="15" customHeight="1" thickBot="1" x14ac:dyDescent="0.3">
      <c r="B372" s="781">
        <f>[1]Sheet1!$B$240</f>
        <v>939</v>
      </c>
      <c r="C372" s="1184" t="str">
        <f>[1]Sheet1!$C$240</f>
        <v>Caja De Registro No. 1 De 0.47X0.47M</v>
      </c>
      <c r="D372" s="1185"/>
      <c r="E372" s="1185"/>
      <c r="F372" s="1185"/>
      <c r="G372" s="493" t="str">
        <f>[1]Sheet1!$E$240</f>
        <v>Unidad</v>
      </c>
      <c r="H372" s="494">
        <f>[1]Sheet1!$D$240</f>
        <v>5</v>
      </c>
      <c r="I372" s="66">
        <f>[1]Sheet1!$F$240</f>
        <v>611</v>
      </c>
      <c r="J372" s="62">
        <f t="shared" ref="J372" si="863">ROUND(H372*I372,2)</f>
        <v>3055</v>
      </c>
      <c r="K372" s="747"/>
      <c r="L372" s="28"/>
      <c r="M372" s="821"/>
      <c r="N372" s="13"/>
      <c r="O372" s="706">
        <f t="shared" si="851"/>
        <v>5</v>
      </c>
      <c r="P372" s="429">
        <f t="shared" ref="P372" si="864">ROUND(I372*O372,2)</f>
        <v>3055</v>
      </c>
      <c r="Q372" s="747"/>
      <c r="R372" s="28">
        <v>0</v>
      </c>
      <c r="S372" s="13"/>
      <c r="T372" s="29">
        <f t="shared" ref="T372" si="865">R372+S372</f>
        <v>0</v>
      </c>
      <c r="U372" s="747"/>
      <c r="V372" s="53">
        <f t="shared" ref="V372" si="866">ROUND(R372*I372,2)</f>
        <v>0</v>
      </c>
      <c r="W372" s="66">
        <f t="shared" ref="W372" si="867">ROUND(S372*I372,2)</f>
        <v>0</v>
      </c>
      <c r="X372" s="66">
        <f t="shared" ref="X372" si="868">ROUND(T372*I372,2)</f>
        <v>0</v>
      </c>
      <c r="Y372" s="753">
        <f t="shared" ref="Y372" si="869">ROUND(X372/J372,4)</f>
        <v>0</v>
      </c>
      <c r="Z372" s="747"/>
      <c r="AA372" s="28">
        <f t="shared" ref="AA372" si="870">H372-T372</f>
        <v>5</v>
      </c>
      <c r="AB372" s="66">
        <f t="shared" ref="AB372" si="871">ROUND(AA372*I372,2)</f>
        <v>3055</v>
      </c>
      <c r="AC372" s="753">
        <f t="shared" ref="AC372" si="872">ROUND(AB372/J372,4)</f>
        <v>1</v>
      </c>
      <c r="AF372" s="16">
        <f t="shared" si="737"/>
        <v>3055</v>
      </c>
      <c r="AG372" s="124">
        <f t="shared" si="738"/>
        <v>0</v>
      </c>
    </row>
    <row r="373" spans="2:33" ht="23.25" customHeight="1" thickBot="1" x14ac:dyDescent="0.3">
      <c r="B373" s="299"/>
      <c r="C373" s="442"/>
      <c r="D373" s="322"/>
      <c r="E373" s="322"/>
      <c r="F373" s="322"/>
      <c r="G373" s="526"/>
      <c r="H373" s="1189" t="s">
        <v>308</v>
      </c>
      <c r="I373" s="1190"/>
      <c r="J373" s="451">
        <f>SUM(J370:J372)</f>
        <v>10297.799999999999</v>
      </c>
      <c r="K373" s="454"/>
      <c r="L373" s="455"/>
      <c r="M373" s="456"/>
      <c r="N373" s="456"/>
      <c r="O373" s="456"/>
      <c r="P373" s="451">
        <f>SUM(P370:P372)</f>
        <v>10297.799999999999</v>
      </c>
      <c r="Q373" s="454"/>
      <c r="R373" s="455"/>
      <c r="S373" s="456"/>
      <c r="T373" s="457"/>
      <c r="U373" s="454"/>
      <c r="V373" s="451">
        <f>SUM(V372:V372)</f>
        <v>0</v>
      </c>
      <c r="W373" s="451">
        <f>SUM(W372:W372)</f>
        <v>0</v>
      </c>
      <c r="X373" s="451">
        <f>SUM(X372:X372)</f>
        <v>0</v>
      </c>
      <c r="Y373" s="458">
        <f>ROUND(X373/P373,4)</f>
        <v>0</v>
      </c>
      <c r="Z373" s="454"/>
      <c r="AA373" s="517"/>
      <c r="AB373" s="451">
        <f>SUM(AB370:AB372)</f>
        <v>10297.799999999999</v>
      </c>
      <c r="AC373" s="458">
        <f t="shared" ref="AC373" si="873">ROUND(AB373/P373,4)</f>
        <v>1</v>
      </c>
      <c r="AF373" s="16">
        <f t="shared" si="737"/>
        <v>10297.799999999999</v>
      </c>
      <c r="AG373" s="124">
        <f t="shared" si="738"/>
        <v>0</v>
      </c>
    </row>
    <row r="374" spans="2:33" ht="14.25" customHeight="1" thickBot="1" x14ac:dyDescent="0.3">
      <c r="B374" s="761">
        <f>[1]Sheet1!$B$241</f>
        <v>1100</v>
      </c>
      <c r="C374" s="1191" t="str">
        <f>[1]Sheet1!$C$241</f>
        <v>INSTALACIONES ELECTRICAS</v>
      </c>
      <c r="D374" s="1192"/>
      <c r="E374" s="1192"/>
      <c r="F374" s="1192"/>
      <c r="G374" s="259"/>
      <c r="H374" s="260"/>
      <c r="I374" s="261"/>
      <c r="J374" s="262"/>
      <c r="K374" s="747"/>
      <c r="L374" s="263"/>
      <c r="M374" s="260"/>
      <c r="N374" s="260"/>
      <c r="O374" s="260"/>
      <c r="P374" s="805"/>
      <c r="Q374" s="747"/>
      <c r="R374" s="263"/>
      <c r="S374" s="260"/>
      <c r="T374" s="264"/>
      <c r="U374" s="747"/>
      <c r="V374" s="265"/>
      <c r="W374" s="261"/>
      <c r="X374" s="261"/>
      <c r="Y374" s="266"/>
      <c r="Z374" s="747"/>
      <c r="AA374" s="263"/>
      <c r="AB374" s="261"/>
      <c r="AC374" s="266"/>
      <c r="AF374" s="16">
        <f t="shared" si="737"/>
        <v>0</v>
      </c>
      <c r="AG374" s="124">
        <f t="shared" si="738"/>
        <v>0</v>
      </c>
    </row>
    <row r="375" spans="2:33" ht="15" customHeight="1" x14ac:dyDescent="0.25">
      <c r="B375" s="782">
        <f>[1]Sheet1!$B$242</f>
        <v>1117</v>
      </c>
      <c r="C375" s="1208" t="str">
        <f>[1]Sheet1!$C$242</f>
        <v>Tablero Electrico General (8 Circuitos, 5 Polos)</v>
      </c>
      <c r="D375" s="1209"/>
      <c r="E375" s="1209"/>
      <c r="F375" s="1209"/>
      <c r="G375" s="825" t="str">
        <f>[1]Sheet1!$E$242</f>
        <v>Unidad</v>
      </c>
      <c r="H375" s="811">
        <f>[1]Sheet1!$D$242</f>
        <v>1</v>
      </c>
      <c r="I375" s="45">
        <f>[1]Sheet1!$F$242</f>
        <v>2419</v>
      </c>
      <c r="J375" s="804">
        <f t="shared" ref="J375:J378" si="874">ROUND(H375*I375,2)</f>
        <v>2419</v>
      </c>
      <c r="K375" s="747"/>
      <c r="L375" s="25"/>
      <c r="M375" s="816"/>
      <c r="N375" s="706"/>
      <c r="O375" s="706">
        <f t="shared" ref="O375:O378" si="875">H375-L375+M375+N375</f>
        <v>1</v>
      </c>
      <c r="P375" s="795">
        <f t="shared" ref="P375:P378" si="876">ROUND(I375*O375,2)</f>
        <v>2419</v>
      </c>
      <c r="Q375" s="747"/>
      <c r="R375" s="25">
        <v>0</v>
      </c>
      <c r="S375" s="706"/>
      <c r="T375" s="812">
        <f t="shared" ref="T375:T378" si="877">R375+S375</f>
        <v>0</v>
      </c>
      <c r="U375" s="747"/>
      <c r="V375" s="44">
        <f t="shared" ref="V375:V378" si="878">ROUND(R375*I375,2)</f>
        <v>0</v>
      </c>
      <c r="W375" s="45">
        <f t="shared" ref="W375:W378" si="879">ROUND(S375*I375,2)</f>
        <v>0</v>
      </c>
      <c r="X375" s="45">
        <f t="shared" ref="X375:X378" si="880">ROUND(T375*I375,2)</f>
        <v>0</v>
      </c>
      <c r="Y375" s="46">
        <f t="shared" ref="Y375:Y378" si="881">ROUND(X375/J375,4)</f>
        <v>0</v>
      </c>
      <c r="Z375" s="747"/>
      <c r="AA375" s="25">
        <f t="shared" ref="AA375:AA378" si="882">H375-T375</f>
        <v>1</v>
      </c>
      <c r="AB375" s="45">
        <f t="shared" ref="AB375:AB378" si="883">ROUND(AA375*I375,2)</f>
        <v>2419</v>
      </c>
      <c r="AC375" s="46">
        <f t="shared" ref="AC375:AC378" si="884">ROUND(AB375/J375,4)</f>
        <v>1</v>
      </c>
      <c r="AF375" s="16">
        <f t="shared" si="737"/>
        <v>2419</v>
      </c>
      <c r="AG375" s="124">
        <f t="shared" si="738"/>
        <v>0</v>
      </c>
    </row>
    <row r="376" spans="2:33" ht="15" customHeight="1" x14ac:dyDescent="0.25">
      <c r="B376" s="782">
        <f>[1]Sheet1!$B$243</f>
        <v>1126</v>
      </c>
      <c r="C376" s="1186" t="str">
        <f>[1]Sheet1!$C$243</f>
        <v>Lámpara Led Tipo Liston 2 Tubos</v>
      </c>
      <c r="D376" s="1187"/>
      <c r="E376" s="1187"/>
      <c r="F376" s="1187"/>
      <c r="G376" s="491" t="str">
        <f>[1]Sheet1!$E$243</f>
        <v>Unidad</v>
      </c>
      <c r="H376" s="492">
        <f>[1]Sheet1!$D$243</f>
        <v>14</v>
      </c>
      <c r="I376" s="37">
        <f>[1]Sheet1!$F$243</f>
        <v>828</v>
      </c>
      <c r="J376" s="43">
        <f t="shared" si="874"/>
        <v>11592</v>
      </c>
      <c r="K376" s="747"/>
      <c r="L376" s="26"/>
      <c r="M376" s="817"/>
      <c r="N376" s="12"/>
      <c r="O376" s="12">
        <f t="shared" si="875"/>
        <v>14</v>
      </c>
      <c r="P376" s="428">
        <f t="shared" si="876"/>
        <v>11592</v>
      </c>
      <c r="Q376" s="747"/>
      <c r="R376" s="26">
        <v>0</v>
      </c>
      <c r="S376" s="12"/>
      <c r="T376" s="68">
        <f t="shared" si="877"/>
        <v>0</v>
      </c>
      <c r="U376" s="747"/>
      <c r="V376" s="47">
        <f t="shared" si="878"/>
        <v>0</v>
      </c>
      <c r="W376" s="37">
        <f t="shared" si="879"/>
        <v>0</v>
      </c>
      <c r="X376" s="37">
        <f t="shared" si="880"/>
        <v>0</v>
      </c>
      <c r="Y376" s="751">
        <f t="shared" si="881"/>
        <v>0</v>
      </c>
      <c r="Z376" s="747"/>
      <c r="AA376" s="26">
        <f t="shared" si="882"/>
        <v>14</v>
      </c>
      <c r="AB376" s="37">
        <f t="shared" si="883"/>
        <v>11592</v>
      </c>
      <c r="AC376" s="751">
        <f t="shared" si="884"/>
        <v>1</v>
      </c>
      <c r="AF376" s="16">
        <f t="shared" si="737"/>
        <v>11592</v>
      </c>
      <c r="AG376" s="124">
        <f t="shared" si="738"/>
        <v>0</v>
      </c>
    </row>
    <row r="377" spans="2:33" ht="15" customHeight="1" x14ac:dyDescent="0.25">
      <c r="B377" s="782">
        <f>[1]Sheet1!$B$244</f>
        <v>1133</v>
      </c>
      <c r="C377" s="1186" t="str">
        <f>[1]Sheet1!$C$244</f>
        <v>Reflector SpotLight Doble</v>
      </c>
      <c r="D377" s="1187"/>
      <c r="E377" s="1187"/>
      <c r="F377" s="1187"/>
      <c r="G377" s="491" t="str">
        <f>[1]Sheet1!$E$244</f>
        <v>Unidad</v>
      </c>
      <c r="H377" s="492">
        <f>[1]Sheet1!$D$244</f>
        <v>2</v>
      </c>
      <c r="I377" s="37">
        <f>[1]Sheet1!$F$244</f>
        <v>1361</v>
      </c>
      <c r="J377" s="43">
        <f t="shared" si="874"/>
        <v>2722</v>
      </c>
      <c r="K377" s="747"/>
      <c r="L377" s="26"/>
      <c r="M377" s="817"/>
      <c r="N377" s="12"/>
      <c r="O377" s="12">
        <f t="shared" si="875"/>
        <v>2</v>
      </c>
      <c r="P377" s="428">
        <f t="shared" si="876"/>
        <v>2722</v>
      </c>
      <c r="Q377" s="747"/>
      <c r="R377" s="26">
        <v>0</v>
      </c>
      <c r="S377" s="12"/>
      <c r="T377" s="68">
        <f t="shared" si="877"/>
        <v>0</v>
      </c>
      <c r="U377" s="747"/>
      <c r="V377" s="47">
        <f t="shared" si="878"/>
        <v>0</v>
      </c>
      <c r="W377" s="37">
        <f t="shared" si="879"/>
        <v>0</v>
      </c>
      <c r="X377" s="37">
        <f t="shared" si="880"/>
        <v>0</v>
      </c>
      <c r="Y377" s="751">
        <f t="shared" si="881"/>
        <v>0</v>
      </c>
      <c r="Z377" s="747"/>
      <c r="AA377" s="26">
        <f t="shared" si="882"/>
        <v>2</v>
      </c>
      <c r="AB377" s="37">
        <f t="shared" si="883"/>
        <v>2722</v>
      </c>
      <c r="AC377" s="751">
        <f t="shared" si="884"/>
        <v>1</v>
      </c>
      <c r="AF377" s="16">
        <f t="shared" si="737"/>
        <v>2722</v>
      </c>
      <c r="AG377" s="124">
        <f t="shared" si="738"/>
        <v>0</v>
      </c>
    </row>
    <row r="378" spans="2:33" ht="15" customHeight="1" thickBot="1" x14ac:dyDescent="0.3">
      <c r="B378" s="781">
        <f>[1]Sheet1!$B$245</f>
        <v>1139</v>
      </c>
      <c r="C378" s="1184" t="str">
        <f>[1]Sheet1!$C$245</f>
        <v>Tomacorriente Doble 120 V, 15A. (Alambrado)</v>
      </c>
      <c r="D378" s="1185"/>
      <c r="E378" s="1185"/>
      <c r="F378" s="1185"/>
      <c r="G378" s="493" t="str">
        <f>[1]Sheet1!$E$245</f>
        <v>Unidad</v>
      </c>
      <c r="H378" s="494">
        <f>[1]Sheet1!$D$245</f>
        <v>12</v>
      </c>
      <c r="I378" s="66">
        <f>[1]Sheet1!$F$245</f>
        <v>333</v>
      </c>
      <c r="J378" s="62">
        <f t="shared" si="874"/>
        <v>3996</v>
      </c>
      <c r="K378" s="747"/>
      <c r="L378" s="28"/>
      <c r="M378" s="821"/>
      <c r="N378" s="13"/>
      <c r="O378" s="706">
        <f t="shared" si="875"/>
        <v>12</v>
      </c>
      <c r="P378" s="429">
        <f t="shared" si="876"/>
        <v>3996</v>
      </c>
      <c r="Q378" s="747"/>
      <c r="R378" s="28">
        <v>0</v>
      </c>
      <c r="S378" s="13"/>
      <c r="T378" s="29">
        <f t="shared" si="877"/>
        <v>0</v>
      </c>
      <c r="U378" s="747"/>
      <c r="V378" s="53">
        <f t="shared" si="878"/>
        <v>0</v>
      </c>
      <c r="W378" s="66">
        <f t="shared" si="879"/>
        <v>0</v>
      </c>
      <c r="X378" s="66">
        <f t="shared" si="880"/>
        <v>0</v>
      </c>
      <c r="Y378" s="753">
        <f t="shared" si="881"/>
        <v>0</v>
      </c>
      <c r="Z378" s="747"/>
      <c r="AA378" s="28">
        <f t="shared" si="882"/>
        <v>12</v>
      </c>
      <c r="AB378" s="66">
        <f t="shared" si="883"/>
        <v>3996</v>
      </c>
      <c r="AC378" s="753">
        <f t="shared" si="884"/>
        <v>1</v>
      </c>
      <c r="AF378" s="16">
        <f t="shared" si="737"/>
        <v>3996</v>
      </c>
      <c r="AG378" s="124">
        <f t="shared" si="738"/>
        <v>0</v>
      </c>
    </row>
    <row r="379" spans="2:33" ht="23.25" customHeight="1" thickBot="1" x14ac:dyDescent="0.3">
      <c r="B379" s="299"/>
      <c r="C379" s="442"/>
      <c r="D379" s="322"/>
      <c r="E379" s="322"/>
      <c r="F379" s="322"/>
      <c r="G379" s="526"/>
      <c r="H379" s="1189" t="s">
        <v>308</v>
      </c>
      <c r="I379" s="1190"/>
      <c r="J379" s="451">
        <f>SUM(J375:J378)</f>
        <v>20729</v>
      </c>
      <c r="K379" s="454"/>
      <c r="L379" s="455"/>
      <c r="M379" s="456"/>
      <c r="N379" s="456"/>
      <c r="O379" s="456"/>
      <c r="P379" s="451">
        <f>SUM(P375:P378)</f>
        <v>20729</v>
      </c>
      <c r="Q379" s="454"/>
      <c r="R379" s="455"/>
      <c r="S379" s="456"/>
      <c r="T379" s="457"/>
      <c r="U379" s="454"/>
      <c r="V379" s="451">
        <f>SUM(V375:V378)</f>
        <v>0</v>
      </c>
      <c r="W379" s="451">
        <f>SUM(W375:W378)</f>
        <v>0</v>
      </c>
      <c r="X379" s="451">
        <f>SUM(X375:X378)</f>
        <v>0</v>
      </c>
      <c r="Y379" s="458">
        <f>ROUND(X379/P379,4)</f>
        <v>0</v>
      </c>
      <c r="Z379" s="454"/>
      <c r="AA379" s="517"/>
      <c r="AB379" s="451">
        <f>SUM(AB375:AB378)</f>
        <v>20729</v>
      </c>
      <c r="AC379" s="458">
        <f t="shared" ref="AC379" si="885">ROUND(AB379/P379,4)</f>
        <v>1</v>
      </c>
      <c r="AF379" s="16">
        <f t="shared" si="737"/>
        <v>20729</v>
      </c>
      <c r="AG379" s="124">
        <f t="shared" si="738"/>
        <v>0</v>
      </c>
    </row>
    <row r="380" spans="2:33" ht="23.25" customHeight="1" thickBot="1" x14ac:dyDescent="0.3">
      <c r="B380" s="299"/>
      <c r="C380" s="1217" t="str">
        <f>[1]Sheet1!$C$246</f>
        <v>Módulo 4 - Primaria</v>
      </c>
      <c r="D380" s="1218"/>
      <c r="E380" s="1218"/>
      <c r="F380" s="1218"/>
      <c r="G380" s="526"/>
      <c r="H380" s="746"/>
      <c r="I380" s="746"/>
      <c r="J380" s="763"/>
      <c r="K380" s="454"/>
      <c r="L380" s="459"/>
      <c r="M380" s="767"/>
      <c r="N380" s="767"/>
      <c r="O380" s="767"/>
      <c r="P380" s="763"/>
      <c r="Q380" s="454"/>
      <c r="R380" s="455"/>
      <c r="S380" s="456"/>
      <c r="T380" s="457"/>
      <c r="U380" s="454"/>
      <c r="V380" s="783"/>
      <c r="W380" s="784"/>
      <c r="X380" s="784"/>
      <c r="Y380" s="458"/>
      <c r="Z380" s="454"/>
      <c r="AA380" s="455"/>
      <c r="AB380" s="784"/>
      <c r="AC380" s="458"/>
      <c r="AF380" s="16"/>
      <c r="AG380" s="124"/>
    </row>
    <row r="381" spans="2:33" ht="14.25" customHeight="1" thickBot="1" x14ac:dyDescent="0.3">
      <c r="B381" s="761">
        <f>[1]Sheet1!$B$247</f>
        <v>100</v>
      </c>
      <c r="C381" s="1191" t="str">
        <f>[1]Sheet1!$C$247</f>
        <v>PRELIMINARES</v>
      </c>
      <c r="D381" s="1192"/>
      <c r="E381" s="1192"/>
      <c r="F381" s="1192"/>
      <c r="G381" s="259"/>
      <c r="H381" s="260"/>
      <c r="I381" s="261"/>
      <c r="J381" s="262"/>
      <c r="K381" s="747"/>
      <c r="L381" s="418"/>
      <c r="M381" s="422"/>
      <c r="N381" s="422"/>
      <c r="O381" s="422"/>
      <c r="P381" s="430"/>
      <c r="Q381" s="747"/>
      <c r="R381" s="263"/>
      <c r="S381" s="260"/>
      <c r="T381" s="264"/>
      <c r="U381" s="747"/>
      <c r="V381" s="265"/>
      <c r="W381" s="261"/>
      <c r="X381" s="261"/>
      <c r="Y381" s="266"/>
      <c r="Z381" s="747"/>
      <c r="AA381" s="263"/>
      <c r="AB381" s="261"/>
      <c r="AC381" s="266"/>
      <c r="AF381" s="16">
        <f t="shared" ref="AF381:AF471" si="886">X381+AB381</f>
        <v>0</v>
      </c>
      <c r="AG381" s="124">
        <f t="shared" ref="AG381:AG471" si="887">P381-AF381</f>
        <v>0</v>
      </c>
    </row>
    <row r="382" spans="2:33" ht="15" customHeight="1" x14ac:dyDescent="0.25">
      <c r="B382" s="780">
        <f>[1]Sheet1!$B$248</f>
        <v>152</v>
      </c>
      <c r="C382" s="1197" t="str">
        <f>[1]Sheet1!$C$248</f>
        <v>Desmontaje De Accesorios Eléctricos</v>
      </c>
      <c r="D382" s="1198"/>
      <c r="E382" s="1198"/>
      <c r="F382" s="1198"/>
      <c r="G382" s="489" t="str">
        <f>[1]Sheet1!$E$248</f>
        <v>Unidad</v>
      </c>
      <c r="H382" s="490">
        <f>[1]Sheet1!$D$248</f>
        <v>7</v>
      </c>
      <c r="I382" s="55">
        <f>[1]Sheet1!$F$248</f>
        <v>147</v>
      </c>
      <c r="J382" s="38">
        <f t="shared" ref="J382:J385" si="888">ROUND(H382*I382,2)</f>
        <v>1029</v>
      </c>
      <c r="K382" s="747"/>
      <c r="L382" s="269"/>
      <c r="M382" s="818"/>
      <c r="N382" s="270"/>
      <c r="O382" s="270">
        <f t="shared" ref="O382:O385" si="889">H382-L382+M382+N382</f>
        <v>7</v>
      </c>
      <c r="P382" s="427">
        <f t="shared" ref="P382:P385" si="890">ROUND(I382*O382,2)</f>
        <v>1029</v>
      </c>
      <c r="Q382" s="747"/>
      <c r="R382" s="269">
        <f>H382</f>
        <v>7</v>
      </c>
      <c r="S382" s="270"/>
      <c r="T382" s="300">
        <f t="shared" ref="T382:T385" si="891">R382+S382</f>
        <v>7</v>
      </c>
      <c r="U382" s="747"/>
      <c r="V382" s="52">
        <f t="shared" ref="V382:V385" si="892">ROUND(R382*I382,2)</f>
        <v>1029</v>
      </c>
      <c r="W382" s="55">
        <f t="shared" ref="W382:W385" si="893">ROUND(S382*I382,2)</f>
        <v>0</v>
      </c>
      <c r="X382" s="55">
        <f t="shared" ref="X382:X385" si="894">ROUND(T382*I382,2)</f>
        <v>1029</v>
      </c>
      <c r="Y382" s="750">
        <f t="shared" ref="Y382:Y385" si="895">ROUND(X382/J382,4)</f>
        <v>1</v>
      </c>
      <c r="Z382" s="747"/>
      <c r="AA382" s="269">
        <f t="shared" ref="AA382:AA385" si="896">H382-T382</f>
        <v>0</v>
      </c>
      <c r="AB382" s="55">
        <f t="shared" ref="AB382:AB385" si="897">ROUND(AA382*I382,2)</f>
        <v>0</v>
      </c>
      <c r="AC382" s="750">
        <f t="shared" ref="AC382:AC385" si="898">ROUND(AB382/J382,4)</f>
        <v>0</v>
      </c>
      <c r="AF382" s="16">
        <f t="shared" si="886"/>
        <v>1029</v>
      </c>
      <c r="AG382" s="124">
        <f t="shared" si="887"/>
        <v>0</v>
      </c>
    </row>
    <row r="383" spans="2:33" ht="15" customHeight="1" x14ac:dyDescent="0.25">
      <c r="B383" s="782">
        <f>[1]Sheet1!$B$249</f>
        <v>162</v>
      </c>
      <c r="C383" s="1186" t="str">
        <f>[1]Sheet1!$C$249</f>
        <v>Desmontaje De Cubierta Y Estructura de Techo</v>
      </c>
      <c r="D383" s="1187"/>
      <c r="E383" s="1187"/>
      <c r="F383" s="1187"/>
      <c r="G383" s="491" t="str">
        <f>[1]Sheet1!$E$249</f>
        <v>m²</v>
      </c>
      <c r="H383" s="492">
        <f>[1]Sheet1!$D$249</f>
        <v>52.84</v>
      </c>
      <c r="I383" s="37">
        <f>[1]Sheet1!$F$249</f>
        <v>98</v>
      </c>
      <c r="J383" s="43">
        <f t="shared" si="888"/>
        <v>5178.32</v>
      </c>
      <c r="K383" s="747"/>
      <c r="L383" s="26"/>
      <c r="M383" s="817"/>
      <c r="N383" s="12"/>
      <c r="O383" s="12">
        <f>H383-L383+M383+N383</f>
        <v>52.84</v>
      </c>
      <c r="P383" s="428">
        <f t="shared" si="890"/>
        <v>5178.32</v>
      </c>
      <c r="Q383" s="747"/>
      <c r="R383" s="26">
        <f>H383</f>
        <v>52.84</v>
      </c>
      <c r="S383" s="12"/>
      <c r="T383" s="68">
        <f t="shared" si="891"/>
        <v>52.84</v>
      </c>
      <c r="U383" s="747"/>
      <c r="V383" s="47">
        <f t="shared" si="892"/>
        <v>5178.32</v>
      </c>
      <c r="W383" s="37">
        <f t="shared" si="893"/>
        <v>0</v>
      </c>
      <c r="X383" s="37">
        <f t="shared" si="894"/>
        <v>5178.32</v>
      </c>
      <c r="Y383" s="751">
        <f t="shared" si="895"/>
        <v>1</v>
      </c>
      <c r="Z383" s="747"/>
      <c r="AA383" s="26">
        <f t="shared" si="896"/>
        <v>0</v>
      </c>
      <c r="AB383" s="37">
        <f t="shared" si="897"/>
        <v>0</v>
      </c>
      <c r="AC383" s="751">
        <f t="shared" si="898"/>
        <v>0</v>
      </c>
      <c r="AF383" s="16">
        <f t="shared" si="886"/>
        <v>5178.32</v>
      </c>
      <c r="AG383" s="124">
        <f t="shared" si="887"/>
        <v>0</v>
      </c>
    </row>
    <row r="384" spans="2:33" ht="15" customHeight="1" x14ac:dyDescent="0.25">
      <c r="B384" s="782">
        <f>[1]Sheet1!$B$250</f>
        <v>169</v>
      </c>
      <c r="C384" s="1186" t="str">
        <f>[1]Sheet1!$C$250</f>
        <v>Desmontaje De Puerta De Metal (Una Hoja)</v>
      </c>
      <c r="D384" s="1187"/>
      <c r="E384" s="1187"/>
      <c r="F384" s="1187"/>
      <c r="G384" s="491" t="str">
        <f>[1]Sheet1!$E$250</f>
        <v>Unidad</v>
      </c>
      <c r="H384" s="492">
        <f>[1]Sheet1!$D$250</f>
        <v>1</v>
      </c>
      <c r="I384" s="37">
        <f>[1]Sheet1!$F$250</f>
        <v>212</v>
      </c>
      <c r="J384" s="43">
        <f t="shared" si="888"/>
        <v>212</v>
      </c>
      <c r="K384" s="747"/>
      <c r="L384" s="26"/>
      <c r="M384" s="817"/>
      <c r="N384" s="12"/>
      <c r="O384" s="12">
        <f t="shared" si="889"/>
        <v>1</v>
      </c>
      <c r="P384" s="428">
        <f t="shared" si="890"/>
        <v>212</v>
      </c>
      <c r="Q384" s="747"/>
      <c r="R384" s="26">
        <f>H384</f>
        <v>1</v>
      </c>
      <c r="S384" s="12"/>
      <c r="T384" s="68">
        <f t="shared" si="891"/>
        <v>1</v>
      </c>
      <c r="U384" s="747"/>
      <c r="V384" s="47">
        <f t="shared" si="892"/>
        <v>212</v>
      </c>
      <c r="W384" s="37">
        <f t="shared" si="893"/>
        <v>0</v>
      </c>
      <c r="X384" s="37">
        <f t="shared" si="894"/>
        <v>212</v>
      </c>
      <c r="Y384" s="751">
        <f t="shared" si="895"/>
        <v>1</v>
      </c>
      <c r="Z384" s="747"/>
      <c r="AA384" s="26">
        <f t="shared" si="896"/>
        <v>0</v>
      </c>
      <c r="AB384" s="37">
        <f t="shared" si="897"/>
        <v>0</v>
      </c>
      <c r="AC384" s="751">
        <f t="shared" si="898"/>
        <v>0</v>
      </c>
      <c r="AF384" s="16">
        <f t="shared" si="886"/>
        <v>212</v>
      </c>
      <c r="AG384" s="124">
        <f t="shared" si="887"/>
        <v>0</v>
      </c>
    </row>
    <row r="385" spans="2:33" ht="15" customHeight="1" thickBot="1" x14ac:dyDescent="0.3">
      <c r="B385" s="781">
        <f>[1]Sheet1!$B$251</f>
        <v>175</v>
      </c>
      <c r="C385" s="1184" t="str">
        <f>[1]Sheet1!$C$251</f>
        <v>Desmontaje De Ventana de Metal</v>
      </c>
      <c r="D385" s="1185"/>
      <c r="E385" s="1185"/>
      <c r="F385" s="1185"/>
      <c r="G385" s="493" t="str">
        <f>[1]Sheet1!$E$251</f>
        <v>m²</v>
      </c>
      <c r="H385" s="494">
        <f>[1]Sheet1!$D$251</f>
        <v>7.36</v>
      </c>
      <c r="I385" s="66">
        <f>[1]Sheet1!$F$251</f>
        <v>100</v>
      </c>
      <c r="J385" s="62">
        <f t="shared" si="888"/>
        <v>736</v>
      </c>
      <c r="K385" s="747"/>
      <c r="L385" s="28"/>
      <c r="M385" s="821"/>
      <c r="N385" s="13"/>
      <c r="O385" s="706">
        <f t="shared" si="889"/>
        <v>7.36</v>
      </c>
      <c r="P385" s="429">
        <f t="shared" si="890"/>
        <v>736</v>
      </c>
      <c r="Q385" s="747"/>
      <c r="R385" s="28">
        <f>H385</f>
        <v>7.36</v>
      </c>
      <c r="S385" s="13"/>
      <c r="T385" s="29">
        <f t="shared" si="891"/>
        <v>7.36</v>
      </c>
      <c r="U385" s="747"/>
      <c r="V385" s="53">
        <f t="shared" si="892"/>
        <v>736</v>
      </c>
      <c r="W385" s="66">
        <f t="shared" si="893"/>
        <v>0</v>
      </c>
      <c r="X385" s="66">
        <f t="shared" si="894"/>
        <v>736</v>
      </c>
      <c r="Y385" s="753">
        <f t="shared" si="895"/>
        <v>1</v>
      </c>
      <c r="Z385" s="747"/>
      <c r="AA385" s="28">
        <f t="shared" si="896"/>
        <v>0</v>
      </c>
      <c r="AB385" s="66">
        <f t="shared" si="897"/>
        <v>0</v>
      </c>
      <c r="AC385" s="753">
        <f t="shared" si="898"/>
        <v>0</v>
      </c>
      <c r="AF385" s="16">
        <f t="shared" si="886"/>
        <v>736</v>
      </c>
      <c r="AG385" s="124">
        <f t="shared" si="887"/>
        <v>0</v>
      </c>
    </row>
    <row r="386" spans="2:33" ht="23.25" customHeight="1" thickBot="1" x14ac:dyDescent="0.3">
      <c r="B386" s="299"/>
      <c r="C386" s="442"/>
      <c r="D386" s="322"/>
      <c r="E386" s="322"/>
      <c r="F386" s="322"/>
      <c r="G386" s="526"/>
      <c r="H386" s="1189" t="s">
        <v>308</v>
      </c>
      <c r="I386" s="1190"/>
      <c r="J386" s="451">
        <f>SUM(J382:J385)</f>
        <v>7155.32</v>
      </c>
      <c r="K386" s="454"/>
      <c r="L386" s="455"/>
      <c r="M386" s="456"/>
      <c r="N386" s="456"/>
      <c r="O386" s="456"/>
      <c r="P386" s="451">
        <f>SUM(P382:P385)</f>
        <v>7155.32</v>
      </c>
      <c r="Q386" s="454"/>
      <c r="R386" s="455"/>
      <c r="S386" s="456"/>
      <c r="T386" s="457"/>
      <c r="U386" s="454"/>
      <c r="V386" s="451">
        <f>SUM(V382:V385)</f>
        <v>7155.32</v>
      </c>
      <c r="W386" s="451">
        <f>SUM(W382:W385)</f>
        <v>0</v>
      </c>
      <c r="X386" s="451">
        <f>SUM(X382:X385)</f>
        <v>7155.32</v>
      </c>
      <c r="Y386" s="458">
        <f>ROUND(X386/P386,4)</f>
        <v>1</v>
      </c>
      <c r="Z386" s="454"/>
      <c r="AA386" s="517"/>
      <c r="AB386" s="451">
        <f>SUM(AB382:AB385)</f>
        <v>0</v>
      </c>
      <c r="AC386" s="458">
        <f t="shared" ref="AC386" si="899">ROUND(AB386/P386,4)</f>
        <v>0</v>
      </c>
      <c r="AF386" s="16">
        <f t="shared" si="886"/>
        <v>7155.32</v>
      </c>
      <c r="AG386" s="124">
        <f t="shared" si="887"/>
        <v>0</v>
      </c>
    </row>
    <row r="387" spans="2:33" ht="14.25" customHeight="1" thickBot="1" x14ac:dyDescent="0.3">
      <c r="B387" s="761">
        <f>[1]Sheet1!$B$252</f>
        <v>500</v>
      </c>
      <c r="C387" s="1191" t="str">
        <f>[1]Sheet1!$C$252</f>
        <v>CUBIERTA Y ESTRUCTURA DE TECHO</v>
      </c>
      <c r="D387" s="1192"/>
      <c r="E387" s="1192"/>
      <c r="F387" s="1192"/>
      <c r="G387" s="259"/>
      <c r="H387" s="260"/>
      <c r="I387" s="261"/>
      <c r="J387" s="262"/>
      <c r="K387" s="747"/>
      <c r="L387" s="418"/>
      <c r="M387" s="422"/>
      <c r="N387" s="422"/>
      <c r="O387" s="422"/>
      <c r="P387" s="430"/>
      <c r="Q387" s="747"/>
      <c r="R387" s="263"/>
      <c r="S387" s="260"/>
      <c r="T387" s="264"/>
      <c r="U387" s="747"/>
      <c r="V387" s="265"/>
      <c r="W387" s="261"/>
      <c r="X387" s="261"/>
      <c r="Y387" s="266"/>
      <c r="Z387" s="747"/>
      <c r="AA387" s="263"/>
      <c r="AB387" s="261"/>
      <c r="AC387" s="266"/>
      <c r="AF387" s="16">
        <f t="shared" si="886"/>
        <v>0</v>
      </c>
      <c r="AG387" s="124">
        <f t="shared" si="887"/>
        <v>0</v>
      </c>
    </row>
    <row r="388" spans="2:33" ht="15" customHeight="1" x14ac:dyDescent="0.25">
      <c r="B388" s="891">
        <f>[1]Sheet1!$B$253</f>
        <v>518</v>
      </c>
      <c r="C388" s="1197" t="str">
        <f>[1]Sheet1!$C$253</f>
        <v>Estructura Metálica Para Techo (Costanera Doble)</v>
      </c>
      <c r="D388" s="1198"/>
      <c r="E388" s="1198"/>
      <c r="F388" s="1198"/>
      <c r="G388" s="489" t="str">
        <f>[1]Sheet1!$E$253</f>
        <v>m²</v>
      </c>
      <c r="H388" s="490">
        <f>[1]Sheet1!$D$253</f>
        <v>55.48</v>
      </c>
      <c r="I388" s="55">
        <f>[1]Sheet1!$F$253</f>
        <v>236</v>
      </c>
      <c r="J388" s="38">
        <f t="shared" ref="J388:J389" si="900">ROUND(H388*I388,2)</f>
        <v>13093.28</v>
      </c>
      <c r="K388" s="747"/>
      <c r="L388" s="269"/>
      <c r="M388" s="270">
        <v>9.48</v>
      </c>
      <c r="N388" s="270"/>
      <c r="O388" s="270">
        <f t="shared" ref="O388:O389" si="901">H388-L388+M388+N388</f>
        <v>64.959999999999994</v>
      </c>
      <c r="P388" s="427">
        <f t="shared" ref="P388:P389" si="902">ROUND(I388*O388,2)</f>
        <v>15330.56</v>
      </c>
      <c r="Q388" s="747"/>
      <c r="R388" s="269">
        <v>0</v>
      </c>
      <c r="S388" s="270"/>
      <c r="T388" s="300">
        <f t="shared" ref="T388:T389" si="903">R388+S388</f>
        <v>0</v>
      </c>
      <c r="U388" s="747"/>
      <c r="V388" s="52">
        <f t="shared" ref="V388:V389" si="904">ROUND(R388*I388,2)</f>
        <v>0</v>
      </c>
      <c r="W388" s="55">
        <f t="shared" ref="W388:W389" si="905">ROUND(S388*I388,2)</f>
        <v>0</v>
      </c>
      <c r="X388" s="55">
        <f t="shared" ref="X388:X389" si="906">ROUND(T388*I388,2)</f>
        <v>0</v>
      </c>
      <c r="Y388" s="750">
        <f t="shared" ref="Y388:Y389" si="907">ROUND(X388/J388,4)</f>
        <v>0</v>
      </c>
      <c r="Z388" s="747"/>
      <c r="AA388" s="269">
        <f t="shared" ref="AA388:AA389" si="908">H388-T388</f>
        <v>55.48</v>
      </c>
      <c r="AB388" s="55">
        <f t="shared" ref="AB388:AB389" si="909">ROUND(AA388*I388,2)</f>
        <v>13093.28</v>
      </c>
      <c r="AC388" s="750">
        <f t="shared" ref="AC388:AC389" si="910">ROUND(AB388/J388,4)</f>
        <v>1</v>
      </c>
      <c r="AF388" s="16">
        <f t="shared" si="886"/>
        <v>13093.28</v>
      </c>
      <c r="AG388" s="124">
        <f t="shared" si="887"/>
        <v>2237.2799999999988</v>
      </c>
    </row>
    <row r="389" spans="2:33" ht="30" customHeight="1" thickBot="1" x14ac:dyDescent="0.3">
      <c r="B389" s="886">
        <f>[1]Sheet1!$B$254</f>
        <v>525</v>
      </c>
      <c r="C389" s="1184" t="str">
        <f>[1]Sheet1!$C$254</f>
        <v>Cubierta De Lámina Termoacústica (Incluye Canal Y Bap Ѳ=3" + cerramiento de block pin)</v>
      </c>
      <c r="D389" s="1185"/>
      <c r="E389" s="1185"/>
      <c r="F389" s="1185"/>
      <c r="G389" s="493" t="str">
        <f>[1]Sheet1!$E$254</f>
        <v>m²</v>
      </c>
      <c r="H389" s="494">
        <f>[1]Sheet1!$D$254</f>
        <v>55.48</v>
      </c>
      <c r="I389" s="66">
        <f>[1]Sheet1!$F$254</f>
        <v>412</v>
      </c>
      <c r="J389" s="62">
        <f t="shared" si="900"/>
        <v>22857.759999999998</v>
      </c>
      <c r="K389" s="747"/>
      <c r="L389" s="28"/>
      <c r="M389" s="13">
        <v>9.48</v>
      </c>
      <c r="N389" s="13"/>
      <c r="O389" s="12">
        <f t="shared" si="901"/>
        <v>64.959999999999994</v>
      </c>
      <c r="P389" s="429">
        <f t="shared" si="902"/>
        <v>26763.52</v>
      </c>
      <c r="Q389" s="747"/>
      <c r="R389" s="28">
        <v>0</v>
      </c>
      <c r="S389" s="13"/>
      <c r="T389" s="29">
        <f t="shared" si="903"/>
        <v>0</v>
      </c>
      <c r="U389" s="747"/>
      <c r="V389" s="53">
        <f t="shared" si="904"/>
        <v>0</v>
      </c>
      <c r="W389" s="66">
        <f t="shared" si="905"/>
        <v>0</v>
      </c>
      <c r="X389" s="66">
        <f t="shared" si="906"/>
        <v>0</v>
      </c>
      <c r="Y389" s="753">
        <f t="shared" si="907"/>
        <v>0</v>
      </c>
      <c r="Z389" s="747"/>
      <c r="AA389" s="28">
        <f t="shared" si="908"/>
        <v>55.48</v>
      </c>
      <c r="AB389" s="66">
        <f t="shared" si="909"/>
        <v>22857.759999999998</v>
      </c>
      <c r="AC389" s="753">
        <f t="shared" si="910"/>
        <v>1</v>
      </c>
      <c r="AF389" s="16">
        <f t="shared" si="886"/>
        <v>22857.759999999998</v>
      </c>
      <c r="AG389" s="124">
        <f t="shared" si="887"/>
        <v>3905.760000000002</v>
      </c>
    </row>
    <row r="390" spans="2:33" ht="23.25" customHeight="1" thickBot="1" x14ac:dyDescent="0.3">
      <c r="B390" s="299"/>
      <c r="C390" s="442"/>
      <c r="D390" s="322"/>
      <c r="E390" s="322"/>
      <c r="F390" s="322"/>
      <c r="G390" s="526"/>
      <c r="H390" s="1189" t="s">
        <v>308</v>
      </c>
      <c r="I390" s="1190"/>
      <c r="J390" s="451">
        <f>SUM(J388:J389)</f>
        <v>35951.040000000001</v>
      </c>
      <c r="K390" s="454"/>
      <c r="L390" s="455"/>
      <c r="M390" s="456"/>
      <c r="N390" s="456"/>
      <c r="O390" s="456"/>
      <c r="P390" s="451">
        <f>SUM(P388:P389)</f>
        <v>42094.080000000002</v>
      </c>
      <c r="Q390" s="454"/>
      <c r="R390" s="455"/>
      <c r="S390" s="456"/>
      <c r="T390" s="457"/>
      <c r="U390" s="454"/>
      <c r="V390" s="451">
        <f>SUM(V388:V389)</f>
        <v>0</v>
      </c>
      <c r="W390" s="451">
        <f>SUM(W388:W389)</f>
        <v>0</v>
      </c>
      <c r="X390" s="451">
        <f>SUM(X388:X389)</f>
        <v>0</v>
      </c>
      <c r="Y390" s="458">
        <f>ROUND(X390/P390,4)</f>
        <v>0</v>
      </c>
      <c r="Z390" s="454"/>
      <c r="AA390" s="517"/>
      <c r="AB390" s="451">
        <f>SUM(AB388:AB389)</f>
        <v>35951.040000000001</v>
      </c>
      <c r="AC390" s="458">
        <f t="shared" ref="AC390" si="911">ROUND(AB390/P390,4)</f>
        <v>0.85409999999999997</v>
      </c>
      <c r="AF390" s="16">
        <f t="shared" si="886"/>
        <v>35951.040000000001</v>
      </c>
      <c r="AG390" s="124">
        <f t="shared" si="887"/>
        <v>6143.0400000000009</v>
      </c>
    </row>
    <row r="391" spans="2:33" ht="14.25" customHeight="1" thickBot="1" x14ac:dyDescent="0.3">
      <c r="B391" s="761">
        <f>[1]Sheet1!$B$255</f>
        <v>600</v>
      </c>
      <c r="C391" s="1191" t="str">
        <f>[1]Sheet1!$C$255</f>
        <v>ACABADOS</v>
      </c>
      <c r="D391" s="1192"/>
      <c r="E391" s="1192"/>
      <c r="F391" s="1192"/>
      <c r="G391" s="259"/>
      <c r="H391" s="260"/>
      <c r="I391" s="261"/>
      <c r="J391" s="262"/>
      <c r="K391" s="755"/>
      <c r="L391" s="418"/>
      <c r="M391" s="422"/>
      <c r="N391" s="422"/>
      <c r="O391" s="422"/>
      <c r="P391" s="430"/>
      <c r="Q391" s="755"/>
      <c r="R391" s="263"/>
      <c r="S391" s="260"/>
      <c r="T391" s="264"/>
      <c r="U391" s="755"/>
      <c r="V391" s="265"/>
      <c r="W391" s="261"/>
      <c r="X391" s="261"/>
      <c r="Y391" s="266"/>
      <c r="Z391" s="755"/>
      <c r="AA391" s="263"/>
      <c r="AB391" s="261"/>
      <c r="AC391" s="266"/>
      <c r="AF391" s="16">
        <f t="shared" si="886"/>
        <v>0</v>
      </c>
      <c r="AG391" s="124">
        <f t="shared" si="887"/>
        <v>0</v>
      </c>
    </row>
    <row r="392" spans="2:33" ht="15" customHeight="1" x14ac:dyDescent="0.25">
      <c r="B392" s="780">
        <f>[1]Sheet1!$B$256</f>
        <v>604</v>
      </c>
      <c r="C392" s="1197" t="str">
        <f>[1]Sheet1!$C$256</f>
        <v>Remozamiento De Muro (Repello + Cernido)</v>
      </c>
      <c r="D392" s="1198"/>
      <c r="E392" s="1198"/>
      <c r="F392" s="1198"/>
      <c r="G392" s="489" t="str">
        <f>[1]Sheet1!$E$256</f>
        <v>m²</v>
      </c>
      <c r="H392" s="490">
        <f>[1]Sheet1!$D$256</f>
        <v>166.8</v>
      </c>
      <c r="I392" s="55">
        <f>[1]Sheet1!$F$256</f>
        <v>92</v>
      </c>
      <c r="J392" s="38">
        <f t="shared" ref="J392:J395" si="912">ROUND(H392*I392,2)</f>
        <v>15345.6</v>
      </c>
      <c r="K392" s="755"/>
      <c r="L392" s="269"/>
      <c r="M392" s="818"/>
      <c r="N392" s="270"/>
      <c r="O392" s="270">
        <f t="shared" ref="O392:O395" si="913">H392-L392+M392+N392</f>
        <v>166.8</v>
      </c>
      <c r="P392" s="427">
        <f t="shared" ref="P392:P395" si="914">ROUND(I392*O392,2)</f>
        <v>15345.6</v>
      </c>
      <c r="Q392" s="755"/>
      <c r="R392" s="269">
        <v>0</v>
      </c>
      <c r="S392" s="270"/>
      <c r="T392" s="300">
        <f t="shared" ref="T392:T395" si="915">R392+S392</f>
        <v>0</v>
      </c>
      <c r="U392" s="755"/>
      <c r="V392" s="52">
        <f t="shared" ref="V392:V395" si="916">ROUND(R392*I392,2)</f>
        <v>0</v>
      </c>
      <c r="W392" s="55">
        <f t="shared" ref="W392:W395" si="917">ROUND(S392*I392,2)</f>
        <v>0</v>
      </c>
      <c r="X392" s="55">
        <f t="shared" ref="X392:X395" si="918">ROUND(T392*I392,2)</f>
        <v>0</v>
      </c>
      <c r="Y392" s="758">
        <f t="shared" ref="Y392:Y395" si="919">ROUND(X392/J392,4)</f>
        <v>0</v>
      </c>
      <c r="Z392" s="755"/>
      <c r="AA392" s="269">
        <f t="shared" ref="AA392:AA395" si="920">H392-T392</f>
        <v>166.8</v>
      </c>
      <c r="AB392" s="55">
        <f t="shared" ref="AB392:AB395" si="921">ROUND(AA392*I392,2)</f>
        <v>15345.6</v>
      </c>
      <c r="AC392" s="758">
        <f t="shared" ref="AC392:AC395" si="922">ROUND(AB392/J392,4)</f>
        <v>1</v>
      </c>
      <c r="AF392" s="16">
        <f t="shared" si="886"/>
        <v>15345.6</v>
      </c>
      <c r="AG392" s="124">
        <f t="shared" si="887"/>
        <v>0</v>
      </c>
    </row>
    <row r="393" spans="2:33" ht="15" customHeight="1" x14ac:dyDescent="0.25">
      <c r="B393" s="890">
        <f>[1]Sheet1!$B$257</f>
        <v>634</v>
      </c>
      <c r="C393" s="1186" t="str">
        <f>[1]Sheet1!$C$257</f>
        <v>Piso De Granito (base selecto t=0.10m)</v>
      </c>
      <c r="D393" s="1187"/>
      <c r="E393" s="1187"/>
      <c r="F393" s="1187"/>
      <c r="G393" s="491" t="str">
        <f>[1]Sheet1!$E$257</f>
        <v>m²</v>
      </c>
      <c r="H393" s="492">
        <f>[1]Sheet1!$D$257</f>
        <v>45.58</v>
      </c>
      <c r="I393" s="37">
        <f>[1]Sheet1!$F$257</f>
        <v>284</v>
      </c>
      <c r="J393" s="43">
        <f t="shared" si="912"/>
        <v>12944.72</v>
      </c>
      <c r="K393" s="755"/>
      <c r="L393" s="26"/>
      <c r="M393" s="911">
        <v>7.31</v>
      </c>
      <c r="N393" s="12"/>
      <c r="O393" s="12">
        <f t="shared" si="913"/>
        <v>52.89</v>
      </c>
      <c r="P393" s="428">
        <f t="shared" si="914"/>
        <v>15020.76</v>
      </c>
      <c r="Q393" s="755"/>
      <c r="R393" s="26">
        <v>0</v>
      </c>
      <c r="S393" s="12"/>
      <c r="T393" s="68">
        <f t="shared" si="915"/>
        <v>0</v>
      </c>
      <c r="U393" s="755"/>
      <c r="V393" s="47">
        <f t="shared" si="916"/>
        <v>0</v>
      </c>
      <c r="W393" s="37">
        <f t="shared" si="917"/>
        <v>0</v>
      </c>
      <c r="X393" s="37">
        <f t="shared" si="918"/>
        <v>0</v>
      </c>
      <c r="Y393" s="756">
        <f t="shared" si="919"/>
        <v>0</v>
      </c>
      <c r="Z393" s="755"/>
      <c r="AA393" s="26">
        <f t="shared" si="920"/>
        <v>45.58</v>
      </c>
      <c r="AB393" s="37">
        <f t="shared" si="921"/>
        <v>12944.72</v>
      </c>
      <c r="AC393" s="756">
        <f t="shared" si="922"/>
        <v>1</v>
      </c>
      <c r="AF393" s="16">
        <f t="shared" si="886"/>
        <v>12944.72</v>
      </c>
      <c r="AG393" s="124">
        <f t="shared" si="887"/>
        <v>2076.0400000000009</v>
      </c>
    </row>
    <row r="394" spans="2:33" ht="15" customHeight="1" x14ac:dyDescent="0.25">
      <c r="B394" s="782">
        <f>[1]Sheet1!$B$258</f>
        <v>654</v>
      </c>
      <c r="C394" s="1186" t="str">
        <f>[1]Sheet1!$C$258</f>
        <v>Pintura De Muros</v>
      </c>
      <c r="D394" s="1187"/>
      <c r="E394" s="1187"/>
      <c r="F394" s="1187"/>
      <c r="G394" s="491" t="str">
        <f>[1]Sheet1!$E$258</f>
        <v>m²</v>
      </c>
      <c r="H394" s="492">
        <f>[1]Sheet1!$D$258</f>
        <v>166.8</v>
      </c>
      <c r="I394" s="37">
        <f>[1]Sheet1!$F$258</f>
        <v>53</v>
      </c>
      <c r="J394" s="43">
        <f t="shared" si="912"/>
        <v>8840.4</v>
      </c>
      <c r="K394" s="755"/>
      <c r="L394" s="26"/>
      <c r="M394" s="817"/>
      <c r="N394" s="12"/>
      <c r="O394" s="12">
        <f t="shared" si="913"/>
        <v>166.8</v>
      </c>
      <c r="P394" s="428">
        <f t="shared" si="914"/>
        <v>8840.4</v>
      </c>
      <c r="Q394" s="755"/>
      <c r="R394" s="26">
        <v>0</v>
      </c>
      <c r="S394" s="12"/>
      <c r="T394" s="68">
        <f t="shared" si="915"/>
        <v>0</v>
      </c>
      <c r="U394" s="755"/>
      <c r="V394" s="47">
        <f t="shared" si="916"/>
        <v>0</v>
      </c>
      <c r="W394" s="37">
        <f t="shared" si="917"/>
        <v>0</v>
      </c>
      <c r="X394" s="37">
        <f t="shared" si="918"/>
        <v>0</v>
      </c>
      <c r="Y394" s="756">
        <f t="shared" si="919"/>
        <v>0</v>
      </c>
      <c r="Z394" s="755"/>
      <c r="AA394" s="26">
        <f t="shared" si="920"/>
        <v>166.8</v>
      </c>
      <c r="AB394" s="37">
        <f t="shared" si="921"/>
        <v>8840.4</v>
      </c>
      <c r="AC394" s="756">
        <f t="shared" si="922"/>
        <v>1</v>
      </c>
      <c r="AF394" s="16">
        <f t="shared" si="886"/>
        <v>8840.4</v>
      </c>
      <c r="AG394" s="124">
        <f t="shared" si="887"/>
        <v>0</v>
      </c>
    </row>
    <row r="395" spans="2:33" ht="15" customHeight="1" thickBot="1" x14ac:dyDescent="0.3">
      <c r="B395" s="781">
        <f>[1]Sheet1!$B$259</f>
        <v>655</v>
      </c>
      <c r="C395" s="1184" t="str">
        <f>[1]Sheet1!$C$259</f>
        <v>Pintura De Zocalo</v>
      </c>
      <c r="D395" s="1185"/>
      <c r="E395" s="1185"/>
      <c r="F395" s="1185"/>
      <c r="G395" s="493" t="str">
        <f>[1]Sheet1!$E$259</f>
        <v>m²</v>
      </c>
      <c r="H395" s="494">
        <f>[1]Sheet1!$D$259</f>
        <v>44.48</v>
      </c>
      <c r="I395" s="66">
        <f>[1]Sheet1!$F$259</f>
        <v>52</v>
      </c>
      <c r="J395" s="62">
        <f t="shared" si="912"/>
        <v>2312.96</v>
      </c>
      <c r="K395" s="755"/>
      <c r="L395" s="28"/>
      <c r="M395" s="821"/>
      <c r="N395" s="13"/>
      <c r="O395" s="706">
        <f t="shared" si="913"/>
        <v>44.48</v>
      </c>
      <c r="P395" s="429">
        <f t="shared" si="914"/>
        <v>2312.96</v>
      </c>
      <c r="Q395" s="755"/>
      <c r="R395" s="28">
        <v>0</v>
      </c>
      <c r="S395" s="13"/>
      <c r="T395" s="29">
        <f t="shared" si="915"/>
        <v>0</v>
      </c>
      <c r="U395" s="755"/>
      <c r="V395" s="53">
        <f t="shared" si="916"/>
        <v>0</v>
      </c>
      <c r="W395" s="66">
        <f t="shared" si="917"/>
        <v>0</v>
      </c>
      <c r="X395" s="66">
        <f t="shared" si="918"/>
        <v>0</v>
      </c>
      <c r="Y395" s="757">
        <f t="shared" si="919"/>
        <v>0</v>
      </c>
      <c r="Z395" s="755"/>
      <c r="AA395" s="28">
        <f t="shared" si="920"/>
        <v>44.48</v>
      </c>
      <c r="AB395" s="66">
        <f t="shared" si="921"/>
        <v>2312.96</v>
      </c>
      <c r="AC395" s="757">
        <f t="shared" si="922"/>
        <v>1</v>
      </c>
      <c r="AF395" s="16">
        <f t="shared" si="886"/>
        <v>2312.96</v>
      </c>
      <c r="AG395" s="124">
        <f t="shared" si="887"/>
        <v>0</v>
      </c>
    </row>
    <row r="396" spans="2:33" ht="23.25" customHeight="1" thickBot="1" x14ac:dyDescent="0.3">
      <c r="B396" s="299"/>
      <c r="C396" s="442"/>
      <c r="D396" s="322"/>
      <c r="E396" s="322"/>
      <c r="F396" s="322"/>
      <c r="G396" s="526"/>
      <c r="H396" s="1189" t="s">
        <v>308</v>
      </c>
      <c r="I396" s="1190"/>
      <c r="J396" s="451">
        <f>SUM(J392:J395)</f>
        <v>39443.68</v>
      </c>
      <c r="K396" s="454"/>
      <c r="L396" s="455"/>
      <c r="M396" s="456"/>
      <c r="N396" s="456"/>
      <c r="O396" s="456"/>
      <c r="P396" s="451">
        <f>SUM(P392:P395)</f>
        <v>41519.72</v>
      </c>
      <c r="Q396" s="454"/>
      <c r="R396" s="455"/>
      <c r="S396" s="456"/>
      <c r="T396" s="457"/>
      <c r="U396" s="454"/>
      <c r="V396" s="451">
        <f>SUM(V392:V395)</f>
        <v>0</v>
      </c>
      <c r="W396" s="451">
        <f>SUM(W392:W395)</f>
        <v>0</v>
      </c>
      <c r="X396" s="451">
        <f>SUM(X392:X395)</f>
        <v>0</v>
      </c>
      <c r="Y396" s="458">
        <f>ROUND(X396/P396,4)</f>
        <v>0</v>
      </c>
      <c r="Z396" s="454"/>
      <c r="AA396" s="517"/>
      <c r="AB396" s="451">
        <f>SUM(AB392:AB395)</f>
        <v>39443.68</v>
      </c>
      <c r="AC396" s="458">
        <f t="shared" ref="AC396" si="923">ROUND(AB396/P396,4)</f>
        <v>0.95</v>
      </c>
      <c r="AF396" s="16">
        <f t="shared" si="886"/>
        <v>39443.68</v>
      </c>
      <c r="AG396" s="124">
        <f t="shared" si="887"/>
        <v>2076.0400000000009</v>
      </c>
    </row>
    <row r="397" spans="2:33" ht="14.25" customHeight="1" thickBot="1" x14ac:dyDescent="0.3">
      <c r="B397" s="761">
        <f>[1]Sheet1!$B$260</f>
        <v>700</v>
      </c>
      <c r="C397" s="1191" t="str">
        <f>[1]Sheet1!$C$260</f>
        <v>PUERTAS</v>
      </c>
      <c r="D397" s="1192"/>
      <c r="E397" s="1192"/>
      <c r="F397" s="1192"/>
      <c r="G397" s="259"/>
      <c r="H397" s="260"/>
      <c r="I397" s="261"/>
      <c r="J397" s="262"/>
      <c r="K397" s="755"/>
      <c r="L397" s="417"/>
      <c r="M397" s="421"/>
      <c r="N397" s="421"/>
      <c r="O397" s="421"/>
      <c r="P397" s="426"/>
      <c r="Q397" s="755"/>
      <c r="R397" s="263"/>
      <c r="S397" s="260"/>
      <c r="T397" s="264"/>
      <c r="U397" s="755"/>
      <c r="V397" s="265"/>
      <c r="W397" s="261"/>
      <c r="X397" s="261"/>
      <c r="Y397" s="266"/>
      <c r="Z397" s="755"/>
      <c r="AA397" s="263"/>
      <c r="AB397" s="261"/>
      <c r="AC397" s="266"/>
      <c r="AF397" s="16">
        <f t="shared" si="886"/>
        <v>0</v>
      </c>
      <c r="AG397" s="124">
        <f t="shared" si="887"/>
        <v>0</v>
      </c>
    </row>
    <row r="398" spans="2:33" ht="15" customHeight="1" thickBot="1" x14ac:dyDescent="0.3">
      <c r="B398" s="781">
        <f>[1]Sheet1!$B$261</f>
        <v>715</v>
      </c>
      <c r="C398" s="1184" t="str">
        <f>[1]Sheet1!$C$261</f>
        <v>Puerta De Metal con pivote</v>
      </c>
      <c r="D398" s="1185"/>
      <c r="E398" s="1185"/>
      <c r="F398" s="1185"/>
      <c r="G398" s="493" t="str">
        <f>[1]Sheet1!$E$261</f>
        <v>Unidad</v>
      </c>
      <c r="H398" s="494">
        <f>[1]Sheet1!$D$261</f>
        <v>1</v>
      </c>
      <c r="I398" s="66">
        <f>[1]Sheet1!$F$261</f>
        <v>2654</v>
      </c>
      <c r="J398" s="62">
        <f t="shared" ref="J398" si="924">ROUND(H398*I398,2)</f>
        <v>2654</v>
      </c>
      <c r="K398" s="755"/>
      <c r="L398" s="284"/>
      <c r="M398" s="820"/>
      <c r="N398" s="281"/>
      <c r="O398" s="281">
        <f t="shared" ref="O398" si="925">H398-L398+M398+N398</f>
        <v>1</v>
      </c>
      <c r="P398" s="431">
        <f t="shared" ref="P398" si="926">ROUND(I398*O398,2)</f>
        <v>2654</v>
      </c>
      <c r="Q398" s="755"/>
      <c r="R398" s="28">
        <v>0</v>
      </c>
      <c r="S398" s="13"/>
      <c r="T398" s="29">
        <f t="shared" ref="T398" si="927">R398+S398</f>
        <v>0</v>
      </c>
      <c r="U398" s="755"/>
      <c r="V398" s="53">
        <f t="shared" ref="V398" si="928">ROUND(R398*I398,2)</f>
        <v>0</v>
      </c>
      <c r="W398" s="66">
        <f t="shared" ref="W398" si="929">ROUND(S398*I398,2)</f>
        <v>0</v>
      </c>
      <c r="X398" s="66">
        <f t="shared" ref="X398" si="930">ROUND(T398*I398,2)</f>
        <v>0</v>
      </c>
      <c r="Y398" s="757">
        <f t="shared" ref="Y398" si="931">ROUND(X398/J398,4)</f>
        <v>0</v>
      </c>
      <c r="Z398" s="755"/>
      <c r="AA398" s="28">
        <f t="shared" ref="AA398" si="932">H398-T398</f>
        <v>1</v>
      </c>
      <c r="AB398" s="66">
        <f t="shared" ref="AB398" si="933">ROUND(AA398*I398,2)</f>
        <v>2654</v>
      </c>
      <c r="AC398" s="757">
        <f t="shared" ref="AC398" si="934">ROUND(AB398/J398,4)</f>
        <v>1</v>
      </c>
      <c r="AF398" s="16">
        <f t="shared" si="886"/>
        <v>2654</v>
      </c>
      <c r="AG398" s="124">
        <f t="shared" si="887"/>
        <v>0</v>
      </c>
    </row>
    <row r="399" spans="2:33" ht="23.25" customHeight="1" thickBot="1" x14ac:dyDescent="0.3">
      <c r="B399" s="299"/>
      <c r="C399" s="442"/>
      <c r="D399" s="322"/>
      <c r="E399" s="322"/>
      <c r="F399" s="322"/>
      <c r="G399" s="526"/>
      <c r="H399" s="1189" t="s">
        <v>308</v>
      </c>
      <c r="I399" s="1190"/>
      <c r="J399" s="451">
        <f>SUM(J398:J398)</f>
        <v>2654</v>
      </c>
      <c r="K399" s="454"/>
      <c r="L399" s="455"/>
      <c r="M399" s="456"/>
      <c r="N399" s="456"/>
      <c r="O399" s="456"/>
      <c r="P399" s="451">
        <f>SUM(P398:P398)</f>
        <v>2654</v>
      </c>
      <c r="Q399" s="454"/>
      <c r="R399" s="455"/>
      <c r="S399" s="456"/>
      <c r="T399" s="457"/>
      <c r="U399" s="454"/>
      <c r="V399" s="451">
        <f>SUM(V398:V398)</f>
        <v>0</v>
      </c>
      <c r="W399" s="451">
        <f>SUM(W398:W398)</f>
        <v>0</v>
      </c>
      <c r="X399" s="451">
        <f>SUM(X398:X398)</f>
        <v>0</v>
      </c>
      <c r="Y399" s="458">
        <f>ROUND(X399/P399,4)</f>
        <v>0</v>
      </c>
      <c r="Z399" s="454"/>
      <c r="AA399" s="517"/>
      <c r="AB399" s="451">
        <f>SUM(AB398:AB398)</f>
        <v>2654</v>
      </c>
      <c r="AC399" s="458">
        <f t="shared" ref="AC399" si="935">ROUND(AB399/P399,4)</f>
        <v>1</v>
      </c>
      <c r="AF399" s="16">
        <f t="shared" si="886"/>
        <v>2654</v>
      </c>
      <c r="AG399" s="124">
        <f t="shared" si="887"/>
        <v>0</v>
      </c>
    </row>
    <row r="400" spans="2:33" ht="14.25" customHeight="1" thickBot="1" x14ac:dyDescent="0.3">
      <c r="B400" s="761">
        <f>[1]Sheet1!$B$262</f>
        <v>800</v>
      </c>
      <c r="C400" s="1191" t="str">
        <f>[1]Sheet1!$C$262</f>
        <v>VENTANERIA</v>
      </c>
      <c r="D400" s="1192"/>
      <c r="E400" s="1192"/>
      <c r="F400" s="1192"/>
      <c r="G400" s="259"/>
      <c r="H400" s="260"/>
      <c r="I400" s="261"/>
      <c r="J400" s="262"/>
      <c r="K400" s="755"/>
      <c r="L400" s="263"/>
      <c r="M400" s="260"/>
      <c r="N400" s="260"/>
      <c r="O400" s="260"/>
      <c r="P400" s="805"/>
      <c r="Q400" s="755"/>
      <c r="R400" s="263"/>
      <c r="S400" s="260"/>
      <c r="T400" s="264"/>
      <c r="U400" s="755"/>
      <c r="V400" s="265"/>
      <c r="W400" s="261"/>
      <c r="X400" s="261"/>
      <c r="Y400" s="266"/>
      <c r="Z400" s="755"/>
      <c r="AA400" s="263"/>
      <c r="AB400" s="261"/>
      <c r="AC400" s="266"/>
      <c r="AF400" s="16">
        <f t="shared" si="886"/>
        <v>0</v>
      </c>
      <c r="AG400" s="124">
        <f t="shared" si="887"/>
        <v>0</v>
      </c>
    </row>
    <row r="401" spans="2:33" ht="15" customHeight="1" thickBot="1" x14ac:dyDescent="0.3">
      <c r="B401" s="781">
        <f>[1]Sheet1!$B$263</f>
        <v>815</v>
      </c>
      <c r="C401" s="1184" t="str">
        <f>[1]Sheet1!$C$263</f>
        <v>Sustitución De Ventana De Metal</v>
      </c>
      <c r="D401" s="1185"/>
      <c r="E401" s="1185"/>
      <c r="F401" s="1185"/>
      <c r="G401" s="493" t="str">
        <f>[1]Sheet1!$E$263</f>
        <v>m²</v>
      </c>
      <c r="H401" s="494">
        <f>[1]Sheet1!$D$263</f>
        <v>7.36</v>
      </c>
      <c r="I401" s="66">
        <f>[1]Sheet1!$F$263</f>
        <v>1151</v>
      </c>
      <c r="J401" s="62">
        <f t="shared" ref="J401" si="936">ROUND(H401*I401,2)</f>
        <v>8471.36</v>
      </c>
      <c r="K401" s="755"/>
      <c r="L401" s="273"/>
      <c r="M401" s="822"/>
      <c r="N401" s="806"/>
      <c r="O401" s="706">
        <f t="shared" ref="O401" si="937">H401-L401+M401+N401</f>
        <v>7.36</v>
      </c>
      <c r="P401" s="807">
        <f t="shared" ref="P401" si="938">ROUND(I401*O401,2)</f>
        <v>8471.36</v>
      </c>
      <c r="Q401" s="755"/>
      <c r="R401" s="28">
        <v>0</v>
      </c>
      <c r="S401" s="13"/>
      <c r="T401" s="29">
        <f t="shared" ref="T401" si="939">R401+S401</f>
        <v>0</v>
      </c>
      <c r="U401" s="755"/>
      <c r="V401" s="53">
        <f t="shared" ref="V401" si="940">ROUND(R401*I401,2)</f>
        <v>0</v>
      </c>
      <c r="W401" s="66">
        <f t="shared" ref="W401" si="941">ROUND(S401*I401,2)</f>
        <v>0</v>
      </c>
      <c r="X401" s="66">
        <f t="shared" ref="X401" si="942">ROUND(T401*I401,2)</f>
        <v>0</v>
      </c>
      <c r="Y401" s="757">
        <f t="shared" ref="Y401" si="943">ROUND(X401/J401,4)</f>
        <v>0</v>
      </c>
      <c r="Z401" s="755"/>
      <c r="AA401" s="28">
        <f t="shared" ref="AA401" si="944">H401-T401</f>
        <v>7.36</v>
      </c>
      <c r="AB401" s="66">
        <f t="shared" ref="AB401" si="945">ROUND(AA401*I401,2)</f>
        <v>8471.36</v>
      </c>
      <c r="AC401" s="757">
        <f t="shared" ref="AC401" si="946">ROUND(AB401/J401,4)</f>
        <v>1</v>
      </c>
      <c r="AF401" s="16">
        <f t="shared" si="886"/>
        <v>8471.36</v>
      </c>
      <c r="AG401" s="124">
        <f t="shared" si="887"/>
        <v>0</v>
      </c>
    </row>
    <row r="402" spans="2:33" ht="23.25" customHeight="1" thickBot="1" x14ac:dyDescent="0.3">
      <c r="B402" s="299"/>
      <c r="C402" s="442"/>
      <c r="D402" s="322"/>
      <c r="E402" s="322"/>
      <c r="F402" s="322"/>
      <c r="G402" s="526"/>
      <c r="H402" s="1189" t="s">
        <v>308</v>
      </c>
      <c r="I402" s="1190"/>
      <c r="J402" s="451">
        <f>SUM(J401:J401)</f>
        <v>8471.36</v>
      </c>
      <c r="K402" s="454"/>
      <c r="L402" s="455"/>
      <c r="M402" s="456"/>
      <c r="N402" s="456"/>
      <c r="O402" s="456"/>
      <c r="P402" s="451">
        <f>SUM(P401:P401)</f>
        <v>8471.36</v>
      </c>
      <c r="Q402" s="454"/>
      <c r="R402" s="455"/>
      <c r="S402" s="456"/>
      <c r="T402" s="457"/>
      <c r="U402" s="454"/>
      <c r="V402" s="451">
        <f>SUM(V401:V401)</f>
        <v>0</v>
      </c>
      <c r="W402" s="451">
        <f>SUM(W401:W401)</f>
        <v>0</v>
      </c>
      <c r="X402" s="451">
        <f>SUM(X401:X401)</f>
        <v>0</v>
      </c>
      <c r="Y402" s="458">
        <f>ROUND(X402/P402,4)</f>
        <v>0</v>
      </c>
      <c r="Z402" s="454"/>
      <c r="AA402" s="517"/>
      <c r="AB402" s="451">
        <f>SUM(AB401:AB401)</f>
        <v>8471.36</v>
      </c>
      <c r="AC402" s="458">
        <f t="shared" ref="AC402" si="947">ROUND(AB402/P402,4)</f>
        <v>1</v>
      </c>
      <c r="AF402" s="16">
        <f t="shared" si="886"/>
        <v>8471.36</v>
      </c>
      <c r="AG402" s="124">
        <f t="shared" si="887"/>
        <v>0</v>
      </c>
    </row>
    <row r="403" spans="2:33" ht="14.25" customHeight="1" thickBot="1" x14ac:dyDescent="0.3">
      <c r="B403" s="761">
        <f>[1]Sheet1!$B$264</f>
        <v>900</v>
      </c>
      <c r="C403" s="1191" t="str">
        <f>[1]Sheet1!$C$264</f>
        <v>INSTALACIONES HIDRAULICAS Y SANITARIAS</v>
      </c>
      <c r="D403" s="1192"/>
      <c r="E403" s="1192"/>
      <c r="F403" s="1192"/>
      <c r="G403" s="259"/>
      <c r="H403" s="260"/>
      <c r="I403" s="261"/>
      <c r="J403" s="262"/>
      <c r="K403" s="755"/>
      <c r="L403" s="418"/>
      <c r="M403" s="422"/>
      <c r="N403" s="422"/>
      <c r="O403" s="422"/>
      <c r="P403" s="430"/>
      <c r="Q403" s="755"/>
      <c r="R403" s="263"/>
      <c r="S403" s="260"/>
      <c r="T403" s="264"/>
      <c r="U403" s="755"/>
      <c r="V403" s="265"/>
      <c r="W403" s="261"/>
      <c r="X403" s="261"/>
      <c r="Y403" s="266"/>
      <c r="Z403" s="755"/>
      <c r="AA403" s="263"/>
      <c r="AB403" s="261"/>
      <c r="AC403" s="266"/>
      <c r="AF403" s="16">
        <f t="shared" ref="AF403:AF413" si="948">X403+AB403</f>
        <v>0</v>
      </c>
      <c r="AG403" s="124">
        <f t="shared" ref="AG403:AG413" si="949">P403-AF403</f>
        <v>0</v>
      </c>
    </row>
    <row r="404" spans="2:33" ht="15" customHeight="1" x14ac:dyDescent="0.25">
      <c r="B404" s="780">
        <f>[1]Sheet1!$B$265</f>
        <v>904</v>
      </c>
      <c r="C404" s="1197" t="str">
        <f>[1]Sheet1!$C$265</f>
        <v>Bajada Agua Pvc Ø 4" (Incluye Accesorios, Codos,Tee, Etc)</v>
      </c>
      <c r="D404" s="1198"/>
      <c r="E404" s="1198"/>
      <c r="F404" s="1198"/>
      <c r="G404" s="489" t="str">
        <f>[1]Sheet1!$E$265</f>
        <v>ml</v>
      </c>
      <c r="H404" s="490">
        <f>[1]Sheet1!$D$265</f>
        <v>17.2</v>
      </c>
      <c r="I404" s="55">
        <f>[1]Sheet1!$F$265</f>
        <v>248</v>
      </c>
      <c r="J404" s="38">
        <f t="shared" ref="J404:J406" si="950">ROUND(H404*I404,2)</f>
        <v>4265.6000000000004</v>
      </c>
      <c r="K404" s="755"/>
      <c r="L404" s="269"/>
      <c r="M404" s="818"/>
      <c r="N404" s="270"/>
      <c r="O404" s="270">
        <f t="shared" ref="O404:O406" si="951">H404-L404+M404+N404</f>
        <v>17.2</v>
      </c>
      <c r="P404" s="427">
        <f t="shared" ref="P404:P406" si="952">ROUND(I404*O404,2)</f>
        <v>4265.6000000000004</v>
      </c>
      <c r="Q404" s="755"/>
      <c r="R404" s="269">
        <v>0</v>
      </c>
      <c r="S404" s="270"/>
      <c r="T404" s="300">
        <f t="shared" ref="T404:T406" si="953">R404+S404</f>
        <v>0</v>
      </c>
      <c r="U404" s="755"/>
      <c r="V404" s="52">
        <f t="shared" ref="V404:V406" si="954">ROUND(R404*I404,2)</f>
        <v>0</v>
      </c>
      <c r="W404" s="55">
        <f t="shared" ref="W404:W406" si="955">ROUND(S404*I404,2)</f>
        <v>0</v>
      </c>
      <c r="X404" s="55">
        <f t="shared" ref="X404:X406" si="956">ROUND(T404*I404,2)</f>
        <v>0</v>
      </c>
      <c r="Y404" s="758">
        <f t="shared" ref="Y404:Y406" si="957">ROUND(X404/J404,4)</f>
        <v>0</v>
      </c>
      <c r="Z404" s="755"/>
      <c r="AA404" s="269">
        <f t="shared" ref="AA404:AA406" si="958">H404-T404</f>
        <v>17.2</v>
      </c>
      <c r="AB404" s="55">
        <f t="shared" ref="AB404:AB406" si="959">ROUND(AA404*I404,2)</f>
        <v>4265.6000000000004</v>
      </c>
      <c r="AC404" s="758">
        <f t="shared" ref="AC404:AC406" si="960">ROUND(AB404/J404,4)</f>
        <v>1</v>
      </c>
      <c r="AF404" s="16">
        <f t="shared" si="948"/>
        <v>4265.6000000000004</v>
      </c>
      <c r="AG404" s="124">
        <f t="shared" si="949"/>
        <v>0</v>
      </c>
    </row>
    <row r="405" spans="2:33" ht="15" customHeight="1" x14ac:dyDescent="0.25">
      <c r="B405" s="782">
        <f>[1]Sheet1!$B$266</f>
        <v>914</v>
      </c>
      <c r="C405" s="1186" t="str">
        <f>[1]Sheet1!$C$266</f>
        <v>Tubería Pvc Ø 4" 125 Psi (Incluye Accesorios, Codos,Tee, Etc)</v>
      </c>
      <c r="D405" s="1187"/>
      <c r="E405" s="1187"/>
      <c r="F405" s="1187"/>
      <c r="G405" s="491" t="str">
        <f>[1]Sheet1!$E$266</f>
        <v>ml</v>
      </c>
      <c r="H405" s="492">
        <f>[1]Sheet1!$D$266</f>
        <v>5</v>
      </c>
      <c r="I405" s="37">
        <f>[1]Sheet1!$F$266</f>
        <v>273</v>
      </c>
      <c r="J405" s="43">
        <f t="shared" si="950"/>
        <v>1365</v>
      </c>
      <c r="K405" s="755"/>
      <c r="L405" s="26"/>
      <c r="M405" s="817"/>
      <c r="N405" s="12"/>
      <c r="O405" s="12">
        <f t="shared" si="951"/>
        <v>5</v>
      </c>
      <c r="P405" s="428">
        <f t="shared" si="952"/>
        <v>1365</v>
      </c>
      <c r="Q405" s="755"/>
      <c r="R405" s="26">
        <v>0</v>
      </c>
      <c r="S405" s="12"/>
      <c r="T405" s="68">
        <f t="shared" si="953"/>
        <v>0</v>
      </c>
      <c r="U405" s="755"/>
      <c r="V405" s="47">
        <f t="shared" si="954"/>
        <v>0</v>
      </c>
      <c r="W405" s="37">
        <f t="shared" si="955"/>
        <v>0</v>
      </c>
      <c r="X405" s="37">
        <f t="shared" si="956"/>
        <v>0</v>
      </c>
      <c r="Y405" s="756">
        <f t="shared" si="957"/>
        <v>0</v>
      </c>
      <c r="Z405" s="755"/>
      <c r="AA405" s="26">
        <f t="shared" si="958"/>
        <v>5</v>
      </c>
      <c r="AB405" s="37">
        <f t="shared" si="959"/>
        <v>1365</v>
      </c>
      <c r="AC405" s="756">
        <f t="shared" si="960"/>
        <v>1</v>
      </c>
      <c r="AF405" s="16">
        <f t="shared" si="948"/>
        <v>1365</v>
      </c>
      <c r="AG405" s="124">
        <f t="shared" si="949"/>
        <v>0</v>
      </c>
    </row>
    <row r="406" spans="2:33" ht="15" customHeight="1" thickBot="1" x14ac:dyDescent="0.3">
      <c r="B406" s="781">
        <f>[1]Sheet1!$B$267</f>
        <v>939</v>
      </c>
      <c r="C406" s="1184" t="str">
        <f>[1]Sheet1!$C$267</f>
        <v>Caja De Registro No. 1 De 0.47X0.47M</v>
      </c>
      <c r="D406" s="1185"/>
      <c r="E406" s="1185"/>
      <c r="F406" s="1185"/>
      <c r="G406" s="798" t="str">
        <f>[1]Sheet1!$E$267</f>
        <v>Unidad</v>
      </c>
      <c r="H406" s="494">
        <f>[1]Sheet1!$D$267</f>
        <v>4</v>
      </c>
      <c r="I406" s="66">
        <f>[1]Sheet1!$F$267</f>
        <v>611</v>
      </c>
      <c r="J406" s="62">
        <f t="shared" si="950"/>
        <v>2444</v>
      </c>
      <c r="K406" s="755"/>
      <c r="L406" s="28"/>
      <c r="M406" s="821"/>
      <c r="N406" s="13"/>
      <c r="O406" s="12">
        <f t="shared" si="951"/>
        <v>4</v>
      </c>
      <c r="P406" s="429">
        <f t="shared" si="952"/>
        <v>2444</v>
      </c>
      <c r="Q406" s="755"/>
      <c r="R406" s="28">
        <v>0</v>
      </c>
      <c r="S406" s="13"/>
      <c r="T406" s="29">
        <f t="shared" si="953"/>
        <v>0</v>
      </c>
      <c r="U406" s="755"/>
      <c r="V406" s="53">
        <f t="shared" si="954"/>
        <v>0</v>
      </c>
      <c r="W406" s="66">
        <f t="shared" si="955"/>
        <v>0</v>
      </c>
      <c r="X406" s="66">
        <f t="shared" si="956"/>
        <v>0</v>
      </c>
      <c r="Y406" s="757">
        <f t="shared" si="957"/>
        <v>0</v>
      </c>
      <c r="Z406" s="755"/>
      <c r="AA406" s="28">
        <f t="shared" si="958"/>
        <v>4</v>
      </c>
      <c r="AB406" s="66">
        <f t="shared" si="959"/>
        <v>2444</v>
      </c>
      <c r="AC406" s="757">
        <f t="shared" si="960"/>
        <v>1</v>
      </c>
      <c r="AF406" s="16">
        <f t="shared" si="948"/>
        <v>2444</v>
      </c>
      <c r="AG406" s="124">
        <f t="shared" si="949"/>
        <v>0</v>
      </c>
    </row>
    <row r="407" spans="2:33" ht="23.25" customHeight="1" thickBot="1" x14ac:dyDescent="0.3">
      <c r="B407" s="299"/>
      <c r="C407" s="442"/>
      <c r="D407" s="322"/>
      <c r="E407" s="322"/>
      <c r="F407" s="322"/>
      <c r="G407" s="526"/>
      <c r="H407" s="1189" t="s">
        <v>308</v>
      </c>
      <c r="I407" s="1190"/>
      <c r="J407" s="451">
        <f>SUM(J404:J406)</f>
        <v>8074.6</v>
      </c>
      <c r="K407" s="454"/>
      <c r="L407" s="455"/>
      <c r="M407" s="456"/>
      <c r="N407" s="456"/>
      <c r="O407" s="456"/>
      <c r="P407" s="451">
        <f>SUM(P404:P406)</f>
        <v>8074.6</v>
      </c>
      <c r="Q407" s="454"/>
      <c r="R407" s="455"/>
      <c r="S407" s="456"/>
      <c r="T407" s="457"/>
      <c r="U407" s="454"/>
      <c r="V407" s="451">
        <f>SUM(V404:V406)</f>
        <v>0</v>
      </c>
      <c r="W407" s="451">
        <f>SUM(W404:W406)</f>
        <v>0</v>
      </c>
      <c r="X407" s="451">
        <f>SUM(X404:X406)</f>
        <v>0</v>
      </c>
      <c r="Y407" s="458">
        <f>ROUND(X407/P407,4)</f>
        <v>0</v>
      </c>
      <c r="Z407" s="454"/>
      <c r="AA407" s="517"/>
      <c r="AB407" s="451">
        <f>SUM(AB404:AB406)</f>
        <v>8074.6</v>
      </c>
      <c r="AC407" s="458">
        <f t="shared" ref="AC407" si="961">ROUND(AB407/P407,4)</f>
        <v>1</v>
      </c>
      <c r="AF407" s="16">
        <f t="shared" si="948"/>
        <v>8074.6</v>
      </c>
      <c r="AG407" s="124">
        <f t="shared" si="949"/>
        <v>0</v>
      </c>
    </row>
    <row r="408" spans="2:33" ht="14.25" customHeight="1" thickBot="1" x14ac:dyDescent="0.3">
      <c r="B408" s="761">
        <f>[1]Sheet1!$B$268</f>
        <v>1100</v>
      </c>
      <c r="C408" s="1191" t="str">
        <f>[1]Sheet1!$C$268</f>
        <v>INSTALACIONES ELECTRICAS</v>
      </c>
      <c r="D408" s="1192"/>
      <c r="E408" s="1192"/>
      <c r="F408" s="1192"/>
      <c r="G408" s="259"/>
      <c r="H408" s="260"/>
      <c r="I408" s="261"/>
      <c r="J408" s="262"/>
      <c r="K408" s="755"/>
      <c r="L408" s="263"/>
      <c r="M408" s="260"/>
      <c r="N408" s="260"/>
      <c r="O408" s="260"/>
      <c r="P408" s="805"/>
      <c r="Q408" s="755"/>
      <c r="R408" s="263"/>
      <c r="S408" s="260"/>
      <c r="T408" s="264"/>
      <c r="U408" s="755"/>
      <c r="V408" s="265"/>
      <c r="W408" s="261"/>
      <c r="X408" s="261"/>
      <c r="Y408" s="266"/>
      <c r="Z408" s="755"/>
      <c r="AA408" s="263"/>
      <c r="AB408" s="261"/>
      <c r="AC408" s="266"/>
      <c r="AF408" s="16">
        <f t="shared" si="948"/>
        <v>0</v>
      </c>
      <c r="AG408" s="124">
        <f t="shared" si="949"/>
        <v>0</v>
      </c>
    </row>
    <row r="409" spans="2:33" ht="15" customHeight="1" x14ac:dyDescent="0.25">
      <c r="B409" s="782">
        <f>[1]Sheet1!$B$269</f>
        <v>1117</v>
      </c>
      <c r="C409" s="1208" t="str">
        <f>[1]Sheet1!$C$269</f>
        <v>Tablero Electrico General (8 Circuitos, 5 Polos)</v>
      </c>
      <c r="D409" s="1209"/>
      <c r="E409" s="1209"/>
      <c r="F409" s="1209"/>
      <c r="G409" s="825" t="str">
        <f>[1]Sheet1!$E$269</f>
        <v>Unidad</v>
      </c>
      <c r="H409" s="811">
        <f>[1]Sheet1!$D$269</f>
        <v>2</v>
      </c>
      <c r="I409" s="45">
        <f>[1]Sheet1!$F$269</f>
        <v>2419</v>
      </c>
      <c r="J409" s="804">
        <f t="shared" ref="J409:J412" si="962">ROUND(H409*I409,2)</f>
        <v>4838</v>
      </c>
      <c r="K409" s="755"/>
      <c r="L409" s="25"/>
      <c r="M409" s="816"/>
      <c r="N409" s="706"/>
      <c r="O409" s="706">
        <f t="shared" ref="O409:O412" si="963">H409-L409+M409+N409</f>
        <v>2</v>
      </c>
      <c r="P409" s="795">
        <f t="shared" ref="P409:P412" si="964">ROUND(I409*O409,2)</f>
        <v>4838</v>
      </c>
      <c r="Q409" s="755"/>
      <c r="R409" s="25">
        <v>0</v>
      </c>
      <c r="S409" s="706"/>
      <c r="T409" s="812">
        <f t="shared" ref="T409:T412" si="965">R409+S409</f>
        <v>0</v>
      </c>
      <c r="U409" s="755"/>
      <c r="V409" s="52">
        <f t="shared" ref="V409:V412" si="966">ROUND(R409*I409,2)</f>
        <v>0</v>
      </c>
      <c r="W409" s="55">
        <f t="shared" ref="W409:W412" si="967">ROUND(S409*I409,2)</f>
        <v>0</v>
      </c>
      <c r="X409" s="55">
        <f t="shared" ref="X409:X412" si="968">ROUND(T409*I409,2)</f>
        <v>0</v>
      </c>
      <c r="Y409" s="758">
        <f t="shared" ref="Y409:Y412" si="969">ROUND(X409/J409,4)</f>
        <v>0</v>
      </c>
      <c r="Z409" s="755"/>
      <c r="AA409" s="269">
        <f t="shared" ref="AA409:AA412" si="970">H409-T409</f>
        <v>2</v>
      </c>
      <c r="AB409" s="55">
        <f t="shared" ref="AB409:AB412" si="971">ROUND(AA409*I409,2)</f>
        <v>4838</v>
      </c>
      <c r="AC409" s="758">
        <f t="shared" ref="AC409:AC412" si="972">ROUND(AB409/J409,4)</f>
        <v>1</v>
      </c>
      <c r="AF409" s="16">
        <f t="shared" si="948"/>
        <v>4838</v>
      </c>
      <c r="AG409" s="124">
        <f t="shared" si="949"/>
        <v>0</v>
      </c>
    </row>
    <row r="410" spans="2:33" ht="15" customHeight="1" x14ac:dyDescent="0.25">
      <c r="B410" s="782">
        <f>[1]Sheet1!$B$270</f>
        <v>1126</v>
      </c>
      <c r="C410" s="1186" t="str">
        <f>[1]Sheet1!$C$270</f>
        <v>Lámpara Led Tipo Liston 2 Tubos</v>
      </c>
      <c r="D410" s="1187"/>
      <c r="E410" s="1187"/>
      <c r="F410" s="1187"/>
      <c r="G410" s="491" t="str">
        <f>[1]Sheet1!$E$270</f>
        <v>Unidad</v>
      </c>
      <c r="H410" s="492">
        <f>[1]Sheet1!$D$270</f>
        <v>4</v>
      </c>
      <c r="I410" s="37">
        <f>[1]Sheet1!$F$270</f>
        <v>828</v>
      </c>
      <c r="J410" s="43">
        <f t="shared" si="962"/>
        <v>3312</v>
      </c>
      <c r="K410" s="755"/>
      <c r="L410" s="26"/>
      <c r="M410" s="817">
        <v>1</v>
      </c>
      <c r="N410" s="12"/>
      <c r="O410" s="12">
        <f t="shared" si="963"/>
        <v>5</v>
      </c>
      <c r="P410" s="428">
        <f t="shared" si="964"/>
        <v>4140</v>
      </c>
      <c r="Q410" s="755"/>
      <c r="R410" s="26">
        <v>0</v>
      </c>
      <c r="S410" s="12"/>
      <c r="T410" s="68">
        <f t="shared" si="965"/>
        <v>0</v>
      </c>
      <c r="U410" s="755"/>
      <c r="V410" s="47">
        <f t="shared" si="966"/>
        <v>0</v>
      </c>
      <c r="W410" s="37">
        <f t="shared" si="967"/>
        <v>0</v>
      </c>
      <c r="X410" s="37">
        <f t="shared" si="968"/>
        <v>0</v>
      </c>
      <c r="Y410" s="756">
        <f t="shared" si="969"/>
        <v>0</v>
      </c>
      <c r="Z410" s="755"/>
      <c r="AA410" s="26">
        <f t="shared" si="970"/>
        <v>4</v>
      </c>
      <c r="AB410" s="37">
        <f t="shared" si="971"/>
        <v>3312</v>
      </c>
      <c r="AC410" s="756">
        <f t="shared" si="972"/>
        <v>1</v>
      </c>
      <c r="AF410" s="16">
        <f t="shared" si="948"/>
        <v>3312</v>
      </c>
      <c r="AG410" s="124">
        <f t="shared" si="949"/>
        <v>828</v>
      </c>
    </row>
    <row r="411" spans="2:33" ht="15" customHeight="1" x14ac:dyDescent="0.25">
      <c r="B411" s="782">
        <f>[1]Sheet1!$B$271</f>
        <v>1133</v>
      </c>
      <c r="C411" s="1186" t="str">
        <f>[1]Sheet1!$C$271</f>
        <v>Reflector SpotLight Doble</v>
      </c>
      <c r="D411" s="1187"/>
      <c r="E411" s="1187"/>
      <c r="F411" s="1187"/>
      <c r="G411" s="491" t="str">
        <f>[1]Sheet1!$E$271</f>
        <v>Unidad</v>
      </c>
      <c r="H411" s="492">
        <f>[1]Sheet1!$D$271</f>
        <v>2</v>
      </c>
      <c r="I411" s="37">
        <f>[1]Sheet1!$F$271</f>
        <v>1361</v>
      </c>
      <c r="J411" s="43">
        <f t="shared" si="962"/>
        <v>2722</v>
      </c>
      <c r="K411" s="755"/>
      <c r="L411" s="26"/>
      <c r="M411" s="817"/>
      <c r="N411" s="12"/>
      <c r="O411" s="12">
        <f t="shared" si="963"/>
        <v>2</v>
      </c>
      <c r="P411" s="428">
        <f t="shared" si="964"/>
        <v>2722</v>
      </c>
      <c r="Q411" s="755"/>
      <c r="R411" s="26">
        <v>0</v>
      </c>
      <c r="S411" s="12"/>
      <c r="T411" s="68">
        <f t="shared" si="965"/>
        <v>0</v>
      </c>
      <c r="U411" s="755"/>
      <c r="V411" s="47">
        <f t="shared" si="966"/>
        <v>0</v>
      </c>
      <c r="W411" s="37">
        <f t="shared" si="967"/>
        <v>0</v>
      </c>
      <c r="X411" s="37">
        <f t="shared" si="968"/>
        <v>0</v>
      </c>
      <c r="Y411" s="756">
        <f t="shared" si="969"/>
        <v>0</v>
      </c>
      <c r="Z411" s="755"/>
      <c r="AA411" s="26">
        <f t="shared" si="970"/>
        <v>2</v>
      </c>
      <c r="AB411" s="37">
        <f t="shared" si="971"/>
        <v>2722</v>
      </c>
      <c r="AC411" s="756">
        <f t="shared" si="972"/>
        <v>1</v>
      </c>
      <c r="AF411" s="16">
        <f t="shared" si="948"/>
        <v>2722</v>
      </c>
      <c r="AG411" s="124">
        <f t="shared" si="949"/>
        <v>0</v>
      </c>
    </row>
    <row r="412" spans="2:33" ht="15" customHeight="1" thickBot="1" x14ac:dyDescent="0.3">
      <c r="B412" s="781">
        <f>[1]Sheet1!$B$272</f>
        <v>1139</v>
      </c>
      <c r="C412" s="1184" t="str">
        <f>[1]Sheet1!$C$272</f>
        <v>Tomacorriente Doble 120 V, 15A. (Alambrado)</v>
      </c>
      <c r="D412" s="1185"/>
      <c r="E412" s="1185"/>
      <c r="F412" s="1185"/>
      <c r="G412" s="493" t="str">
        <f>[1]Sheet1!$E$272</f>
        <v>Unidad</v>
      </c>
      <c r="H412" s="494">
        <f>[1]Sheet1!$D$272</f>
        <v>2</v>
      </c>
      <c r="I412" s="66">
        <f>[1]Sheet1!$F$272</f>
        <v>333</v>
      </c>
      <c r="J412" s="62">
        <f t="shared" si="962"/>
        <v>666</v>
      </c>
      <c r="K412" s="755"/>
      <c r="L412" s="28"/>
      <c r="M412" s="821"/>
      <c r="N412" s="13"/>
      <c r="O412" s="706">
        <f t="shared" si="963"/>
        <v>2</v>
      </c>
      <c r="P412" s="429">
        <f t="shared" si="964"/>
        <v>666</v>
      </c>
      <c r="Q412" s="755"/>
      <c r="R412" s="28">
        <v>0</v>
      </c>
      <c r="S412" s="13"/>
      <c r="T412" s="29">
        <f t="shared" si="965"/>
        <v>0</v>
      </c>
      <c r="U412" s="755"/>
      <c r="V412" s="53">
        <f t="shared" si="966"/>
        <v>0</v>
      </c>
      <c r="W412" s="66">
        <f t="shared" si="967"/>
        <v>0</v>
      </c>
      <c r="X412" s="66">
        <f t="shared" si="968"/>
        <v>0</v>
      </c>
      <c r="Y412" s="757">
        <f t="shared" si="969"/>
        <v>0</v>
      </c>
      <c r="Z412" s="755"/>
      <c r="AA412" s="28">
        <f t="shared" si="970"/>
        <v>2</v>
      </c>
      <c r="AB412" s="66">
        <f t="shared" si="971"/>
        <v>666</v>
      </c>
      <c r="AC412" s="757">
        <f t="shared" si="972"/>
        <v>1</v>
      </c>
      <c r="AF412" s="16">
        <f t="shared" si="948"/>
        <v>666</v>
      </c>
      <c r="AG412" s="124">
        <f t="shared" si="949"/>
        <v>0</v>
      </c>
    </row>
    <row r="413" spans="2:33" ht="23.25" customHeight="1" thickBot="1" x14ac:dyDescent="0.3">
      <c r="B413" s="299"/>
      <c r="C413" s="442"/>
      <c r="D413" s="322"/>
      <c r="E413" s="322"/>
      <c r="F413" s="322"/>
      <c r="G413" s="526"/>
      <c r="H413" s="1189" t="s">
        <v>308</v>
      </c>
      <c r="I413" s="1190"/>
      <c r="J413" s="451">
        <f>SUM(J409:J412)</f>
        <v>11538</v>
      </c>
      <c r="K413" s="454"/>
      <c r="L413" s="455"/>
      <c r="M413" s="456"/>
      <c r="N413" s="456"/>
      <c r="O413" s="456"/>
      <c r="P413" s="451">
        <f>SUM(P409:P412)</f>
        <v>12366</v>
      </c>
      <c r="Q413" s="454"/>
      <c r="R413" s="455"/>
      <c r="S413" s="456"/>
      <c r="T413" s="457"/>
      <c r="U413" s="454"/>
      <c r="V413" s="451">
        <f>SUM(V409:V412)</f>
        <v>0</v>
      </c>
      <c r="W413" s="451">
        <f>SUM(W409:W412)</f>
        <v>0</v>
      </c>
      <c r="X413" s="451">
        <f>SUM(X409:X412)</f>
        <v>0</v>
      </c>
      <c r="Y413" s="458">
        <f>ROUND(X413/P413,4)</f>
        <v>0</v>
      </c>
      <c r="Z413" s="454"/>
      <c r="AA413" s="517"/>
      <c r="AB413" s="451">
        <f>SUM(AB409:AB412)</f>
        <v>11538</v>
      </c>
      <c r="AC413" s="458">
        <f t="shared" ref="AC413" si="973">ROUND(AB413/P413,4)</f>
        <v>0.93300000000000005</v>
      </c>
      <c r="AF413" s="16">
        <f t="shared" si="948"/>
        <v>11538</v>
      </c>
      <c r="AG413" s="124">
        <f t="shared" si="949"/>
        <v>828</v>
      </c>
    </row>
    <row r="414" spans="2:33" ht="23.25" customHeight="1" thickBot="1" x14ac:dyDescent="0.3">
      <c r="B414" s="299"/>
      <c r="C414" s="1217" t="str">
        <f>[1]Sheet1!$C$273</f>
        <v>Obra Exterior</v>
      </c>
      <c r="D414" s="1218"/>
      <c r="E414" s="1218"/>
      <c r="F414" s="1218"/>
      <c r="G414" s="526"/>
      <c r="H414" s="754"/>
      <c r="I414" s="754"/>
      <c r="J414" s="763"/>
      <c r="K414" s="454"/>
      <c r="L414" s="459"/>
      <c r="M414" s="767"/>
      <c r="N414" s="767"/>
      <c r="O414" s="767"/>
      <c r="P414" s="763"/>
      <c r="Q414" s="454"/>
      <c r="R414" s="455"/>
      <c r="S414" s="456"/>
      <c r="T414" s="457"/>
      <c r="U414" s="454"/>
      <c r="V414" s="783"/>
      <c r="W414" s="784"/>
      <c r="X414" s="784"/>
      <c r="Y414" s="458"/>
      <c r="Z414" s="454"/>
      <c r="AA414" s="455"/>
      <c r="AB414" s="784"/>
      <c r="AC414" s="458"/>
      <c r="AF414" s="16"/>
      <c r="AG414" s="124"/>
    </row>
    <row r="415" spans="2:33" ht="14.25" customHeight="1" thickBot="1" x14ac:dyDescent="0.3">
      <c r="B415" s="761">
        <f>[1]Sheet1!$B$274</f>
        <v>100</v>
      </c>
      <c r="C415" s="1191" t="str">
        <f>[1]Sheet1!$C$274</f>
        <v>PRELIMINARES</v>
      </c>
      <c r="D415" s="1192"/>
      <c r="E415" s="1192"/>
      <c r="F415" s="1192"/>
      <c r="G415" s="259"/>
      <c r="H415" s="260"/>
      <c r="I415" s="261"/>
      <c r="J415" s="262"/>
      <c r="K415" s="755"/>
      <c r="L415" s="418"/>
      <c r="M415" s="422"/>
      <c r="N415" s="422"/>
      <c r="O415" s="422"/>
      <c r="P415" s="430"/>
      <c r="Q415" s="755"/>
      <c r="R415" s="263"/>
      <c r="S415" s="260"/>
      <c r="T415" s="264"/>
      <c r="U415" s="755"/>
      <c r="V415" s="265"/>
      <c r="W415" s="261"/>
      <c r="X415" s="261"/>
      <c r="Y415" s="266"/>
      <c r="Z415" s="755"/>
      <c r="AA415" s="263"/>
      <c r="AB415" s="261"/>
      <c r="AC415" s="266"/>
      <c r="AF415" s="16">
        <f t="shared" ref="AF415:AF446" si="974">X415+AB415</f>
        <v>0</v>
      </c>
      <c r="AG415" s="124">
        <f t="shared" ref="AG415:AG446" si="975">P415-AF415</f>
        <v>0</v>
      </c>
    </row>
    <row r="416" spans="2:33" ht="15" customHeight="1" x14ac:dyDescent="0.25">
      <c r="B416" s="780">
        <f>[1]Sheet1!$B$275</f>
        <v>142</v>
      </c>
      <c r="C416" s="1197" t="str">
        <f>[1]Sheet1!$C$275</f>
        <v>Demolición De Muros De Mampostería (Perimetral)</v>
      </c>
      <c r="D416" s="1198"/>
      <c r="E416" s="1198"/>
      <c r="F416" s="1198"/>
      <c r="G416" s="489" t="str">
        <f>[1]Sheet1!$E$275</f>
        <v>m²</v>
      </c>
      <c r="H416" s="490">
        <f>[1]Sheet1!$D$275</f>
        <v>575.34</v>
      </c>
      <c r="I416" s="55">
        <f>[1]Sheet1!$F$275</f>
        <v>113</v>
      </c>
      <c r="J416" s="38">
        <f t="shared" ref="J416:J420" si="976">ROUND(H416*I416,2)</f>
        <v>65013.42</v>
      </c>
      <c r="K416" s="755"/>
      <c r="L416" s="269"/>
      <c r="M416" s="818"/>
      <c r="N416" s="270"/>
      <c r="O416" s="270">
        <f t="shared" ref="O416:O420" si="977">H416-L416+M416+N416</f>
        <v>575.34</v>
      </c>
      <c r="P416" s="427">
        <f t="shared" ref="P416:P420" si="978">ROUND(I416*O416,2)</f>
        <v>65013.42</v>
      </c>
      <c r="Q416" s="755"/>
      <c r="R416" s="269">
        <f>H416</f>
        <v>575.34</v>
      </c>
      <c r="S416" s="270"/>
      <c r="T416" s="300">
        <f t="shared" ref="T416:T420" si="979">R416+S416</f>
        <v>575.34</v>
      </c>
      <c r="U416" s="755"/>
      <c r="V416" s="52">
        <f t="shared" ref="V416:V420" si="980">ROUND(R416*I416,2)</f>
        <v>65013.42</v>
      </c>
      <c r="W416" s="55">
        <f t="shared" ref="W416:W420" si="981">ROUND(S416*I416,2)</f>
        <v>0</v>
      </c>
      <c r="X416" s="55">
        <f t="shared" ref="X416:X420" si="982">ROUND(T416*I416,2)</f>
        <v>65013.42</v>
      </c>
      <c r="Y416" s="758">
        <f t="shared" ref="Y416:Y420" si="983">ROUND(X416/J416,4)</f>
        <v>1</v>
      </c>
      <c r="Z416" s="755"/>
      <c r="AA416" s="269">
        <f t="shared" ref="AA416:AA420" si="984">H416-T416</f>
        <v>0</v>
      </c>
      <c r="AB416" s="55">
        <f t="shared" ref="AB416:AB420" si="985">ROUND(AA416*I416,2)</f>
        <v>0</v>
      </c>
      <c r="AC416" s="758">
        <f t="shared" ref="AC416:AC420" si="986">ROUND(AB416/J416,4)</f>
        <v>0</v>
      </c>
      <c r="AF416" s="16">
        <f t="shared" si="974"/>
        <v>65013.42</v>
      </c>
      <c r="AG416" s="124">
        <f t="shared" si="975"/>
        <v>0</v>
      </c>
    </row>
    <row r="417" spans="2:33" ht="15" customHeight="1" x14ac:dyDescent="0.25">
      <c r="B417" s="890">
        <f>[1]Sheet1!$B$276</f>
        <v>144</v>
      </c>
      <c r="C417" s="1186" t="str">
        <f>[1]Sheet1!$C$276</f>
        <v>Demolición De Losa (Top de concreto)</v>
      </c>
      <c r="D417" s="1187"/>
      <c r="E417" s="1187"/>
      <c r="F417" s="1187"/>
      <c r="G417" s="491" t="str">
        <f>[1]Sheet1!$E$276</f>
        <v>m²</v>
      </c>
      <c r="H417" s="492">
        <f>[1]Sheet1!$D$276</f>
        <v>615.33000000000004</v>
      </c>
      <c r="I417" s="37">
        <f>[1]Sheet1!$F$276</f>
        <v>215</v>
      </c>
      <c r="J417" s="43">
        <f t="shared" ref="J417" si="987">ROUND(H417*I417,2)</f>
        <v>132295.95000000001</v>
      </c>
      <c r="K417" s="755"/>
      <c r="L417" s="26"/>
      <c r="M417" s="911">
        <f>97+51.3+16</f>
        <v>164.3</v>
      </c>
      <c r="N417" s="12"/>
      <c r="O417" s="12">
        <f t="shared" si="977"/>
        <v>779.63000000000011</v>
      </c>
      <c r="P417" s="428">
        <f t="shared" ref="P417" si="988">ROUND(I417*O417,2)</f>
        <v>167620.45000000001</v>
      </c>
      <c r="Q417" s="755"/>
      <c r="R417" s="26">
        <f>H417</f>
        <v>615.33000000000004</v>
      </c>
      <c r="S417" s="12"/>
      <c r="T417" s="68">
        <f t="shared" ref="T417" si="989">R417+S417</f>
        <v>615.33000000000004</v>
      </c>
      <c r="U417" s="755"/>
      <c r="V417" s="47">
        <f t="shared" ref="V417" si="990">ROUND(R417*I417,2)</f>
        <v>132295.95000000001</v>
      </c>
      <c r="W417" s="37">
        <f t="shared" ref="W417" si="991">ROUND(S417*I417,2)</f>
        <v>0</v>
      </c>
      <c r="X417" s="37">
        <f t="shared" ref="X417" si="992">ROUND(T417*I417,2)</f>
        <v>132295.95000000001</v>
      </c>
      <c r="Y417" s="756">
        <f t="shared" ref="Y417" si="993">ROUND(X417/J417,4)</f>
        <v>1</v>
      </c>
      <c r="Z417" s="755"/>
      <c r="AA417" s="26">
        <f t="shared" ref="AA417" si="994">H417-T417</f>
        <v>0</v>
      </c>
      <c r="AB417" s="37">
        <f t="shared" ref="AB417" si="995">ROUND(AA417*I417,2)</f>
        <v>0</v>
      </c>
      <c r="AC417" s="756">
        <f t="shared" ref="AC417" si="996">ROUND(AB417/J417,4)</f>
        <v>0</v>
      </c>
      <c r="AF417" s="16">
        <f t="shared" ref="AF417" si="997">X417+AB417</f>
        <v>132295.95000000001</v>
      </c>
      <c r="AG417" s="124">
        <f t="shared" ref="AG417" si="998">P417-AF417</f>
        <v>35324.5</v>
      </c>
    </row>
    <row r="418" spans="2:33" ht="15" customHeight="1" x14ac:dyDescent="0.25">
      <c r="B418" s="782">
        <f>[1]Sheet1!$B$277</f>
        <v>165</v>
      </c>
      <c r="C418" s="1186" t="str">
        <f>[1]Sheet1!$C$277</f>
        <v>Desmontaje De Malla</v>
      </c>
      <c r="D418" s="1187"/>
      <c r="E418" s="1187"/>
      <c r="F418" s="1187"/>
      <c r="G418" s="491" t="str">
        <f>[1]Sheet1!$E$277</f>
        <v>m²</v>
      </c>
      <c r="H418" s="492">
        <f>[1]Sheet1!$D$277</f>
        <v>77.739999999999995</v>
      </c>
      <c r="I418" s="37">
        <f>[1]Sheet1!$F$277</f>
        <v>26</v>
      </c>
      <c r="J418" s="43">
        <f t="shared" si="976"/>
        <v>2021.24</v>
      </c>
      <c r="K418" s="755"/>
      <c r="L418" s="26"/>
      <c r="M418" s="817"/>
      <c r="N418" s="12"/>
      <c r="O418" s="12">
        <f t="shared" si="977"/>
        <v>77.739999999999995</v>
      </c>
      <c r="P418" s="428">
        <f t="shared" si="978"/>
        <v>2021.24</v>
      </c>
      <c r="Q418" s="755"/>
      <c r="R418" s="26">
        <f t="shared" ref="R418:R420" si="999">H418</f>
        <v>77.739999999999995</v>
      </c>
      <c r="S418" s="12"/>
      <c r="T418" s="68">
        <f t="shared" si="979"/>
        <v>77.739999999999995</v>
      </c>
      <c r="U418" s="755"/>
      <c r="V418" s="47">
        <f t="shared" si="980"/>
        <v>2021.24</v>
      </c>
      <c r="W418" s="37">
        <f t="shared" si="981"/>
        <v>0</v>
      </c>
      <c r="X418" s="37">
        <f t="shared" si="982"/>
        <v>2021.24</v>
      </c>
      <c r="Y418" s="756">
        <f t="shared" si="983"/>
        <v>1</v>
      </c>
      <c r="Z418" s="755"/>
      <c r="AA418" s="26">
        <f t="shared" si="984"/>
        <v>0</v>
      </c>
      <c r="AB418" s="37">
        <f t="shared" si="985"/>
        <v>0</v>
      </c>
      <c r="AC418" s="756">
        <f t="shared" si="986"/>
        <v>0</v>
      </c>
      <c r="AF418" s="16">
        <f t="shared" si="974"/>
        <v>2021.24</v>
      </c>
      <c r="AG418" s="124">
        <f t="shared" si="975"/>
        <v>0</v>
      </c>
    </row>
    <row r="419" spans="2:33" ht="15" customHeight="1" x14ac:dyDescent="0.25">
      <c r="B419" s="782">
        <f>[1]Sheet1!$B$278</f>
        <v>167</v>
      </c>
      <c r="C419" s="1186" t="str">
        <f>[1]Sheet1!$C$278</f>
        <v>Desmontaje De Pila</v>
      </c>
      <c r="D419" s="1187"/>
      <c r="E419" s="1187"/>
      <c r="F419" s="1187"/>
      <c r="G419" s="491" t="str">
        <f>[1]Sheet1!$E$278</f>
        <v>Unidad</v>
      </c>
      <c r="H419" s="492">
        <f>[1]Sheet1!$D$278</f>
        <v>3</v>
      </c>
      <c r="I419" s="37">
        <f>[1]Sheet1!$F$278</f>
        <v>276</v>
      </c>
      <c r="J419" s="43">
        <f t="shared" si="976"/>
        <v>828</v>
      </c>
      <c r="K419" s="755"/>
      <c r="L419" s="26"/>
      <c r="M419" s="817"/>
      <c r="N419" s="12"/>
      <c r="O419" s="706">
        <f t="shared" si="977"/>
        <v>3</v>
      </c>
      <c r="P419" s="428">
        <f t="shared" si="978"/>
        <v>828</v>
      </c>
      <c r="Q419" s="755"/>
      <c r="R419" s="26">
        <f t="shared" si="999"/>
        <v>3</v>
      </c>
      <c r="S419" s="12"/>
      <c r="T419" s="68">
        <f t="shared" si="979"/>
        <v>3</v>
      </c>
      <c r="U419" s="755"/>
      <c r="V419" s="47">
        <f t="shared" si="980"/>
        <v>828</v>
      </c>
      <c r="W419" s="37">
        <f t="shared" si="981"/>
        <v>0</v>
      </c>
      <c r="X419" s="37">
        <f t="shared" si="982"/>
        <v>828</v>
      </c>
      <c r="Y419" s="756">
        <f t="shared" si="983"/>
        <v>1</v>
      </c>
      <c r="Z419" s="755"/>
      <c r="AA419" s="26">
        <f t="shared" si="984"/>
        <v>0</v>
      </c>
      <c r="AB419" s="37">
        <f t="shared" si="985"/>
        <v>0</v>
      </c>
      <c r="AC419" s="756">
        <f t="shared" si="986"/>
        <v>0</v>
      </c>
      <c r="AF419" s="16">
        <f t="shared" si="974"/>
        <v>828</v>
      </c>
      <c r="AG419" s="124">
        <f t="shared" si="975"/>
        <v>0</v>
      </c>
    </row>
    <row r="420" spans="2:33" ht="15" customHeight="1" thickBot="1" x14ac:dyDescent="0.3">
      <c r="B420" s="781">
        <f>[1]Sheet1!$B$279</f>
        <v>170</v>
      </c>
      <c r="C420" s="1184" t="str">
        <f>[1]Sheet1!$C$279</f>
        <v>Desmontaje De Porton De Metal</v>
      </c>
      <c r="D420" s="1185"/>
      <c r="E420" s="1185"/>
      <c r="F420" s="1185"/>
      <c r="G420" s="493" t="str">
        <f>[1]Sheet1!$E$279</f>
        <v>Unidad</v>
      </c>
      <c r="H420" s="494">
        <f>[1]Sheet1!$D$279</f>
        <v>1</v>
      </c>
      <c r="I420" s="66">
        <f>[1]Sheet1!$F$279</f>
        <v>530.69000000000005</v>
      </c>
      <c r="J420" s="62">
        <f t="shared" si="976"/>
        <v>530.69000000000005</v>
      </c>
      <c r="K420" s="755"/>
      <c r="L420" s="28"/>
      <c r="M420" s="821"/>
      <c r="N420" s="13"/>
      <c r="O420" s="12">
        <f t="shared" si="977"/>
        <v>1</v>
      </c>
      <c r="P420" s="429">
        <f t="shared" si="978"/>
        <v>530.69000000000005</v>
      </c>
      <c r="Q420" s="755"/>
      <c r="R420" s="26">
        <f t="shared" si="999"/>
        <v>1</v>
      </c>
      <c r="S420" s="13"/>
      <c r="T420" s="29">
        <f t="shared" si="979"/>
        <v>1</v>
      </c>
      <c r="U420" s="755"/>
      <c r="V420" s="53">
        <f t="shared" si="980"/>
        <v>530.69000000000005</v>
      </c>
      <c r="W420" s="66">
        <f t="shared" si="981"/>
        <v>0</v>
      </c>
      <c r="X420" s="66">
        <f t="shared" si="982"/>
        <v>530.69000000000005</v>
      </c>
      <c r="Y420" s="757">
        <f t="shared" si="983"/>
        <v>1</v>
      </c>
      <c r="Z420" s="755"/>
      <c r="AA420" s="28">
        <f t="shared" si="984"/>
        <v>0</v>
      </c>
      <c r="AB420" s="66">
        <f t="shared" si="985"/>
        <v>0</v>
      </c>
      <c r="AC420" s="757">
        <f t="shared" si="986"/>
        <v>0</v>
      </c>
      <c r="AF420" s="16">
        <f t="shared" si="974"/>
        <v>530.69000000000005</v>
      </c>
      <c r="AG420" s="124">
        <f t="shared" si="975"/>
        <v>0</v>
      </c>
    </row>
    <row r="421" spans="2:33" ht="23.25" customHeight="1" thickBot="1" x14ac:dyDescent="0.3">
      <c r="B421" s="299"/>
      <c r="C421" s="442"/>
      <c r="D421" s="322"/>
      <c r="E421" s="322"/>
      <c r="F421" s="322"/>
      <c r="G421" s="526"/>
      <c r="H421" s="1189" t="s">
        <v>308</v>
      </c>
      <c r="I421" s="1190"/>
      <c r="J421" s="451">
        <f>SUM(J416:J420)</f>
        <v>200689.3</v>
      </c>
      <c r="K421" s="454"/>
      <c r="L421" s="455"/>
      <c r="M421" s="456"/>
      <c r="N421" s="456"/>
      <c r="O421" s="456"/>
      <c r="P421" s="451">
        <f>SUM(P416:P420)</f>
        <v>236013.8</v>
      </c>
      <c r="Q421" s="454"/>
      <c r="R421" s="455"/>
      <c r="S421" s="456"/>
      <c r="T421" s="457"/>
      <c r="U421" s="454"/>
      <c r="V421" s="451">
        <f>SUM(V416:V420)</f>
        <v>200689.3</v>
      </c>
      <c r="W421" s="451">
        <f>SUM(W416:W420)</f>
        <v>0</v>
      </c>
      <c r="X421" s="451">
        <f>SUM(X416:X420)</f>
        <v>200689.3</v>
      </c>
      <c r="Y421" s="458">
        <f>ROUND(X421/P421,4)</f>
        <v>0.85029999999999994</v>
      </c>
      <c r="Z421" s="454"/>
      <c r="AA421" s="517"/>
      <c r="AB421" s="451">
        <f>SUM(AB416:AB420)</f>
        <v>0</v>
      </c>
      <c r="AC421" s="458">
        <f t="shared" ref="AC421" si="1000">ROUND(AB421/P421,4)</f>
        <v>0</v>
      </c>
      <c r="AF421" s="16">
        <f t="shared" si="974"/>
        <v>200689.3</v>
      </c>
      <c r="AG421" s="124">
        <f t="shared" si="975"/>
        <v>35324.5</v>
      </c>
    </row>
    <row r="422" spans="2:33" ht="15.75" thickBot="1" x14ac:dyDescent="0.3">
      <c r="B422" s="761">
        <f>[1]Sheet1!$B$44</f>
        <v>200</v>
      </c>
      <c r="C422" s="1191" t="str">
        <f>[1]Sheet1!$C$44</f>
        <v>CIMENTACIÓN</v>
      </c>
      <c r="D422" s="1192"/>
      <c r="E422" s="1192"/>
      <c r="F422" s="1192"/>
      <c r="G422" s="259"/>
      <c r="H422" s="260"/>
      <c r="I422" s="261"/>
      <c r="J422" s="262"/>
      <c r="K422" s="929"/>
      <c r="L422" s="418"/>
      <c r="M422" s="422"/>
      <c r="N422" s="422"/>
      <c r="O422" s="421"/>
      <c r="P422" s="430"/>
      <c r="Q422" s="929"/>
      <c r="R422" s="263"/>
      <c r="S422" s="260"/>
      <c r="T422" s="264"/>
      <c r="U422" s="929"/>
      <c r="V422" s="265"/>
      <c r="W422" s="261"/>
      <c r="X422" s="261"/>
      <c r="Y422" s="266"/>
      <c r="Z422" s="929"/>
      <c r="AA422" s="263"/>
      <c r="AB422" s="261"/>
      <c r="AC422" s="266"/>
      <c r="AF422" s="16">
        <f t="shared" si="974"/>
        <v>0</v>
      </c>
      <c r="AG422" s="124">
        <f t="shared" si="975"/>
        <v>0</v>
      </c>
    </row>
    <row r="423" spans="2:33" ht="30" customHeight="1" thickBot="1" x14ac:dyDescent="0.3">
      <c r="B423" s="895">
        <f>[1]Sheet1!$B$45</f>
        <v>217</v>
      </c>
      <c r="C423" s="1237" t="str">
        <f>[1]Sheet1!$C$45</f>
        <v>Cimiento Corrido CC-3, de 0.20m X 0.50m, Concreto 3000 Psi, Refuerzo 3No3 +Esl No3 @ 0.25 m.</v>
      </c>
      <c r="D423" s="1237"/>
      <c r="E423" s="1237"/>
      <c r="F423" s="1237"/>
      <c r="G423" s="925" t="str">
        <f>[1]Sheet1!$E$45</f>
        <v>ml</v>
      </c>
      <c r="H423" s="477"/>
      <c r="I423" s="55">
        <f>[1]Sheet1!$F$45</f>
        <v>300</v>
      </c>
      <c r="J423" s="38">
        <f>ROUND(H423*I423,2)</f>
        <v>0</v>
      </c>
      <c r="K423" s="929"/>
      <c r="L423" s="269"/>
      <c r="M423" s="818">
        <v>21</v>
      </c>
      <c r="N423" s="270"/>
      <c r="O423" s="270">
        <f t="shared" ref="O423" si="1001">H423-L423+M423+N423</f>
        <v>21</v>
      </c>
      <c r="P423" s="427">
        <f t="shared" ref="P423" si="1002">ROUND(I423*O423,2)</f>
        <v>6300</v>
      </c>
      <c r="Q423" s="929"/>
      <c r="R423" s="269">
        <v>0</v>
      </c>
      <c r="S423" s="270"/>
      <c r="T423" s="271">
        <f>R423+S423</f>
        <v>0</v>
      </c>
      <c r="U423" s="929"/>
      <c r="V423" s="52">
        <f>ROUND(R423*I423,2)</f>
        <v>0</v>
      </c>
      <c r="W423" s="55">
        <f>ROUND(S423*I423,2)</f>
        <v>0</v>
      </c>
      <c r="X423" s="55">
        <f>ROUND(T423*I423,2)</f>
        <v>0</v>
      </c>
      <c r="Y423" s="850" t="e">
        <f>ROUND(X423/J423,4)</f>
        <v>#DIV/0!</v>
      </c>
      <c r="Z423" s="929"/>
      <c r="AA423" s="269">
        <f>H423-T423</f>
        <v>0</v>
      </c>
      <c r="AB423" s="55">
        <f>ROUND(AA423*I423,2)</f>
        <v>0</v>
      </c>
      <c r="AC423" s="850" t="e">
        <f>ROUND(AB423/J423,4)</f>
        <v>#DIV/0!</v>
      </c>
      <c r="AF423" s="16">
        <f t="shared" si="974"/>
        <v>0</v>
      </c>
      <c r="AG423" s="124">
        <f t="shared" si="975"/>
        <v>6300</v>
      </c>
    </row>
    <row r="424" spans="2:33" ht="23.25" customHeight="1" thickBot="1" x14ac:dyDescent="0.3">
      <c r="B424" s="299"/>
      <c r="C424" s="923"/>
      <c r="D424" s="924"/>
      <c r="E424" s="924"/>
      <c r="F424" s="924"/>
      <c r="G424" s="520"/>
      <c r="H424" s="1189" t="s">
        <v>308</v>
      </c>
      <c r="I424" s="1190"/>
      <c r="J424" s="451">
        <f>SUM(J423:J423)</f>
        <v>0</v>
      </c>
      <c r="K424" s="454"/>
      <c r="L424" s="455"/>
      <c r="M424" s="456"/>
      <c r="N424" s="456"/>
      <c r="O424" s="456"/>
      <c r="P424" s="451">
        <f>SUM(P423:P423)</f>
        <v>6300</v>
      </c>
      <c r="Q424" s="454"/>
      <c r="R424" s="455"/>
      <c r="S424" s="456"/>
      <c r="T424" s="457"/>
      <c r="U424" s="454"/>
      <c r="V424" s="451">
        <f>SUM(V423:V423)</f>
        <v>0</v>
      </c>
      <c r="W424" s="451">
        <f>SUM(W423:W423)</f>
        <v>0</v>
      </c>
      <c r="X424" s="451">
        <f>SUM(X423:X423)</f>
        <v>0</v>
      </c>
      <c r="Y424" s="458">
        <f>ROUND(X424/P424,4)</f>
        <v>0</v>
      </c>
      <c r="Z424" s="454"/>
      <c r="AA424" s="517"/>
      <c r="AB424" s="451">
        <f>SUM(AB423:AB423)</f>
        <v>0</v>
      </c>
      <c r="AC424" s="458">
        <f t="shared" ref="AC424" si="1003">ROUND(AB424/P424,4)</f>
        <v>0</v>
      </c>
      <c r="AF424" s="16">
        <f t="shared" si="974"/>
        <v>0</v>
      </c>
      <c r="AG424" s="124">
        <f t="shared" si="975"/>
        <v>6300</v>
      </c>
    </row>
    <row r="425" spans="2:33" ht="15.75" thickBot="1" x14ac:dyDescent="0.3">
      <c r="B425" s="897">
        <f>[1]Sheet1!$B$48</f>
        <v>300</v>
      </c>
      <c r="C425" s="1191" t="str">
        <f>[1]Sheet1!$C$48</f>
        <v>MUROS</v>
      </c>
      <c r="D425" s="1192"/>
      <c r="E425" s="1192"/>
      <c r="F425" s="1192"/>
      <c r="G425" s="259"/>
      <c r="H425" s="260"/>
      <c r="I425" s="261"/>
      <c r="J425" s="262"/>
      <c r="K425" s="929"/>
      <c r="L425" s="418"/>
      <c r="M425" s="422"/>
      <c r="N425" s="422"/>
      <c r="O425" s="422"/>
      <c r="P425" s="430"/>
      <c r="Q425" s="929"/>
      <c r="R425" s="263"/>
      <c r="S425" s="260"/>
      <c r="T425" s="264"/>
      <c r="U425" s="929"/>
      <c r="V425" s="265"/>
      <c r="W425" s="261"/>
      <c r="X425" s="261"/>
      <c r="Y425" s="266"/>
      <c r="Z425" s="929"/>
      <c r="AA425" s="263"/>
      <c r="AB425" s="261"/>
      <c r="AC425" s="266"/>
      <c r="AF425" s="16">
        <f t="shared" si="974"/>
        <v>0</v>
      </c>
      <c r="AG425" s="124">
        <f t="shared" si="975"/>
        <v>0</v>
      </c>
    </row>
    <row r="426" spans="2:33" ht="15" customHeight="1" thickBot="1" x14ac:dyDescent="0.3">
      <c r="B426" s="904">
        <f>[1]Sheet1!$B$49</f>
        <v>303</v>
      </c>
      <c r="C426" s="1193" t="str">
        <f>[1]Sheet1!$C$49</f>
        <v xml:space="preserve">Levantado De Muro 0.14, Block Tipo C (35 Kg/Cm²) </v>
      </c>
      <c r="D426" s="1193"/>
      <c r="E426" s="1193"/>
      <c r="F426" s="1193"/>
      <c r="G426" s="280" t="str">
        <f>[1]Sheet1!$E$49</f>
        <v>m²</v>
      </c>
      <c r="H426" s="281"/>
      <c r="I426" s="282">
        <f>[1]Sheet1!$F$49</f>
        <v>191</v>
      </c>
      <c r="J426" s="283">
        <f>ROUND(H426*I426,2)</f>
        <v>0</v>
      </c>
      <c r="K426" s="929"/>
      <c r="L426" s="284"/>
      <c r="M426" s="281">
        <v>48.9</v>
      </c>
      <c r="N426" s="281"/>
      <c r="O426" s="281">
        <f t="shared" ref="O426" si="1004">H426-L426+M426+N426</f>
        <v>48.9</v>
      </c>
      <c r="P426" s="431">
        <f t="shared" ref="P426" si="1005">ROUND(I426*O426,2)</f>
        <v>9339.9</v>
      </c>
      <c r="Q426" s="929"/>
      <c r="R426" s="284">
        <v>0</v>
      </c>
      <c r="S426" s="281"/>
      <c r="T426" s="285">
        <f>R426+S426</f>
        <v>0</v>
      </c>
      <c r="U426" s="929"/>
      <c r="V426" s="286">
        <f>ROUND(R426*I426,2)</f>
        <v>0</v>
      </c>
      <c r="W426" s="282">
        <f>ROUND(S426*I426,2)</f>
        <v>0</v>
      </c>
      <c r="X426" s="282">
        <f>ROUND(T426*I426,2)</f>
        <v>0</v>
      </c>
      <c r="Y426" s="154" t="e">
        <f>ROUND(X426/J426,4)</f>
        <v>#DIV/0!</v>
      </c>
      <c r="Z426" s="929"/>
      <c r="AA426" s="284">
        <f>H426-T426</f>
        <v>0</v>
      </c>
      <c r="AB426" s="282">
        <f>ROUND(AA426*I426,2)</f>
        <v>0</v>
      </c>
      <c r="AC426" s="154" t="e">
        <f>ROUND(AB426/J426,4)</f>
        <v>#DIV/0!</v>
      </c>
      <c r="AF426" s="16">
        <f t="shared" si="974"/>
        <v>0</v>
      </c>
      <c r="AG426" s="124">
        <f t="shared" si="975"/>
        <v>9339.9</v>
      </c>
    </row>
    <row r="427" spans="2:33" ht="22.5" customHeight="1" thickBot="1" x14ac:dyDescent="0.3">
      <c r="B427" s="777"/>
      <c r="C427" s="926"/>
      <c r="D427" s="927"/>
      <c r="E427" s="927"/>
      <c r="F427" s="927"/>
      <c r="G427" s="779"/>
      <c r="H427" s="1189" t="s">
        <v>308</v>
      </c>
      <c r="I427" s="1190"/>
      <c r="J427" s="451">
        <f>SUM(J426)</f>
        <v>0</v>
      </c>
      <c r="K427" s="454"/>
      <c r="L427" s="455"/>
      <c r="M427" s="456"/>
      <c r="N427" s="456"/>
      <c r="O427" s="456"/>
      <c r="P427" s="451">
        <f>SUM(P426)</f>
        <v>9339.9</v>
      </c>
      <c r="Q427" s="454"/>
      <c r="R427" s="455"/>
      <c r="S427" s="456"/>
      <c r="T427" s="457"/>
      <c r="U427" s="454"/>
      <c r="V427" s="451">
        <f>SUM(V426)</f>
        <v>0</v>
      </c>
      <c r="W427" s="451">
        <f>SUM(W426)</f>
        <v>0</v>
      </c>
      <c r="X427" s="451">
        <f>SUM(X426)</f>
        <v>0</v>
      </c>
      <c r="Y427" s="458">
        <f>ROUND(X427/P427,4)</f>
        <v>0</v>
      </c>
      <c r="Z427" s="454"/>
      <c r="AA427" s="517"/>
      <c r="AB427" s="451">
        <f>SUM(AB426)</f>
        <v>0</v>
      </c>
      <c r="AC427" s="458">
        <f t="shared" ref="AC427" si="1006">ROUND(AB427/P427,4)</f>
        <v>0</v>
      </c>
      <c r="AF427" s="16">
        <f t="shared" si="974"/>
        <v>0</v>
      </c>
      <c r="AG427" s="124">
        <f t="shared" si="975"/>
        <v>9339.9</v>
      </c>
    </row>
    <row r="428" spans="2:33" ht="14.25" customHeight="1" thickBot="1" x14ac:dyDescent="0.3">
      <c r="B428" s="896">
        <f>[1]Sheet1!$B$50</f>
        <v>400</v>
      </c>
      <c r="C428" s="1194" t="str">
        <f>[1]Sheet1!$C$50</f>
        <v>COLUMNAS, LOSAS, VIGAS Y SOLERAS</v>
      </c>
      <c r="D428" s="1195"/>
      <c r="E428" s="1195"/>
      <c r="F428" s="1195"/>
      <c r="G428" s="288"/>
      <c r="H428" s="289"/>
      <c r="I428" s="290"/>
      <c r="J428" s="291"/>
      <c r="K428" s="929"/>
      <c r="L428" s="263"/>
      <c r="M428" s="260"/>
      <c r="N428" s="260"/>
      <c r="O428" s="260"/>
      <c r="P428" s="805"/>
      <c r="Q428" s="929"/>
      <c r="R428" s="292"/>
      <c r="S428" s="293"/>
      <c r="T428" s="294"/>
      <c r="U428" s="929"/>
      <c r="V428" s="295"/>
      <c r="W428" s="296"/>
      <c r="X428" s="296"/>
      <c r="Y428" s="297"/>
      <c r="Z428" s="929"/>
      <c r="AA428" s="292"/>
      <c r="AB428" s="296"/>
      <c r="AC428" s="297"/>
      <c r="AF428" s="16">
        <f t="shared" si="974"/>
        <v>0</v>
      </c>
      <c r="AG428" s="124">
        <f t="shared" si="975"/>
        <v>0</v>
      </c>
    </row>
    <row r="429" spans="2:33" ht="30" customHeight="1" x14ac:dyDescent="0.25">
      <c r="B429" s="888">
        <f>[1]Sheet1!$B$52</f>
        <v>417</v>
      </c>
      <c r="C429" s="1186" t="str">
        <f>[1]Sheet1!$C$52</f>
        <v>Solera corona (0.15m x 0.20m + 4 No. 4 + Est No. 2 @ 0.15m)</v>
      </c>
      <c r="D429" s="1187"/>
      <c r="E429" s="1187"/>
      <c r="F429" s="1196"/>
      <c r="G429" s="481" t="str">
        <f>[1]Sheet1!$E$52</f>
        <v>ml</v>
      </c>
      <c r="H429" s="482"/>
      <c r="I429" s="37">
        <f>[1]Sheet1!$F$52</f>
        <v>172</v>
      </c>
      <c r="J429" s="43">
        <f t="shared" ref="J429:J430" si="1007">ROUND(H429*I429,2)</f>
        <v>0</v>
      </c>
      <c r="K429" s="929"/>
      <c r="L429" s="25"/>
      <c r="M429" s="482">
        <v>56.4</v>
      </c>
      <c r="N429" s="706"/>
      <c r="O429" s="706">
        <f t="shared" ref="O429:O430" si="1008">H429-L429+M429+N429</f>
        <v>56.4</v>
      </c>
      <c r="P429" s="795">
        <f t="shared" ref="P429:P430" si="1009">ROUND(I429*O429,2)</f>
        <v>9700.7999999999993</v>
      </c>
      <c r="Q429" s="929"/>
      <c r="R429" s="26">
        <v>0</v>
      </c>
      <c r="S429" s="928"/>
      <c r="T429" s="68">
        <f t="shared" ref="T429:T430" si="1010">R429+S429</f>
        <v>0</v>
      </c>
      <c r="U429" s="929"/>
      <c r="V429" s="47">
        <f t="shared" ref="V429:V430" si="1011">ROUND(R429*I429,2)</f>
        <v>0</v>
      </c>
      <c r="W429" s="37">
        <f t="shared" ref="W429:W430" si="1012">ROUND(S429*I429,2)</f>
        <v>0</v>
      </c>
      <c r="X429" s="37">
        <f t="shared" ref="X429:X430" si="1013">ROUND(T429*I429,2)</f>
        <v>0</v>
      </c>
      <c r="Y429" s="848" t="e">
        <f t="shared" ref="Y429:Y430" si="1014">ROUND(X429/J429,4)</f>
        <v>#DIV/0!</v>
      </c>
      <c r="Z429" s="929"/>
      <c r="AA429" s="26">
        <f t="shared" ref="AA429:AA430" si="1015">H429-T429</f>
        <v>0</v>
      </c>
      <c r="AB429" s="37">
        <f t="shared" ref="AB429:AB430" si="1016">ROUND(AA429*I429,2)</f>
        <v>0</v>
      </c>
      <c r="AC429" s="848" t="e">
        <f t="shared" ref="AC429:AC430" si="1017">ROUND(AB429/J429,4)</f>
        <v>#DIV/0!</v>
      </c>
      <c r="AF429" s="16">
        <f t="shared" si="974"/>
        <v>0</v>
      </c>
      <c r="AG429" s="124">
        <f t="shared" si="975"/>
        <v>9700.7999999999993</v>
      </c>
    </row>
    <row r="430" spans="2:33" ht="30" customHeight="1" thickBot="1" x14ac:dyDescent="0.3">
      <c r="B430" s="905">
        <f>[1]Sheet1!$B$53</f>
        <v>439</v>
      </c>
      <c r="C430" s="1184" t="str">
        <f>[1]Sheet1!$C$53</f>
        <v>Columna  (0.15m x 0.20m + 4 No. 3 + Est No. 2 @ 0.20m)</v>
      </c>
      <c r="D430" s="1185"/>
      <c r="E430" s="1185"/>
      <c r="F430" s="1188"/>
      <c r="G430" s="483" t="str">
        <f>[1]Sheet1!$E$53</f>
        <v>ml</v>
      </c>
      <c r="H430" s="484"/>
      <c r="I430" s="66">
        <f>[1]Sheet1!$F$53</f>
        <v>153</v>
      </c>
      <c r="J430" s="62">
        <f t="shared" si="1007"/>
        <v>0</v>
      </c>
      <c r="K430" s="929"/>
      <c r="L430" s="28"/>
      <c r="M430" s="484">
        <v>35.200000000000003</v>
      </c>
      <c r="N430" s="13"/>
      <c r="O430" s="928">
        <f t="shared" si="1008"/>
        <v>35.200000000000003</v>
      </c>
      <c r="P430" s="429">
        <f t="shared" si="1009"/>
        <v>5385.6</v>
      </c>
      <c r="Q430" s="929"/>
      <c r="R430" s="28">
        <v>0</v>
      </c>
      <c r="S430" s="13"/>
      <c r="T430" s="29">
        <f t="shared" si="1010"/>
        <v>0</v>
      </c>
      <c r="U430" s="929"/>
      <c r="V430" s="53">
        <f t="shared" si="1011"/>
        <v>0</v>
      </c>
      <c r="W430" s="66">
        <f t="shared" si="1012"/>
        <v>0</v>
      </c>
      <c r="X430" s="66">
        <f t="shared" si="1013"/>
        <v>0</v>
      </c>
      <c r="Y430" s="849" t="e">
        <f t="shared" si="1014"/>
        <v>#DIV/0!</v>
      </c>
      <c r="Z430" s="929"/>
      <c r="AA430" s="28">
        <f t="shared" si="1015"/>
        <v>0</v>
      </c>
      <c r="AB430" s="66">
        <f t="shared" si="1016"/>
        <v>0</v>
      </c>
      <c r="AC430" s="849" t="e">
        <f t="shared" si="1017"/>
        <v>#DIV/0!</v>
      </c>
      <c r="AF430" s="16">
        <f t="shared" si="974"/>
        <v>0</v>
      </c>
      <c r="AG430" s="124">
        <f t="shared" si="975"/>
        <v>5385.6</v>
      </c>
    </row>
    <row r="431" spans="2:33" ht="23.25" customHeight="1" thickBot="1" x14ac:dyDescent="0.3">
      <c r="B431" s="299"/>
      <c r="C431" s="923"/>
      <c r="D431" s="924"/>
      <c r="E431" s="924"/>
      <c r="F431" s="924"/>
      <c r="G431" s="524"/>
      <c r="H431" s="1189" t="s">
        <v>308</v>
      </c>
      <c r="I431" s="1190"/>
      <c r="J431" s="451">
        <f>SUM(J429:J430)</f>
        <v>0</v>
      </c>
      <c r="K431" s="454"/>
      <c r="L431" s="455"/>
      <c r="M431" s="456"/>
      <c r="N431" s="456"/>
      <c r="O431" s="456"/>
      <c r="P431" s="451">
        <f>SUM(P429:P430)</f>
        <v>15086.4</v>
      </c>
      <c r="Q431" s="454"/>
      <c r="R431" s="455"/>
      <c r="S431" s="456"/>
      <c r="T431" s="457"/>
      <c r="U431" s="454"/>
      <c r="V431" s="451">
        <f>SUM(V429:V430)</f>
        <v>0</v>
      </c>
      <c r="W431" s="451">
        <f>SUM(W429:W430)</f>
        <v>0</v>
      </c>
      <c r="X431" s="451">
        <f>SUM(X429:X430)</f>
        <v>0</v>
      </c>
      <c r="Y431" s="458">
        <f>ROUND(X431/P431,4)</f>
        <v>0</v>
      </c>
      <c r="Z431" s="454"/>
      <c r="AA431" s="517"/>
      <c r="AB431" s="451">
        <f>SUM(AB429:AB430)</f>
        <v>0</v>
      </c>
      <c r="AC431" s="458">
        <f t="shared" ref="AC431" si="1018">ROUND(AB431/P431,4)</f>
        <v>0</v>
      </c>
      <c r="AF431" s="16">
        <f t="shared" si="974"/>
        <v>0</v>
      </c>
      <c r="AG431" s="124">
        <f t="shared" si="975"/>
        <v>15086.4</v>
      </c>
    </row>
    <row r="432" spans="2:33" ht="14.25" customHeight="1" thickBot="1" x14ac:dyDescent="0.3">
      <c r="B432" s="761">
        <f>[1]Sheet1!$B$280</f>
        <v>600</v>
      </c>
      <c r="C432" s="1191" t="str">
        <f>[1]Sheet1!$C$280</f>
        <v>ACABADOS</v>
      </c>
      <c r="D432" s="1192"/>
      <c r="E432" s="1192"/>
      <c r="F432" s="1192"/>
      <c r="G432" s="259"/>
      <c r="H432" s="260"/>
      <c r="I432" s="261"/>
      <c r="J432" s="262"/>
      <c r="K432" s="755"/>
      <c r="L432" s="418"/>
      <c r="M432" s="422"/>
      <c r="N432" s="422"/>
      <c r="O432" s="422"/>
      <c r="P432" s="430"/>
      <c r="Q432" s="755"/>
      <c r="R432" s="263"/>
      <c r="S432" s="260"/>
      <c r="T432" s="264"/>
      <c r="U432" s="755"/>
      <c r="V432" s="265"/>
      <c r="W432" s="261"/>
      <c r="X432" s="261"/>
      <c r="Y432" s="266"/>
      <c r="Z432" s="755"/>
      <c r="AA432" s="263"/>
      <c r="AB432" s="261"/>
      <c r="AC432" s="266"/>
      <c r="AF432" s="16">
        <f t="shared" si="974"/>
        <v>0</v>
      </c>
      <c r="AG432" s="124">
        <f t="shared" si="975"/>
        <v>0</v>
      </c>
    </row>
    <row r="433" spans="2:33" ht="15" customHeight="1" x14ac:dyDescent="0.25">
      <c r="B433" s="780">
        <f>[1]Sheet1!$B$281</f>
        <v>604</v>
      </c>
      <c r="C433" s="1197" t="str">
        <f>[1]Sheet1!$C$281</f>
        <v>Remozamiento De Muro (Repello + Cernido)</v>
      </c>
      <c r="D433" s="1198"/>
      <c r="E433" s="1198"/>
      <c r="F433" s="1198"/>
      <c r="G433" s="489" t="str">
        <f>[1]Sheet1!$E$281</f>
        <v>m²</v>
      </c>
      <c r="H433" s="490">
        <f>[1]Sheet1!$D$281</f>
        <v>525</v>
      </c>
      <c r="I433" s="55">
        <f>[1]Sheet1!$F$281</f>
        <v>92</v>
      </c>
      <c r="J433" s="38">
        <f t="shared" ref="J433:J437" si="1019">ROUND(H433*I433,2)</f>
        <v>48300</v>
      </c>
      <c r="K433" s="755"/>
      <c r="L433" s="269"/>
      <c r="M433" s="818"/>
      <c r="N433" s="270"/>
      <c r="O433" s="270">
        <f t="shared" ref="O433:O437" si="1020">H433-L433+M433+N433</f>
        <v>525</v>
      </c>
      <c r="P433" s="427">
        <f t="shared" ref="P433:P437" si="1021">ROUND(I433*O433,2)</f>
        <v>48300</v>
      </c>
      <c r="Q433" s="755"/>
      <c r="R433" s="269">
        <v>0</v>
      </c>
      <c r="S433" s="270"/>
      <c r="T433" s="300">
        <f t="shared" ref="T433:T437" si="1022">R433+S433</f>
        <v>0</v>
      </c>
      <c r="U433" s="755"/>
      <c r="V433" s="52">
        <f t="shared" ref="V433:V437" si="1023">ROUND(R433*I433,2)</f>
        <v>0</v>
      </c>
      <c r="W433" s="55">
        <f t="shared" ref="W433:W437" si="1024">ROUND(S433*I433,2)</f>
        <v>0</v>
      </c>
      <c r="X433" s="55">
        <f t="shared" ref="X433:X437" si="1025">ROUND(T433*I433,2)</f>
        <v>0</v>
      </c>
      <c r="Y433" s="758">
        <f t="shared" ref="Y433:Y437" si="1026">ROUND(X433/J433,4)</f>
        <v>0</v>
      </c>
      <c r="Z433" s="755"/>
      <c r="AA433" s="269">
        <f t="shared" ref="AA433:AA437" si="1027">H433-T433</f>
        <v>525</v>
      </c>
      <c r="AB433" s="55">
        <f t="shared" ref="AB433:AB437" si="1028">ROUND(AA433*I433,2)</f>
        <v>48300</v>
      </c>
      <c r="AC433" s="758">
        <f t="shared" ref="AC433:AC437" si="1029">ROUND(AB433/J433,4)</f>
        <v>1</v>
      </c>
      <c r="AF433" s="16">
        <f t="shared" si="974"/>
        <v>48300</v>
      </c>
      <c r="AG433" s="124">
        <f t="shared" si="975"/>
        <v>0</v>
      </c>
    </row>
    <row r="434" spans="2:33" ht="15" customHeight="1" x14ac:dyDescent="0.25">
      <c r="B434" s="890">
        <f>[1]Sheet1!$B$282</f>
        <v>633</v>
      </c>
      <c r="C434" s="1186" t="str">
        <f>[1]Sheet1!$C$282</f>
        <v>Piso de Concreto Cernido (T=0.10M) - Patio</v>
      </c>
      <c r="D434" s="1187"/>
      <c r="E434" s="1187"/>
      <c r="F434" s="1187"/>
      <c r="G434" s="491" t="str">
        <f>[1]Sheet1!$E$282</f>
        <v>m²</v>
      </c>
      <c r="H434" s="492">
        <f>[1]Sheet1!$D$282</f>
        <v>100</v>
      </c>
      <c r="I434" s="45">
        <f>[1]Sheet1!$F$282</f>
        <v>269</v>
      </c>
      <c r="J434" s="43">
        <f t="shared" si="1019"/>
        <v>26900</v>
      </c>
      <c r="K434" s="755"/>
      <c r="L434" s="26"/>
      <c r="M434" s="911">
        <f>51.3+35</f>
        <v>86.3</v>
      </c>
      <c r="N434" s="908"/>
      <c r="O434" s="12">
        <f>H434-L434+M434+N434</f>
        <v>186.3</v>
      </c>
      <c r="P434" s="428">
        <f t="shared" si="1021"/>
        <v>50114.7</v>
      </c>
      <c r="Q434" s="755"/>
      <c r="R434" s="26">
        <v>0</v>
      </c>
      <c r="S434" s="12"/>
      <c r="T434" s="68">
        <f t="shared" si="1022"/>
        <v>0</v>
      </c>
      <c r="U434" s="755"/>
      <c r="V434" s="47">
        <f t="shared" si="1023"/>
        <v>0</v>
      </c>
      <c r="W434" s="37">
        <f t="shared" si="1024"/>
        <v>0</v>
      </c>
      <c r="X434" s="37">
        <f t="shared" si="1025"/>
        <v>0</v>
      </c>
      <c r="Y434" s="756">
        <f t="shared" si="1026"/>
        <v>0</v>
      </c>
      <c r="Z434" s="755"/>
      <c r="AA434" s="26">
        <f t="shared" si="1027"/>
        <v>100</v>
      </c>
      <c r="AB434" s="37">
        <f t="shared" si="1028"/>
        <v>26900</v>
      </c>
      <c r="AC434" s="756">
        <f t="shared" si="1029"/>
        <v>1</v>
      </c>
      <c r="AF434" s="16">
        <f t="shared" si="974"/>
        <v>26900</v>
      </c>
      <c r="AG434" s="124">
        <f t="shared" si="975"/>
        <v>23214.699999999997</v>
      </c>
    </row>
    <row r="435" spans="2:33" ht="15" customHeight="1" x14ac:dyDescent="0.25">
      <c r="B435" s="782">
        <f>[1]Sheet1!$B$283</f>
        <v>653</v>
      </c>
      <c r="C435" s="1186" t="str">
        <f>[1]Sheet1!$C$283</f>
        <v>Pintura De Muro Perimetral</v>
      </c>
      <c r="D435" s="1187"/>
      <c r="E435" s="1187"/>
      <c r="F435" s="1187"/>
      <c r="G435" s="491" t="str">
        <f>[1]Sheet1!$E$283</f>
        <v>m²</v>
      </c>
      <c r="H435" s="799">
        <f>[1]Sheet1!$D$283</f>
        <v>525</v>
      </c>
      <c r="I435" s="37">
        <f>[1]Sheet1!$F$283</f>
        <v>52</v>
      </c>
      <c r="J435" s="43">
        <f t="shared" ref="J435" si="1030">ROUND(H435*I435,2)</f>
        <v>27300</v>
      </c>
      <c r="K435" s="755"/>
      <c r="L435" s="26"/>
      <c r="M435" s="817"/>
      <c r="N435" s="12"/>
      <c r="O435" s="12">
        <f t="shared" si="1020"/>
        <v>525</v>
      </c>
      <c r="P435" s="428">
        <f t="shared" ref="P435" si="1031">ROUND(I435*O435,2)</f>
        <v>27300</v>
      </c>
      <c r="Q435" s="755"/>
      <c r="R435" s="26">
        <v>0</v>
      </c>
      <c r="S435" s="12"/>
      <c r="T435" s="68">
        <f t="shared" ref="T435" si="1032">R435+S435</f>
        <v>0</v>
      </c>
      <c r="U435" s="755"/>
      <c r="V435" s="47">
        <f t="shared" ref="V435" si="1033">ROUND(R435*I435,2)</f>
        <v>0</v>
      </c>
      <c r="W435" s="37">
        <f t="shared" ref="W435" si="1034">ROUND(S435*I435,2)</f>
        <v>0</v>
      </c>
      <c r="X435" s="37">
        <f t="shared" ref="X435" si="1035">ROUND(T435*I435,2)</f>
        <v>0</v>
      </c>
      <c r="Y435" s="756">
        <f t="shared" ref="Y435" si="1036">ROUND(X435/J435,4)</f>
        <v>0</v>
      </c>
      <c r="Z435" s="755"/>
      <c r="AA435" s="26">
        <f t="shared" ref="AA435" si="1037">H435-T435</f>
        <v>525</v>
      </c>
      <c r="AB435" s="37">
        <f t="shared" ref="AB435" si="1038">ROUND(AA435*I435,2)</f>
        <v>27300</v>
      </c>
      <c r="AC435" s="756">
        <f t="shared" ref="AC435" si="1039">ROUND(AB435/J435,4)</f>
        <v>1</v>
      </c>
      <c r="AF435" s="16">
        <f t="shared" ref="AF435" si="1040">X435+AB435</f>
        <v>27300</v>
      </c>
      <c r="AG435" s="124">
        <f t="shared" ref="AG435" si="1041">P435-AF435</f>
        <v>0</v>
      </c>
    </row>
    <row r="436" spans="2:33" ht="15" customHeight="1" x14ac:dyDescent="0.25">
      <c r="B436" s="782">
        <f>[1]Sheet1!$B$284</f>
        <v>658</v>
      </c>
      <c r="C436" s="1186" t="str">
        <f>[1]Sheet1!$C$284</f>
        <v>Pintura Para Cancha + Marcado de líneas</v>
      </c>
      <c r="D436" s="1187"/>
      <c r="E436" s="1187"/>
      <c r="F436" s="1187"/>
      <c r="G436" s="491" t="str">
        <f>[1]Sheet1!$E$284</f>
        <v>m²</v>
      </c>
      <c r="H436" s="800">
        <f>[1]Sheet1!$D$284</f>
        <v>82.71</v>
      </c>
      <c r="I436" s="45">
        <f>[1]Sheet1!$F$284</f>
        <v>74</v>
      </c>
      <c r="J436" s="43">
        <f t="shared" si="1019"/>
        <v>6120.54</v>
      </c>
      <c r="K436" s="755"/>
      <c r="L436" s="26"/>
      <c r="M436" s="817"/>
      <c r="N436" s="12"/>
      <c r="O436" s="706">
        <f t="shared" si="1020"/>
        <v>82.71</v>
      </c>
      <c r="P436" s="428">
        <f t="shared" si="1021"/>
        <v>6120.54</v>
      </c>
      <c r="Q436" s="755"/>
      <c r="R436" s="26">
        <v>0</v>
      </c>
      <c r="S436" s="12"/>
      <c r="T436" s="68">
        <f t="shared" si="1022"/>
        <v>0</v>
      </c>
      <c r="U436" s="755"/>
      <c r="V436" s="47">
        <f t="shared" si="1023"/>
        <v>0</v>
      </c>
      <c r="W436" s="37">
        <f t="shared" si="1024"/>
        <v>0</v>
      </c>
      <c r="X436" s="37">
        <f t="shared" si="1025"/>
        <v>0</v>
      </c>
      <c r="Y436" s="756">
        <f t="shared" si="1026"/>
        <v>0</v>
      </c>
      <c r="Z436" s="755"/>
      <c r="AA436" s="26">
        <f t="shared" si="1027"/>
        <v>82.71</v>
      </c>
      <c r="AB436" s="37">
        <f t="shared" si="1028"/>
        <v>6120.54</v>
      </c>
      <c r="AC436" s="756">
        <f t="shared" si="1029"/>
        <v>1</v>
      </c>
      <c r="AF436" s="16">
        <f t="shared" si="974"/>
        <v>6120.54</v>
      </c>
      <c r="AG436" s="124">
        <f t="shared" si="975"/>
        <v>0</v>
      </c>
    </row>
    <row r="437" spans="2:33" ht="15" customHeight="1" thickBot="1" x14ac:dyDescent="0.3">
      <c r="B437" s="781">
        <f>[1]Sheet1!$B$285</f>
        <v>661</v>
      </c>
      <c r="C437" s="1184" t="str">
        <f>[1]Sheet1!$C$285</f>
        <v>Pintura en elemento metálico (Tienda)</v>
      </c>
      <c r="D437" s="1185"/>
      <c r="E437" s="1185"/>
      <c r="F437" s="1185"/>
      <c r="G437" s="493" t="str">
        <f>[1]Sheet1!$E$285</f>
        <v>m²</v>
      </c>
      <c r="H437" s="494">
        <f>[1]Sheet1!$D$285</f>
        <v>9</v>
      </c>
      <c r="I437" s="45">
        <f>[1]Sheet1!$F$285</f>
        <v>72</v>
      </c>
      <c r="J437" s="62">
        <f t="shared" si="1019"/>
        <v>648</v>
      </c>
      <c r="K437" s="755"/>
      <c r="L437" s="28"/>
      <c r="M437" s="821"/>
      <c r="N437" s="13"/>
      <c r="O437" s="12">
        <f t="shared" si="1020"/>
        <v>9</v>
      </c>
      <c r="P437" s="429">
        <f t="shared" si="1021"/>
        <v>648</v>
      </c>
      <c r="Q437" s="755"/>
      <c r="R437" s="28">
        <v>0</v>
      </c>
      <c r="S437" s="13"/>
      <c r="T437" s="29">
        <f t="shared" si="1022"/>
        <v>0</v>
      </c>
      <c r="U437" s="755"/>
      <c r="V437" s="53">
        <f t="shared" si="1023"/>
        <v>0</v>
      </c>
      <c r="W437" s="66">
        <f t="shared" si="1024"/>
        <v>0</v>
      </c>
      <c r="X437" s="66">
        <f t="shared" si="1025"/>
        <v>0</v>
      </c>
      <c r="Y437" s="757">
        <f t="shared" si="1026"/>
        <v>0</v>
      </c>
      <c r="Z437" s="755"/>
      <c r="AA437" s="28">
        <f t="shared" si="1027"/>
        <v>9</v>
      </c>
      <c r="AB437" s="66">
        <f t="shared" si="1028"/>
        <v>648</v>
      </c>
      <c r="AC437" s="757">
        <f t="shared" si="1029"/>
        <v>1</v>
      </c>
      <c r="AF437" s="16">
        <f t="shared" si="974"/>
        <v>648</v>
      </c>
      <c r="AG437" s="124">
        <f t="shared" si="975"/>
        <v>0</v>
      </c>
    </row>
    <row r="438" spans="2:33" ht="23.25" customHeight="1" thickBot="1" x14ac:dyDescent="0.3">
      <c r="B438" s="299"/>
      <c r="C438" s="442"/>
      <c r="D438" s="322"/>
      <c r="E438" s="322"/>
      <c r="F438" s="322"/>
      <c r="G438" s="526"/>
      <c r="H438" s="1189" t="s">
        <v>308</v>
      </c>
      <c r="I438" s="1190"/>
      <c r="J438" s="451">
        <f>SUM(J433:J437)</f>
        <v>109268.54</v>
      </c>
      <c r="K438" s="454"/>
      <c r="L438" s="455"/>
      <c r="M438" s="456"/>
      <c r="N438" s="456"/>
      <c r="O438" s="456"/>
      <c r="P438" s="451">
        <f>SUM(P433:P437)</f>
        <v>132483.24</v>
      </c>
      <c r="Q438" s="454"/>
      <c r="R438" s="455"/>
      <c r="S438" s="456"/>
      <c r="T438" s="457"/>
      <c r="U438" s="454"/>
      <c r="V438" s="451">
        <f>SUM(V433:V437)</f>
        <v>0</v>
      </c>
      <c r="W438" s="451">
        <f>SUM(W433:W437)</f>
        <v>0</v>
      </c>
      <c r="X438" s="451">
        <f>SUM(X433:X437)</f>
        <v>0</v>
      </c>
      <c r="Y438" s="458">
        <f>ROUND(X438/P438,4)</f>
        <v>0</v>
      </c>
      <c r="Z438" s="454"/>
      <c r="AA438" s="517"/>
      <c r="AB438" s="451">
        <f>SUM(AB433:AB437)</f>
        <v>109268.54</v>
      </c>
      <c r="AC438" s="458">
        <f t="shared" ref="AC438" si="1042">ROUND(AB438/P438,4)</f>
        <v>0.82479999999999998</v>
      </c>
      <c r="AF438" s="16">
        <f t="shared" si="974"/>
        <v>109268.54</v>
      </c>
      <c r="AG438" s="124">
        <f t="shared" si="975"/>
        <v>23214.699999999997</v>
      </c>
    </row>
    <row r="439" spans="2:33" ht="14.25" customHeight="1" thickBot="1" x14ac:dyDescent="0.3">
      <c r="B439" s="761">
        <f>[1]Sheet1!$B$286</f>
        <v>900</v>
      </c>
      <c r="C439" s="1191" t="str">
        <f>[1]Sheet1!$C$286</f>
        <v>INSTALACIONES HIDRAULICAS Y SANITARIAS</v>
      </c>
      <c r="D439" s="1192"/>
      <c r="E439" s="1192"/>
      <c r="F439" s="1192"/>
      <c r="G439" s="259"/>
      <c r="H439" s="260"/>
      <c r="I439" s="261"/>
      <c r="J439" s="262"/>
      <c r="K439" s="755"/>
      <c r="L439" s="418"/>
      <c r="M439" s="422"/>
      <c r="N439" s="422"/>
      <c r="O439" s="422"/>
      <c r="P439" s="430"/>
      <c r="Q439" s="755"/>
      <c r="R439" s="263"/>
      <c r="S439" s="260"/>
      <c r="T439" s="264"/>
      <c r="U439" s="755"/>
      <c r="V439" s="265"/>
      <c r="W439" s="261"/>
      <c r="X439" s="261"/>
      <c r="Y439" s="266"/>
      <c r="Z439" s="755"/>
      <c r="AA439" s="263"/>
      <c r="AB439" s="261"/>
      <c r="AC439" s="266"/>
      <c r="AF439" s="16">
        <f t="shared" si="974"/>
        <v>0</v>
      </c>
      <c r="AG439" s="124">
        <f t="shared" si="975"/>
        <v>0</v>
      </c>
    </row>
    <row r="440" spans="2:33" ht="15" customHeight="1" x14ac:dyDescent="0.25">
      <c r="B440" s="780">
        <f>[1]Sheet1!$B$287</f>
        <v>948</v>
      </c>
      <c r="C440" s="1197" t="str">
        <f>[1]Sheet1!$C$287</f>
        <v>Caja Para Reposadera De Concreto</v>
      </c>
      <c r="D440" s="1198"/>
      <c r="E440" s="1198"/>
      <c r="F440" s="1198"/>
      <c r="G440" s="489" t="str">
        <f>[1]Sheet1!$E$287</f>
        <v>Unidad</v>
      </c>
      <c r="H440" s="490">
        <f>[1]Sheet1!$D$287</f>
        <v>1</v>
      </c>
      <c r="I440" s="55">
        <f>[1]Sheet1!$F$287</f>
        <v>611</v>
      </c>
      <c r="J440" s="38">
        <f t="shared" ref="J440:J441" si="1043">ROUND(H440*I440,2)</f>
        <v>611</v>
      </c>
      <c r="K440" s="755"/>
      <c r="L440" s="269"/>
      <c r="M440" s="818"/>
      <c r="N440" s="270"/>
      <c r="O440" s="270">
        <f t="shared" ref="O440:O441" si="1044">H440-L440+M440+N440</f>
        <v>1</v>
      </c>
      <c r="P440" s="427">
        <f t="shared" ref="P440:P441" si="1045">ROUND(I440*O440,2)</f>
        <v>611</v>
      </c>
      <c r="Q440" s="755"/>
      <c r="R440" s="269">
        <v>0</v>
      </c>
      <c r="S440" s="270"/>
      <c r="T440" s="300">
        <f t="shared" ref="T440:T441" si="1046">R440+S440</f>
        <v>0</v>
      </c>
      <c r="U440" s="755"/>
      <c r="V440" s="52">
        <f t="shared" ref="V440:V441" si="1047">ROUND(R440*I440,2)</f>
        <v>0</v>
      </c>
      <c r="W440" s="55">
        <f t="shared" ref="W440:W441" si="1048">ROUND(S440*I440,2)</f>
        <v>0</v>
      </c>
      <c r="X440" s="55">
        <f t="shared" ref="X440:X441" si="1049">ROUND(T440*I440,2)</f>
        <v>0</v>
      </c>
      <c r="Y440" s="758">
        <f t="shared" ref="Y440:Y441" si="1050">ROUND(X440/J440,4)</f>
        <v>0</v>
      </c>
      <c r="Z440" s="755"/>
      <c r="AA440" s="269">
        <f t="shared" ref="AA440:AA441" si="1051">H440-T440</f>
        <v>1</v>
      </c>
      <c r="AB440" s="55">
        <f t="shared" ref="AB440:AB441" si="1052">ROUND(AA440*I440,2)</f>
        <v>611</v>
      </c>
      <c r="AC440" s="758">
        <f t="shared" ref="AC440:AC441" si="1053">ROUND(AB440/J440,4)</f>
        <v>1</v>
      </c>
      <c r="AF440" s="16">
        <f t="shared" si="974"/>
        <v>611</v>
      </c>
      <c r="AG440" s="124">
        <f t="shared" si="975"/>
        <v>0</v>
      </c>
    </row>
    <row r="441" spans="2:33" ht="15" customHeight="1" thickBot="1" x14ac:dyDescent="0.3">
      <c r="B441" s="781">
        <f>[1]Sheet1!$B$288</f>
        <v>958</v>
      </c>
      <c r="C441" s="1184" t="str">
        <f>[1]Sheet1!$C$288</f>
        <v>Sistema Hidroneumático</v>
      </c>
      <c r="D441" s="1185"/>
      <c r="E441" s="1185"/>
      <c r="F441" s="1185"/>
      <c r="G441" s="493" t="str">
        <f>[1]Sheet1!$E$288</f>
        <v>Unidad</v>
      </c>
      <c r="H441" s="494">
        <f>[1]Sheet1!$D$288</f>
        <v>1</v>
      </c>
      <c r="I441" s="66">
        <f>[1]Sheet1!$F$288</f>
        <v>11914</v>
      </c>
      <c r="J441" s="62">
        <f t="shared" si="1043"/>
        <v>11914</v>
      </c>
      <c r="K441" s="755"/>
      <c r="L441" s="28"/>
      <c r="M441" s="821"/>
      <c r="N441" s="13"/>
      <c r="O441" s="12">
        <f t="shared" si="1044"/>
        <v>1</v>
      </c>
      <c r="P441" s="429">
        <f t="shared" si="1045"/>
        <v>11914</v>
      </c>
      <c r="Q441" s="755"/>
      <c r="R441" s="28">
        <v>0</v>
      </c>
      <c r="S441" s="13"/>
      <c r="T441" s="29">
        <f t="shared" si="1046"/>
        <v>0</v>
      </c>
      <c r="U441" s="755"/>
      <c r="V441" s="53">
        <f t="shared" si="1047"/>
        <v>0</v>
      </c>
      <c r="W441" s="66">
        <f t="shared" si="1048"/>
        <v>0</v>
      </c>
      <c r="X441" s="66">
        <f t="shared" si="1049"/>
        <v>0</v>
      </c>
      <c r="Y441" s="757">
        <f t="shared" si="1050"/>
        <v>0</v>
      </c>
      <c r="Z441" s="755"/>
      <c r="AA441" s="28">
        <f t="shared" si="1051"/>
        <v>1</v>
      </c>
      <c r="AB441" s="66">
        <f t="shared" si="1052"/>
        <v>11914</v>
      </c>
      <c r="AC441" s="757">
        <f t="shared" si="1053"/>
        <v>1</v>
      </c>
      <c r="AF441" s="16">
        <f t="shared" si="974"/>
        <v>11914</v>
      </c>
      <c r="AG441" s="124">
        <f t="shared" si="975"/>
        <v>0</v>
      </c>
    </row>
    <row r="442" spans="2:33" ht="23.25" customHeight="1" thickBot="1" x14ac:dyDescent="0.3">
      <c r="B442" s="299"/>
      <c r="C442" s="442"/>
      <c r="D442" s="322"/>
      <c r="E442" s="322"/>
      <c r="F442" s="322"/>
      <c r="G442" s="526"/>
      <c r="H442" s="1189" t="s">
        <v>308</v>
      </c>
      <c r="I442" s="1190"/>
      <c r="J442" s="451">
        <f>SUM(J440:J441)</f>
        <v>12525</v>
      </c>
      <c r="K442" s="454"/>
      <c r="L442" s="455"/>
      <c r="M442" s="456"/>
      <c r="N442" s="456"/>
      <c r="O442" s="456"/>
      <c r="P442" s="451">
        <f>SUM(P440:P441)</f>
        <v>12525</v>
      </c>
      <c r="Q442" s="454"/>
      <c r="R442" s="455"/>
      <c r="S442" s="456"/>
      <c r="T442" s="457"/>
      <c r="U442" s="454"/>
      <c r="V442" s="451">
        <f>SUM(V440:V441)</f>
        <v>0</v>
      </c>
      <c r="W442" s="451">
        <f>SUM(W440:W441)</f>
        <v>0</v>
      </c>
      <c r="X442" s="451">
        <f>SUM(X440:X441)</f>
        <v>0</v>
      </c>
      <c r="Y442" s="458">
        <f>ROUND(X442/P442,4)</f>
        <v>0</v>
      </c>
      <c r="Z442" s="454"/>
      <c r="AA442" s="517"/>
      <c r="AB442" s="451">
        <f>SUM(AB440:AB441)</f>
        <v>12525</v>
      </c>
      <c r="AC442" s="458">
        <f t="shared" ref="AC442" si="1054">ROUND(AB442/P442,4)</f>
        <v>1</v>
      </c>
      <c r="AF442" s="16">
        <f t="shared" si="974"/>
        <v>12525</v>
      </c>
      <c r="AG442" s="124">
        <f t="shared" si="975"/>
        <v>0</v>
      </c>
    </row>
    <row r="443" spans="2:33" ht="14.25" customHeight="1" thickBot="1" x14ac:dyDescent="0.3">
      <c r="B443" s="761">
        <f>[1]Sheet1!$B$289</f>
        <v>1000</v>
      </c>
      <c r="C443" s="1191" t="str">
        <f>[1]Sheet1!$C$289</f>
        <v>ARTEFACTOS SANITARIOS</v>
      </c>
      <c r="D443" s="1192"/>
      <c r="E443" s="1192"/>
      <c r="F443" s="1192"/>
      <c r="G443" s="259"/>
      <c r="H443" s="260"/>
      <c r="I443" s="261"/>
      <c r="J443" s="262"/>
      <c r="K443" s="755"/>
      <c r="L443" s="418"/>
      <c r="M443" s="422"/>
      <c r="N443" s="422"/>
      <c r="O443" s="422"/>
      <c r="P443" s="430"/>
      <c r="Q443" s="755"/>
      <c r="R443" s="263"/>
      <c r="S443" s="260"/>
      <c r="T443" s="264"/>
      <c r="U443" s="755"/>
      <c r="V443" s="265"/>
      <c r="W443" s="261"/>
      <c r="X443" s="261"/>
      <c r="Y443" s="266"/>
      <c r="Z443" s="755"/>
      <c r="AA443" s="263"/>
      <c r="AB443" s="261"/>
      <c r="AC443" s="266"/>
      <c r="AF443" s="16">
        <f t="shared" si="974"/>
        <v>0</v>
      </c>
      <c r="AG443" s="124">
        <f t="shared" si="975"/>
        <v>0</v>
      </c>
    </row>
    <row r="444" spans="2:33" ht="15" customHeight="1" x14ac:dyDescent="0.25">
      <c r="B444" s="780">
        <f>[1]Sheet1!$B$290</f>
        <v>1002</v>
      </c>
      <c r="C444" s="1197" t="str">
        <f>[1]Sheet1!$C$290</f>
        <v>Inodoro</v>
      </c>
      <c r="D444" s="1198"/>
      <c r="E444" s="1198"/>
      <c r="F444" s="1198"/>
      <c r="G444" s="489" t="str">
        <f>[1]Sheet1!$E$290</f>
        <v>Unidad</v>
      </c>
      <c r="H444" s="490">
        <f>[1]Sheet1!$D$290</f>
        <v>9</v>
      </c>
      <c r="I444" s="55">
        <f>[1]Sheet1!$F$290</f>
        <v>1725</v>
      </c>
      <c r="J444" s="38">
        <f t="shared" ref="J444:J445" si="1055">ROUND(H444*I444,2)</f>
        <v>15525</v>
      </c>
      <c r="K444" s="755"/>
      <c r="L444" s="269"/>
      <c r="M444" s="818"/>
      <c r="N444" s="270"/>
      <c r="O444" s="270">
        <f t="shared" ref="O444:O445" si="1056">H444-L444+M444+N444</f>
        <v>9</v>
      </c>
      <c r="P444" s="427">
        <f t="shared" ref="P444:P445" si="1057">ROUND(I444*O444,2)</f>
        <v>15525</v>
      </c>
      <c r="Q444" s="755"/>
      <c r="R444" s="269">
        <v>0</v>
      </c>
      <c r="S444" s="270"/>
      <c r="T444" s="300">
        <f t="shared" ref="T444:T445" si="1058">R444+S444</f>
        <v>0</v>
      </c>
      <c r="U444" s="755"/>
      <c r="V444" s="52">
        <f t="shared" ref="V444:V445" si="1059">ROUND(R444*I444,2)</f>
        <v>0</v>
      </c>
      <c r="W444" s="55">
        <f t="shared" ref="W444:W445" si="1060">ROUND(S444*I444,2)</f>
        <v>0</v>
      </c>
      <c r="X444" s="55">
        <f t="shared" ref="X444:X445" si="1061">ROUND(T444*I444,2)</f>
        <v>0</v>
      </c>
      <c r="Y444" s="758">
        <f t="shared" ref="Y444:Y445" si="1062">ROUND(X444/J444,4)</f>
        <v>0</v>
      </c>
      <c r="Z444" s="755"/>
      <c r="AA444" s="269">
        <f t="shared" ref="AA444:AA445" si="1063">H444-T444</f>
        <v>9</v>
      </c>
      <c r="AB444" s="55">
        <f t="shared" ref="AB444:AB445" si="1064">ROUND(AA444*I444,2)</f>
        <v>15525</v>
      </c>
      <c r="AC444" s="758">
        <f t="shared" ref="AC444:AC445" si="1065">ROUND(AB444/J444,4)</f>
        <v>1</v>
      </c>
      <c r="AF444" s="16">
        <f t="shared" si="974"/>
        <v>15525</v>
      </c>
      <c r="AG444" s="124">
        <f t="shared" si="975"/>
        <v>0</v>
      </c>
    </row>
    <row r="445" spans="2:33" ht="15" customHeight="1" thickBot="1" x14ac:dyDescent="0.3">
      <c r="B445" s="781">
        <f>[1]Sheet1!$B$291</f>
        <v>1008</v>
      </c>
      <c r="C445" s="1184" t="str">
        <f>[1]Sheet1!$C$291</f>
        <v>Lavamanos (Empotrado)</v>
      </c>
      <c r="D445" s="1185"/>
      <c r="E445" s="1185"/>
      <c r="F445" s="1185"/>
      <c r="G445" s="493" t="str">
        <f>[1]Sheet1!$E$291</f>
        <v>Unidad</v>
      </c>
      <c r="H445" s="494">
        <f>[1]Sheet1!$D$291</f>
        <v>2</v>
      </c>
      <c r="I445" s="66">
        <f>[1]Sheet1!$F$291</f>
        <v>935</v>
      </c>
      <c r="J445" s="62">
        <f t="shared" si="1055"/>
        <v>1870</v>
      </c>
      <c r="K445" s="755"/>
      <c r="L445" s="28"/>
      <c r="M445" s="821"/>
      <c r="N445" s="13"/>
      <c r="O445" s="12">
        <f t="shared" si="1056"/>
        <v>2</v>
      </c>
      <c r="P445" s="429">
        <f t="shared" si="1057"/>
        <v>1870</v>
      </c>
      <c r="Q445" s="755"/>
      <c r="R445" s="28">
        <v>0</v>
      </c>
      <c r="S445" s="13"/>
      <c r="T445" s="29">
        <f t="shared" si="1058"/>
        <v>0</v>
      </c>
      <c r="U445" s="755"/>
      <c r="V445" s="53">
        <f t="shared" si="1059"/>
        <v>0</v>
      </c>
      <c r="W445" s="66">
        <f t="shared" si="1060"/>
        <v>0</v>
      </c>
      <c r="X445" s="66">
        <f t="shared" si="1061"/>
        <v>0</v>
      </c>
      <c r="Y445" s="757">
        <f t="shared" si="1062"/>
        <v>0</v>
      </c>
      <c r="Z445" s="755"/>
      <c r="AA445" s="28">
        <f t="shared" si="1063"/>
        <v>2</v>
      </c>
      <c r="AB445" s="66">
        <f t="shared" si="1064"/>
        <v>1870</v>
      </c>
      <c r="AC445" s="757">
        <f t="shared" si="1065"/>
        <v>1</v>
      </c>
      <c r="AF445" s="16">
        <f t="shared" si="974"/>
        <v>1870</v>
      </c>
      <c r="AG445" s="124">
        <f t="shared" si="975"/>
        <v>0</v>
      </c>
    </row>
    <row r="446" spans="2:33" ht="23.25" customHeight="1" thickBot="1" x14ac:dyDescent="0.3">
      <c r="B446" s="299"/>
      <c r="C446" s="442"/>
      <c r="D446" s="322"/>
      <c r="E446" s="322"/>
      <c r="F446" s="322"/>
      <c r="G446" s="526"/>
      <c r="H446" s="1189" t="s">
        <v>308</v>
      </c>
      <c r="I446" s="1190"/>
      <c r="J446" s="451">
        <f>SUM(J444:J445)</f>
        <v>17395</v>
      </c>
      <c r="K446" s="454"/>
      <c r="L446" s="455"/>
      <c r="M446" s="456"/>
      <c r="N446" s="456"/>
      <c r="O446" s="456"/>
      <c r="P446" s="451">
        <f>SUM(P444:P445)</f>
        <v>17395</v>
      </c>
      <c r="Q446" s="454"/>
      <c r="R446" s="455"/>
      <c r="S446" s="456"/>
      <c r="T446" s="457"/>
      <c r="U446" s="454"/>
      <c r="V446" s="451">
        <f>SUM(V444:V445)</f>
        <v>0</v>
      </c>
      <c r="W446" s="451">
        <f>SUM(W444:W445)</f>
        <v>0</v>
      </c>
      <c r="X446" s="451">
        <f>SUM(X444:X445)</f>
        <v>0</v>
      </c>
      <c r="Y446" s="458">
        <f>ROUND(X446/P446,4)</f>
        <v>0</v>
      </c>
      <c r="Z446" s="454"/>
      <c r="AA446" s="517"/>
      <c r="AB446" s="451">
        <f>SUM(AB444:AB445)</f>
        <v>17395</v>
      </c>
      <c r="AC446" s="458">
        <f t="shared" ref="AC446" si="1066">ROUND(AB446/P446,4)</f>
        <v>1</v>
      </c>
      <c r="AF446" s="16">
        <f t="shared" si="974"/>
        <v>17395</v>
      </c>
      <c r="AG446" s="124">
        <f t="shared" si="975"/>
        <v>0</v>
      </c>
    </row>
    <row r="447" spans="2:33" ht="14.25" customHeight="1" thickBot="1" x14ac:dyDescent="0.3">
      <c r="B447" s="761">
        <f>[1]Sheet1!$B$292</f>
        <v>1100</v>
      </c>
      <c r="C447" s="1191" t="str">
        <f>[1]Sheet1!$C$292</f>
        <v>INSTALACIONES ELECTRICAS</v>
      </c>
      <c r="D447" s="1192"/>
      <c r="E447" s="1192"/>
      <c r="F447" s="1192"/>
      <c r="G447" s="259"/>
      <c r="H447" s="260"/>
      <c r="I447" s="261"/>
      <c r="J447" s="262"/>
      <c r="K447" s="755"/>
      <c r="L447" s="263"/>
      <c r="M447" s="260"/>
      <c r="N447" s="260"/>
      <c r="O447" s="422"/>
      <c r="P447" s="430"/>
      <c r="Q447" s="755"/>
      <c r="R447" s="263"/>
      <c r="S447" s="260"/>
      <c r="T447" s="264"/>
      <c r="U447" s="755"/>
      <c r="V447" s="265"/>
      <c r="W447" s="261"/>
      <c r="X447" s="261"/>
      <c r="Y447" s="266"/>
      <c r="Z447" s="755"/>
      <c r="AA447" s="263"/>
      <c r="AB447" s="261"/>
      <c r="AC447" s="266"/>
      <c r="AF447" s="16">
        <f t="shared" ref="AF447:AF458" si="1067">X447+AB447</f>
        <v>0</v>
      </c>
      <c r="AG447" s="124">
        <f t="shared" ref="AG447:AG458" si="1068">P447-AF447</f>
        <v>0</v>
      </c>
    </row>
    <row r="448" spans="2:33" ht="15" customHeight="1" thickBot="1" x14ac:dyDescent="0.3">
      <c r="B448" s="781">
        <f>[1]Sheet1!$B$293</f>
        <v>1118</v>
      </c>
      <c r="C448" s="1184" t="str">
        <f>[1]Sheet1!$C$293</f>
        <v>Tablero Eléctrico.</v>
      </c>
      <c r="D448" s="1185"/>
      <c r="E448" s="1185"/>
      <c r="F448" s="1185"/>
      <c r="G448" s="493" t="str">
        <f>[1]Sheet1!$E$293</f>
        <v>Unidad</v>
      </c>
      <c r="H448" s="494">
        <f>[1]Sheet1!$D$293</f>
        <v>1</v>
      </c>
      <c r="I448" s="66">
        <f>[1]Sheet1!$F$293</f>
        <v>2975</v>
      </c>
      <c r="J448" s="62">
        <f t="shared" ref="J448" si="1069">ROUND(H448*I448,2)</f>
        <v>2975</v>
      </c>
      <c r="K448" s="755"/>
      <c r="L448" s="273"/>
      <c r="M448" s="822"/>
      <c r="N448" s="806"/>
      <c r="O448" s="270">
        <f t="shared" ref="O448" si="1070">H448-L448+M448+N448</f>
        <v>1</v>
      </c>
      <c r="P448" s="429">
        <f t="shared" ref="P448" si="1071">ROUND(I448*O448,2)</f>
        <v>2975</v>
      </c>
      <c r="Q448" s="755"/>
      <c r="R448" s="28">
        <v>0</v>
      </c>
      <c r="S448" s="13"/>
      <c r="T448" s="29">
        <f t="shared" ref="T448" si="1072">R448+S448</f>
        <v>0</v>
      </c>
      <c r="U448" s="755"/>
      <c r="V448" s="53">
        <f t="shared" ref="V448" si="1073">ROUND(R448*I448,2)</f>
        <v>0</v>
      </c>
      <c r="W448" s="66">
        <f t="shared" ref="W448" si="1074">ROUND(S448*I448,2)</f>
        <v>0</v>
      </c>
      <c r="X448" s="66">
        <f t="shared" ref="X448" si="1075">ROUND(T448*I448,2)</f>
        <v>0</v>
      </c>
      <c r="Y448" s="757">
        <f t="shared" ref="Y448" si="1076">ROUND(X448/J448,4)</f>
        <v>0</v>
      </c>
      <c r="Z448" s="755"/>
      <c r="AA448" s="28">
        <f t="shared" ref="AA448" si="1077">H448-T448</f>
        <v>1</v>
      </c>
      <c r="AB448" s="66">
        <f t="shared" ref="AB448" si="1078">ROUND(AA448*I448,2)</f>
        <v>2975</v>
      </c>
      <c r="AC448" s="757">
        <f t="shared" ref="AC448" si="1079">ROUND(AB448/J448,4)</f>
        <v>1</v>
      </c>
      <c r="AF448" s="16">
        <f t="shared" si="1067"/>
        <v>2975</v>
      </c>
      <c r="AG448" s="124">
        <f t="shared" si="1068"/>
        <v>0</v>
      </c>
    </row>
    <row r="449" spans="2:33" ht="23.25" customHeight="1" thickBot="1" x14ac:dyDescent="0.3">
      <c r="B449" s="299"/>
      <c r="C449" s="442"/>
      <c r="D449" s="322"/>
      <c r="E449" s="322"/>
      <c r="F449" s="322"/>
      <c r="G449" s="526"/>
      <c r="H449" s="1189" t="s">
        <v>308</v>
      </c>
      <c r="I449" s="1190"/>
      <c r="J449" s="451">
        <f>SUM(J448:J448)</f>
        <v>2975</v>
      </c>
      <c r="K449" s="454"/>
      <c r="L449" s="455"/>
      <c r="M449" s="456"/>
      <c r="N449" s="456"/>
      <c r="O449" s="456"/>
      <c r="P449" s="451">
        <f>SUM(P448:P448)</f>
        <v>2975</v>
      </c>
      <c r="Q449" s="454"/>
      <c r="R449" s="455"/>
      <c r="S449" s="456"/>
      <c r="T449" s="457"/>
      <c r="U449" s="454"/>
      <c r="V449" s="451">
        <f>SUM(V448:V448)</f>
        <v>0</v>
      </c>
      <c r="W449" s="451">
        <f>SUM(W448:W448)</f>
        <v>0</v>
      </c>
      <c r="X449" s="451">
        <f>SUM(X448:X448)</f>
        <v>0</v>
      </c>
      <c r="Y449" s="458">
        <f>ROUND(X449/P449,4)</f>
        <v>0</v>
      </c>
      <c r="Z449" s="454"/>
      <c r="AA449" s="517"/>
      <c r="AB449" s="451">
        <f>SUM(AB448:AB448)</f>
        <v>2975</v>
      </c>
      <c r="AC449" s="458">
        <f t="shared" ref="AC449" si="1080">ROUND(AB449/P449,4)</f>
        <v>1</v>
      </c>
      <c r="AF449" s="16">
        <f t="shared" si="1067"/>
        <v>2975</v>
      </c>
      <c r="AG449" s="124">
        <f t="shared" si="1068"/>
        <v>0</v>
      </c>
    </row>
    <row r="450" spans="2:33" ht="14.25" customHeight="1" thickBot="1" x14ac:dyDescent="0.3">
      <c r="B450" s="761">
        <f>[1]Sheet1!$B$294</f>
        <v>1200</v>
      </c>
      <c r="C450" s="1191" t="str">
        <f>[1]Sheet1!$C$294</f>
        <v>INSTALACIONES ESPECIALES.</v>
      </c>
      <c r="D450" s="1192"/>
      <c r="E450" s="1192"/>
      <c r="F450" s="1192"/>
      <c r="G450" s="259"/>
      <c r="H450" s="260"/>
      <c r="I450" s="261"/>
      <c r="J450" s="262"/>
      <c r="K450" s="755"/>
      <c r="L450" s="418"/>
      <c r="M450" s="422"/>
      <c r="N450" s="422"/>
      <c r="O450" s="422"/>
      <c r="P450" s="430"/>
      <c r="Q450" s="755"/>
      <c r="R450" s="263"/>
      <c r="S450" s="260"/>
      <c r="T450" s="264"/>
      <c r="U450" s="755"/>
      <c r="V450" s="265"/>
      <c r="W450" s="261"/>
      <c r="X450" s="261"/>
      <c r="Y450" s="266"/>
      <c r="Z450" s="755"/>
      <c r="AA450" s="263"/>
      <c r="AB450" s="261"/>
      <c r="AC450" s="266"/>
      <c r="AF450" s="16">
        <f t="shared" si="1067"/>
        <v>0</v>
      </c>
      <c r="AG450" s="124">
        <f t="shared" si="1068"/>
        <v>0</v>
      </c>
    </row>
    <row r="451" spans="2:33" ht="15" customHeight="1" x14ac:dyDescent="0.25">
      <c r="B451" s="932">
        <f>[1]Sheet1!$B$295</f>
        <v>1201</v>
      </c>
      <c r="C451" s="1197" t="str">
        <f>[1]Sheet1!$C$295</f>
        <v>Sistema De Voceo</v>
      </c>
      <c r="D451" s="1198"/>
      <c r="E451" s="1198"/>
      <c r="F451" s="1198"/>
      <c r="G451" s="489" t="str">
        <f>[1]Sheet1!$E$295</f>
        <v>Unidad</v>
      </c>
      <c r="H451" s="490">
        <f>[1]Sheet1!$D$295</f>
        <v>1</v>
      </c>
      <c r="I451" s="55">
        <f>[1]Sheet1!$F$295</f>
        <v>3546</v>
      </c>
      <c r="J451" s="38">
        <f t="shared" ref="J451:J452" si="1081">ROUND(H451*I451,2)</f>
        <v>3546</v>
      </c>
      <c r="K451" s="755"/>
      <c r="L451" s="269">
        <v>1</v>
      </c>
      <c r="M451" s="818"/>
      <c r="N451" s="270"/>
      <c r="O451" s="270">
        <f t="shared" ref="O451:O452" si="1082">H451-L451+M451+N451</f>
        <v>0</v>
      </c>
      <c r="P451" s="427">
        <f t="shared" ref="P451:P452" si="1083">ROUND(I451*O451,2)</f>
        <v>0</v>
      </c>
      <c r="Q451" s="755"/>
      <c r="R451" s="269">
        <v>0</v>
      </c>
      <c r="S451" s="270"/>
      <c r="T451" s="300">
        <f t="shared" ref="T451:T452" si="1084">R451+S451</f>
        <v>0</v>
      </c>
      <c r="U451" s="755"/>
      <c r="V451" s="52">
        <f t="shared" ref="V451:V452" si="1085">ROUND(R451*I451,2)</f>
        <v>0</v>
      </c>
      <c r="W451" s="55">
        <f t="shared" ref="W451:W452" si="1086">ROUND(S451*I451,2)</f>
        <v>0</v>
      </c>
      <c r="X451" s="55">
        <f t="shared" ref="X451:X452" si="1087">ROUND(T451*I451,2)</f>
        <v>0</v>
      </c>
      <c r="Y451" s="758">
        <f t="shared" ref="Y451:Y452" si="1088">ROUND(X451/J451,4)</f>
        <v>0</v>
      </c>
      <c r="Z451" s="755"/>
      <c r="AA451" s="269">
        <f t="shared" ref="AA451:AA452" si="1089">H451-T451</f>
        <v>1</v>
      </c>
      <c r="AB451" s="55">
        <f t="shared" ref="AB451:AB452" si="1090">ROUND(AA451*I451,2)</f>
        <v>3546</v>
      </c>
      <c r="AC451" s="758">
        <f t="shared" ref="AC451:AC452" si="1091">ROUND(AB451/J451,4)</f>
        <v>1</v>
      </c>
      <c r="AF451" s="16">
        <f t="shared" si="1067"/>
        <v>3546</v>
      </c>
      <c r="AG451" s="124">
        <f t="shared" si="1068"/>
        <v>-3546</v>
      </c>
    </row>
    <row r="452" spans="2:33" ht="15" customHeight="1" thickBot="1" x14ac:dyDescent="0.3">
      <c r="B452" s="781">
        <f>[1]Sheet1!$B$296</f>
        <v>1205</v>
      </c>
      <c r="C452" s="1184" t="str">
        <f>[1]Sheet1!$C$296</f>
        <v>Campana de acero inoxidable</v>
      </c>
      <c r="D452" s="1185"/>
      <c r="E452" s="1185"/>
      <c r="F452" s="1185"/>
      <c r="G452" s="493" t="str">
        <f>[1]Sheet1!$E$296</f>
        <v>Unidad</v>
      </c>
      <c r="H452" s="494">
        <f>[1]Sheet1!$D$296</f>
        <v>1</v>
      </c>
      <c r="I452" s="66">
        <f>[1]Sheet1!$F$296</f>
        <v>3205</v>
      </c>
      <c r="J452" s="62">
        <f t="shared" si="1081"/>
        <v>3205</v>
      </c>
      <c r="K452" s="755"/>
      <c r="L452" s="28"/>
      <c r="M452" s="821"/>
      <c r="N452" s="13"/>
      <c r="O452" s="706">
        <f t="shared" si="1082"/>
        <v>1</v>
      </c>
      <c r="P452" s="429">
        <f t="shared" si="1083"/>
        <v>3205</v>
      </c>
      <c r="Q452" s="755"/>
      <c r="R452" s="28">
        <v>0</v>
      </c>
      <c r="S452" s="13"/>
      <c r="T452" s="29">
        <f t="shared" si="1084"/>
        <v>0</v>
      </c>
      <c r="U452" s="755"/>
      <c r="V452" s="53">
        <f t="shared" si="1085"/>
        <v>0</v>
      </c>
      <c r="W452" s="66">
        <f t="shared" si="1086"/>
        <v>0</v>
      </c>
      <c r="X452" s="66">
        <f t="shared" si="1087"/>
        <v>0</v>
      </c>
      <c r="Y452" s="757">
        <f t="shared" si="1088"/>
        <v>0</v>
      </c>
      <c r="Z452" s="755"/>
      <c r="AA452" s="28">
        <f t="shared" si="1089"/>
        <v>1</v>
      </c>
      <c r="AB452" s="66">
        <f t="shared" si="1090"/>
        <v>3205</v>
      </c>
      <c r="AC452" s="757">
        <f t="shared" si="1091"/>
        <v>1</v>
      </c>
      <c r="AF452" s="16">
        <f t="shared" si="1067"/>
        <v>3205</v>
      </c>
      <c r="AG452" s="124">
        <f t="shared" si="1068"/>
        <v>0</v>
      </c>
    </row>
    <row r="453" spans="2:33" ht="23.25" customHeight="1" thickBot="1" x14ac:dyDescent="0.3">
      <c r="B453" s="299"/>
      <c r="C453" s="442"/>
      <c r="D453" s="322"/>
      <c r="E453" s="322"/>
      <c r="F453" s="322"/>
      <c r="G453" s="526"/>
      <c r="H453" s="1189" t="s">
        <v>308</v>
      </c>
      <c r="I453" s="1190"/>
      <c r="J453" s="451">
        <f>SUM(J451:J452)</f>
        <v>6751</v>
      </c>
      <c r="K453" s="454"/>
      <c r="L453" s="455"/>
      <c r="M453" s="456"/>
      <c r="N453" s="456"/>
      <c r="O453" s="456"/>
      <c r="P453" s="451">
        <f>SUM(P451:P452)</f>
        <v>3205</v>
      </c>
      <c r="Q453" s="454"/>
      <c r="R453" s="455"/>
      <c r="S453" s="456"/>
      <c r="T453" s="457"/>
      <c r="U453" s="454"/>
      <c r="V453" s="451">
        <f>SUM(V451:V452)</f>
        <v>0</v>
      </c>
      <c r="W453" s="451">
        <f>SUM(W451:W452)</f>
        <v>0</v>
      </c>
      <c r="X453" s="451">
        <f>SUM(X451:X452)</f>
        <v>0</v>
      </c>
      <c r="Y453" s="458">
        <f>ROUND(X453/P453,4)</f>
        <v>0</v>
      </c>
      <c r="Z453" s="454"/>
      <c r="AA453" s="517"/>
      <c r="AB453" s="451">
        <f>SUM(AB451:AB452)</f>
        <v>6751</v>
      </c>
      <c r="AC453" s="458">
        <f t="shared" ref="AC453" si="1092">ROUND(AB453/P453,4)</f>
        <v>2.1063999999999998</v>
      </c>
      <c r="AF453" s="16">
        <f t="shared" si="1067"/>
        <v>6751</v>
      </c>
      <c r="AG453" s="124">
        <f t="shared" si="1068"/>
        <v>-3546</v>
      </c>
    </row>
    <row r="454" spans="2:33" ht="14.25" customHeight="1" thickBot="1" x14ac:dyDescent="0.3">
      <c r="B454" s="761">
        <f>[1]Sheet1!$B$297</f>
        <v>1300</v>
      </c>
      <c r="C454" s="1191" t="str">
        <f>[1]Sheet1!$C$297</f>
        <v>VARIOS</v>
      </c>
      <c r="D454" s="1192"/>
      <c r="E454" s="1192"/>
      <c r="F454" s="1192"/>
      <c r="G454" s="259"/>
      <c r="H454" s="260"/>
      <c r="I454" s="261"/>
      <c r="J454" s="262"/>
      <c r="K454" s="755"/>
      <c r="L454" s="418"/>
      <c r="M454" s="422"/>
      <c r="N454" s="422"/>
      <c r="O454" s="422"/>
      <c r="P454" s="430"/>
      <c r="Q454" s="755"/>
      <c r="R454" s="263"/>
      <c r="S454" s="260"/>
      <c r="T454" s="264"/>
      <c r="U454" s="755"/>
      <c r="V454" s="265"/>
      <c r="W454" s="261"/>
      <c r="X454" s="261"/>
      <c r="Y454" s="266"/>
      <c r="Z454" s="755"/>
      <c r="AA454" s="263"/>
      <c r="AB454" s="261"/>
      <c r="AC454" s="266"/>
      <c r="AF454" s="16">
        <f t="shared" si="1067"/>
        <v>0</v>
      </c>
      <c r="AG454" s="124">
        <f t="shared" si="1068"/>
        <v>0</v>
      </c>
    </row>
    <row r="455" spans="2:33" ht="15" customHeight="1" x14ac:dyDescent="0.25">
      <c r="B455" s="780">
        <f>[1]Sheet1!$B$298</f>
        <v>1315</v>
      </c>
      <c r="C455" s="1197" t="str">
        <f>[1]Sheet1!$C$298</f>
        <v>Placa De Marmol</v>
      </c>
      <c r="D455" s="1198"/>
      <c r="E455" s="1198"/>
      <c r="F455" s="1198"/>
      <c r="G455" s="489" t="str">
        <f>[1]Sheet1!$E$298</f>
        <v>Unidad</v>
      </c>
      <c r="H455" s="490">
        <f>[1]Sheet1!$D$298</f>
        <v>1</v>
      </c>
      <c r="I455" s="55">
        <f>[1]Sheet1!$F$298</f>
        <v>1570</v>
      </c>
      <c r="J455" s="38">
        <f t="shared" ref="J455:J457" si="1093">ROUND(H455*I455,2)</f>
        <v>1570</v>
      </c>
      <c r="K455" s="755"/>
      <c r="L455" s="269"/>
      <c r="M455" s="818"/>
      <c r="N455" s="270"/>
      <c r="O455" s="270">
        <f t="shared" ref="O455:O457" si="1094">H455-L455+M455+N455</f>
        <v>1</v>
      </c>
      <c r="P455" s="427">
        <f t="shared" ref="P455:P457" si="1095">ROUND(I455*O455,2)</f>
        <v>1570</v>
      </c>
      <c r="Q455" s="755"/>
      <c r="R455" s="269">
        <v>0</v>
      </c>
      <c r="S455" s="270"/>
      <c r="T455" s="300">
        <f t="shared" ref="T455:T457" si="1096">R455+S455</f>
        <v>0</v>
      </c>
      <c r="U455" s="755"/>
      <c r="V455" s="52">
        <f t="shared" ref="V455:V457" si="1097">ROUND(R455*I455,2)</f>
        <v>0</v>
      </c>
      <c r="W455" s="55">
        <f t="shared" ref="W455:W457" si="1098">ROUND(S455*I455,2)</f>
        <v>0</v>
      </c>
      <c r="X455" s="55">
        <f t="shared" ref="X455:X457" si="1099">ROUND(T455*I455,2)</f>
        <v>0</v>
      </c>
      <c r="Y455" s="758">
        <f t="shared" ref="Y455:Y457" si="1100">ROUND(X455/J455,4)</f>
        <v>0</v>
      </c>
      <c r="Z455" s="755"/>
      <c r="AA455" s="269">
        <f t="shared" ref="AA455:AA457" si="1101">H455-T455</f>
        <v>1</v>
      </c>
      <c r="AB455" s="55">
        <f t="shared" ref="AB455:AB457" si="1102">ROUND(AA455*I455,2)</f>
        <v>1570</v>
      </c>
      <c r="AC455" s="758">
        <f t="shared" ref="AC455:AC457" si="1103">ROUND(AB455/J455,4)</f>
        <v>1</v>
      </c>
      <c r="AF455" s="16">
        <f t="shared" si="1067"/>
        <v>1570</v>
      </c>
      <c r="AG455" s="124">
        <f t="shared" si="1068"/>
        <v>0</v>
      </c>
    </row>
    <row r="456" spans="2:33" ht="15" customHeight="1" x14ac:dyDescent="0.25">
      <c r="B456" s="782">
        <f>[1]Sheet1!$B$299</f>
        <v>1316</v>
      </c>
      <c r="C456" s="1186" t="str">
        <f>[1]Sheet1!$C$299</f>
        <v>Rótulo De Construcción Tipo 1</v>
      </c>
      <c r="D456" s="1187"/>
      <c r="E456" s="1187"/>
      <c r="F456" s="1187"/>
      <c r="G456" s="491" t="str">
        <f>[1]Sheet1!$E$299</f>
        <v>Unidad</v>
      </c>
      <c r="H456" s="800">
        <f>[1]Sheet1!$D$299</f>
        <v>1</v>
      </c>
      <c r="I456" s="45">
        <f>[1]Sheet1!$F$299</f>
        <v>3405</v>
      </c>
      <c r="J456" s="43">
        <f t="shared" si="1093"/>
        <v>3405</v>
      </c>
      <c r="K456" s="755"/>
      <c r="L456" s="26"/>
      <c r="M456" s="817"/>
      <c r="N456" s="12"/>
      <c r="O456" s="706">
        <f t="shared" si="1094"/>
        <v>1</v>
      </c>
      <c r="P456" s="428">
        <f t="shared" si="1095"/>
        <v>3405</v>
      </c>
      <c r="Q456" s="755"/>
      <c r="R456" s="26">
        <v>0</v>
      </c>
      <c r="S456" s="12"/>
      <c r="T456" s="68">
        <f t="shared" si="1096"/>
        <v>0</v>
      </c>
      <c r="U456" s="755"/>
      <c r="V456" s="47">
        <f t="shared" si="1097"/>
        <v>0</v>
      </c>
      <c r="W456" s="37">
        <f t="shared" si="1098"/>
        <v>0</v>
      </c>
      <c r="X456" s="37">
        <f t="shared" si="1099"/>
        <v>0</v>
      </c>
      <c r="Y456" s="756">
        <f t="shared" si="1100"/>
        <v>0</v>
      </c>
      <c r="Z456" s="755"/>
      <c r="AA456" s="26">
        <f t="shared" si="1101"/>
        <v>1</v>
      </c>
      <c r="AB456" s="37">
        <f t="shared" si="1102"/>
        <v>3405</v>
      </c>
      <c r="AC456" s="756">
        <f t="shared" si="1103"/>
        <v>1</v>
      </c>
      <c r="AF456" s="16">
        <f t="shared" si="1067"/>
        <v>3405</v>
      </c>
      <c r="AG456" s="124">
        <f t="shared" si="1068"/>
        <v>0</v>
      </c>
    </row>
    <row r="457" spans="2:33" ht="15" customHeight="1" thickBot="1" x14ac:dyDescent="0.3">
      <c r="B457" s="781">
        <f>[1]Sheet1!$B$300</f>
        <v>1317</v>
      </c>
      <c r="C457" s="1184" t="str">
        <f>[1]Sheet1!$C$300</f>
        <v>Rótulo De Construcción Tipo 2</v>
      </c>
      <c r="D457" s="1185"/>
      <c r="E457" s="1185"/>
      <c r="F457" s="1185"/>
      <c r="G457" s="493" t="str">
        <f>[1]Sheet1!$E$300</f>
        <v>Unidad</v>
      </c>
      <c r="H457" s="494">
        <f>[1]Sheet1!$D$300</f>
        <v>1</v>
      </c>
      <c r="I457" s="45">
        <f>[1]Sheet1!$F$300</f>
        <v>1705</v>
      </c>
      <c r="J457" s="62">
        <f t="shared" si="1093"/>
        <v>1705</v>
      </c>
      <c r="K457" s="755"/>
      <c r="L457" s="28"/>
      <c r="M457" s="821"/>
      <c r="N457" s="13"/>
      <c r="O457" s="706">
        <f t="shared" si="1094"/>
        <v>1</v>
      </c>
      <c r="P457" s="429">
        <f t="shared" si="1095"/>
        <v>1705</v>
      </c>
      <c r="Q457" s="755"/>
      <c r="R457" s="28">
        <v>0</v>
      </c>
      <c r="S457" s="13"/>
      <c r="T457" s="29">
        <f t="shared" si="1096"/>
        <v>0</v>
      </c>
      <c r="U457" s="755"/>
      <c r="V457" s="53">
        <f t="shared" si="1097"/>
        <v>0</v>
      </c>
      <c r="W457" s="66">
        <f t="shared" si="1098"/>
        <v>0</v>
      </c>
      <c r="X457" s="66">
        <f t="shared" si="1099"/>
        <v>0</v>
      </c>
      <c r="Y457" s="757">
        <f t="shared" si="1100"/>
        <v>0</v>
      </c>
      <c r="Z457" s="755"/>
      <c r="AA457" s="28">
        <f t="shared" si="1101"/>
        <v>1</v>
      </c>
      <c r="AB457" s="66">
        <f t="shared" si="1102"/>
        <v>1705</v>
      </c>
      <c r="AC457" s="757">
        <f t="shared" si="1103"/>
        <v>1</v>
      </c>
      <c r="AF457" s="16">
        <f t="shared" si="1067"/>
        <v>1705</v>
      </c>
      <c r="AG457" s="124">
        <f t="shared" si="1068"/>
        <v>0</v>
      </c>
    </row>
    <row r="458" spans="2:33" ht="23.25" customHeight="1" thickBot="1" x14ac:dyDescent="0.3">
      <c r="B458" s="299"/>
      <c r="C458" s="442"/>
      <c r="D458" s="322"/>
      <c r="E458" s="322"/>
      <c r="F458" s="322"/>
      <c r="G458" s="526"/>
      <c r="H458" s="1189" t="s">
        <v>308</v>
      </c>
      <c r="I458" s="1190"/>
      <c r="J458" s="451">
        <f>SUM(J455:J457)</f>
        <v>6680</v>
      </c>
      <c r="K458" s="454"/>
      <c r="L458" s="455"/>
      <c r="M458" s="456"/>
      <c r="N458" s="456"/>
      <c r="O458" s="456"/>
      <c r="P458" s="451">
        <f>SUM(P455:P457)</f>
        <v>6680</v>
      </c>
      <c r="Q458" s="454"/>
      <c r="R458" s="455"/>
      <c r="S458" s="456"/>
      <c r="T458" s="457"/>
      <c r="U458" s="454"/>
      <c r="V458" s="451">
        <f>SUM(V455:V457)</f>
        <v>0</v>
      </c>
      <c r="W458" s="451">
        <f>SUM(W455:W457)</f>
        <v>0</v>
      </c>
      <c r="X458" s="451">
        <f>SUM(X455:X457)</f>
        <v>0</v>
      </c>
      <c r="Y458" s="458">
        <f>ROUND(X458/P458,4)</f>
        <v>0</v>
      </c>
      <c r="Z458" s="454"/>
      <c r="AA458" s="517"/>
      <c r="AB458" s="451">
        <f>SUM(AB455:AB457)</f>
        <v>6680</v>
      </c>
      <c r="AC458" s="458">
        <f t="shared" ref="AC458" si="1104">ROUND(AB458/P458,4)</f>
        <v>1</v>
      </c>
      <c r="AF458" s="16">
        <f t="shared" si="1067"/>
        <v>6680</v>
      </c>
      <c r="AG458" s="124">
        <f t="shared" si="1068"/>
        <v>0</v>
      </c>
    </row>
    <row r="459" spans="2:33" ht="14.25" customHeight="1" thickBot="1" x14ac:dyDescent="0.3">
      <c r="B459" s="761">
        <f>[1]Sheet1!$B$301</f>
        <v>1400</v>
      </c>
      <c r="C459" s="1191" t="str">
        <f>[1]Sheet1!$C$301</f>
        <v>OBRA EXTERIOR</v>
      </c>
      <c r="D459" s="1192"/>
      <c r="E459" s="1192"/>
      <c r="F459" s="1192"/>
      <c r="G459" s="259"/>
      <c r="H459" s="260"/>
      <c r="I459" s="261"/>
      <c r="J459" s="262"/>
      <c r="K459" s="747"/>
      <c r="L459" s="418"/>
      <c r="M459" s="422"/>
      <c r="N459" s="422"/>
      <c r="O459" s="422"/>
      <c r="P459" s="430"/>
      <c r="Q459" s="747"/>
      <c r="R459" s="263"/>
      <c r="S459" s="260"/>
      <c r="T459" s="264"/>
      <c r="U459" s="747"/>
      <c r="V459" s="265"/>
      <c r="W459" s="261"/>
      <c r="X459" s="261"/>
      <c r="Y459" s="266"/>
      <c r="Z459" s="747"/>
      <c r="AA459" s="263"/>
      <c r="AB459" s="261"/>
      <c r="AC459" s="266"/>
      <c r="AF459" s="16">
        <f t="shared" si="886"/>
        <v>0</v>
      </c>
      <c r="AG459" s="124">
        <f t="shared" si="887"/>
        <v>0</v>
      </c>
    </row>
    <row r="460" spans="2:33" ht="15" customHeight="1" x14ac:dyDescent="0.25">
      <c r="B460" s="780">
        <f>[1]Sheet1!$B$302</f>
        <v>1401</v>
      </c>
      <c r="C460" s="1197" t="str">
        <f>[1]Sheet1!$C$302</f>
        <v>Asta Para Bandera</v>
      </c>
      <c r="D460" s="1198"/>
      <c r="E460" s="1198"/>
      <c r="F460" s="1198"/>
      <c r="G460" s="489" t="str">
        <f>[1]Sheet1!$E$302</f>
        <v>Unidad</v>
      </c>
      <c r="H460" s="490">
        <f>[1]Sheet1!$D$302</f>
        <v>1</v>
      </c>
      <c r="I460" s="55">
        <f>[1]Sheet1!$F$302</f>
        <v>2610</v>
      </c>
      <c r="J460" s="38">
        <f t="shared" ref="J460:J466" si="1105">ROUND(H460*I460,2)</f>
        <v>2610</v>
      </c>
      <c r="K460" s="747"/>
      <c r="L460" s="269"/>
      <c r="M460" s="818"/>
      <c r="N460" s="270"/>
      <c r="O460" s="270">
        <f t="shared" ref="O460:O469" si="1106">H460-L460+M460+N460</f>
        <v>1</v>
      </c>
      <c r="P460" s="427">
        <f t="shared" ref="P460:P469" si="1107">ROUND(I460*O460,2)</f>
        <v>2610</v>
      </c>
      <c r="Q460" s="747"/>
      <c r="R460" s="269">
        <v>0</v>
      </c>
      <c r="S460" s="270"/>
      <c r="T460" s="300">
        <f t="shared" ref="T460:T469" si="1108">R460+S460</f>
        <v>0</v>
      </c>
      <c r="U460" s="747"/>
      <c r="V460" s="52">
        <f t="shared" ref="V460:V469" si="1109">ROUND(R460*I460,2)</f>
        <v>0</v>
      </c>
      <c r="W460" s="55">
        <f t="shared" ref="W460:W469" si="1110">ROUND(S460*I460,2)</f>
        <v>0</v>
      </c>
      <c r="X460" s="55">
        <f t="shared" ref="X460:X469" si="1111">ROUND(T460*I460,2)</f>
        <v>0</v>
      </c>
      <c r="Y460" s="750">
        <f t="shared" ref="Y460:Y469" si="1112">ROUND(X460/J460,4)</f>
        <v>0</v>
      </c>
      <c r="Z460" s="747"/>
      <c r="AA460" s="269">
        <f t="shared" ref="AA460:AA469" si="1113">H460-T460</f>
        <v>1</v>
      </c>
      <c r="AB460" s="55">
        <f t="shared" ref="AB460:AB469" si="1114">ROUND(AA460*I460,2)</f>
        <v>2610</v>
      </c>
      <c r="AC460" s="750">
        <f t="shared" ref="AC460:AC469" si="1115">ROUND(AB460/J460,4)</f>
        <v>1</v>
      </c>
      <c r="AF460" s="16">
        <f t="shared" si="886"/>
        <v>2610</v>
      </c>
      <c r="AG460" s="124">
        <f t="shared" si="887"/>
        <v>0</v>
      </c>
    </row>
    <row r="461" spans="2:33" ht="15" customHeight="1" x14ac:dyDescent="0.25">
      <c r="B461" s="782">
        <f>[1]Sheet1!$B$303</f>
        <v>1433</v>
      </c>
      <c r="C461" s="1186" t="str">
        <f>[1]Sheet1!$C$303</f>
        <v>Juegos Infantiles (Torre, Columpio, Resbaladero)</v>
      </c>
      <c r="D461" s="1187"/>
      <c r="E461" s="1187"/>
      <c r="F461" s="1187"/>
      <c r="G461" s="491" t="str">
        <f>[1]Sheet1!$E$303</f>
        <v>Unidad</v>
      </c>
      <c r="H461" s="492">
        <f>[1]Sheet1!$D$303</f>
        <v>1</v>
      </c>
      <c r="I461" s="37">
        <f>[1]Sheet1!$F$303</f>
        <v>40600</v>
      </c>
      <c r="J461" s="43">
        <f t="shared" si="1105"/>
        <v>40600</v>
      </c>
      <c r="K461" s="747"/>
      <c r="L461" s="26"/>
      <c r="M461" s="817"/>
      <c r="N461" s="12"/>
      <c r="O461" s="706">
        <f t="shared" si="1106"/>
        <v>1</v>
      </c>
      <c r="P461" s="428">
        <f t="shared" si="1107"/>
        <v>40600</v>
      </c>
      <c r="Q461" s="747"/>
      <c r="R461" s="26">
        <v>0</v>
      </c>
      <c r="S461" s="12"/>
      <c r="T461" s="68">
        <f t="shared" si="1108"/>
        <v>0</v>
      </c>
      <c r="U461" s="747"/>
      <c r="V461" s="47">
        <f t="shared" si="1109"/>
        <v>0</v>
      </c>
      <c r="W461" s="37">
        <f t="shared" si="1110"/>
        <v>0</v>
      </c>
      <c r="X461" s="37">
        <f t="shared" si="1111"/>
        <v>0</v>
      </c>
      <c r="Y461" s="751">
        <f t="shared" si="1112"/>
        <v>0</v>
      </c>
      <c r="Z461" s="747"/>
      <c r="AA461" s="26">
        <f t="shared" si="1113"/>
        <v>1</v>
      </c>
      <c r="AB461" s="37">
        <f t="shared" si="1114"/>
        <v>40600</v>
      </c>
      <c r="AC461" s="751">
        <f t="shared" si="1115"/>
        <v>1</v>
      </c>
      <c r="AF461" s="16">
        <f t="shared" si="886"/>
        <v>40600</v>
      </c>
      <c r="AG461" s="124">
        <f t="shared" si="887"/>
        <v>0</v>
      </c>
    </row>
    <row r="462" spans="2:33" ht="15" customHeight="1" x14ac:dyDescent="0.25">
      <c r="B462" s="782">
        <f>[1]Sheet1!$B$304</f>
        <v>1445</v>
      </c>
      <c r="C462" s="1186" t="str">
        <f>[1]Sheet1!$C$304</f>
        <v>Cuarto de Bombas(1.0*1.0*1.0)</v>
      </c>
      <c r="D462" s="1187"/>
      <c r="E462" s="1187"/>
      <c r="F462" s="1187"/>
      <c r="G462" s="491" t="str">
        <f>[1]Sheet1!$E$304</f>
        <v>Unidad</v>
      </c>
      <c r="H462" s="492">
        <f>[1]Sheet1!$D$304</f>
        <v>1</v>
      </c>
      <c r="I462" s="37">
        <f>[1]Sheet1!$F$304</f>
        <v>5400</v>
      </c>
      <c r="J462" s="43">
        <f t="shared" ref="J462" si="1116">ROUND(H462*I462,2)</f>
        <v>5400</v>
      </c>
      <c r="K462" s="755"/>
      <c r="L462" s="26"/>
      <c r="M462" s="817"/>
      <c r="N462" s="12"/>
      <c r="O462" s="12">
        <f t="shared" si="1106"/>
        <v>1</v>
      </c>
      <c r="P462" s="428">
        <f t="shared" ref="P462" si="1117">ROUND(I462*O462,2)</f>
        <v>5400</v>
      </c>
      <c r="Q462" s="755"/>
      <c r="R462" s="26">
        <v>0</v>
      </c>
      <c r="S462" s="12"/>
      <c r="T462" s="68">
        <f t="shared" ref="T462" si="1118">R462+S462</f>
        <v>0</v>
      </c>
      <c r="U462" s="755"/>
      <c r="V462" s="47">
        <f t="shared" ref="V462" si="1119">ROUND(R462*I462,2)</f>
        <v>0</v>
      </c>
      <c r="W462" s="37">
        <f t="shared" ref="W462" si="1120">ROUND(S462*I462,2)</f>
        <v>0</v>
      </c>
      <c r="X462" s="37">
        <f t="shared" ref="X462" si="1121">ROUND(T462*I462,2)</f>
        <v>0</v>
      </c>
      <c r="Y462" s="756">
        <f t="shared" ref="Y462" si="1122">ROUND(X462/J462,4)</f>
        <v>0</v>
      </c>
      <c r="Z462" s="755"/>
      <c r="AA462" s="26">
        <f t="shared" ref="AA462" si="1123">H462-T462</f>
        <v>1</v>
      </c>
      <c r="AB462" s="37">
        <f t="shared" ref="AB462" si="1124">ROUND(AA462*I462,2)</f>
        <v>5400</v>
      </c>
      <c r="AC462" s="756">
        <f t="shared" ref="AC462" si="1125">ROUND(AB462/J462,4)</f>
        <v>1</v>
      </c>
      <c r="AF462" s="16">
        <f t="shared" ref="AF462" si="1126">X462+AB462</f>
        <v>5400</v>
      </c>
      <c r="AG462" s="124">
        <f t="shared" ref="AG462" si="1127">P462-AF462</f>
        <v>0</v>
      </c>
    </row>
    <row r="463" spans="2:33" ht="15" customHeight="1" x14ac:dyDescent="0.25">
      <c r="B463" s="782">
        <f>[1]Sheet1!$B$305</f>
        <v>1447</v>
      </c>
      <c r="C463" s="1186" t="str">
        <f>[1]Sheet1!$C$305</f>
        <v>Tinaco (1,100 Lts)</v>
      </c>
      <c r="D463" s="1187"/>
      <c r="E463" s="1187"/>
      <c r="F463" s="1187"/>
      <c r="G463" s="491" t="str">
        <f>[1]Sheet1!$E$305</f>
        <v>Unidad</v>
      </c>
      <c r="H463" s="492">
        <f>[1]Sheet1!$D$305</f>
        <v>1</v>
      </c>
      <c r="I463" s="37">
        <f>[1]Sheet1!$F$305</f>
        <v>4050</v>
      </c>
      <c r="J463" s="43">
        <f t="shared" ref="J463" si="1128">ROUND(H463*I463,2)</f>
        <v>4050</v>
      </c>
      <c r="K463" s="755"/>
      <c r="L463" s="26"/>
      <c r="M463" s="817"/>
      <c r="N463" s="12"/>
      <c r="O463" s="12">
        <f t="shared" si="1106"/>
        <v>1</v>
      </c>
      <c r="P463" s="428">
        <f t="shared" ref="P463" si="1129">ROUND(I463*O463,2)</f>
        <v>4050</v>
      </c>
      <c r="Q463" s="755"/>
      <c r="R463" s="26">
        <v>0</v>
      </c>
      <c r="S463" s="12"/>
      <c r="T463" s="68">
        <f t="shared" ref="T463" si="1130">R463+S463</f>
        <v>0</v>
      </c>
      <c r="U463" s="755"/>
      <c r="V463" s="47">
        <f t="shared" ref="V463" si="1131">ROUND(R463*I463,2)</f>
        <v>0</v>
      </c>
      <c r="W463" s="37">
        <f t="shared" ref="W463" si="1132">ROUND(S463*I463,2)</f>
        <v>0</v>
      </c>
      <c r="X463" s="37">
        <f t="shared" ref="X463" si="1133">ROUND(T463*I463,2)</f>
        <v>0</v>
      </c>
      <c r="Y463" s="756">
        <f t="shared" ref="Y463" si="1134">ROUND(X463/J463,4)</f>
        <v>0</v>
      </c>
      <c r="Z463" s="755"/>
      <c r="AA463" s="26">
        <f t="shared" ref="AA463" si="1135">H463-T463</f>
        <v>1</v>
      </c>
      <c r="AB463" s="37">
        <f t="shared" ref="AB463" si="1136">ROUND(AA463*I463,2)</f>
        <v>4050</v>
      </c>
      <c r="AC463" s="756">
        <f t="shared" ref="AC463" si="1137">ROUND(AB463/J463,4)</f>
        <v>1</v>
      </c>
      <c r="AF463" s="16">
        <f t="shared" ref="AF463" si="1138">X463+AB463</f>
        <v>4050</v>
      </c>
      <c r="AG463" s="124">
        <f t="shared" ref="AG463" si="1139">P463-AF463</f>
        <v>0</v>
      </c>
    </row>
    <row r="464" spans="2:33" ht="15" customHeight="1" x14ac:dyDescent="0.25">
      <c r="B464" s="880">
        <f>[1]Sheet1!$B$306</f>
        <v>1456</v>
      </c>
      <c r="C464" s="1186" t="str">
        <f>[1]Sheet1!$C$306</f>
        <v>Pozo de agua artesanal (25.00, D=1.00M)</v>
      </c>
      <c r="D464" s="1187"/>
      <c r="E464" s="1187"/>
      <c r="F464" s="1187"/>
      <c r="G464" s="491" t="str">
        <f>[1]Sheet1!$E$306</f>
        <v>Unidad</v>
      </c>
      <c r="H464" s="492">
        <f>[1]Sheet1!$D$306</f>
        <v>1</v>
      </c>
      <c r="I464" s="37">
        <f>[1]Sheet1!$F$306</f>
        <v>21900</v>
      </c>
      <c r="J464" s="43">
        <f t="shared" ref="J464" si="1140">ROUND(H464*I464,2)</f>
        <v>21900</v>
      </c>
      <c r="K464" s="755"/>
      <c r="L464" s="26">
        <v>1</v>
      </c>
      <c r="M464" s="817"/>
      <c r="N464" s="12"/>
      <c r="O464" s="12">
        <f t="shared" si="1106"/>
        <v>0</v>
      </c>
      <c r="P464" s="428">
        <f t="shared" ref="P464" si="1141">ROUND(I464*O464,2)</f>
        <v>0</v>
      </c>
      <c r="Q464" s="755"/>
      <c r="R464" s="26">
        <v>0</v>
      </c>
      <c r="S464" s="12"/>
      <c r="T464" s="68">
        <f t="shared" ref="T464" si="1142">R464+S464</f>
        <v>0</v>
      </c>
      <c r="U464" s="755"/>
      <c r="V464" s="47">
        <f t="shared" ref="V464" si="1143">ROUND(R464*I464,2)</f>
        <v>0</v>
      </c>
      <c r="W464" s="37">
        <f t="shared" ref="W464" si="1144">ROUND(S464*I464,2)</f>
        <v>0</v>
      </c>
      <c r="X464" s="37">
        <f t="shared" ref="X464" si="1145">ROUND(T464*I464,2)</f>
        <v>0</v>
      </c>
      <c r="Y464" s="756">
        <f t="shared" ref="Y464" si="1146">ROUND(X464/J464,4)</f>
        <v>0</v>
      </c>
      <c r="Z464" s="755"/>
      <c r="AA464" s="26">
        <f t="shared" ref="AA464" si="1147">H464-T464</f>
        <v>1</v>
      </c>
      <c r="AB464" s="37">
        <f t="shared" ref="AB464" si="1148">ROUND(AA464*I464,2)</f>
        <v>21900</v>
      </c>
      <c r="AC464" s="756">
        <f t="shared" ref="AC464" si="1149">ROUND(AB464/J464,4)</f>
        <v>1</v>
      </c>
      <c r="AF464" s="16">
        <f t="shared" ref="AF464" si="1150">X464+AB464</f>
        <v>21900</v>
      </c>
      <c r="AG464" s="124">
        <f t="shared" ref="AG464" si="1151">P464-AF464</f>
        <v>-21900</v>
      </c>
    </row>
    <row r="465" spans="2:33" ht="15" customHeight="1" x14ac:dyDescent="0.25">
      <c r="B465" s="782">
        <f>[1]Sheet1!$B$307</f>
        <v>1464</v>
      </c>
      <c r="C465" s="1186" t="str">
        <f>[1]Sheet1!$C$307</f>
        <v>Cuneta Con Rejilla</v>
      </c>
      <c r="D465" s="1187"/>
      <c r="E465" s="1187"/>
      <c r="F465" s="1187"/>
      <c r="G465" s="491" t="str">
        <f>[1]Sheet1!$E$307</f>
        <v>ml</v>
      </c>
      <c r="H465" s="492">
        <f>[1]Sheet1!$D$307</f>
        <v>24.86</v>
      </c>
      <c r="I465" s="37">
        <f>[1]Sheet1!$F$307</f>
        <v>631</v>
      </c>
      <c r="J465" s="43">
        <f t="shared" si="1105"/>
        <v>15686.66</v>
      </c>
      <c r="K465" s="747"/>
      <c r="L465" s="26"/>
      <c r="M465" s="817"/>
      <c r="N465" s="12"/>
      <c r="O465" s="12">
        <f t="shared" si="1106"/>
        <v>24.86</v>
      </c>
      <c r="P465" s="428">
        <f t="shared" si="1107"/>
        <v>15686.66</v>
      </c>
      <c r="Q465" s="747"/>
      <c r="R465" s="26">
        <v>0</v>
      </c>
      <c r="S465" s="12"/>
      <c r="T465" s="68">
        <f t="shared" si="1108"/>
        <v>0</v>
      </c>
      <c r="U465" s="747"/>
      <c r="V465" s="47">
        <f t="shared" si="1109"/>
        <v>0</v>
      </c>
      <c r="W465" s="37">
        <f t="shared" si="1110"/>
        <v>0</v>
      </c>
      <c r="X465" s="37">
        <f t="shared" si="1111"/>
        <v>0</v>
      </c>
      <c r="Y465" s="751">
        <f t="shared" si="1112"/>
        <v>0</v>
      </c>
      <c r="Z465" s="747"/>
      <c r="AA465" s="26">
        <f t="shared" si="1113"/>
        <v>24.86</v>
      </c>
      <c r="AB465" s="37">
        <f t="shared" si="1114"/>
        <v>15686.66</v>
      </c>
      <c r="AC465" s="751">
        <f t="shared" si="1115"/>
        <v>1</v>
      </c>
      <c r="AF465" s="16">
        <f t="shared" si="886"/>
        <v>15686.66</v>
      </c>
      <c r="AG465" s="124">
        <f t="shared" si="887"/>
        <v>0</v>
      </c>
    </row>
    <row r="466" spans="2:33" ht="15" customHeight="1" x14ac:dyDescent="0.25">
      <c r="B466" s="880">
        <f>[1]Sheet1!$B$308</f>
        <v>1476</v>
      </c>
      <c r="C466" s="1224" t="str">
        <f>[1]Sheet1!$C$308</f>
        <v>Muro De Contención MC-1E (Contención 1.00m, altura 2.50m)</v>
      </c>
      <c r="D466" s="1225"/>
      <c r="E466" s="1225"/>
      <c r="F466" s="1225"/>
      <c r="G466" s="491" t="str">
        <f>[1]Sheet1!$E$308</f>
        <v>ml</v>
      </c>
      <c r="H466" s="492">
        <f>[1]Sheet1!$D$308</f>
        <v>27.3</v>
      </c>
      <c r="I466" s="37">
        <f>[1]Sheet1!$F$308</f>
        <v>3770</v>
      </c>
      <c r="J466" s="43">
        <f t="shared" si="1105"/>
        <v>102921</v>
      </c>
      <c r="K466" s="747"/>
      <c r="L466" s="26">
        <v>10</v>
      </c>
      <c r="M466" s="817"/>
      <c r="N466" s="12"/>
      <c r="O466" s="12">
        <f t="shared" si="1106"/>
        <v>17.3</v>
      </c>
      <c r="P466" s="428">
        <f t="shared" si="1107"/>
        <v>65221</v>
      </c>
      <c r="Q466" s="747"/>
      <c r="R466" s="26">
        <v>0</v>
      </c>
      <c r="S466" s="12"/>
      <c r="T466" s="27">
        <f t="shared" si="1108"/>
        <v>0</v>
      </c>
      <c r="U466" s="747"/>
      <c r="V466" s="47">
        <f t="shared" si="1109"/>
        <v>0</v>
      </c>
      <c r="W466" s="37">
        <f t="shared" si="1110"/>
        <v>0</v>
      </c>
      <c r="X466" s="37">
        <f t="shared" si="1111"/>
        <v>0</v>
      </c>
      <c r="Y466" s="808">
        <f t="shared" si="1112"/>
        <v>0</v>
      </c>
      <c r="Z466" s="747"/>
      <c r="AA466" s="26">
        <f t="shared" si="1113"/>
        <v>27.3</v>
      </c>
      <c r="AB466" s="37">
        <f t="shared" si="1114"/>
        <v>102921</v>
      </c>
      <c r="AC466" s="808">
        <f t="shared" si="1115"/>
        <v>1</v>
      </c>
      <c r="AF466" s="16">
        <f t="shared" si="886"/>
        <v>102921</v>
      </c>
      <c r="AG466" s="124">
        <f t="shared" si="887"/>
        <v>-37700</v>
      </c>
    </row>
    <row r="467" spans="2:33" ht="15" customHeight="1" x14ac:dyDescent="0.25">
      <c r="B467" s="899">
        <v>1480</v>
      </c>
      <c r="C467" s="1224" t="s">
        <v>349</v>
      </c>
      <c r="D467" s="1225"/>
      <c r="E467" s="1225"/>
      <c r="F467" s="1225"/>
      <c r="G467" s="491" t="str">
        <f>[1]Sheet1!$E$308</f>
        <v>ml</v>
      </c>
      <c r="H467" s="492"/>
      <c r="I467" s="37" t="e">
        <f>#REF!</f>
        <v>#REF!</v>
      </c>
      <c r="J467" s="43" t="e">
        <f t="shared" ref="J467" si="1152">ROUND(H467*I467,2)</f>
        <v>#REF!</v>
      </c>
      <c r="K467" s="869"/>
      <c r="L467" s="26"/>
      <c r="M467" s="817"/>
      <c r="N467" s="868" t="e">
        <f>#REF!</f>
        <v>#REF!</v>
      </c>
      <c r="O467" s="868" t="e">
        <f t="shared" ref="O467:O468" si="1153">H467-L467+M467+N467</f>
        <v>#REF!</v>
      </c>
      <c r="P467" s="428" t="e">
        <f t="shared" ref="P467:P468" si="1154">ROUND(I467*O467,2)</f>
        <v>#REF!</v>
      </c>
      <c r="Q467" s="869"/>
      <c r="R467" s="26">
        <v>0</v>
      </c>
      <c r="S467" s="868"/>
      <c r="T467" s="27">
        <f t="shared" ref="T467:T468" si="1155">R467+S467</f>
        <v>0</v>
      </c>
      <c r="U467" s="869"/>
      <c r="V467" s="47" t="e">
        <f t="shared" ref="V467:V468" si="1156">ROUND(R467*I467,2)</f>
        <v>#REF!</v>
      </c>
      <c r="W467" s="37" t="e">
        <f t="shared" ref="W467:W468" si="1157">ROUND(S467*I467,2)</f>
        <v>#REF!</v>
      </c>
      <c r="X467" s="37" t="e">
        <f t="shared" ref="X467:X468" si="1158">ROUND(T467*I467,2)</f>
        <v>#REF!</v>
      </c>
      <c r="Y467" s="848" t="e">
        <f t="shared" ref="Y467:Y468" si="1159">ROUND(X467/J467,4)</f>
        <v>#REF!</v>
      </c>
      <c r="Z467" s="869"/>
      <c r="AA467" s="26">
        <f t="shared" ref="AA467:AA468" si="1160">H467-T467</f>
        <v>0</v>
      </c>
      <c r="AB467" s="37" t="e">
        <f t="shared" ref="AB467:AB468" si="1161">ROUND(AA467*I467,2)</f>
        <v>#REF!</v>
      </c>
      <c r="AC467" s="848" t="e">
        <f t="shared" ref="AC467:AC468" si="1162">ROUND(AB467/J467,4)</f>
        <v>#REF!</v>
      </c>
      <c r="AF467" s="16" t="e">
        <f t="shared" ref="AF467:AF468" si="1163">X467+AB467</f>
        <v>#REF!</v>
      </c>
      <c r="AG467" s="124" t="e">
        <f t="shared" ref="AG467:AG468" si="1164">P467-AF467</f>
        <v>#REF!</v>
      </c>
    </row>
    <row r="468" spans="2:33" ht="15" customHeight="1" x14ac:dyDescent="0.25">
      <c r="B468" s="898">
        <f>[1]Sheet1!$B$124</f>
        <v>1493</v>
      </c>
      <c r="C468" s="1186" t="str">
        <f>[1]Sheet1!$C$124</f>
        <v>Cerco de tubo de 2" + Malla Cal 10, 2m de altura</v>
      </c>
      <c r="D468" s="1187"/>
      <c r="E468" s="1187"/>
      <c r="F468" s="1187"/>
      <c r="G468" s="491" t="str">
        <f>[1]Sheet1!$E$124</f>
        <v>ml</v>
      </c>
      <c r="H468" s="811">
        <v>0</v>
      </c>
      <c r="I468" s="45">
        <f>[1]Sheet1!$F$124</f>
        <v>439</v>
      </c>
      <c r="J468" s="804">
        <f>ROUND(H468*I468,2)</f>
        <v>0</v>
      </c>
      <c r="K468" s="873"/>
      <c r="L468" s="25"/>
      <c r="M468" s="811">
        <v>33</v>
      </c>
      <c r="N468" s="706"/>
      <c r="O468" s="706">
        <f t="shared" si="1153"/>
        <v>33</v>
      </c>
      <c r="P468" s="795">
        <f t="shared" si="1154"/>
        <v>14487</v>
      </c>
      <c r="Q468" s="873"/>
      <c r="R468" s="25">
        <v>0</v>
      </c>
      <c r="S468" s="706"/>
      <c r="T468" s="812">
        <f t="shared" si="1155"/>
        <v>0</v>
      </c>
      <c r="U468" s="873"/>
      <c r="V468" s="44">
        <f t="shared" si="1156"/>
        <v>0</v>
      </c>
      <c r="W468" s="45">
        <f t="shared" si="1157"/>
        <v>0</v>
      </c>
      <c r="X468" s="45">
        <f t="shared" si="1158"/>
        <v>0</v>
      </c>
      <c r="Y468" s="441" t="e">
        <f t="shared" si="1159"/>
        <v>#DIV/0!</v>
      </c>
      <c r="Z468" s="873"/>
      <c r="AA468" s="25">
        <f t="shared" si="1160"/>
        <v>0</v>
      </c>
      <c r="AB468" s="45">
        <f t="shared" si="1161"/>
        <v>0</v>
      </c>
      <c r="AC468" s="441" t="e">
        <f t="shared" si="1162"/>
        <v>#DIV/0!</v>
      </c>
      <c r="AF468" s="16">
        <f t="shared" si="1163"/>
        <v>0</v>
      </c>
      <c r="AG468" s="124">
        <f t="shared" si="1164"/>
        <v>14487</v>
      </c>
    </row>
    <row r="469" spans="2:33" ht="15" customHeight="1" thickBot="1" x14ac:dyDescent="0.3">
      <c r="B469" s="900">
        <v>1495</v>
      </c>
      <c r="C469" s="1318" t="s">
        <v>350</v>
      </c>
      <c r="D469" s="1319"/>
      <c r="E469" s="1319"/>
      <c r="F469" s="1319"/>
      <c r="G469" s="810" t="s">
        <v>44</v>
      </c>
      <c r="H469" s="811"/>
      <c r="I469" s="45" t="e">
        <f>#REF!</f>
        <v>#REF!</v>
      </c>
      <c r="J469" s="804" t="e">
        <f>ROUND(H469*I469,2)</f>
        <v>#REF!</v>
      </c>
      <c r="K469" s="809"/>
      <c r="L469" s="25"/>
      <c r="M469" s="816"/>
      <c r="N469" s="706">
        <v>1</v>
      </c>
      <c r="O469" s="706">
        <f t="shared" si="1106"/>
        <v>1</v>
      </c>
      <c r="P469" s="795" t="e">
        <f t="shared" si="1107"/>
        <v>#REF!</v>
      </c>
      <c r="Q469" s="809"/>
      <c r="R469" s="25">
        <v>0</v>
      </c>
      <c r="S469" s="706"/>
      <c r="T469" s="812">
        <f t="shared" si="1108"/>
        <v>0</v>
      </c>
      <c r="U469" s="809"/>
      <c r="V469" s="44" t="e">
        <f t="shared" si="1109"/>
        <v>#REF!</v>
      </c>
      <c r="W469" s="45" t="e">
        <f t="shared" si="1110"/>
        <v>#REF!</v>
      </c>
      <c r="X469" s="45" t="e">
        <f t="shared" si="1111"/>
        <v>#REF!</v>
      </c>
      <c r="Y469" s="441" t="e">
        <f t="shared" si="1112"/>
        <v>#REF!</v>
      </c>
      <c r="Z469" s="809"/>
      <c r="AA469" s="25">
        <f t="shared" si="1113"/>
        <v>0</v>
      </c>
      <c r="AB469" s="45" t="e">
        <f t="shared" si="1114"/>
        <v>#REF!</v>
      </c>
      <c r="AC469" s="441" t="e">
        <f t="shared" si="1115"/>
        <v>#REF!</v>
      </c>
      <c r="AF469" s="16" t="e">
        <f t="shared" si="886"/>
        <v>#REF!</v>
      </c>
      <c r="AG469" s="124" t="e">
        <f t="shared" si="887"/>
        <v>#REF!</v>
      </c>
    </row>
    <row r="470" spans="2:33" ht="23.25" customHeight="1" thickBot="1" x14ac:dyDescent="0.3">
      <c r="B470" s="299"/>
      <c r="C470" s="442"/>
      <c r="D470" s="322"/>
      <c r="E470" s="322"/>
      <c r="F470" s="322"/>
      <c r="G470" s="526"/>
      <c r="H470" s="1189" t="s">
        <v>308</v>
      </c>
      <c r="I470" s="1190"/>
      <c r="J470" s="451">
        <f>SUM(J460:J466)</f>
        <v>193167.66</v>
      </c>
      <c r="K470" s="454"/>
      <c r="L470" s="455"/>
      <c r="M470" s="456"/>
      <c r="N470" s="456"/>
      <c r="O470" s="456"/>
      <c r="P470" s="451" t="e">
        <f>SUM(P460:P469)</f>
        <v>#REF!</v>
      </c>
      <c r="Q470" s="454"/>
      <c r="R470" s="455"/>
      <c r="S470" s="456"/>
      <c r="T470" s="457"/>
      <c r="U470" s="454"/>
      <c r="V470" s="451">
        <f>SUM(V460:V466)</f>
        <v>0</v>
      </c>
      <c r="W470" s="451">
        <f>SUM(W460:W466)</f>
        <v>0</v>
      </c>
      <c r="X470" s="451">
        <f>SUM(X460:X466)</f>
        <v>0</v>
      </c>
      <c r="Y470" s="533" t="e">
        <f>ROUND(X470/P470,4)</f>
        <v>#REF!</v>
      </c>
      <c r="Z470" s="454"/>
      <c r="AA470" s="517"/>
      <c r="AB470" s="451">
        <f>SUM(AB460:AB466)</f>
        <v>193167.66</v>
      </c>
      <c r="AC470" s="533" t="e">
        <f t="shared" ref="AC470" si="1165">ROUND(AB470/P470,4)</f>
        <v>#REF!</v>
      </c>
      <c r="AF470" s="16">
        <f t="shared" si="886"/>
        <v>193167.66</v>
      </c>
      <c r="AG470" s="124" t="e">
        <f t="shared" si="887"/>
        <v>#REF!</v>
      </c>
    </row>
    <row r="471" spans="2:33" ht="23.25" customHeight="1" thickBot="1" x14ac:dyDescent="0.3">
      <c r="B471" s="1226" t="s">
        <v>317</v>
      </c>
      <c r="C471" s="1227"/>
      <c r="D471" s="1227"/>
      <c r="E471" s="1227"/>
      <c r="F471" s="1227"/>
      <c r="G471" s="1227"/>
      <c r="H471" s="1227"/>
      <c r="I471" s="1228"/>
      <c r="J471" s="451">
        <f>SUM(J470,J236,J240,J246,J249,J252,J258,J264,J273,J277,J283,J287,J290,J296,J301,J308,J312,J318,J321,J324,J329,J335,J345,J356,J362,J365,J368,J373,J379,J386,J390,J396,J399,J402,J407,J413,J421,J438,J442,J446,J449,J453,J458)</f>
        <v>1905019.3500000006</v>
      </c>
      <c r="K471" s="454"/>
      <c r="L471" s="537"/>
      <c r="M471" s="537"/>
      <c r="N471" s="537"/>
      <c r="O471" s="537"/>
      <c r="P471" s="451" t="e">
        <f>SUM(P470,P236,P240,P246,P249,P252,P258,P264,P273,P277,P283,P287,P290,P296,P301,P308,P312,P318,P321,P324,P329,P335,P338,P345,P348,P352,P356,P362,P365,P368,P373,P379,P386,P390,P396,P399,P402,P407,P413,P421,P424,P427,P431,P438,P442,P446,P449,P453,P458,)</f>
        <v>#REF!</v>
      </c>
      <c r="Q471" s="454"/>
      <c r="R471" s="538"/>
      <c r="S471" s="538"/>
      <c r="T471" s="538"/>
      <c r="U471" s="454"/>
      <c r="V471" s="451">
        <f>SUM(V470,V236,V240,V246,V249,V252,V258,V264,V273,V277,V283,V287,V290,V296,V301,V308,V312,V318,V321,V324,V329,V335,V345,V356,V362,V365,V368,V373,V379,V386,V390,V396,V399,V402,V407,V413,V421,V438,V442,V446,V449,V453,V458)</f>
        <v>271136.06</v>
      </c>
      <c r="W471" s="451">
        <f>SUM(W470,W236,W240,W246,W249,W252,W258,W264,W273,W277,W283,W287,W290,W296,W301,W308,W312,W318,W321,W324,W329,W335,W345,W356,W362,W365,W368,W373,W379,W386,W390,W396,W399,W402,W407,W413,W421,W438,W442,W446,W449,W453,W458)</f>
        <v>0</v>
      </c>
      <c r="X471" s="451">
        <f>SUM(X470,X236,X240,X246,X249,X252,X258,X264,X273,X277,X283,X287,X290,X296,X301,X308,X312,X318,X321,X324,X329,X335,X345,X356,X362,X365,X368,X373,X379,X386,X390,X396,X399,X402,X407,X413,X421,X438,X442,X446,X449,X453,X458)</f>
        <v>271136.06</v>
      </c>
      <c r="Y471" s="539" t="e">
        <f>ROUND(X471/P471,4)</f>
        <v>#REF!</v>
      </c>
      <c r="Z471" s="454"/>
      <c r="AA471" s="537"/>
      <c r="AB471" s="451">
        <f>SUM(AB470,AB236,AB240,AB246,AB249,AB252,AB258,AB264,AB273,AB277,AB283,AB287,AB290,AB296,AB301,AB308,AB312,AB318,AB321,AB324,AB329,AB335,AB345,AB356,AB362,AB365,AB368,AB373,AB379,AB386,AB390,AB396,AB399,AB402,AB407,AB413,AB421,AB438,AB442,AB446,AB449,AB453,AB458)</f>
        <v>1490755.7000000002</v>
      </c>
      <c r="AC471" s="540" t="e">
        <f>ROUND(AB471/P471,4)</f>
        <v>#REF!</v>
      </c>
      <c r="AF471" s="16">
        <f t="shared" si="886"/>
        <v>1761891.7600000002</v>
      </c>
      <c r="AG471" s="124" t="e">
        <f t="shared" si="887"/>
        <v>#REF!</v>
      </c>
    </row>
    <row r="472" spans="2:33" ht="5.25" customHeight="1" x14ac:dyDescent="0.25">
      <c r="AF472" s="16"/>
    </row>
    <row r="473" spans="2:33" ht="15" thickBot="1" x14ac:dyDescent="0.3">
      <c r="J473" s="737"/>
      <c r="P473" s="736"/>
      <c r="W473" s="737"/>
    </row>
    <row r="474" spans="2:33" ht="18.75" customHeight="1" thickBot="1" x14ac:dyDescent="0.3">
      <c r="G474" s="703"/>
      <c r="H474" s="703"/>
      <c r="I474" s="703"/>
      <c r="J474" s="1229" t="s">
        <v>283</v>
      </c>
      <c r="K474" s="1230"/>
      <c r="L474" s="1230"/>
      <c r="M474" s="1230"/>
      <c r="N474" s="1230"/>
      <c r="O474" s="1230"/>
      <c r="P474" s="1230"/>
      <c r="Q474" s="1230"/>
      <c r="R474" s="1230"/>
      <c r="S474" s="1230"/>
      <c r="T474" s="1231"/>
      <c r="U474" s="703"/>
      <c r="V474" s="703"/>
      <c r="W474" s="703"/>
      <c r="X474" s="703"/>
      <c r="Y474" s="91"/>
      <c r="Z474" s="91"/>
      <c r="AA474" s="91"/>
      <c r="AB474" s="91"/>
      <c r="AC474" s="91"/>
      <c r="AD474" s="91"/>
      <c r="AE474" s="91"/>
      <c r="AF474" s="91"/>
      <c r="AG474" s="91"/>
    </row>
    <row r="475" spans="2:33" ht="4.5" customHeight="1" thickBot="1" x14ac:dyDescent="0.3">
      <c r="G475" s="704"/>
      <c r="H475" s="705"/>
      <c r="I475" s="705"/>
      <c r="J475" s="358"/>
      <c r="K475" s="358"/>
      <c r="L475" s="420"/>
      <c r="M475" s="420"/>
      <c r="N475" s="420"/>
      <c r="O475" s="420"/>
      <c r="P475" s="432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  <c r="AF475" s="358"/>
      <c r="AG475" s="358"/>
    </row>
    <row r="476" spans="2:33" ht="15.75" customHeight="1" x14ac:dyDescent="0.25">
      <c r="J476" s="1234" t="s">
        <v>277</v>
      </c>
      <c r="K476" s="1235"/>
      <c r="L476" s="1235"/>
      <c r="M476" s="1235"/>
      <c r="N476" s="1235"/>
      <c r="O476" s="1236"/>
      <c r="P476" s="362">
        <f>X471</f>
        <v>271136.06</v>
      </c>
      <c r="Q476" s="359"/>
      <c r="R476" s="1201" t="s">
        <v>278</v>
      </c>
      <c r="S476" s="1202"/>
      <c r="T476" s="367">
        <f>ROUND(J471*0,2)</f>
        <v>0</v>
      </c>
      <c r="U476" s="360"/>
      <c r="W476" s="543"/>
      <c r="Y476" s="359"/>
      <c r="Z476" s="359"/>
      <c r="AA476" s="359"/>
      <c r="AB476" s="365"/>
      <c r="AD476" s="361"/>
      <c r="AE476" s="361"/>
      <c r="AF476" s="361"/>
    </row>
    <row r="477" spans="2:33" ht="15.75" customHeight="1" x14ac:dyDescent="0.25">
      <c r="J477" s="1212" t="s">
        <v>279</v>
      </c>
      <c r="K477" s="1213"/>
      <c r="L477" s="1213"/>
      <c r="M477" s="1213"/>
      <c r="N477" s="1213"/>
      <c r="O477" s="1214"/>
      <c r="P477" s="363">
        <f>V471</f>
        <v>271136.06</v>
      </c>
      <c r="Q477" s="359"/>
      <c r="R477" s="1215" t="s">
        <v>280</v>
      </c>
      <c r="S477" s="1216"/>
      <c r="T477" s="368">
        <f>ROUND(P477*0,2)</f>
        <v>0</v>
      </c>
      <c r="U477" s="360"/>
      <c r="W477" s="544"/>
      <c r="Y477" s="359"/>
      <c r="Z477" s="359"/>
      <c r="AA477" s="359"/>
      <c r="AB477" s="365"/>
      <c r="AD477" s="370"/>
      <c r="AE477" s="370"/>
      <c r="AF477" s="361"/>
    </row>
    <row r="478" spans="2:33" ht="18.75" customHeight="1" thickBot="1" x14ac:dyDescent="0.3">
      <c r="J478" s="1219" t="s">
        <v>281</v>
      </c>
      <c r="K478" s="1220"/>
      <c r="L478" s="1220"/>
      <c r="M478" s="1220"/>
      <c r="N478" s="1220"/>
      <c r="O478" s="1221"/>
      <c r="P478" s="364">
        <f>AB471</f>
        <v>1490755.7000000002</v>
      </c>
      <c r="Q478" s="359"/>
      <c r="R478" s="1222" t="s">
        <v>282</v>
      </c>
      <c r="S478" s="1223"/>
      <c r="T478" s="369">
        <f>P477-T477</f>
        <v>271136.06</v>
      </c>
      <c r="U478" s="360"/>
      <c r="W478" s="543"/>
      <c r="Y478" s="88"/>
      <c r="Z478" s="88"/>
      <c r="AA478" s="88"/>
      <c r="AB478" s="366"/>
      <c r="AD478" s="361"/>
      <c r="AE478" s="361"/>
      <c r="AF478" s="361"/>
    </row>
    <row r="480" spans="2:33" x14ac:dyDescent="0.25">
      <c r="G480" s="815"/>
    </row>
    <row r="481" spans="7:18" x14ac:dyDescent="0.25">
      <c r="G481" s="815"/>
    </row>
    <row r="482" spans="7:18" x14ac:dyDescent="0.25">
      <c r="G482" s="815"/>
    </row>
    <row r="483" spans="7:18" x14ac:dyDescent="0.25">
      <c r="M483" s="835"/>
      <c r="N483" s="1233" t="s">
        <v>323</v>
      </c>
      <c r="O483" s="1233"/>
      <c r="P483" s="836" t="s">
        <v>324</v>
      </c>
      <c r="Q483" s="123"/>
      <c r="R483" s="12" t="s">
        <v>326</v>
      </c>
    </row>
    <row r="484" spans="7:18" ht="15" customHeight="1" x14ac:dyDescent="0.25">
      <c r="M484" s="835"/>
      <c r="N484" s="1317">
        <f>J471+J198</f>
        <v>3711664.0000000009</v>
      </c>
      <c r="O484" s="1317"/>
      <c r="P484" s="870" t="e">
        <f>P198+P471</f>
        <v>#REF!</v>
      </c>
      <c r="Q484" s="123"/>
      <c r="R484" s="837" t="e">
        <f>P484-N484</f>
        <v>#REF!</v>
      </c>
    </row>
    <row r="485" spans="7:18" x14ac:dyDescent="0.25">
      <c r="M485" s="835"/>
      <c r="N485" s="835"/>
      <c r="O485" s="835"/>
      <c r="P485" s="836"/>
      <c r="Q485" s="123"/>
      <c r="R485" s="12"/>
    </row>
    <row r="486" spans="7:18" x14ac:dyDescent="0.25">
      <c r="M486" s="835"/>
      <c r="N486" s="835"/>
      <c r="O486" s="835"/>
      <c r="P486" s="836"/>
      <c r="Q486" s="123"/>
      <c r="R486" s="12" t="s">
        <v>325</v>
      </c>
    </row>
    <row r="487" spans="7:18" ht="18" customHeight="1" x14ac:dyDescent="0.25">
      <c r="M487" s="835"/>
      <c r="N487" s="835"/>
      <c r="O487" s="835"/>
      <c r="P487" s="836"/>
      <c r="Q487" s="123"/>
      <c r="R487" s="931" t="e">
        <f>R484/N484</f>
        <v>#REF!</v>
      </c>
    </row>
    <row r="492" spans="7:18" x14ac:dyDescent="0.25">
      <c r="O492" s="883">
        <v>0.2</v>
      </c>
      <c r="P492" s="124">
        <v>4453996.9000000004</v>
      </c>
    </row>
    <row r="494" spans="7:18" x14ac:dyDescent="0.25">
      <c r="P494" s="858"/>
    </row>
  </sheetData>
  <mergeCells count="515">
    <mergeCell ref="H427:I427"/>
    <mergeCell ref="C428:F428"/>
    <mergeCell ref="C429:F429"/>
    <mergeCell ref="C430:F430"/>
    <mergeCell ref="H431:I431"/>
    <mergeCell ref="C422:F422"/>
    <mergeCell ref="C423:F423"/>
    <mergeCell ref="H424:I424"/>
    <mergeCell ref="C186:F186"/>
    <mergeCell ref="C358:F358"/>
    <mergeCell ref="C340:F340"/>
    <mergeCell ref="C341:F341"/>
    <mergeCell ref="C342:F342"/>
    <mergeCell ref="C343:F343"/>
    <mergeCell ref="C361:F361"/>
    <mergeCell ref="H362:I362"/>
    <mergeCell ref="C412:F412"/>
    <mergeCell ref="C363:F363"/>
    <mergeCell ref="C344:F344"/>
    <mergeCell ref="H345:I345"/>
    <mergeCell ref="C353:F353"/>
    <mergeCell ref="H356:I356"/>
    <mergeCell ref="C357:F357"/>
    <mergeCell ref="C367:F367"/>
    <mergeCell ref="C452:F452"/>
    <mergeCell ref="C459:F459"/>
    <mergeCell ref="N484:O484"/>
    <mergeCell ref="C469:F469"/>
    <mergeCell ref="C81:F81"/>
    <mergeCell ref="C456:F456"/>
    <mergeCell ref="C457:F457"/>
    <mergeCell ref="H458:I458"/>
    <mergeCell ref="C462:F462"/>
    <mergeCell ref="C464:F464"/>
    <mergeCell ref="C463:F463"/>
    <mergeCell ref="H449:I449"/>
    <mergeCell ref="C450:F450"/>
    <mergeCell ref="C467:F467"/>
    <mergeCell ref="C131:F131"/>
    <mergeCell ref="C132:F132"/>
    <mergeCell ref="C133:F133"/>
    <mergeCell ref="C134:F134"/>
    <mergeCell ref="H135:I135"/>
    <mergeCell ref="C136:F136"/>
    <mergeCell ref="C137:F137"/>
    <mergeCell ref="C156:F156"/>
    <mergeCell ref="C425:F425"/>
    <mergeCell ref="C426:F426"/>
    <mergeCell ref="H368:I368"/>
    <mergeCell ref="C354:F354"/>
    <mergeCell ref="C360:F360"/>
    <mergeCell ref="C359:F359"/>
    <mergeCell ref="C369:F369"/>
    <mergeCell ref="C31:F31"/>
    <mergeCell ref="C68:F68"/>
    <mergeCell ref="C128:F128"/>
    <mergeCell ref="H373:I373"/>
    <mergeCell ref="C364:F364"/>
    <mergeCell ref="C59:F59"/>
    <mergeCell ref="H58:I58"/>
    <mergeCell ref="C60:F60"/>
    <mergeCell ref="H55:I55"/>
    <mergeCell ref="C56:F56"/>
    <mergeCell ref="C53:F53"/>
    <mergeCell ref="C54:F54"/>
    <mergeCell ref="C42:F42"/>
    <mergeCell ref="C43:F43"/>
    <mergeCell ref="C71:F71"/>
    <mergeCell ref="C67:F67"/>
    <mergeCell ref="H69:I69"/>
    <mergeCell ref="C70:F70"/>
    <mergeCell ref="C61:F61"/>
    <mergeCell ref="C398:F398"/>
    <mergeCell ref="B4:I4"/>
    <mergeCell ref="B5:I5"/>
    <mergeCell ref="B6:I6"/>
    <mergeCell ref="B8:E8"/>
    <mergeCell ref="F8:J8"/>
    <mergeCell ref="H41:I41"/>
    <mergeCell ref="C49:F49"/>
    <mergeCell ref="C50:F50"/>
    <mergeCell ref="C52:F52"/>
    <mergeCell ref="H45:I45"/>
    <mergeCell ref="C46:F46"/>
    <mergeCell ref="C47:F47"/>
    <mergeCell ref="H48:I48"/>
    <mergeCell ref="H37:I37"/>
    <mergeCell ref="C38:F38"/>
    <mergeCell ref="C39:F39"/>
    <mergeCell ref="C40:F40"/>
    <mergeCell ref="C44:F44"/>
    <mergeCell ref="C51:F51"/>
    <mergeCell ref="C57:F57"/>
    <mergeCell ref="C355:F355"/>
    <mergeCell ref="B11:E11"/>
    <mergeCell ref="F11:J11"/>
    <mergeCell ref="R11:V11"/>
    <mergeCell ref="V17:Y17"/>
    <mergeCell ref="H33:I33"/>
    <mergeCell ref="C34:F34"/>
    <mergeCell ref="C35:F35"/>
    <mergeCell ref="C36:F36"/>
    <mergeCell ref="C30:F30"/>
    <mergeCell ref="C32:F32"/>
    <mergeCell ref="C24:F24"/>
    <mergeCell ref="C25:F25"/>
    <mergeCell ref="C26:F26"/>
    <mergeCell ref="C27:F27"/>
    <mergeCell ref="C28:F28"/>
    <mergeCell ref="C29:F29"/>
    <mergeCell ref="W11:Y11"/>
    <mergeCell ref="B12:E12"/>
    <mergeCell ref="F12:J12"/>
    <mergeCell ref="R12:V12"/>
    <mergeCell ref="W12:Y12"/>
    <mergeCell ref="W8:Y8"/>
    <mergeCell ref="B9:E9"/>
    <mergeCell ref="F9:J9"/>
    <mergeCell ref="R9:V9"/>
    <mergeCell ref="W9:Y9"/>
    <mergeCell ref="B10:E10"/>
    <mergeCell ref="F10:J10"/>
    <mergeCell ref="R10:V10"/>
    <mergeCell ref="W10:Y10"/>
    <mergeCell ref="R8:V8"/>
    <mergeCell ref="AA17:AC17"/>
    <mergeCell ref="C18:F18"/>
    <mergeCell ref="B20:B21"/>
    <mergeCell ref="C20:J21"/>
    <mergeCell ref="R20:T21"/>
    <mergeCell ref="V20:Y21"/>
    <mergeCell ref="B13:E13"/>
    <mergeCell ref="F13:J13"/>
    <mergeCell ref="B14:E14"/>
    <mergeCell ref="F14:J14"/>
    <mergeCell ref="R15:W16"/>
    <mergeCell ref="B17:B18"/>
    <mergeCell ref="C17:J17"/>
    <mergeCell ref="L17:O17"/>
    <mergeCell ref="P17:P18"/>
    <mergeCell ref="R17:T17"/>
    <mergeCell ref="C62:F62"/>
    <mergeCell ref="C63:F63"/>
    <mergeCell ref="C64:F64"/>
    <mergeCell ref="C65:F65"/>
    <mergeCell ref="C66:F66"/>
    <mergeCell ref="C80:F80"/>
    <mergeCell ref="C75:F75"/>
    <mergeCell ref="C76:F76"/>
    <mergeCell ref="H77:I77"/>
    <mergeCell ref="C78:F78"/>
    <mergeCell ref="C79:F79"/>
    <mergeCell ref="C72:F72"/>
    <mergeCell ref="C73:F73"/>
    <mergeCell ref="H74:I74"/>
    <mergeCell ref="C85:F85"/>
    <mergeCell ref="H86:I86"/>
    <mergeCell ref="C87:F87"/>
    <mergeCell ref="C88:F88"/>
    <mergeCell ref="C89:F89"/>
    <mergeCell ref="C90:F90"/>
    <mergeCell ref="H82:I82"/>
    <mergeCell ref="C83:F83"/>
    <mergeCell ref="C84:F84"/>
    <mergeCell ref="C100:F100"/>
    <mergeCell ref="C98:F98"/>
    <mergeCell ref="H99:I99"/>
    <mergeCell ref="C104:F104"/>
    <mergeCell ref="C91:F91"/>
    <mergeCell ref="C92:F92"/>
    <mergeCell ref="H93:I93"/>
    <mergeCell ref="C94:F94"/>
    <mergeCell ref="C97:F97"/>
    <mergeCell ref="C96:F96"/>
    <mergeCell ref="C95:F95"/>
    <mergeCell ref="H114:I114"/>
    <mergeCell ref="C120:F120"/>
    <mergeCell ref="H118:I118"/>
    <mergeCell ref="C119:G119"/>
    <mergeCell ref="C115:F115"/>
    <mergeCell ref="C105:F105"/>
    <mergeCell ref="H106:I106"/>
    <mergeCell ref="C107:F107"/>
    <mergeCell ref="C108:F108"/>
    <mergeCell ref="C110:F110"/>
    <mergeCell ref="C123:F123"/>
    <mergeCell ref="C124:F124"/>
    <mergeCell ref="C125:F125"/>
    <mergeCell ref="C126:F126"/>
    <mergeCell ref="C139:F139"/>
    <mergeCell ref="C140:F140"/>
    <mergeCell ref="C121:F121"/>
    <mergeCell ref="C109:F109"/>
    <mergeCell ref="C111:F111"/>
    <mergeCell ref="C112:F112"/>
    <mergeCell ref="C113:F113"/>
    <mergeCell ref="C122:F122"/>
    <mergeCell ref="C149:F149"/>
    <mergeCell ref="C150:F150"/>
    <mergeCell ref="C151:F151"/>
    <mergeCell ref="C152:F152"/>
    <mergeCell ref="C153:F153"/>
    <mergeCell ref="C127:F127"/>
    <mergeCell ref="H130:I130"/>
    <mergeCell ref="C144:F144"/>
    <mergeCell ref="C145:F145"/>
    <mergeCell ref="H143:I143"/>
    <mergeCell ref="C141:F141"/>
    <mergeCell ref="C142:F142"/>
    <mergeCell ref="H138:I138"/>
    <mergeCell ref="C129:F129"/>
    <mergeCell ref="H175:I175"/>
    <mergeCell ref="C176:F176"/>
    <mergeCell ref="H164:I164"/>
    <mergeCell ref="C165:F165"/>
    <mergeCell ref="C166:F166"/>
    <mergeCell ref="H167:I167"/>
    <mergeCell ref="C168:F168"/>
    <mergeCell ref="C169:F169"/>
    <mergeCell ref="C22:F22"/>
    <mergeCell ref="C101:F101"/>
    <mergeCell ref="C102:F102"/>
    <mergeCell ref="H103:I103"/>
    <mergeCell ref="C116:F116"/>
    <mergeCell ref="C117:F117"/>
    <mergeCell ref="H147:I147"/>
    <mergeCell ref="C155:F155"/>
    <mergeCell ref="H154:I154"/>
    <mergeCell ref="H160:I160"/>
    <mergeCell ref="C162:F162"/>
    <mergeCell ref="C159:F159"/>
    <mergeCell ref="C146:F146"/>
    <mergeCell ref="C158:F158"/>
    <mergeCell ref="C161:F161"/>
    <mergeCell ref="C148:F148"/>
    <mergeCell ref="C177:F177"/>
    <mergeCell ref="C179:F179"/>
    <mergeCell ref="C180:F180"/>
    <mergeCell ref="C181:F181"/>
    <mergeCell ref="C182:F182"/>
    <mergeCell ref="C170:F170"/>
    <mergeCell ref="C172:F172"/>
    <mergeCell ref="C173:F173"/>
    <mergeCell ref="C174:F174"/>
    <mergeCell ref="C178:F178"/>
    <mergeCell ref="C171:F171"/>
    <mergeCell ref="C189:F189"/>
    <mergeCell ref="H190:I190"/>
    <mergeCell ref="C191:F191"/>
    <mergeCell ref="C192:F192"/>
    <mergeCell ref="C193:F193"/>
    <mergeCell ref="H183:I183"/>
    <mergeCell ref="C184:F184"/>
    <mergeCell ref="C185:F185"/>
    <mergeCell ref="C187:F187"/>
    <mergeCell ref="C188:F188"/>
    <mergeCell ref="B214:E214"/>
    <mergeCell ref="F214:J214"/>
    <mergeCell ref="R214:V214"/>
    <mergeCell ref="W214:Y214"/>
    <mergeCell ref="B215:E215"/>
    <mergeCell ref="F215:J215"/>
    <mergeCell ref="R215:V215"/>
    <mergeCell ref="W215:Y215"/>
    <mergeCell ref="C194:F194"/>
    <mergeCell ref="C195:F195"/>
    <mergeCell ref="H197:I197"/>
    <mergeCell ref="B210:I210"/>
    <mergeCell ref="B211:I211"/>
    <mergeCell ref="B212:I212"/>
    <mergeCell ref="J205:O205"/>
    <mergeCell ref="R205:S205"/>
    <mergeCell ref="B198:I198"/>
    <mergeCell ref="J201:T201"/>
    <mergeCell ref="J203:O203"/>
    <mergeCell ref="R203:S203"/>
    <mergeCell ref="J204:O204"/>
    <mergeCell ref="R204:S204"/>
    <mergeCell ref="B218:E218"/>
    <mergeCell ref="F218:J218"/>
    <mergeCell ref="R218:V218"/>
    <mergeCell ref="W218:Y218"/>
    <mergeCell ref="B219:E219"/>
    <mergeCell ref="F219:J219"/>
    <mergeCell ref="B216:E216"/>
    <mergeCell ref="F216:J216"/>
    <mergeCell ref="R216:V216"/>
    <mergeCell ref="W216:Y216"/>
    <mergeCell ref="B217:E217"/>
    <mergeCell ref="F217:J217"/>
    <mergeCell ref="R217:V217"/>
    <mergeCell ref="W217:Y217"/>
    <mergeCell ref="AA223:AC223"/>
    <mergeCell ref="C224:F224"/>
    <mergeCell ref="B226:B227"/>
    <mergeCell ref="C226:J227"/>
    <mergeCell ref="R226:T227"/>
    <mergeCell ref="V226:Y227"/>
    <mergeCell ref="B220:E220"/>
    <mergeCell ref="F220:J220"/>
    <mergeCell ref="R221:W222"/>
    <mergeCell ref="B223:B224"/>
    <mergeCell ref="C223:J223"/>
    <mergeCell ref="L223:O223"/>
    <mergeCell ref="P223:P224"/>
    <mergeCell ref="R223:T223"/>
    <mergeCell ref="V223:Y223"/>
    <mergeCell ref="C235:F235"/>
    <mergeCell ref="H236:I236"/>
    <mergeCell ref="C237:F237"/>
    <mergeCell ref="C238:F238"/>
    <mergeCell ref="C228:F228"/>
    <mergeCell ref="C230:F230"/>
    <mergeCell ref="C231:F231"/>
    <mergeCell ref="C232:F232"/>
    <mergeCell ref="C233:F233"/>
    <mergeCell ref="C234:F234"/>
    <mergeCell ref="C253:F253"/>
    <mergeCell ref="C254:F254"/>
    <mergeCell ref="C255:F255"/>
    <mergeCell ref="C256:F256"/>
    <mergeCell ref="C257:F257"/>
    <mergeCell ref="C250:F250"/>
    <mergeCell ref="C251:F251"/>
    <mergeCell ref="H252:I252"/>
    <mergeCell ref="C239:F239"/>
    <mergeCell ref="H240:I240"/>
    <mergeCell ref="C247:F247"/>
    <mergeCell ref="C248:F248"/>
    <mergeCell ref="H249:I249"/>
    <mergeCell ref="C243:F243"/>
    <mergeCell ref="C244:F244"/>
    <mergeCell ref="C245:F245"/>
    <mergeCell ref="H246:I246"/>
    <mergeCell ref="C241:F241"/>
    <mergeCell ref="C242:F242"/>
    <mergeCell ref="H258:I258"/>
    <mergeCell ref="C261:F261"/>
    <mergeCell ref="C262:F262"/>
    <mergeCell ref="C263:F263"/>
    <mergeCell ref="H264:I264"/>
    <mergeCell ref="H273:I273"/>
    <mergeCell ref="C274:F274"/>
    <mergeCell ref="C275:F275"/>
    <mergeCell ref="C276:F276"/>
    <mergeCell ref="C259:F259"/>
    <mergeCell ref="C260:F260"/>
    <mergeCell ref="C265:F265"/>
    <mergeCell ref="C266:F266"/>
    <mergeCell ref="C267:F267"/>
    <mergeCell ref="H277:I277"/>
    <mergeCell ref="C268:F268"/>
    <mergeCell ref="C269:F269"/>
    <mergeCell ref="C270:F270"/>
    <mergeCell ref="C271:F271"/>
    <mergeCell ref="C272:F272"/>
    <mergeCell ref="C282:F282"/>
    <mergeCell ref="H283:I283"/>
    <mergeCell ref="C284:F284"/>
    <mergeCell ref="C285:F285"/>
    <mergeCell ref="C286:F286"/>
    <mergeCell ref="H287:I287"/>
    <mergeCell ref="C278:F278"/>
    <mergeCell ref="C279:F279"/>
    <mergeCell ref="C280:F280"/>
    <mergeCell ref="C281:F281"/>
    <mergeCell ref="H290:I290"/>
    <mergeCell ref="C297:F297"/>
    <mergeCell ref="C298:F298"/>
    <mergeCell ref="C300:F300"/>
    <mergeCell ref="H301:I301"/>
    <mergeCell ref="C303:F303"/>
    <mergeCell ref="C288:F288"/>
    <mergeCell ref="C291:F291"/>
    <mergeCell ref="C292:F292"/>
    <mergeCell ref="C289:F289"/>
    <mergeCell ref="C293:F293"/>
    <mergeCell ref="C294:F294"/>
    <mergeCell ref="C295:F295"/>
    <mergeCell ref="H296:I296"/>
    <mergeCell ref="C299:F299"/>
    <mergeCell ref="C302:G302"/>
    <mergeCell ref="C314:F314"/>
    <mergeCell ref="C315:F315"/>
    <mergeCell ref="C316:F316"/>
    <mergeCell ref="C317:F317"/>
    <mergeCell ref="C304:F304"/>
    <mergeCell ref="C307:F307"/>
    <mergeCell ref="H308:I308"/>
    <mergeCell ref="C309:F309"/>
    <mergeCell ref="C311:F311"/>
    <mergeCell ref="H312:I312"/>
    <mergeCell ref="C305:F305"/>
    <mergeCell ref="C306:F306"/>
    <mergeCell ref="C310:F310"/>
    <mergeCell ref="N483:O483"/>
    <mergeCell ref="H402:I402"/>
    <mergeCell ref="C403:F403"/>
    <mergeCell ref="J476:O476"/>
    <mergeCell ref="C404:F404"/>
    <mergeCell ref="C405:F405"/>
    <mergeCell ref="C406:F406"/>
    <mergeCell ref="H407:I407"/>
    <mergeCell ref="C408:F408"/>
    <mergeCell ref="C409:F409"/>
    <mergeCell ref="C410:F410"/>
    <mergeCell ref="C411:F411"/>
    <mergeCell ref="C415:F415"/>
    <mergeCell ref="C416:F416"/>
    <mergeCell ref="H453:I453"/>
    <mergeCell ref="C454:F454"/>
    <mergeCell ref="C455:F455"/>
    <mergeCell ref="C460:F460"/>
    <mergeCell ref="C443:F443"/>
    <mergeCell ref="C444:F444"/>
    <mergeCell ref="C445:F445"/>
    <mergeCell ref="H446:I446"/>
    <mergeCell ref="C447:F447"/>
    <mergeCell ref="C448:F448"/>
    <mergeCell ref="J478:O478"/>
    <mergeCell ref="R478:S478"/>
    <mergeCell ref="C461:F461"/>
    <mergeCell ref="C465:F465"/>
    <mergeCell ref="C466:F466"/>
    <mergeCell ref="H470:I470"/>
    <mergeCell ref="B471:I471"/>
    <mergeCell ref="J474:T474"/>
    <mergeCell ref="C157:F157"/>
    <mergeCell ref="C401:F401"/>
    <mergeCell ref="C391:F391"/>
    <mergeCell ref="H365:I365"/>
    <mergeCell ref="C366:F366"/>
    <mergeCell ref="C378:F378"/>
    <mergeCell ref="H379:I379"/>
    <mergeCell ref="C380:F380"/>
    <mergeCell ref="C370:F370"/>
    <mergeCell ref="C371:F371"/>
    <mergeCell ref="C381:F381"/>
    <mergeCell ref="C382:F382"/>
    <mergeCell ref="C374:F374"/>
    <mergeCell ref="C375:F375"/>
    <mergeCell ref="C376:F376"/>
    <mergeCell ref="C377:F377"/>
    <mergeCell ref="J477:O477"/>
    <mergeCell ref="R477:S477"/>
    <mergeCell ref="C395:F395"/>
    <mergeCell ref="H396:I396"/>
    <mergeCell ref="C397:F397"/>
    <mergeCell ref="C383:F383"/>
    <mergeCell ref="C384:F384"/>
    <mergeCell ref="C385:F385"/>
    <mergeCell ref="H386:I386"/>
    <mergeCell ref="C387:F387"/>
    <mergeCell ref="C388:F388"/>
    <mergeCell ref="C392:F392"/>
    <mergeCell ref="C393:F393"/>
    <mergeCell ref="C394:F394"/>
    <mergeCell ref="C389:F389"/>
    <mergeCell ref="H390:I390"/>
    <mergeCell ref="H421:I421"/>
    <mergeCell ref="H413:I413"/>
    <mergeCell ref="C414:F414"/>
    <mergeCell ref="H438:I438"/>
    <mergeCell ref="C435:F435"/>
    <mergeCell ref="C439:F439"/>
    <mergeCell ref="C440:F440"/>
    <mergeCell ref="C451:F451"/>
    <mergeCell ref="R476:S476"/>
    <mergeCell ref="H318:I318"/>
    <mergeCell ref="C319:F319"/>
    <mergeCell ref="C320:F320"/>
    <mergeCell ref="H321:I321"/>
    <mergeCell ref="C339:G339"/>
    <mergeCell ref="C322:F322"/>
    <mergeCell ref="C323:F323"/>
    <mergeCell ref="H324:I324"/>
    <mergeCell ref="C325:F325"/>
    <mergeCell ref="C326:F326"/>
    <mergeCell ref="C327:F327"/>
    <mergeCell ref="C328:F328"/>
    <mergeCell ref="H329:I329"/>
    <mergeCell ref="C330:F330"/>
    <mergeCell ref="C331:F331"/>
    <mergeCell ref="C332:F332"/>
    <mergeCell ref="C333:F333"/>
    <mergeCell ref="C334:F334"/>
    <mergeCell ref="H335:I335"/>
    <mergeCell ref="C336:F336"/>
    <mergeCell ref="C337:F337"/>
    <mergeCell ref="H338:I338"/>
    <mergeCell ref="C372:F372"/>
    <mergeCell ref="C163:F163"/>
    <mergeCell ref="C468:F468"/>
    <mergeCell ref="C351:F351"/>
    <mergeCell ref="H352:I352"/>
    <mergeCell ref="C346:F346"/>
    <mergeCell ref="C347:F347"/>
    <mergeCell ref="H348:I348"/>
    <mergeCell ref="C349:F349"/>
    <mergeCell ref="C350:F350"/>
    <mergeCell ref="H399:I399"/>
    <mergeCell ref="C400:F400"/>
    <mergeCell ref="C417:F417"/>
    <mergeCell ref="C441:F441"/>
    <mergeCell ref="H442:I442"/>
    <mergeCell ref="C432:F432"/>
    <mergeCell ref="C433:F433"/>
    <mergeCell ref="C434:F434"/>
    <mergeCell ref="C436:F436"/>
    <mergeCell ref="C437:F437"/>
    <mergeCell ref="C418:F418"/>
    <mergeCell ref="C419:F419"/>
    <mergeCell ref="C420:F420"/>
    <mergeCell ref="C196:F196"/>
    <mergeCell ref="C313:F313"/>
  </mergeCells>
  <pageMargins left="0.70866141732283472" right="0.70866141732283472" top="0.9055118110236221" bottom="0.74803149606299213" header="0.31496062992125984" footer="0.31496062992125984"/>
  <pageSetup paperSize="5" scale="43" fitToHeight="0" orientation="landscape" r:id="rId1"/>
  <headerFooter>
    <oddHeader>&amp;C&amp;G</oddHeader>
  </headerFooter>
  <rowBreaks count="3" manualBreakCount="3">
    <brk id="37" min="1" max="27" man="1"/>
    <brk id="55" min="1" max="27" man="1"/>
    <brk id="106" min="1" max="27" man="1"/>
  </rowBreaks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"/>
  <sheetViews>
    <sheetView showGridLines="0" view="pageBreakPreview" topLeftCell="C1" zoomScale="85" zoomScaleNormal="100" zoomScaleSheetLayoutView="85" zoomScalePageLayoutView="70" workbookViewId="0">
      <selection activeCell="H28" sqref="H28"/>
    </sheetView>
  </sheetViews>
  <sheetFormatPr baseColWidth="10" defaultColWidth="11.42578125" defaultRowHeight="27.75" customHeight="1" x14ac:dyDescent="0.25"/>
  <cols>
    <col min="1" max="1" width="7.85546875" style="1004" customWidth="1"/>
    <col min="2" max="2" width="17" style="1003" customWidth="1"/>
    <col min="3" max="3" width="15.28515625" style="1003" customWidth="1"/>
    <col min="4" max="4" width="12.7109375" style="1003" customWidth="1"/>
    <col min="5" max="8" width="19.7109375" style="1003" customWidth="1"/>
    <col min="9" max="10" width="19.7109375" style="1010" customWidth="1"/>
    <col min="11" max="11" width="19.7109375" style="936" customWidth="1"/>
    <col min="12" max="16384" width="11.42578125" style="936"/>
  </cols>
  <sheetData>
    <row r="1" spans="1:11" s="935" customFormat="1" ht="15" x14ac:dyDescent="0.25">
      <c r="A1" s="1002"/>
      <c r="B1" s="1001"/>
      <c r="C1" s="1001"/>
      <c r="D1" s="1001"/>
      <c r="E1" s="1001"/>
      <c r="F1" s="1001"/>
      <c r="G1" s="1001"/>
      <c r="H1" s="1001"/>
      <c r="I1" s="1082"/>
      <c r="J1" s="1082"/>
    </row>
    <row r="2" spans="1:11" s="935" customFormat="1" ht="15.75" customHeight="1" x14ac:dyDescent="0.25">
      <c r="A2" s="1322" t="s">
        <v>801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</row>
    <row r="3" spans="1:11" s="935" customFormat="1" ht="15.75" customHeight="1" x14ac:dyDescent="0.25">
      <c r="A3" s="1322" t="s">
        <v>802</v>
      </c>
      <c r="B3" s="1322"/>
      <c r="C3" s="1322"/>
      <c r="D3" s="1322"/>
      <c r="E3" s="1322"/>
      <c r="F3" s="1322"/>
      <c r="G3" s="1322"/>
      <c r="H3" s="1322"/>
      <c r="I3" s="1322"/>
      <c r="J3" s="1322"/>
      <c r="K3" s="1322"/>
    </row>
    <row r="4" spans="1:11" s="935" customFormat="1" ht="15.75" x14ac:dyDescent="0.25">
      <c r="A4" s="1323" t="s">
        <v>958</v>
      </c>
      <c r="B4" s="1323"/>
      <c r="C4" s="1323"/>
      <c r="D4" s="1323"/>
      <c r="E4" s="1323"/>
      <c r="F4" s="1323"/>
      <c r="G4" s="1323"/>
      <c r="H4" s="1323"/>
      <c r="I4" s="1323"/>
      <c r="J4" s="1323"/>
      <c r="K4" s="1323"/>
    </row>
    <row r="5" spans="1:11" s="935" customFormat="1" ht="15" x14ac:dyDescent="0.25">
      <c r="A5" s="1002"/>
      <c r="B5" s="1001"/>
      <c r="C5" s="1001"/>
      <c r="D5" s="1001"/>
      <c r="E5" s="1001"/>
      <c r="F5" s="1001"/>
      <c r="G5" s="1001"/>
      <c r="H5" s="1001"/>
      <c r="I5" s="1082"/>
      <c r="J5" s="1082"/>
    </row>
    <row r="6" spans="1:11" s="935" customFormat="1" ht="15.75" thickBot="1" x14ac:dyDescent="0.3">
      <c r="A6" s="1002"/>
      <c r="B6" s="1001"/>
      <c r="C6" s="1001"/>
      <c r="D6" s="1001"/>
      <c r="E6" s="1001"/>
      <c r="F6" s="1001"/>
      <c r="G6" s="1001"/>
      <c r="H6" s="1001"/>
      <c r="I6" s="1082"/>
      <c r="J6" s="1082"/>
    </row>
    <row r="7" spans="1:11" s="935" customFormat="1" ht="40.5" customHeight="1" x14ac:dyDescent="0.25">
      <c r="A7" s="1002"/>
      <c r="B7" s="1330" t="s">
        <v>1</v>
      </c>
      <c r="C7" s="1331"/>
      <c r="D7" s="1331"/>
      <c r="E7" s="1324" t="str">
        <f>'(01)O.C (DECREMENTO)'!D10</f>
        <v>REMOZAMIENTO DE EDIFICACIONES ESCOLARES AFECTADAS POR EL CICLÓN TROPICAL BLAS Y CELIA DEL DEPARTAMENTO DE PETEN '- EODP ANEXA A ESCUELA RURAL MIXTA, EL CRUZADERO, MELCHOR DE MENCOS, PETEN -</v>
      </c>
      <c r="F7" s="1324"/>
      <c r="G7" s="1324"/>
      <c r="H7" s="1325"/>
      <c r="I7" s="1082"/>
      <c r="J7" s="1082"/>
    </row>
    <row r="8" spans="1:11" s="935" customFormat="1" ht="15" x14ac:dyDescent="0.25">
      <c r="A8" s="1002"/>
      <c r="B8" s="1320" t="s">
        <v>803</v>
      </c>
      <c r="C8" s="1321"/>
      <c r="D8" s="1321"/>
      <c r="E8" s="1326" t="str">
        <f>'(01)O.C (DECREMENTO)'!D12</f>
        <v>………………………………………………</v>
      </c>
      <c r="F8" s="1326"/>
      <c r="G8" s="1326"/>
      <c r="H8" s="1327"/>
      <c r="I8" s="1082"/>
      <c r="J8" s="1082"/>
    </row>
    <row r="9" spans="1:11" s="935" customFormat="1" ht="15" x14ac:dyDescent="0.25">
      <c r="A9" s="1002"/>
      <c r="B9" s="1320" t="s">
        <v>804</v>
      </c>
      <c r="C9" s="1321"/>
      <c r="D9" s="1321"/>
      <c r="E9" s="1328" t="str">
        <f>'(01)O.C (DECREMENTO)'!D9</f>
        <v>UCEE-14-2022</v>
      </c>
      <c r="F9" s="1328"/>
      <c r="G9" s="1328"/>
      <c r="H9" s="1329"/>
      <c r="I9" s="1082"/>
      <c r="J9" s="1082"/>
    </row>
    <row r="10" spans="1:11" s="935" customFormat="1" ht="15" x14ac:dyDescent="0.25">
      <c r="A10" s="1002"/>
      <c r="B10" s="1320" t="s">
        <v>805</v>
      </c>
      <c r="C10" s="1321"/>
      <c r="D10" s="1321"/>
      <c r="E10" s="1328" t="s">
        <v>957</v>
      </c>
      <c r="F10" s="1328"/>
      <c r="G10" s="1328"/>
      <c r="H10" s="1329"/>
      <c r="I10" s="1082"/>
      <c r="J10" s="1082"/>
    </row>
    <row r="11" spans="1:11" s="935" customFormat="1" ht="15" x14ac:dyDescent="0.25">
      <c r="A11" s="1002"/>
      <c r="B11" s="1320" t="s">
        <v>806</v>
      </c>
      <c r="C11" s="1321"/>
      <c r="D11" s="1321"/>
      <c r="E11" s="1328" t="str">
        <f>'(01)O.C (DECREMENTO)'!C8</f>
        <v>10 DE MAYO DE 2022</v>
      </c>
      <c r="F11" s="1328"/>
      <c r="G11" s="1328"/>
      <c r="H11" s="1329"/>
      <c r="I11" s="1082"/>
      <c r="J11" s="1082"/>
    </row>
    <row r="12" spans="1:11" s="935" customFormat="1" ht="15.75" thickBot="1" x14ac:dyDescent="0.3">
      <c r="A12" s="1002"/>
      <c r="B12" s="1337" t="s">
        <v>8</v>
      </c>
      <c r="C12" s="1338"/>
      <c r="D12" s="1338"/>
      <c r="E12" s="1339" t="s">
        <v>956</v>
      </c>
      <c r="F12" s="1339"/>
      <c r="G12" s="1339"/>
      <c r="H12" s="1340"/>
      <c r="I12" s="1082"/>
      <c r="J12" s="1082"/>
    </row>
    <row r="13" spans="1:11" s="935" customFormat="1" ht="15" x14ac:dyDescent="0.25">
      <c r="A13" s="1002"/>
      <c r="B13" s="1136"/>
      <c r="C13" s="1136"/>
      <c r="D13" s="1137"/>
      <c r="E13" s="1137"/>
      <c r="F13" s="1137"/>
      <c r="G13" s="1137"/>
      <c r="H13" s="1135"/>
      <c r="I13" s="1082"/>
      <c r="J13" s="1082"/>
    </row>
    <row r="14" spans="1:11" ht="15" x14ac:dyDescent="0.25">
      <c r="A14" s="1133"/>
      <c r="B14" s="1133"/>
      <c r="C14" s="1133"/>
      <c r="D14" s="1133"/>
      <c r="E14" s="1133"/>
      <c r="F14" s="1133"/>
      <c r="G14" s="1133"/>
      <c r="H14" s="1133"/>
    </row>
    <row r="15" spans="1:11" ht="27.75" customHeight="1" thickBot="1" x14ac:dyDescent="0.3">
      <c r="A15" s="1336" t="s">
        <v>357</v>
      </c>
      <c r="B15" s="1336"/>
      <c r="C15" s="1336"/>
      <c r="D15" s="1336"/>
      <c r="E15" s="1336"/>
      <c r="F15" s="1336"/>
      <c r="G15" s="1336"/>
      <c r="H15" s="1336"/>
      <c r="I15" s="1336"/>
      <c r="J15" s="1336"/>
      <c r="K15" s="1336"/>
    </row>
    <row r="16" spans="1:11" s="937" customFormat="1" ht="45.75" customHeight="1" x14ac:dyDescent="0.25">
      <c r="A16" s="1140" t="s">
        <v>49</v>
      </c>
      <c r="B16" s="1333" t="s">
        <v>22</v>
      </c>
      <c r="C16" s="1333"/>
      <c r="D16" s="1333"/>
      <c r="E16" s="1141" t="s">
        <v>807</v>
      </c>
      <c r="F16" s="1141" t="s">
        <v>355</v>
      </c>
      <c r="G16" s="1141" t="s">
        <v>389</v>
      </c>
      <c r="H16" s="1147" t="s">
        <v>390</v>
      </c>
      <c r="I16" s="1150" t="s">
        <v>809</v>
      </c>
      <c r="J16" s="1141" t="s">
        <v>810</v>
      </c>
      <c r="K16" s="1142" t="s">
        <v>808</v>
      </c>
    </row>
    <row r="17" spans="1:13" s="938" customFormat="1" ht="60.75" customHeight="1" thickBot="1" x14ac:dyDescent="0.3">
      <c r="A17" s="1143">
        <v>1</v>
      </c>
      <c r="B17" s="1334" t="str">
        <f>E7</f>
        <v>REMOZAMIENTO DE EDIFICACIONES ESCOLARES AFECTADAS POR EL CICLÓN TROPICAL BLAS Y CELIA DEL DEPARTAMENTO DE PETEN '- EODP ANEXA A ESCUELA RURAL MIXTA, EL CRUZADERO, MELCHOR DE MENCOS, PETEN -</v>
      </c>
      <c r="C17" s="1335"/>
      <c r="D17" s="1335"/>
      <c r="E17" s="1079">
        <f>'(01)O.C (DECREMENTO)'!$F$14</f>
        <v>753249</v>
      </c>
      <c r="F17" s="1079">
        <f>'(01)O.C (DECREMENTO)'!I165</f>
        <v>743665.72</v>
      </c>
      <c r="G17" s="1080">
        <f>'(01)O.T. (SUPLEMENTARIO)'!I33</f>
        <v>552.72</v>
      </c>
      <c r="H17" s="1148">
        <f>'(01)A. TRABAJO EXTRA.'!I144</f>
        <v>743113</v>
      </c>
      <c r="I17" s="1183">
        <f>-F17+G17+H17</f>
        <v>0</v>
      </c>
      <c r="J17" s="1083">
        <f>ROUND(I17/E18,4)</f>
        <v>0</v>
      </c>
      <c r="K17" s="1144">
        <f>E17+I17</f>
        <v>753249</v>
      </c>
    </row>
    <row r="18" spans="1:13" s="938" customFormat="1" ht="27.75" customHeight="1" thickBot="1" x14ac:dyDescent="0.3">
      <c r="A18" s="1139"/>
      <c r="B18" s="1139"/>
      <c r="C18" s="1139"/>
      <c r="D18" s="1139"/>
      <c r="E18" s="1138">
        <f>SUM(E17:E17)</f>
        <v>753249</v>
      </c>
      <c r="F18" s="1081">
        <f>SUM(F17:F17)</f>
        <v>743665.72</v>
      </c>
      <c r="G18" s="1081">
        <f>SUM(G17:G17)</f>
        <v>552.72</v>
      </c>
      <c r="H18" s="1149">
        <f>SUM(H17:H17)</f>
        <v>743113</v>
      </c>
      <c r="I18" s="1138">
        <f>I17</f>
        <v>0</v>
      </c>
      <c r="J18" s="1145">
        <f>J17</f>
        <v>0</v>
      </c>
      <c r="K18" s="1146">
        <f>SUM(K17:K17)</f>
        <v>753249</v>
      </c>
      <c r="L18" s="938">
        <v>753249</v>
      </c>
      <c r="M18" s="1182">
        <f>K18-L18</f>
        <v>0</v>
      </c>
    </row>
    <row r="19" spans="1:13" ht="12.75" x14ac:dyDescent="0.25">
      <c r="F19" s="1005"/>
      <c r="G19" s="1005"/>
      <c r="I19" s="1084"/>
      <c r="J19" s="1084"/>
    </row>
    <row r="20" spans="1:13" ht="12.75" x14ac:dyDescent="0.25">
      <c r="A20" s="1004" t="s">
        <v>356</v>
      </c>
      <c r="B20" s="1134"/>
      <c r="C20" s="1134"/>
      <c r="D20" s="1134"/>
      <c r="F20" s="1134"/>
      <c r="G20" s="1134"/>
      <c r="H20" s="1134"/>
      <c r="I20" s="1085"/>
      <c r="J20" s="1085"/>
    </row>
    <row r="21" spans="1:13" ht="12.75" x14ac:dyDescent="0.25">
      <c r="B21" s="1134"/>
      <c r="C21" s="1134"/>
      <c r="D21" s="1134"/>
      <c r="F21" s="1134"/>
      <c r="G21" s="1134"/>
      <c r="H21" s="1134"/>
      <c r="I21" s="1008"/>
      <c r="J21" s="1008"/>
    </row>
    <row r="22" spans="1:13" ht="12.75" x14ac:dyDescent="0.25">
      <c r="B22" s="1007"/>
      <c r="C22" s="1007"/>
      <c r="D22" s="1007"/>
      <c r="F22" s="1134"/>
      <c r="G22" s="1134"/>
      <c r="H22" s="1134"/>
      <c r="I22" s="1008"/>
      <c r="J22" s="1008"/>
    </row>
    <row r="23" spans="1:13" ht="12.75" x14ac:dyDescent="0.25">
      <c r="F23" s="1006"/>
      <c r="G23" s="1006"/>
      <c r="H23" s="1006"/>
      <c r="I23" s="1085"/>
      <c r="J23" s="1085"/>
    </row>
    <row r="24" spans="1:13" ht="12.75" x14ac:dyDescent="0.25">
      <c r="F24" s="1006"/>
      <c r="G24" s="1006"/>
      <c r="H24" s="1006"/>
      <c r="I24" s="1085"/>
      <c r="J24" s="1085"/>
    </row>
    <row r="25" spans="1:13" ht="12.75" x14ac:dyDescent="0.25">
      <c r="F25" s="1006"/>
      <c r="G25" s="1006"/>
      <c r="H25" s="1006"/>
      <c r="I25" s="1085"/>
      <c r="J25" s="1085"/>
    </row>
    <row r="26" spans="1:13" ht="12.75" x14ac:dyDescent="0.25">
      <c r="F26" s="1006"/>
      <c r="G26" s="1006"/>
      <c r="H26" s="1006"/>
      <c r="I26" s="1085"/>
      <c r="J26" s="1085"/>
    </row>
    <row r="27" spans="1:13" ht="12.75" x14ac:dyDescent="0.25">
      <c r="G27" s="1008"/>
      <c r="H27" s="1008"/>
      <c r="I27" s="1085"/>
      <c r="J27" s="1085"/>
    </row>
    <row r="28" spans="1:13" ht="12.75" x14ac:dyDescent="0.25">
      <c r="G28" s="1008"/>
      <c r="H28" s="1008"/>
      <c r="I28" s="1085"/>
      <c r="J28" s="1085"/>
    </row>
    <row r="29" spans="1:13" ht="15" customHeight="1" x14ac:dyDescent="0.25">
      <c r="F29" s="1332" t="s">
        <v>815</v>
      </c>
      <c r="G29" s="1332"/>
      <c r="H29" s="1008"/>
      <c r="I29" s="1085"/>
      <c r="J29" s="1085"/>
    </row>
    <row r="30" spans="1:13" ht="12.75" customHeight="1" x14ac:dyDescent="0.25">
      <c r="B30" s="1009" t="s">
        <v>338</v>
      </c>
      <c r="C30" s="1009"/>
      <c r="D30" s="1134"/>
      <c r="E30" s="1134"/>
      <c r="F30" s="1332"/>
      <c r="G30" s="1332"/>
      <c r="H30" s="1009"/>
      <c r="I30" s="1085"/>
      <c r="J30" s="1085"/>
    </row>
    <row r="31" spans="1:13" ht="12.75" customHeight="1" x14ac:dyDescent="0.25">
      <c r="B31" s="1009"/>
      <c r="C31" s="1009"/>
      <c r="D31" s="1134"/>
      <c r="E31" s="1134"/>
      <c r="F31" s="1332"/>
      <c r="G31" s="1332"/>
      <c r="H31" s="1010"/>
      <c r="I31" s="1085"/>
      <c r="J31" s="1085"/>
    </row>
    <row r="32" spans="1:13" ht="12.75" customHeight="1" x14ac:dyDescent="0.25">
      <c r="F32" s="1332"/>
      <c r="G32" s="1332"/>
      <c r="I32" s="1085"/>
      <c r="J32" s="1085"/>
    </row>
    <row r="33" spans="6:10" ht="12.75" customHeight="1" x14ac:dyDescent="0.25">
      <c r="F33" s="1332"/>
      <c r="G33" s="1332"/>
      <c r="I33" s="1085"/>
      <c r="J33" s="1085"/>
    </row>
    <row r="34" spans="6:10" ht="27.75" customHeight="1" x14ac:dyDescent="0.25">
      <c r="I34" s="1085"/>
      <c r="J34" s="1085"/>
    </row>
    <row r="35" spans="6:10" ht="27.75" customHeight="1" x14ac:dyDescent="0.25">
      <c r="I35" s="1085"/>
      <c r="J35" s="1085"/>
    </row>
    <row r="36" spans="6:10" ht="27.75" customHeight="1" x14ac:dyDescent="0.25">
      <c r="I36" s="1085"/>
      <c r="J36" s="1085"/>
    </row>
    <row r="37" spans="6:10" ht="27.75" customHeight="1" x14ac:dyDescent="0.25">
      <c r="I37" s="1085"/>
      <c r="J37" s="1085"/>
    </row>
    <row r="38" spans="6:10" ht="27.75" customHeight="1" x14ac:dyDescent="0.25">
      <c r="I38" s="1085"/>
      <c r="J38" s="1085"/>
    </row>
    <row r="39" spans="6:10" ht="27.75" customHeight="1" x14ac:dyDescent="0.25">
      <c r="I39" s="1085"/>
      <c r="J39" s="1085"/>
    </row>
    <row r="40" spans="6:10" ht="27.75" customHeight="1" x14ac:dyDescent="0.25">
      <c r="I40" s="1085"/>
      <c r="J40" s="1085"/>
    </row>
    <row r="41" spans="6:10" ht="27.75" customHeight="1" x14ac:dyDescent="0.25">
      <c r="I41" s="1085"/>
      <c r="J41" s="1085"/>
    </row>
    <row r="42" spans="6:10" ht="27.75" customHeight="1" x14ac:dyDescent="0.25">
      <c r="I42" s="1085"/>
      <c r="J42" s="1085"/>
    </row>
    <row r="43" spans="6:10" ht="27.75" customHeight="1" x14ac:dyDescent="0.25">
      <c r="I43" s="1085"/>
      <c r="J43" s="1085"/>
    </row>
    <row r="44" spans="6:10" ht="27.75" customHeight="1" x14ac:dyDescent="0.25">
      <c r="I44" s="1085"/>
      <c r="J44" s="1085"/>
    </row>
    <row r="45" spans="6:10" ht="27.75" customHeight="1" x14ac:dyDescent="0.25">
      <c r="I45" s="1085"/>
      <c r="J45" s="1085"/>
    </row>
    <row r="46" spans="6:10" ht="27.75" customHeight="1" x14ac:dyDescent="0.25">
      <c r="I46" s="1085"/>
      <c r="J46" s="1085"/>
    </row>
    <row r="47" spans="6:10" ht="27.75" customHeight="1" x14ac:dyDescent="0.25">
      <c r="I47" s="1085"/>
      <c r="J47" s="1085"/>
    </row>
    <row r="48" spans="6:10" ht="27.75" customHeight="1" x14ac:dyDescent="0.25">
      <c r="I48" s="1085"/>
      <c r="J48" s="1085"/>
    </row>
    <row r="49" spans="9:10" ht="27.75" customHeight="1" x14ac:dyDescent="0.25">
      <c r="I49" s="1085"/>
      <c r="J49" s="1085"/>
    </row>
    <row r="50" spans="9:10" ht="27.75" customHeight="1" x14ac:dyDescent="0.25">
      <c r="I50" s="1085"/>
      <c r="J50" s="1085"/>
    </row>
    <row r="51" spans="9:10" ht="27.75" customHeight="1" x14ac:dyDescent="0.25">
      <c r="I51" s="1085"/>
      <c r="J51" s="1085"/>
    </row>
    <row r="52" spans="9:10" ht="27.75" customHeight="1" x14ac:dyDescent="0.25">
      <c r="I52" s="1085"/>
      <c r="J52" s="1085"/>
    </row>
    <row r="53" spans="9:10" ht="27.75" customHeight="1" x14ac:dyDescent="0.25">
      <c r="I53" s="1085"/>
      <c r="J53" s="1085"/>
    </row>
    <row r="54" spans="9:10" ht="27.75" customHeight="1" x14ac:dyDescent="0.25">
      <c r="I54" s="1085"/>
      <c r="J54" s="1085"/>
    </row>
    <row r="55" spans="9:10" ht="27.75" customHeight="1" x14ac:dyDescent="0.25">
      <c r="I55" s="1085"/>
      <c r="J55" s="1085"/>
    </row>
    <row r="56" spans="9:10" ht="27.75" customHeight="1" x14ac:dyDescent="0.25">
      <c r="I56" s="1085"/>
      <c r="J56" s="1085"/>
    </row>
    <row r="57" spans="9:10" ht="27.75" customHeight="1" x14ac:dyDescent="0.25">
      <c r="I57" s="1085"/>
      <c r="J57" s="1085"/>
    </row>
    <row r="58" spans="9:10" ht="27.75" customHeight="1" x14ac:dyDescent="0.25">
      <c r="I58" s="1085"/>
      <c r="J58" s="1085"/>
    </row>
    <row r="59" spans="9:10" ht="27.75" customHeight="1" x14ac:dyDescent="0.25">
      <c r="I59" s="1085"/>
      <c r="J59" s="1085"/>
    </row>
    <row r="60" spans="9:10" ht="27.75" customHeight="1" x14ac:dyDescent="0.25">
      <c r="I60" s="1085"/>
      <c r="J60" s="1085"/>
    </row>
    <row r="61" spans="9:10" ht="27.75" customHeight="1" x14ac:dyDescent="0.25">
      <c r="I61" s="1085"/>
      <c r="J61" s="1085"/>
    </row>
    <row r="62" spans="9:10" ht="27.75" customHeight="1" x14ac:dyDescent="0.25">
      <c r="I62" s="1085"/>
      <c r="J62" s="1085"/>
    </row>
    <row r="63" spans="9:10" ht="27.75" customHeight="1" x14ac:dyDescent="0.25">
      <c r="I63" s="1085"/>
      <c r="J63" s="1085"/>
    </row>
    <row r="64" spans="9:10" ht="27.75" customHeight="1" x14ac:dyDescent="0.25">
      <c r="I64" s="1085"/>
      <c r="J64" s="1085"/>
    </row>
    <row r="65" spans="9:10" ht="27.75" customHeight="1" x14ac:dyDescent="0.25">
      <c r="I65" s="1085"/>
      <c r="J65" s="1085"/>
    </row>
    <row r="66" spans="9:10" ht="27.75" customHeight="1" x14ac:dyDescent="0.25">
      <c r="I66" s="1085"/>
      <c r="J66" s="1085"/>
    </row>
    <row r="67" spans="9:10" ht="27.75" customHeight="1" x14ac:dyDescent="0.25">
      <c r="I67" s="1085"/>
      <c r="J67" s="1085"/>
    </row>
    <row r="68" spans="9:10" ht="27.75" customHeight="1" x14ac:dyDescent="0.25">
      <c r="I68" s="1085"/>
      <c r="J68" s="1085"/>
    </row>
    <row r="69" spans="9:10" ht="27.75" customHeight="1" x14ac:dyDescent="0.25">
      <c r="I69" s="1085"/>
      <c r="J69" s="1085"/>
    </row>
    <row r="70" spans="9:10" ht="27.75" customHeight="1" x14ac:dyDescent="0.25">
      <c r="I70" s="1085"/>
      <c r="J70" s="1085"/>
    </row>
    <row r="71" spans="9:10" ht="27.75" customHeight="1" x14ac:dyDescent="0.25">
      <c r="I71" s="1085"/>
      <c r="J71" s="1085"/>
    </row>
    <row r="72" spans="9:10" ht="27.75" customHeight="1" x14ac:dyDescent="0.25">
      <c r="I72" s="1085"/>
      <c r="J72" s="1085"/>
    </row>
    <row r="73" spans="9:10" ht="27.75" customHeight="1" x14ac:dyDescent="0.25">
      <c r="I73" s="1085"/>
      <c r="J73" s="1085"/>
    </row>
    <row r="74" spans="9:10" ht="27.75" customHeight="1" x14ac:dyDescent="0.25">
      <c r="I74" s="1085"/>
      <c r="J74" s="1085"/>
    </row>
    <row r="75" spans="9:10" ht="27.75" customHeight="1" x14ac:dyDescent="0.25">
      <c r="I75" s="1085"/>
      <c r="J75" s="1085"/>
    </row>
    <row r="76" spans="9:10" ht="27.75" customHeight="1" x14ac:dyDescent="0.25">
      <c r="I76" s="1085"/>
      <c r="J76" s="1085"/>
    </row>
    <row r="77" spans="9:10" ht="27.75" customHeight="1" x14ac:dyDescent="0.25">
      <c r="I77" s="1085"/>
      <c r="J77" s="1085"/>
    </row>
    <row r="78" spans="9:10" ht="27.75" customHeight="1" x14ac:dyDescent="0.25">
      <c r="I78" s="1085"/>
      <c r="J78" s="1085"/>
    </row>
    <row r="79" spans="9:10" ht="27.75" customHeight="1" x14ac:dyDescent="0.25">
      <c r="I79" s="1085"/>
      <c r="J79" s="1085"/>
    </row>
    <row r="80" spans="9:10" ht="27.75" customHeight="1" x14ac:dyDescent="0.25">
      <c r="I80" s="1085"/>
      <c r="J80" s="1085"/>
    </row>
    <row r="81" spans="9:10" ht="27.75" customHeight="1" x14ac:dyDescent="0.25">
      <c r="I81" s="1085"/>
      <c r="J81" s="1085"/>
    </row>
    <row r="82" spans="9:10" ht="27.75" customHeight="1" x14ac:dyDescent="0.25">
      <c r="I82" s="1085"/>
      <c r="J82" s="1085"/>
    </row>
    <row r="83" spans="9:10" ht="27.75" customHeight="1" x14ac:dyDescent="0.25">
      <c r="I83" s="1085"/>
      <c r="J83" s="1085"/>
    </row>
    <row r="84" spans="9:10" ht="27.75" customHeight="1" x14ac:dyDescent="0.25">
      <c r="I84" s="1085"/>
      <c r="J84" s="1085"/>
    </row>
    <row r="85" spans="9:10" ht="27.75" customHeight="1" x14ac:dyDescent="0.25">
      <c r="I85" s="1085"/>
      <c r="J85" s="1085"/>
    </row>
    <row r="86" spans="9:10" ht="27.75" customHeight="1" x14ac:dyDescent="0.25">
      <c r="I86" s="1085"/>
      <c r="J86" s="1085"/>
    </row>
    <row r="87" spans="9:10" ht="27.75" customHeight="1" x14ac:dyDescent="0.25">
      <c r="I87" s="1085"/>
      <c r="J87" s="1085"/>
    </row>
    <row r="88" spans="9:10" ht="27.75" customHeight="1" x14ac:dyDescent="0.25">
      <c r="I88" s="1085"/>
      <c r="J88" s="1085"/>
    </row>
    <row r="89" spans="9:10" ht="27.75" customHeight="1" x14ac:dyDescent="0.25">
      <c r="I89" s="1085"/>
      <c r="J89" s="1085"/>
    </row>
    <row r="90" spans="9:10" ht="27.75" customHeight="1" x14ac:dyDescent="0.25">
      <c r="I90" s="1085"/>
      <c r="J90" s="1085"/>
    </row>
    <row r="91" spans="9:10" ht="27.75" customHeight="1" x14ac:dyDescent="0.25">
      <c r="I91" s="1085"/>
      <c r="J91" s="1085"/>
    </row>
    <row r="92" spans="9:10" ht="27.75" customHeight="1" x14ac:dyDescent="0.25">
      <c r="I92" s="1085"/>
      <c r="J92" s="1085"/>
    </row>
    <row r="93" spans="9:10" ht="27.75" customHeight="1" x14ac:dyDescent="0.25">
      <c r="I93" s="1085"/>
      <c r="J93" s="1085"/>
    </row>
    <row r="94" spans="9:10" ht="27.75" customHeight="1" x14ac:dyDescent="0.25">
      <c r="I94" s="1085"/>
      <c r="J94" s="1085"/>
    </row>
    <row r="95" spans="9:10" ht="27.75" customHeight="1" x14ac:dyDescent="0.25">
      <c r="I95" s="1085"/>
      <c r="J95" s="1085"/>
    </row>
    <row r="96" spans="9:10" ht="27.75" customHeight="1" x14ac:dyDescent="0.25">
      <c r="I96" s="1085"/>
      <c r="J96" s="1085"/>
    </row>
    <row r="97" spans="9:10" ht="27.75" customHeight="1" x14ac:dyDescent="0.25">
      <c r="I97" s="1085"/>
      <c r="J97" s="1085"/>
    </row>
    <row r="98" spans="9:10" ht="27.75" customHeight="1" x14ac:dyDescent="0.25">
      <c r="I98" s="1085"/>
      <c r="J98" s="1085"/>
    </row>
    <row r="99" spans="9:10" ht="27.75" customHeight="1" x14ac:dyDescent="0.25">
      <c r="I99" s="1085"/>
      <c r="J99" s="1085"/>
    </row>
    <row r="100" spans="9:10" ht="27.75" customHeight="1" x14ac:dyDescent="0.25">
      <c r="I100" s="1085"/>
      <c r="J100" s="1085"/>
    </row>
    <row r="101" spans="9:10" ht="27.75" customHeight="1" x14ac:dyDescent="0.25">
      <c r="I101" s="1085"/>
      <c r="J101" s="1085"/>
    </row>
    <row r="102" spans="9:10" ht="27.75" customHeight="1" x14ac:dyDescent="0.25">
      <c r="I102" s="1085"/>
      <c r="J102" s="1085"/>
    </row>
    <row r="103" spans="9:10" ht="27.75" customHeight="1" x14ac:dyDescent="0.25">
      <c r="I103" s="1085"/>
      <c r="J103" s="1085"/>
    </row>
    <row r="104" spans="9:10" ht="27.75" customHeight="1" x14ac:dyDescent="0.25">
      <c r="I104" s="1085"/>
      <c r="J104" s="1085"/>
    </row>
    <row r="105" spans="9:10" ht="27.75" customHeight="1" x14ac:dyDescent="0.25">
      <c r="I105" s="1085"/>
      <c r="J105" s="1085"/>
    </row>
    <row r="106" spans="9:10" ht="27.75" customHeight="1" x14ac:dyDescent="0.25">
      <c r="I106" s="1085"/>
      <c r="J106" s="1085"/>
    </row>
    <row r="107" spans="9:10" ht="27.75" customHeight="1" x14ac:dyDescent="0.25">
      <c r="I107" s="1085"/>
      <c r="J107" s="1085"/>
    </row>
    <row r="108" spans="9:10" ht="27.75" customHeight="1" x14ac:dyDescent="0.25">
      <c r="I108" s="1085"/>
      <c r="J108" s="1085"/>
    </row>
    <row r="109" spans="9:10" ht="27.75" customHeight="1" x14ac:dyDescent="0.25">
      <c r="I109" s="1085"/>
      <c r="J109" s="1085"/>
    </row>
    <row r="110" spans="9:10" ht="27.75" customHeight="1" x14ac:dyDescent="0.25">
      <c r="I110" s="1085"/>
      <c r="J110" s="1085"/>
    </row>
    <row r="111" spans="9:10" ht="27.75" customHeight="1" x14ac:dyDescent="0.25">
      <c r="I111" s="1085"/>
      <c r="J111" s="1085"/>
    </row>
    <row r="112" spans="9:10" ht="27.75" customHeight="1" x14ac:dyDescent="0.25">
      <c r="I112" s="1085"/>
      <c r="J112" s="1085"/>
    </row>
    <row r="113" spans="9:10" ht="27.75" customHeight="1" x14ac:dyDescent="0.25">
      <c r="I113" s="1085"/>
      <c r="J113" s="1085"/>
    </row>
    <row r="114" spans="9:10" ht="27.75" customHeight="1" x14ac:dyDescent="0.25">
      <c r="I114" s="1085"/>
      <c r="J114" s="1085"/>
    </row>
    <row r="115" spans="9:10" ht="27.75" customHeight="1" x14ac:dyDescent="0.25">
      <c r="I115" s="1085"/>
      <c r="J115" s="1085"/>
    </row>
    <row r="116" spans="9:10" ht="27.75" customHeight="1" x14ac:dyDescent="0.25">
      <c r="I116" s="1085"/>
      <c r="J116" s="1085"/>
    </row>
    <row r="117" spans="9:10" ht="27.75" customHeight="1" x14ac:dyDescent="0.25">
      <c r="I117" s="1085"/>
      <c r="J117" s="1085"/>
    </row>
    <row r="118" spans="9:10" ht="27.75" customHeight="1" x14ac:dyDescent="0.25">
      <c r="I118" s="1085"/>
      <c r="J118" s="1085"/>
    </row>
    <row r="119" spans="9:10" ht="27.75" customHeight="1" x14ac:dyDescent="0.25">
      <c r="I119" s="1085"/>
      <c r="J119" s="1085"/>
    </row>
    <row r="120" spans="9:10" ht="27.75" customHeight="1" x14ac:dyDescent="0.25">
      <c r="I120" s="1085"/>
      <c r="J120" s="1085"/>
    </row>
    <row r="121" spans="9:10" ht="27.75" customHeight="1" x14ac:dyDescent="0.25">
      <c r="I121" s="1085"/>
      <c r="J121" s="1085"/>
    </row>
  </sheetData>
  <mergeCells count="19">
    <mergeCell ref="F29:G33"/>
    <mergeCell ref="B16:D16"/>
    <mergeCell ref="B17:D17"/>
    <mergeCell ref="A15:K15"/>
    <mergeCell ref="B12:D12"/>
    <mergeCell ref="E12:H12"/>
    <mergeCell ref="B9:D9"/>
    <mergeCell ref="B10:D10"/>
    <mergeCell ref="B11:D11"/>
    <mergeCell ref="A2:K2"/>
    <mergeCell ref="A3:K3"/>
    <mergeCell ref="A4:K4"/>
    <mergeCell ref="E7:H7"/>
    <mergeCell ref="E8:H8"/>
    <mergeCell ref="E9:H9"/>
    <mergeCell ref="E10:H10"/>
    <mergeCell ref="E11:H11"/>
    <mergeCell ref="B7:D7"/>
    <mergeCell ref="B8:D8"/>
  </mergeCells>
  <printOptions horizontalCentered="1" verticalCentered="1"/>
  <pageMargins left="0.39370078740157483" right="0.39370078740157483" top="0.39370078740157483" bottom="0.39370078740157483" header="0" footer="0"/>
  <pageSetup paperSize="14" scale="7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M282"/>
  <sheetViews>
    <sheetView view="pageBreakPreview" topLeftCell="A148" zoomScale="85" zoomScaleNormal="85" zoomScaleSheetLayoutView="85" workbookViewId="0">
      <selection activeCell="I166" sqref="I166"/>
    </sheetView>
  </sheetViews>
  <sheetFormatPr baseColWidth="10" defaultColWidth="11.42578125" defaultRowHeight="12.75" x14ac:dyDescent="0.25"/>
  <cols>
    <col min="1" max="1" width="2.28515625" style="840" customWidth="1"/>
    <col min="2" max="2" width="18.85546875" style="941" customWidth="1"/>
    <col min="3" max="3" width="26" style="948" customWidth="1"/>
    <col min="4" max="4" width="15.7109375" style="948" customWidth="1"/>
    <col min="5" max="5" width="25.28515625" style="948" customWidth="1"/>
    <col min="6" max="9" width="18.7109375" style="948" customWidth="1"/>
    <col min="10" max="10" width="2.28515625" style="840" customWidth="1"/>
    <col min="11" max="11" width="16.7109375" style="840" customWidth="1"/>
    <col min="12" max="16384" width="11.42578125" style="840"/>
  </cols>
  <sheetData>
    <row r="1" spans="2:11" ht="14.25" customHeight="1" x14ac:dyDescent="0.25">
      <c r="B1" s="1357"/>
      <c r="C1" s="1357"/>
      <c r="D1" s="1357"/>
      <c r="E1" s="1357"/>
      <c r="F1" s="1357"/>
      <c r="G1" s="1357"/>
      <c r="H1" s="1357"/>
      <c r="I1" s="1357"/>
    </row>
    <row r="2" spans="2:11" ht="14.25" customHeight="1" x14ac:dyDescent="0.25">
      <c r="B2" s="939"/>
      <c r="C2" s="939"/>
      <c r="D2" s="939"/>
      <c r="E2" s="939"/>
      <c r="F2" s="939"/>
      <c r="G2" s="939"/>
      <c r="H2" s="939"/>
      <c r="I2" s="939"/>
    </row>
    <row r="3" spans="2:11" ht="14.25" customHeight="1" x14ac:dyDescent="0.25">
      <c r="B3" s="939"/>
      <c r="C3" s="939"/>
      <c r="D3" s="939"/>
      <c r="E3" s="939"/>
      <c r="F3" s="939"/>
      <c r="G3" s="939"/>
      <c r="H3" s="939"/>
      <c r="I3" s="939"/>
    </row>
    <row r="4" spans="2:11" ht="14.25" customHeight="1" x14ac:dyDescent="0.25">
      <c r="B4" s="939"/>
      <c r="C4" s="939"/>
      <c r="D4" s="939"/>
      <c r="E4" s="939"/>
      <c r="F4" s="939"/>
      <c r="G4" s="939"/>
      <c r="H4" s="939"/>
      <c r="I4" s="939"/>
    </row>
    <row r="5" spans="2:11" ht="14.25" customHeight="1" x14ac:dyDescent="0.25">
      <c r="B5" s="939"/>
      <c r="C5" s="939"/>
      <c r="D5" s="939"/>
      <c r="E5" s="939"/>
      <c r="F5" s="939"/>
      <c r="G5" s="939"/>
      <c r="H5" s="939"/>
      <c r="I5" s="939"/>
    </row>
    <row r="6" spans="2:11" ht="18" customHeight="1" x14ac:dyDescent="0.25">
      <c r="B6" s="1358" t="s">
        <v>353</v>
      </c>
      <c r="C6" s="1358"/>
      <c r="D6" s="1358"/>
      <c r="E6" s="1358"/>
      <c r="F6" s="1358"/>
      <c r="G6" s="1358"/>
      <c r="H6" s="1358"/>
      <c r="I6" s="1358"/>
    </row>
    <row r="7" spans="2:11" ht="9.9499999999999993" customHeight="1" thickBot="1" x14ac:dyDescent="0.3">
      <c r="B7" s="1359"/>
      <c r="C7" s="1359"/>
      <c r="D7" s="1359"/>
      <c r="E7" s="1359"/>
      <c r="F7" s="940"/>
      <c r="G7" s="1360"/>
      <c r="H7" s="1360"/>
      <c r="I7" s="1360"/>
    </row>
    <row r="8" spans="2:11" s="841" customFormat="1" ht="20.100000000000001" customHeight="1" thickBot="1" x14ac:dyDescent="0.3">
      <c r="B8" s="941" t="s">
        <v>327</v>
      </c>
      <c r="C8" s="1361" t="s">
        <v>794</v>
      </c>
      <c r="D8" s="1361"/>
      <c r="E8" s="1361"/>
      <c r="F8" s="1361"/>
      <c r="G8" s="942"/>
      <c r="H8" s="1362" t="s">
        <v>358</v>
      </c>
      <c r="I8" s="1363"/>
    </row>
    <row r="9" spans="2:11" ht="20.100000000000001" customHeight="1" x14ac:dyDescent="0.25">
      <c r="B9" s="943" t="s">
        <v>328</v>
      </c>
      <c r="C9" s="944"/>
      <c r="D9" s="1169" t="s">
        <v>948</v>
      </c>
      <c r="E9" s="944"/>
      <c r="F9" s="945"/>
      <c r="G9" s="945"/>
      <c r="H9" s="988" t="s">
        <v>329</v>
      </c>
      <c r="I9" s="946" t="s">
        <v>954</v>
      </c>
      <c r="K9"/>
    </row>
    <row r="10" spans="2:11" ht="40.5" customHeight="1" x14ac:dyDescent="0.25">
      <c r="B10" s="947" t="s">
        <v>330</v>
      </c>
      <c r="D10" s="1367" t="s">
        <v>949</v>
      </c>
      <c r="E10" s="1367"/>
      <c r="F10" s="1367"/>
      <c r="G10" s="1367"/>
      <c r="H10" s="989" t="s">
        <v>37</v>
      </c>
      <c r="I10" s="949" t="s">
        <v>953</v>
      </c>
    </row>
    <row r="11" spans="2:11" ht="30" customHeight="1" x14ac:dyDescent="0.25">
      <c r="B11" s="950" t="s">
        <v>331</v>
      </c>
      <c r="C11" s="951"/>
      <c r="D11" s="1367" t="s">
        <v>950</v>
      </c>
      <c r="E11" s="1367"/>
      <c r="F11" s="1367"/>
      <c r="G11" s="1367"/>
      <c r="H11" s="952"/>
      <c r="I11" s="949"/>
    </row>
    <row r="12" spans="2:11" ht="20.100000000000001" customHeight="1" x14ac:dyDescent="0.25">
      <c r="B12" s="947" t="s">
        <v>332</v>
      </c>
      <c r="D12" s="1367" t="s">
        <v>951</v>
      </c>
      <c r="E12" s="1367"/>
      <c r="F12" s="1367"/>
      <c r="G12" s="1367"/>
      <c r="H12" s="951"/>
      <c r="I12" s="953"/>
    </row>
    <row r="13" spans="2:11" ht="20.100000000000001" customHeight="1" thickBot="1" x14ac:dyDescent="0.3">
      <c r="B13" s="947" t="s">
        <v>333</v>
      </c>
      <c r="D13" s="1368" t="s">
        <v>952</v>
      </c>
      <c r="E13" s="1368"/>
      <c r="F13" s="1368"/>
      <c r="G13" s="1368"/>
      <c r="H13" s="954"/>
      <c r="I13" s="953"/>
    </row>
    <row r="14" spans="2:11" ht="20.100000000000001" customHeight="1" thickBot="1" x14ac:dyDescent="0.3">
      <c r="B14" s="947" t="s">
        <v>334</v>
      </c>
      <c r="F14" s="955">
        <v>753249</v>
      </c>
      <c r="G14" s="956"/>
      <c r="H14" s="1369"/>
      <c r="I14" s="1370"/>
    </row>
    <row r="15" spans="2:11" ht="20.100000000000001" customHeight="1" thickBot="1" x14ac:dyDescent="0.3">
      <c r="B15" s="957" t="s">
        <v>335</v>
      </c>
      <c r="C15" s="958"/>
      <c r="D15" s="958"/>
      <c r="E15" s="959"/>
      <c r="F15" s="960">
        <v>753249</v>
      </c>
      <c r="G15" s="999">
        <f>ROUND(F15/F14,4)</f>
        <v>1</v>
      </c>
      <c r="H15" s="1371"/>
      <c r="I15" s="1372"/>
    </row>
    <row r="16" spans="2:11" ht="9.9499999999999993" customHeight="1" thickBot="1" x14ac:dyDescent="0.3">
      <c r="B16" s="1364"/>
      <c r="C16" s="1364"/>
      <c r="D16" s="1364"/>
      <c r="E16" s="1364"/>
      <c r="F16" s="1364"/>
      <c r="G16" s="1364"/>
      <c r="H16" s="1364"/>
      <c r="I16" s="1364"/>
    </row>
    <row r="17" spans="2:11" ht="20.100000000000001" customHeight="1" x14ac:dyDescent="0.25">
      <c r="B17" s="1373" t="s">
        <v>336</v>
      </c>
      <c r="C17" s="1374"/>
      <c r="D17" s="1374"/>
      <c r="E17" s="1374"/>
      <c r="F17" s="961" t="s">
        <v>367</v>
      </c>
      <c r="G17" s="944"/>
      <c r="H17" s="944"/>
      <c r="I17" s="962"/>
    </row>
    <row r="18" spans="2:11" ht="15" x14ac:dyDescent="0.25">
      <c r="B18" s="947"/>
      <c r="F18" s="963" t="s">
        <v>369</v>
      </c>
      <c r="I18" s="953"/>
    </row>
    <row r="19" spans="2:11" ht="13.5" thickBot="1" x14ac:dyDescent="0.3">
      <c r="B19" s="957"/>
      <c r="C19" s="958"/>
      <c r="D19" s="958"/>
      <c r="E19" s="958"/>
      <c r="F19" s="1371"/>
      <c r="G19" s="1371"/>
      <c r="H19" s="1371"/>
      <c r="I19" s="1372"/>
    </row>
    <row r="20" spans="2:11" ht="9.9499999999999993" customHeight="1" x14ac:dyDescent="0.25"/>
    <row r="21" spans="2:11" ht="18" customHeight="1" x14ac:dyDescent="0.25">
      <c r="B21" s="1365" t="s">
        <v>359</v>
      </c>
      <c r="C21" s="1366"/>
      <c r="D21" s="1366"/>
      <c r="E21" s="1366"/>
      <c r="F21" s="1366"/>
      <c r="G21" s="1366"/>
      <c r="H21" s="1366"/>
      <c r="I21" s="1366"/>
    </row>
    <row r="22" spans="2:11" s="843" customFormat="1" ht="18" customHeight="1" x14ac:dyDescent="0.25">
      <c r="B22" s="1011" t="s">
        <v>49</v>
      </c>
      <c r="C22" s="1375" t="s">
        <v>22</v>
      </c>
      <c r="D22" s="1376"/>
      <c r="E22" s="1376"/>
      <c r="F22" s="964" t="s">
        <v>24</v>
      </c>
      <c r="G22" s="964" t="s">
        <v>25</v>
      </c>
      <c r="H22" s="964" t="s">
        <v>337</v>
      </c>
      <c r="I22" s="964" t="s">
        <v>27</v>
      </c>
      <c r="J22" s="842"/>
      <c r="K22" s="843" t="s">
        <v>338</v>
      </c>
    </row>
    <row r="23" spans="2:11" s="845" customFormat="1" ht="15.95" customHeight="1" x14ac:dyDescent="0.25">
      <c r="B23" s="1012"/>
      <c r="C23" s="1344" t="s">
        <v>819</v>
      </c>
      <c r="D23" s="1344"/>
      <c r="E23" s="1344"/>
      <c r="F23" s="1344"/>
      <c r="G23" s="1344"/>
      <c r="H23" s="1344"/>
      <c r="I23" s="1344"/>
      <c r="J23" s="844"/>
      <c r="K23" s="846"/>
    </row>
    <row r="24" spans="2:11" s="845" customFormat="1" ht="15.95" customHeight="1" x14ac:dyDescent="0.25">
      <c r="B24" s="1170">
        <v>100</v>
      </c>
      <c r="C24" s="1341" t="s">
        <v>820</v>
      </c>
      <c r="D24" s="1341"/>
      <c r="E24" s="1341"/>
      <c r="F24" s="1341"/>
      <c r="G24" s="1341"/>
      <c r="H24" s="1341"/>
      <c r="I24" s="1341"/>
      <c r="J24" s="844"/>
      <c r="K24" s="846"/>
    </row>
    <row r="25" spans="2:11" s="845" customFormat="1" ht="15.95" customHeight="1" x14ac:dyDescent="0.25">
      <c r="B25" s="965">
        <v>108.04</v>
      </c>
      <c r="C25" s="1342" t="s">
        <v>92</v>
      </c>
      <c r="D25" s="1343"/>
      <c r="E25" s="1343"/>
      <c r="F25" s="965" t="s">
        <v>43</v>
      </c>
      <c r="G25" s="965">
        <v>38.590000000000003</v>
      </c>
      <c r="H25" s="966">
        <v>49</v>
      </c>
      <c r="I25" s="1014">
        <f>G25*H25</f>
        <v>1890.91</v>
      </c>
      <c r="J25" s="844"/>
      <c r="K25" s="846"/>
    </row>
    <row r="26" spans="2:11" s="845" customFormat="1" ht="15.95" customHeight="1" x14ac:dyDescent="0.25">
      <c r="B26" s="965">
        <v>111.03</v>
      </c>
      <c r="C26" s="1342" t="s">
        <v>822</v>
      </c>
      <c r="D26" s="1343"/>
      <c r="E26" s="1343"/>
      <c r="F26" s="965" t="s">
        <v>360</v>
      </c>
      <c r="G26" s="965">
        <v>66.52</v>
      </c>
      <c r="H26" s="966">
        <v>126</v>
      </c>
      <c r="I26" s="1014">
        <f>G26*H26</f>
        <v>8381.5199999999986</v>
      </c>
      <c r="J26" s="844"/>
      <c r="K26" s="846"/>
    </row>
    <row r="27" spans="2:11" s="845" customFormat="1" ht="15.95" customHeight="1" x14ac:dyDescent="0.25">
      <c r="B27" s="965">
        <v>114.03</v>
      </c>
      <c r="C27" s="1342" t="s">
        <v>464</v>
      </c>
      <c r="D27" s="1343"/>
      <c r="E27" s="1343"/>
      <c r="F27" s="965" t="s">
        <v>360</v>
      </c>
      <c r="G27" s="965">
        <v>6</v>
      </c>
      <c r="H27" s="966">
        <v>364</v>
      </c>
      <c r="I27" s="1014">
        <f>G27*H27</f>
        <v>2184</v>
      </c>
      <c r="J27" s="844"/>
      <c r="K27" s="846"/>
    </row>
    <row r="28" spans="2:11" s="845" customFormat="1" ht="15.95" customHeight="1" x14ac:dyDescent="0.25">
      <c r="B28" s="965">
        <v>117.01</v>
      </c>
      <c r="C28" s="1345" t="s">
        <v>94</v>
      </c>
      <c r="D28" s="1346"/>
      <c r="E28" s="1347"/>
      <c r="F28" s="965" t="s">
        <v>44</v>
      </c>
      <c r="G28" s="965">
        <v>2</v>
      </c>
      <c r="H28" s="966">
        <v>364</v>
      </c>
      <c r="I28" s="1014">
        <f>G28*H28</f>
        <v>728</v>
      </c>
      <c r="J28" s="844"/>
      <c r="K28" s="846"/>
    </row>
    <row r="29" spans="2:11" s="845" customFormat="1" ht="15.95" customHeight="1" x14ac:dyDescent="0.25">
      <c r="B29" s="965">
        <v>118.01</v>
      </c>
      <c r="C29" s="1342" t="s">
        <v>823</v>
      </c>
      <c r="D29" s="1343"/>
      <c r="E29" s="1343"/>
      <c r="F29" s="965" t="s">
        <v>44</v>
      </c>
      <c r="G29" s="965">
        <v>7</v>
      </c>
      <c r="H29" s="966">
        <v>84</v>
      </c>
      <c r="I29" s="1014">
        <f>G29*H29</f>
        <v>588</v>
      </c>
      <c r="J29" s="844"/>
      <c r="K29" s="846"/>
    </row>
    <row r="30" spans="2:11" s="845" customFormat="1" ht="15.95" customHeight="1" x14ac:dyDescent="0.25">
      <c r="B30" s="1013">
        <v>200</v>
      </c>
      <c r="C30" s="1341" t="s">
        <v>54</v>
      </c>
      <c r="D30" s="1341"/>
      <c r="E30" s="1341"/>
      <c r="F30" s="1341"/>
      <c r="G30" s="1341"/>
      <c r="H30" s="1341"/>
      <c r="I30" s="1341"/>
      <c r="J30" s="844"/>
      <c r="K30" s="846"/>
    </row>
    <row r="31" spans="2:11" s="845" customFormat="1" ht="15.95" customHeight="1" x14ac:dyDescent="0.25">
      <c r="B31" s="965">
        <v>201.01</v>
      </c>
      <c r="C31" s="1342" t="s">
        <v>829</v>
      </c>
      <c r="D31" s="1343"/>
      <c r="E31" s="1343"/>
      <c r="F31" s="965" t="s">
        <v>352</v>
      </c>
      <c r="G31" s="965">
        <v>8.7100000000000009</v>
      </c>
      <c r="H31" s="966">
        <v>140</v>
      </c>
      <c r="I31" s="1014">
        <f t="shared" ref="I31:I34" si="0">G31*H31</f>
        <v>1219.4000000000001</v>
      </c>
      <c r="J31" s="844"/>
      <c r="K31" s="846"/>
    </row>
    <row r="32" spans="2:11" s="845" customFormat="1" ht="15.95" customHeight="1" x14ac:dyDescent="0.25">
      <c r="B32" s="965">
        <v>201.03</v>
      </c>
      <c r="C32" s="1342" t="s">
        <v>830</v>
      </c>
      <c r="D32" s="1343"/>
      <c r="E32" s="1343"/>
      <c r="F32" s="965" t="s">
        <v>360</v>
      </c>
      <c r="G32" s="965">
        <v>6.78</v>
      </c>
      <c r="H32" s="966">
        <v>364</v>
      </c>
      <c r="I32" s="1014">
        <f t="shared" si="0"/>
        <v>2467.92</v>
      </c>
      <c r="J32" s="844"/>
      <c r="K32" s="846"/>
    </row>
    <row r="33" spans="2:11" s="845" customFormat="1" ht="32.1" customHeight="1" x14ac:dyDescent="0.25">
      <c r="B33" s="965">
        <v>206.06</v>
      </c>
      <c r="C33" s="1342" t="s">
        <v>831</v>
      </c>
      <c r="D33" s="1343"/>
      <c r="E33" s="1343"/>
      <c r="F33" s="965" t="s">
        <v>360</v>
      </c>
      <c r="G33" s="965">
        <v>38.590000000000003</v>
      </c>
      <c r="H33" s="966">
        <v>392</v>
      </c>
      <c r="I33" s="1014">
        <f t="shared" si="0"/>
        <v>15127.28</v>
      </c>
      <c r="J33" s="844"/>
      <c r="K33" s="846"/>
    </row>
    <row r="34" spans="2:11" s="845" customFormat="1" ht="32.1" customHeight="1" x14ac:dyDescent="0.25">
      <c r="B34" s="965">
        <v>210.06</v>
      </c>
      <c r="C34" s="1342" t="s">
        <v>832</v>
      </c>
      <c r="D34" s="1343"/>
      <c r="E34" s="1343"/>
      <c r="F34" s="965" t="s">
        <v>360</v>
      </c>
      <c r="G34" s="965">
        <v>7.2</v>
      </c>
      <c r="H34" s="966">
        <v>280</v>
      </c>
      <c r="I34" s="1014">
        <f t="shared" si="0"/>
        <v>2016</v>
      </c>
      <c r="J34" s="844"/>
      <c r="K34" s="846"/>
    </row>
    <row r="35" spans="2:11" s="845" customFormat="1" ht="32.1" customHeight="1" x14ac:dyDescent="0.25">
      <c r="B35" s="965">
        <v>210.09</v>
      </c>
      <c r="C35" s="1342" t="s">
        <v>833</v>
      </c>
      <c r="D35" s="1343"/>
      <c r="E35" s="1343"/>
      <c r="F35" s="965" t="s">
        <v>360</v>
      </c>
      <c r="G35" s="965">
        <v>8.2799999999999994</v>
      </c>
      <c r="H35" s="966">
        <v>504</v>
      </c>
      <c r="I35" s="1014">
        <f>G35*H35</f>
        <v>4173.12</v>
      </c>
      <c r="J35" s="844"/>
      <c r="K35" s="846"/>
    </row>
    <row r="36" spans="2:11" s="845" customFormat="1" ht="15.95" customHeight="1" x14ac:dyDescent="0.25">
      <c r="B36" s="1013">
        <v>300</v>
      </c>
      <c r="C36" s="1341" t="s">
        <v>835</v>
      </c>
      <c r="D36" s="1341"/>
      <c r="E36" s="1341"/>
      <c r="F36" s="1341"/>
      <c r="G36" s="1341"/>
      <c r="H36" s="1341"/>
      <c r="I36" s="1341"/>
      <c r="J36" s="844"/>
      <c r="K36" s="846"/>
    </row>
    <row r="37" spans="2:11" s="845" customFormat="1" ht="15.95" customHeight="1" x14ac:dyDescent="0.25">
      <c r="B37" s="965">
        <v>303.06</v>
      </c>
      <c r="C37" s="1342" t="s">
        <v>837</v>
      </c>
      <c r="D37" s="1343"/>
      <c r="E37" s="1343"/>
      <c r="F37" s="965" t="s">
        <v>360</v>
      </c>
      <c r="G37" s="965">
        <v>20.55</v>
      </c>
      <c r="H37" s="966">
        <v>280</v>
      </c>
      <c r="I37" s="1014">
        <f t="shared" ref="I37:I39" si="1">G37*H37</f>
        <v>5754</v>
      </c>
      <c r="J37" s="844"/>
      <c r="K37" s="846"/>
    </row>
    <row r="38" spans="2:11" s="845" customFormat="1" ht="15.95" customHeight="1" x14ac:dyDescent="0.25">
      <c r="B38" s="965">
        <v>303.08999999999997</v>
      </c>
      <c r="C38" s="1342" t="s">
        <v>838</v>
      </c>
      <c r="D38" s="1343"/>
      <c r="E38" s="1343"/>
      <c r="F38" s="965" t="s">
        <v>360</v>
      </c>
      <c r="G38" s="965">
        <v>19.100000000000001</v>
      </c>
      <c r="H38" s="966">
        <v>504</v>
      </c>
      <c r="I38" s="1014">
        <f t="shared" si="1"/>
        <v>9626.4000000000015</v>
      </c>
      <c r="J38" s="844"/>
      <c r="K38" s="846"/>
    </row>
    <row r="39" spans="2:11" s="845" customFormat="1" ht="15.95" customHeight="1" x14ac:dyDescent="0.25">
      <c r="B39" s="965">
        <v>304.07</v>
      </c>
      <c r="C39" s="1342" t="s">
        <v>839</v>
      </c>
      <c r="D39" s="1343"/>
      <c r="E39" s="1343"/>
      <c r="F39" s="965" t="s">
        <v>43</v>
      </c>
      <c r="G39" s="965">
        <v>701.4</v>
      </c>
      <c r="H39" s="966">
        <v>49</v>
      </c>
      <c r="I39" s="1014">
        <f t="shared" si="1"/>
        <v>34368.6</v>
      </c>
      <c r="J39" s="844"/>
      <c r="K39" s="846"/>
    </row>
    <row r="40" spans="2:11" s="845" customFormat="1" ht="15.95" customHeight="1" x14ac:dyDescent="0.25">
      <c r="B40" s="1013">
        <v>400</v>
      </c>
      <c r="C40" s="1341" t="s">
        <v>851</v>
      </c>
      <c r="D40" s="1341"/>
      <c r="E40" s="1341"/>
      <c r="F40" s="1341"/>
      <c r="G40" s="1341"/>
      <c r="H40" s="1341"/>
      <c r="I40" s="1341"/>
      <c r="J40" s="844"/>
      <c r="K40" s="846"/>
    </row>
    <row r="41" spans="2:11" s="845" customFormat="1" ht="15.95" customHeight="1" x14ac:dyDescent="0.25">
      <c r="B41" s="965">
        <v>401.35</v>
      </c>
      <c r="C41" s="1342" t="s">
        <v>840</v>
      </c>
      <c r="D41" s="1343"/>
      <c r="E41" s="1343"/>
      <c r="F41" s="965" t="s">
        <v>43</v>
      </c>
      <c r="G41" s="965">
        <v>15</v>
      </c>
      <c r="H41" s="966">
        <v>392</v>
      </c>
      <c r="I41" s="1014">
        <f t="shared" ref="I41:I43" si="2">G41*H41</f>
        <v>5880</v>
      </c>
      <c r="J41" s="844"/>
      <c r="K41" s="846"/>
    </row>
    <row r="42" spans="2:11" s="845" customFormat="1" ht="15.95" customHeight="1" x14ac:dyDescent="0.25">
      <c r="B42" s="965">
        <v>401.36</v>
      </c>
      <c r="C42" s="1342" t="s">
        <v>841</v>
      </c>
      <c r="D42" s="1343"/>
      <c r="E42" s="1343"/>
      <c r="F42" s="965" t="s">
        <v>43</v>
      </c>
      <c r="G42" s="965">
        <v>15</v>
      </c>
      <c r="H42" s="966">
        <v>252</v>
      </c>
      <c r="I42" s="1014">
        <f t="shared" si="2"/>
        <v>3780</v>
      </c>
      <c r="J42" s="844"/>
      <c r="K42" s="846"/>
    </row>
    <row r="43" spans="2:11" s="845" customFormat="1" ht="15.95" customHeight="1" x14ac:dyDescent="0.25">
      <c r="B43" s="965">
        <v>401.39</v>
      </c>
      <c r="C43" s="1342" t="s">
        <v>842</v>
      </c>
      <c r="D43" s="1343"/>
      <c r="E43" s="1343"/>
      <c r="F43" s="965" t="s">
        <v>43</v>
      </c>
      <c r="G43" s="965">
        <v>21</v>
      </c>
      <c r="H43" s="966">
        <v>532</v>
      </c>
      <c r="I43" s="1014">
        <f t="shared" si="2"/>
        <v>11172</v>
      </c>
      <c r="J43" s="844"/>
      <c r="K43" s="846"/>
    </row>
    <row r="44" spans="2:11" s="845" customFormat="1" ht="15.95" customHeight="1" x14ac:dyDescent="0.25">
      <c r="B44" s="965">
        <v>404.01</v>
      </c>
      <c r="C44" s="1342" t="s">
        <v>843</v>
      </c>
      <c r="D44" s="1343"/>
      <c r="E44" s="1343"/>
      <c r="F44" s="965" t="s">
        <v>43</v>
      </c>
      <c r="G44" s="965">
        <v>1.8</v>
      </c>
      <c r="H44" s="966">
        <v>595</v>
      </c>
      <c r="I44" s="1014">
        <f t="shared" ref="I44:I47" si="3">G44*H44</f>
        <v>1071</v>
      </c>
      <c r="J44" s="844"/>
      <c r="K44" s="846"/>
    </row>
    <row r="45" spans="2:11" s="845" customFormat="1" ht="15.95" customHeight="1" x14ac:dyDescent="0.25">
      <c r="B45" s="965">
        <v>405.23</v>
      </c>
      <c r="C45" s="1342" t="s">
        <v>844</v>
      </c>
      <c r="D45" s="1343"/>
      <c r="E45" s="1343"/>
      <c r="F45" s="965" t="s">
        <v>43</v>
      </c>
      <c r="G45" s="965">
        <v>39.72</v>
      </c>
      <c r="H45" s="966">
        <v>252</v>
      </c>
      <c r="I45" s="1014">
        <f t="shared" si="3"/>
        <v>10009.44</v>
      </c>
      <c r="J45" s="844"/>
      <c r="K45" s="846"/>
    </row>
    <row r="46" spans="2:11" s="845" customFormat="1" ht="15.95" customHeight="1" x14ac:dyDescent="0.25">
      <c r="B46" s="965">
        <v>405.27</v>
      </c>
      <c r="C46" s="1342" t="s">
        <v>845</v>
      </c>
      <c r="D46" s="1343"/>
      <c r="E46" s="1343"/>
      <c r="F46" s="965" t="s">
        <v>43</v>
      </c>
      <c r="G46" s="965">
        <v>73.180000000000007</v>
      </c>
      <c r="H46" s="966">
        <v>392</v>
      </c>
      <c r="I46" s="1014">
        <f t="shared" si="3"/>
        <v>28686.560000000001</v>
      </c>
      <c r="J46" s="844"/>
      <c r="K46" s="846"/>
    </row>
    <row r="47" spans="2:11" s="845" customFormat="1" ht="15.95" customHeight="1" x14ac:dyDescent="0.25">
      <c r="B47" s="965">
        <v>407.09</v>
      </c>
      <c r="C47" s="1342" t="s">
        <v>846</v>
      </c>
      <c r="D47" s="1343"/>
      <c r="E47" s="1343"/>
      <c r="F47" s="965" t="s">
        <v>43</v>
      </c>
      <c r="G47" s="965">
        <v>16.649999999999999</v>
      </c>
      <c r="H47" s="966">
        <v>420</v>
      </c>
      <c r="I47" s="1014">
        <f t="shared" si="3"/>
        <v>6992.9999999999991</v>
      </c>
      <c r="J47" s="844"/>
      <c r="K47" s="846"/>
    </row>
    <row r="48" spans="2:11" s="845" customFormat="1" ht="15.95" customHeight="1" x14ac:dyDescent="0.25">
      <c r="B48" s="965">
        <v>407.27</v>
      </c>
      <c r="C48" s="1342" t="s">
        <v>847</v>
      </c>
      <c r="D48" s="1343"/>
      <c r="E48" s="1343"/>
      <c r="F48" s="965" t="s">
        <v>43</v>
      </c>
      <c r="G48" s="965">
        <v>4.3</v>
      </c>
      <c r="H48" s="966">
        <v>287</v>
      </c>
      <c r="I48" s="1014">
        <f t="shared" ref="I48:I49" si="4">G48*H48</f>
        <v>1234.0999999999999</v>
      </c>
      <c r="J48" s="844"/>
      <c r="K48" s="846"/>
    </row>
    <row r="49" spans="2:11" s="845" customFormat="1" ht="15.95" customHeight="1" x14ac:dyDescent="0.25">
      <c r="B49" s="965">
        <v>304.07</v>
      </c>
      <c r="C49" s="1342" t="s">
        <v>848</v>
      </c>
      <c r="D49" s="1343"/>
      <c r="E49" s="1343"/>
      <c r="F49" s="965" t="s">
        <v>43</v>
      </c>
      <c r="G49" s="965">
        <v>15.6</v>
      </c>
      <c r="H49" s="966">
        <v>609</v>
      </c>
      <c r="I49" s="1014">
        <f t="shared" si="4"/>
        <v>9500.4</v>
      </c>
      <c r="J49" s="844"/>
      <c r="K49" s="846"/>
    </row>
    <row r="50" spans="2:11" s="845" customFormat="1" ht="32.1" customHeight="1" x14ac:dyDescent="0.25">
      <c r="B50" s="965">
        <v>408.01</v>
      </c>
      <c r="C50" s="1342" t="s">
        <v>849</v>
      </c>
      <c r="D50" s="1343"/>
      <c r="E50" s="1343"/>
      <c r="F50" s="965" t="s">
        <v>360</v>
      </c>
      <c r="G50" s="965">
        <v>32.57</v>
      </c>
      <c r="H50" s="966">
        <v>553</v>
      </c>
      <c r="I50" s="1014">
        <f t="shared" ref="I50:I51" si="5">G50*H50</f>
        <v>18011.21</v>
      </c>
      <c r="J50" s="844"/>
      <c r="K50" s="846"/>
    </row>
    <row r="51" spans="2:11" s="845" customFormat="1" ht="15.95" customHeight="1" x14ac:dyDescent="0.25">
      <c r="B51" s="965">
        <v>411.04</v>
      </c>
      <c r="C51" s="1342" t="s">
        <v>850</v>
      </c>
      <c r="D51" s="1343"/>
      <c r="E51" s="1343"/>
      <c r="F51" s="965" t="s">
        <v>43</v>
      </c>
      <c r="G51" s="965">
        <v>13.97</v>
      </c>
      <c r="H51" s="966">
        <v>308</v>
      </c>
      <c r="I51" s="1014">
        <f t="shared" si="5"/>
        <v>4302.76</v>
      </c>
      <c r="J51" s="844"/>
      <c r="K51" s="846"/>
    </row>
    <row r="52" spans="2:11" s="845" customFormat="1" ht="15.95" customHeight="1" x14ac:dyDescent="0.25">
      <c r="B52" s="1170">
        <v>500</v>
      </c>
      <c r="C52" s="1341" t="s">
        <v>858</v>
      </c>
      <c r="D52" s="1341"/>
      <c r="E52" s="1341"/>
      <c r="F52" s="1341"/>
      <c r="G52" s="1341"/>
      <c r="H52" s="1341"/>
      <c r="I52" s="1341"/>
      <c r="J52" s="844"/>
      <c r="K52" s="846"/>
    </row>
    <row r="53" spans="2:11" s="845" customFormat="1" ht="15.95" customHeight="1" x14ac:dyDescent="0.25">
      <c r="B53" s="965">
        <v>503.02</v>
      </c>
      <c r="C53" s="1342" t="s">
        <v>860</v>
      </c>
      <c r="D53" s="1343"/>
      <c r="E53" s="1343"/>
      <c r="F53" s="965" t="s">
        <v>43</v>
      </c>
      <c r="G53" s="965">
        <v>9.6</v>
      </c>
      <c r="H53" s="966">
        <v>126</v>
      </c>
      <c r="I53" s="1014">
        <f>G53*H53</f>
        <v>1209.5999999999999</v>
      </c>
      <c r="J53" s="844"/>
      <c r="K53" s="846"/>
    </row>
    <row r="54" spans="2:11" s="845" customFormat="1" ht="15.95" customHeight="1" x14ac:dyDescent="0.25">
      <c r="B54" s="965">
        <v>505.02</v>
      </c>
      <c r="C54" s="1342" t="s">
        <v>862</v>
      </c>
      <c r="D54" s="1343"/>
      <c r="E54" s="1343"/>
      <c r="F54" s="965" t="s">
        <v>360</v>
      </c>
      <c r="G54" s="965">
        <v>6</v>
      </c>
      <c r="H54" s="966">
        <v>420</v>
      </c>
      <c r="I54" s="1014">
        <f>G54*H54</f>
        <v>2520</v>
      </c>
      <c r="J54" s="844"/>
      <c r="K54" s="846"/>
    </row>
    <row r="55" spans="2:11" s="845" customFormat="1" ht="15.95" customHeight="1" x14ac:dyDescent="0.25">
      <c r="B55" s="965">
        <v>511.01</v>
      </c>
      <c r="C55" s="1342" t="s">
        <v>861</v>
      </c>
      <c r="D55" s="1343"/>
      <c r="E55" s="1343"/>
      <c r="F55" s="965" t="s">
        <v>43</v>
      </c>
      <c r="G55" s="965">
        <v>5.6</v>
      </c>
      <c r="H55" s="966">
        <v>329</v>
      </c>
      <c r="I55" s="1014">
        <f>G55*H55</f>
        <v>1842.3999999999999</v>
      </c>
      <c r="J55" s="844"/>
      <c r="K55" s="846"/>
    </row>
    <row r="56" spans="2:11" s="845" customFormat="1" ht="15.95" customHeight="1" x14ac:dyDescent="0.25">
      <c r="B56" s="1013">
        <v>600</v>
      </c>
      <c r="C56" s="1341" t="s">
        <v>39</v>
      </c>
      <c r="D56" s="1341"/>
      <c r="E56" s="1341"/>
      <c r="F56" s="1341"/>
      <c r="G56" s="1341"/>
      <c r="H56" s="1341"/>
      <c r="I56" s="1341"/>
      <c r="J56" s="844"/>
      <c r="K56" s="1125"/>
    </row>
    <row r="57" spans="2:11" s="845" customFormat="1" ht="15.95" customHeight="1" x14ac:dyDescent="0.25">
      <c r="B57" s="965">
        <v>601.07000000000005</v>
      </c>
      <c r="C57" s="1342" t="s">
        <v>864</v>
      </c>
      <c r="D57" s="1343"/>
      <c r="E57" s="1343"/>
      <c r="F57" s="965" t="s">
        <v>360</v>
      </c>
      <c r="G57" s="965">
        <v>41.71</v>
      </c>
      <c r="H57" s="966">
        <v>203</v>
      </c>
      <c r="I57" s="1014">
        <f t="shared" ref="I57:I64" si="6">G57*H57</f>
        <v>8467.130000000001</v>
      </c>
      <c r="J57" s="844"/>
      <c r="K57" s="1125"/>
    </row>
    <row r="58" spans="2:11" s="845" customFormat="1" ht="15.95" customHeight="1" x14ac:dyDescent="0.25">
      <c r="B58" s="965">
        <v>601.08000000000004</v>
      </c>
      <c r="C58" s="1342" t="s">
        <v>865</v>
      </c>
      <c r="D58" s="1343"/>
      <c r="E58" s="1343"/>
      <c r="F58" s="965" t="s">
        <v>360</v>
      </c>
      <c r="G58" s="965">
        <v>140.94</v>
      </c>
      <c r="H58" s="966">
        <v>203</v>
      </c>
      <c r="I58" s="1014">
        <f t="shared" si="6"/>
        <v>28610.82</v>
      </c>
      <c r="J58" s="844"/>
      <c r="K58" s="1125"/>
    </row>
    <row r="59" spans="2:11" s="845" customFormat="1" ht="15.95" customHeight="1" x14ac:dyDescent="0.25">
      <c r="B59" s="965">
        <v>604.03</v>
      </c>
      <c r="C59" s="1342" t="s">
        <v>866</v>
      </c>
      <c r="D59" s="1343"/>
      <c r="E59" s="1343"/>
      <c r="F59" s="965" t="s">
        <v>360</v>
      </c>
      <c r="G59" s="965">
        <v>51.5</v>
      </c>
      <c r="H59" s="966">
        <v>490</v>
      </c>
      <c r="I59" s="1014">
        <f t="shared" si="6"/>
        <v>25235</v>
      </c>
      <c r="J59" s="844"/>
      <c r="K59" s="1125"/>
    </row>
    <row r="60" spans="2:11" s="845" customFormat="1" ht="15.95" customHeight="1" x14ac:dyDescent="0.25">
      <c r="B60" s="965">
        <v>604.04999999999995</v>
      </c>
      <c r="C60" s="1342" t="s">
        <v>867</v>
      </c>
      <c r="D60" s="1343"/>
      <c r="E60" s="1343"/>
      <c r="F60" s="965" t="s">
        <v>360</v>
      </c>
      <c r="G60" s="965">
        <v>15.02</v>
      </c>
      <c r="H60" s="966">
        <v>406</v>
      </c>
      <c r="I60" s="1014">
        <f t="shared" si="6"/>
        <v>6098.12</v>
      </c>
      <c r="J60" s="844"/>
      <c r="K60" s="1125"/>
    </row>
    <row r="61" spans="2:11" s="845" customFormat="1" ht="15.75" customHeight="1" x14ac:dyDescent="0.25">
      <c r="B61" s="965">
        <v>607.02</v>
      </c>
      <c r="C61" s="1342" t="s">
        <v>868</v>
      </c>
      <c r="D61" s="1343"/>
      <c r="E61" s="1343"/>
      <c r="F61" s="965" t="s">
        <v>360</v>
      </c>
      <c r="G61" s="965">
        <v>37</v>
      </c>
      <c r="H61" s="966">
        <v>294</v>
      </c>
      <c r="I61" s="1014">
        <f t="shared" si="6"/>
        <v>10878</v>
      </c>
      <c r="J61" s="844"/>
      <c r="K61" s="1125"/>
    </row>
    <row r="62" spans="2:11" s="845" customFormat="1" ht="15.75" customHeight="1" x14ac:dyDescent="0.25">
      <c r="B62" s="965">
        <v>609.02</v>
      </c>
      <c r="C62" s="1342" t="s">
        <v>869</v>
      </c>
      <c r="D62" s="1343"/>
      <c r="E62" s="1343"/>
      <c r="F62" s="965" t="s">
        <v>360</v>
      </c>
      <c r="G62" s="965">
        <v>25</v>
      </c>
      <c r="H62" s="966">
        <v>322</v>
      </c>
      <c r="I62" s="1014">
        <f t="shared" si="6"/>
        <v>8050</v>
      </c>
      <c r="J62" s="844"/>
      <c r="K62" s="1125"/>
    </row>
    <row r="63" spans="2:11" s="845" customFormat="1" ht="15.75" customHeight="1" x14ac:dyDescent="0.25">
      <c r="B63" s="965">
        <v>611.01</v>
      </c>
      <c r="C63" s="1342" t="s">
        <v>870</v>
      </c>
      <c r="D63" s="1343"/>
      <c r="E63" s="1343"/>
      <c r="F63" s="965" t="s">
        <v>360</v>
      </c>
      <c r="G63" s="965">
        <v>117.1</v>
      </c>
      <c r="H63" s="966">
        <v>49</v>
      </c>
      <c r="I63" s="1014">
        <f t="shared" si="6"/>
        <v>5737.9</v>
      </c>
      <c r="J63" s="844"/>
      <c r="K63" s="1125"/>
    </row>
    <row r="64" spans="2:11" s="845" customFormat="1" ht="15.95" customHeight="1" x14ac:dyDescent="0.25">
      <c r="B64" s="965">
        <v>611.03</v>
      </c>
      <c r="C64" s="1342" t="s">
        <v>871</v>
      </c>
      <c r="D64" s="1343"/>
      <c r="E64" s="1343"/>
      <c r="F64" s="965" t="s">
        <v>360</v>
      </c>
      <c r="G64" s="965">
        <v>41.71</v>
      </c>
      <c r="H64" s="966">
        <v>56</v>
      </c>
      <c r="I64" s="1014">
        <f t="shared" si="6"/>
        <v>2335.7600000000002</v>
      </c>
      <c r="J64" s="844"/>
      <c r="K64" s="1125"/>
    </row>
    <row r="65" spans="2:11" s="845" customFormat="1" ht="15.95" customHeight="1" x14ac:dyDescent="0.25">
      <c r="B65" s="1013">
        <v>700</v>
      </c>
      <c r="C65" s="1341" t="s">
        <v>40</v>
      </c>
      <c r="D65" s="1341"/>
      <c r="E65" s="1341"/>
      <c r="F65" s="1341"/>
      <c r="G65" s="1341"/>
      <c r="H65" s="1341"/>
      <c r="I65" s="1341"/>
      <c r="J65" s="844"/>
      <c r="K65" s="1125"/>
    </row>
    <row r="66" spans="2:11" s="845" customFormat="1" ht="15.95" customHeight="1" x14ac:dyDescent="0.25">
      <c r="B66" s="965">
        <v>702.01</v>
      </c>
      <c r="C66" s="1342" t="s">
        <v>873</v>
      </c>
      <c r="D66" s="1343"/>
      <c r="E66" s="1343"/>
      <c r="F66" s="965" t="s">
        <v>44</v>
      </c>
      <c r="G66" s="965">
        <v>3</v>
      </c>
      <c r="H66" s="966">
        <v>2716</v>
      </c>
      <c r="I66" s="1014">
        <f t="shared" ref="I66" si="7">G66*H66</f>
        <v>8148</v>
      </c>
      <c r="J66" s="844"/>
      <c r="K66" s="1125"/>
    </row>
    <row r="67" spans="2:11" s="845" customFormat="1" ht="15.95" customHeight="1" x14ac:dyDescent="0.25">
      <c r="B67" s="1013">
        <v>800</v>
      </c>
      <c r="C67" s="1341" t="s">
        <v>874</v>
      </c>
      <c r="D67" s="1341"/>
      <c r="E67" s="1341"/>
      <c r="F67" s="1341"/>
      <c r="G67" s="1341"/>
      <c r="H67" s="1341"/>
      <c r="I67" s="1341"/>
      <c r="J67" s="844"/>
      <c r="K67" s="1125"/>
    </row>
    <row r="68" spans="2:11" s="845" customFormat="1" ht="15.95" customHeight="1" x14ac:dyDescent="0.25">
      <c r="B68" s="965">
        <v>803.05</v>
      </c>
      <c r="C68" s="1342" t="s">
        <v>875</v>
      </c>
      <c r="D68" s="1343"/>
      <c r="E68" s="1343"/>
      <c r="F68" s="965" t="s">
        <v>360</v>
      </c>
      <c r="G68" s="965">
        <v>10.87</v>
      </c>
      <c r="H68" s="966">
        <v>1400</v>
      </c>
      <c r="I68" s="1014">
        <f t="shared" ref="I68" si="8">G68*H68</f>
        <v>15217.999999999998</v>
      </c>
      <c r="J68" s="844"/>
      <c r="K68" s="1125"/>
    </row>
    <row r="69" spans="2:11" s="845" customFormat="1" ht="15.95" customHeight="1" x14ac:dyDescent="0.25">
      <c r="B69" s="1013">
        <v>900</v>
      </c>
      <c r="C69" s="1341" t="s">
        <v>887</v>
      </c>
      <c r="D69" s="1341"/>
      <c r="E69" s="1341"/>
      <c r="F69" s="1341"/>
      <c r="G69" s="1341"/>
      <c r="H69" s="1341"/>
      <c r="I69" s="1341"/>
      <c r="J69" s="844"/>
      <c r="K69" s="1125"/>
    </row>
    <row r="70" spans="2:11" s="845" customFormat="1" ht="15.95" customHeight="1" x14ac:dyDescent="0.25">
      <c r="B70" s="965">
        <v>902.01</v>
      </c>
      <c r="C70" s="1342" t="s">
        <v>878</v>
      </c>
      <c r="D70" s="1343"/>
      <c r="E70" s="1343"/>
      <c r="F70" s="965" t="s">
        <v>43</v>
      </c>
      <c r="G70" s="965">
        <v>3</v>
      </c>
      <c r="H70" s="966">
        <v>175</v>
      </c>
      <c r="I70" s="1014">
        <f t="shared" ref="I70" si="9">G70*H70</f>
        <v>525</v>
      </c>
      <c r="J70" s="844"/>
      <c r="K70" s="1125"/>
    </row>
    <row r="71" spans="2:11" s="845" customFormat="1" ht="15.95" customHeight="1" x14ac:dyDescent="0.25">
      <c r="B71" s="965">
        <v>903.01</v>
      </c>
      <c r="C71" s="1342" t="s">
        <v>879</v>
      </c>
      <c r="D71" s="1343"/>
      <c r="E71" s="1343"/>
      <c r="F71" s="965" t="s">
        <v>43</v>
      </c>
      <c r="G71" s="965">
        <v>2</v>
      </c>
      <c r="H71" s="966">
        <v>77</v>
      </c>
      <c r="I71" s="1014">
        <f t="shared" ref="I71:I78" si="10">G71*H71</f>
        <v>154</v>
      </c>
      <c r="J71" s="844"/>
      <c r="K71" s="1125"/>
    </row>
    <row r="72" spans="2:11" s="845" customFormat="1" ht="15.95" customHeight="1" x14ac:dyDescent="0.25">
      <c r="B72" s="965">
        <v>903.02</v>
      </c>
      <c r="C72" s="1342" t="s">
        <v>880</v>
      </c>
      <c r="D72" s="1343"/>
      <c r="E72" s="1343"/>
      <c r="F72" s="965" t="s">
        <v>43</v>
      </c>
      <c r="G72" s="965">
        <v>11</v>
      </c>
      <c r="H72" s="966">
        <v>84</v>
      </c>
      <c r="I72" s="1014">
        <f t="shared" si="10"/>
        <v>924</v>
      </c>
      <c r="J72" s="844"/>
      <c r="K72" s="1125"/>
    </row>
    <row r="73" spans="2:11" s="845" customFormat="1" ht="15.95" customHeight="1" x14ac:dyDescent="0.25">
      <c r="B73" s="965">
        <v>904.01</v>
      </c>
      <c r="C73" s="1342" t="s">
        <v>881</v>
      </c>
      <c r="D73" s="1343"/>
      <c r="E73" s="1343"/>
      <c r="F73" s="965" t="s">
        <v>43</v>
      </c>
      <c r="G73" s="965">
        <v>1.5</v>
      </c>
      <c r="H73" s="966">
        <v>182</v>
      </c>
      <c r="I73" s="1014">
        <f t="shared" si="10"/>
        <v>273</v>
      </c>
      <c r="J73" s="844"/>
      <c r="K73" s="1125"/>
    </row>
    <row r="74" spans="2:11" s="845" customFormat="1" ht="15.95" customHeight="1" x14ac:dyDescent="0.25">
      <c r="B74" s="965">
        <v>904.02</v>
      </c>
      <c r="C74" s="1342" t="s">
        <v>882</v>
      </c>
      <c r="D74" s="1343"/>
      <c r="E74" s="1343"/>
      <c r="F74" s="965" t="s">
        <v>43</v>
      </c>
      <c r="G74" s="965">
        <v>4.6100000000000003</v>
      </c>
      <c r="H74" s="966">
        <v>280</v>
      </c>
      <c r="I74" s="1014">
        <f t="shared" si="10"/>
        <v>1290.8000000000002</v>
      </c>
      <c r="J74" s="844"/>
      <c r="K74" s="1125"/>
    </row>
    <row r="75" spans="2:11" s="845" customFormat="1" ht="15.95" customHeight="1" x14ac:dyDescent="0.25">
      <c r="B75" s="965">
        <v>904.03</v>
      </c>
      <c r="C75" s="1342" t="s">
        <v>883</v>
      </c>
      <c r="D75" s="1343"/>
      <c r="E75" s="1343"/>
      <c r="F75" s="965" t="s">
        <v>43</v>
      </c>
      <c r="G75" s="965">
        <v>6</v>
      </c>
      <c r="H75" s="966">
        <v>336</v>
      </c>
      <c r="I75" s="1014">
        <f t="shared" si="10"/>
        <v>2016</v>
      </c>
      <c r="J75" s="844"/>
      <c r="K75" s="1125"/>
    </row>
    <row r="76" spans="2:11" s="845" customFormat="1" ht="15.95" customHeight="1" x14ac:dyDescent="0.25">
      <c r="B76" s="965">
        <v>907.04</v>
      </c>
      <c r="C76" s="1342" t="s">
        <v>884</v>
      </c>
      <c r="D76" s="1343"/>
      <c r="E76" s="1343"/>
      <c r="F76" s="965" t="s">
        <v>44</v>
      </c>
      <c r="G76" s="965">
        <v>1</v>
      </c>
      <c r="H76" s="966">
        <v>700</v>
      </c>
      <c r="I76" s="1014">
        <f t="shared" si="10"/>
        <v>700</v>
      </c>
      <c r="J76" s="844"/>
      <c r="K76" s="1125"/>
    </row>
    <row r="77" spans="2:11" s="845" customFormat="1" ht="15.95" customHeight="1" x14ac:dyDescent="0.25">
      <c r="B77" s="965">
        <v>907.05</v>
      </c>
      <c r="C77" s="1342" t="s">
        <v>885</v>
      </c>
      <c r="D77" s="1343"/>
      <c r="E77" s="1343"/>
      <c r="F77" s="965" t="s">
        <v>44</v>
      </c>
      <c r="G77" s="965">
        <v>1</v>
      </c>
      <c r="H77" s="966">
        <v>1176</v>
      </c>
      <c r="I77" s="1014">
        <f t="shared" si="10"/>
        <v>1176</v>
      </c>
      <c r="J77" s="844"/>
      <c r="K77" s="1125"/>
    </row>
    <row r="78" spans="2:11" s="845" customFormat="1" ht="15.95" customHeight="1" x14ac:dyDescent="0.25">
      <c r="B78" s="965">
        <v>907.14</v>
      </c>
      <c r="C78" s="1342" t="s">
        <v>886</v>
      </c>
      <c r="D78" s="1343"/>
      <c r="E78" s="1343"/>
      <c r="F78" s="965" t="s">
        <v>44</v>
      </c>
      <c r="G78" s="965">
        <v>1</v>
      </c>
      <c r="H78" s="966">
        <v>2492</v>
      </c>
      <c r="I78" s="1014">
        <f t="shared" si="10"/>
        <v>2492</v>
      </c>
      <c r="J78" s="844"/>
      <c r="K78" s="1125"/>
    </row>
    <row r="79" spans="2:11" s="845" customFormat="1" ht="15.95" customHeight="1" x14ac:dyDescent="0.25">
      <c r="B79" s="1013">
        <v>1000</v>
      </c>
      <c r="C79" s="1341" t="s">
        <v>190</v>
      </c>
      <c r="D79" s="1341"/>
      <c r="E79" s="1341"/>
      <c r="F79" s="1341"/>
      <c r="G79" s="1341"/>
      <c r="H79" s="1341"/>
      <c r="I79" s="1341"/>
      <c r="J79" s="844"/>
      <c r="K79" s="1125"/>
    </row>
    <row r="80" spans="2:11" s="845" customFormat="1" ht="15.95" customHeight="1" x14ac:dyDescent="0.25">
      <c r="B80" s="965">
        <v>1001.01</v>
      </c>
      <c r="C80" s="1342" t="s">
        <v>888</v>
      </c>
      <c r="D80" s="1343"/>
      <c r="E80" s="1343"/>
      <c r="F80" s="965" t="s">
        <v>44</v>
      </c>
      <c r="G80" s="965">
        <v>1</v>
      </c>
      <c r="H80" s="966">
        <v>2051</v>
      </c>
      <c r="I80" s="1014">
        <f t="shared" ref="I80:I87" si="11">G80*H80</f>
        <v>2051</v>
      </c>
      <c r="J80" s="844"/>
      <c r="K80" s="1125"/>
    </row>
    <row r="81" spans="2:11" s="845" customFormat="1" ht="15.95" customHeight="1" x14ac:dyDescent="0.25">
      <c r="B81" s="965">
        <v>1002.01</v>
      </c>
      <c r="C81" s="1342" t="s">
        <v>889</v>
      </c>
      <c r="D81" s="1343"/>
      <c r="E81" s="1343"/>
      <c r="F81" s="965" t="s">
        <v>44</v>
      </c>
      <c r="G81" s="965">
        <v>2</v>
      </c>
      <c r="H81" s="966">
        <v>1428</v>
      </c>
      <c r="I81" s="1014">
        <f t="shared" si="11"/>
        <v>2856</v>
      </c>
      <c r="J81" s="844"/>
      <c r="K81" s="1125"/>
    </row>
    <row r="82" spans="2:11" s="845" customFormat="1" ht="15.95" customHeight="1" x14ac:dyDescent="0.25">
      <c r="B82" s="965">
        <v>1007.01</v>
      </c>
      <c r="C82" s="1342" t="s">
        <v>890</v>
      </c>
      <c r="D82" s="1343"/>
      <c r="E82" s="1343"/>
      <c r="F82" s="965" t="s">
        <v>360</v>
      </c>
      <c r="G82" s="965">
        <v>2</v>
      </c>
      <c r="H82" s="966">
        <v>483</v>
      </c>
      <c r="I82" s="1014">
        <f t="shared" si="11"/>
        <v>966</v>
      </c>
      <c r="J82" s="844"/>
      <c r="K82" s="1125"/>
    </row>
    <row r="83" spans="2:11" s="845" customFormat="1" ht="15.95" customHeight="1" x14ac:dyDescent="0.25">
      <c r="B83" s="965">
        <v>1007.02</v>
      </c>
      <c r="C83" s="1342" t="s">
        <v>891</v>
      </c>
      <c r="D83" s="1343"/>
      <c r="E83" s="1343"/>
      <c r="F83" s="965" t="s">
        <v>44</v>
      </c>
      <c r="G83" s="965">
        <v>3</v>
      </c>
      <c r="H83" s="966">
        <v>35</v>
      </c>
      <c r="I83" s="1014">
        <f t="shared" si="11"/>
        <v>105</v>
      </c>
      <c r="J83" s="844"/>
      <c r="K83" s="1125"/>
    </row>
    <row r="84" spans="2:11" s="845" customFormat="1" ht="15.95" customHeight="1" x14ac:dyDescent="0.25">
      <c r="B84" s="965">
        <v>1007.05</v>
      </c>
      <c r="C84" s="1342" t="s">
        <v>892</v>
      </c>
      <c r="D84" s="1343"/>
      <c r="E84" s="1343"/>
      <c r="F84" s="965" t="s">
        <v>44</v>
      </c>
      <c r="G84" s="965">
        <v>1</v>
      </c>
      <c r="H84" s="966">
        <v>938</v>
      </c>
      <c r="I84" s="1014">
        <f t="shared" si="11"/>
        <v>938</v>
      </c>
      <c r="J84" s="844"/>
      <c r="K84" s="1125"/>
    </row>
    <row r="85" spans="2:11" s="845" customFormat="1" ht="15.95" customHeight="1" x14ac:dyDescent="0.25">
      <c r="B85" s="965">
        <v>1007.06</v>
      </c>
      <c r="C85" s="1342" t="s">
        <v>893</v>
      </c>
      <c r="D85" s="1343"/>
      <c r="E85" s="1343"/>
      <c r="F85" s="965" t="s">
        <v>44</v>
      </c>
      <c r="G85" s="965">
        <v>1</v>
      </c>
      <c r="H85" s="966">
        <v>938</v>
      </c>
      <c r="I85" s="1014">
        <f t="shared" si="11"/>
        <v>938</v>
      </c>
      <c r="J85" s="844"/>
      <c r="K85" s="1125"/>
    </row>
    <row r="86" spans="2:11" s="845" customFormat="1" ht="15.95" customHeight="1" x14ac:dyDescent="0.25">
      <c r="B86" s="965">
        <v>1007.08</v>
      </c>
      <c r="C86" s="1342" t="s">
        <v>894</v>
      </c>
      <c r="D86" s="1343"/>
      <c r="E86" s="1343"/>
      <c r="F86" s="965" t="s">
        <v>44</v>
      </c>
      <c r="G86" s="965">
        <v>1</v>
      </c>
      <c r="H86" s="966">
        <v>1526</v>
      </c>
      <c r="I86" s="1014">
        <f t="shared" si="11"/>
        <v>1526</v>
      </c>
      <c r="J86" s="844"/>
      <c r="K86" s="1125"/>
    </row>
    <row r="87" spans="2:11" s="845" customFormat="1" ht="15.95" customHeight="1" x14ac:dyDescent="0.25">
      <c r="B87" s="965">
        <v>1007.09</v>
      </c>
      <c r="C87" s="1342" t="s">
        <v>895</v>
      </c>
      <c r="D87" s="1343"/>
      <c r="E87" s="1343"/>
      <c r="F87" s="965" t="s">
        <v>44</v>
      </c>
      <c r="G87" s="965">
        <v>2</v>
      </c>
      <c r="H87" s="966">
        <v>385</v>
      </c>
      <c r="I87" s="1014">
        <f t="shared" si="11"/>
        <v>770</v>
      </c>
      <c r="J87" s="844"/>
      <c r="K87" s="1125"/>
    </row>
    <row r="88" spans="2:11" s="845" customFormat="1" ht="15.95" customHeight="1" x14ac:dyDescent="0.25">
      <c r="B88" s="1013">
        <v>1100</v>
      </c>
      <c r="C88" s="1341" t="s">
        <v>51</v>
      </c>
      <c r="D88" s="1341"/>
      <c r="E88" s="1341"/>
      <c r="F88" s="1341"/>
      <c r="G88" s="1341"/>
      <c r="H88" s="1341"/>
      <c r="I88" s="1341"/>
      <c r="J88" s="844"/>
      <c r="K88" s="1125"/>
    </row>
    <row r="89" spans="2:11" s="845" customFormat="1" ht="15.95" customHeight="1" x14ac:dyDescent="0.25">
      <c r="B89" s="965">
        <v>1005.03</v>
      </c>
      <c r="C89" s="1342" t="s">
        <v>896</v>
      </c>
      <c r="D89" s="1343"/>
      <c r="E89" s="1343"/>
      <c r="F89" s="965" t="s">
        <v>44</v>
      </c>
      <c r="G89" s="965">
        <v>1</v>
      </c>
      <c r="H89" s="966">
        <v>2149</v>
      </c>
      <c r="I89" s="1014">
        <f t="shared" ref="I89:I93" si="12">G89*H89</f>
        <v>2149</v>
      </c>
      <c r="J89" s="844"/>
      <c r="K89" s="1125"/>
    </row>
    <row r="90" spans="2:11" s="845" customFormat="1" ht="15.95" customHeight="1" x14ac:dyDescent="0.25">
      <c r="B90" s="965">
        <v>1009.03</v>
      </c>
      <c r="C90" s="1342" t="s">
        <v>897</v>
      </c>
      <c r="D90" s="1343"/>
      <c r="E90" s="1343"/>
      <c r="F90" s="965" t="s">
        <v>44</v>
      </c>
      <c r="G90" s="965">
        <v>7</v>
      </c>
      <c r="H90" s="966">
        <v>819</v>
      </c>
      <c r="I90" s="1014">
        <f t="shared" si="12"/>
        <v>5733</v>
      </c>
      <c r="J90" s="844"/>
      <c r="K90" s="1125"/>
    </row>
    <row r="91" spans="2:11" s="845" customFormat="1" ht="15.95" customHeight="1" x14ac:dyDescent="0.25">
      <c r="B91" s="965">
        <v>1011.01</v>
      </c>
      <c r="C91" s="1342" t="s">
        <v>898</v>
      </c>
      <c r="D91" s="1343"/>
      <c r="E91" s="1343"/>
      <c r="F91" s="965" t="s">
        <v>44</v>
      </c>
      <c r="G91" s="965">
        <v>2</v>
      </c>
      <c r="H91" s="966">
        <v>280</v>
      </c>
      <c r="I91" s="1014">
        <f t="shared" si="12"/>
        <v>560</v>
      </c>
      <c r="J91" s="844"/>
      <c r="K91" s="1125"/>
    </row>
    <row r="92" spans="2:11" s="845" customFormat="1" ht="15.95" customHeight="1" x14ac:dyDescent="0.25">
      <c r="B92" s="965">
        <v>1011.02</v>
      </c>
      <c r="C92" s="1342" t="s">
        <v>899</v>
      </c>
      <c r="D92" s="1343"/>
      <c r="E92" s="1343"/>
      <c r="F92" s="965" t="s">
        <v>44</v>
      </c>
      <c r="G92" s="965">
        <v>1</v>
      </c>
      <c r="H92" s="966">
        <v>350</v>
      </c>
      <c r="I92" s="1014">
        <f t="shared" si="12"/>
        <v>350</v>
      </c>
      <c r="J92" s="844"/>
      <c r="K92" s="1125"/>
    </row>
    <row r="93" spans="2:11" s="845" customFormat="1" ht="15.95" customHeight="1" x14ac:dyDescent="0.25">
      <c r="B93" s="965">
        <v>1012.02</v>
      </c>
      <c r="C93" s="1342" t="s">
        <v>900</v>
      </c>
      <c r="D93" s="1343"/>
      <c r="E93" s="1343"/>
      <c r="F93" s="965" t="s">
        <v>44</v>
      </c>
      <c r="G93" s="965">
        <v>7</v>
      </c>
      <c r="H93" s="966">
        <v>371</v>
      </c>
      <c r="I93" s="1014">
        <f t="shared" si="12"/>
        <v>2597</v>
      </c>
      <c r="J93" s="844"/>
      <c r="K93" s="1125"/>
    </row>
    <row r="94" spans="2:11" s="845" customFormat="1" ht="15.95" customHeight="1" x14ac:dyDescent="0.25">
      <c r="B94" s="1013">
        <v>1200</v>
      </c>
      <c r="C94" s="1341" t="s">
        <v>901</v>
      </c>
      <c r="D94" s="1341"/>
      <c r="E94" s="1341"/>
      <c r="F94" s="1341"/>
      <c r="G94" s="1341"/>
      <c r="H94" s="1341"/>
      <c r="I94" s="1341"/>
      <c r="J94" s="844"/>
      <c r="K94" s="1125"/>
    </row>
    <row r="95" spans="2:11" s="845" customFormat="1" ht="15.95" customHeight="1" x14ac:dyDescent="0.25">
      <c r="B95" s="965">
        <v>1207.01</v>
      </c>
      <c r="C95" s="1342" t="s">
        <v>902</v>
      </c>
      <c r="D95" s="1343"/>
      <c r="E95" s="1343"/>
      <c r="F95" s="965" t="s">
        <v>44</v>
      </c>
      <c r="G95" s="965">
        <v>1</v>
      </c>
      <c r="H95" s="966">
        <v>1924.37</v>
      </c>
      <c r="I95" s="1014">
        <f t="shared" ref="I95" si="13">G95*H95</f>
        <v>1924.37</v>
      </c>
      <c r="J95" s="844"/>
      <c r="K95" s="1125"/>
    </row>
    <row r="96" spans="2:11" s="845" customFormat="1" ht="15.95" customHeight="1" x14ac:dyDescent="0.25">
      <c r="B96" s="965">
        <v>1207.03</v>
      </c>
      <c r="C96" s="1342" t="s">
        <v>903</v>
      </c>
      <c r="D96" s="1343"/>
      <c r="E96" s="1343"/>
      <c r="F96" s="965" t="s">
        <v>44</v>
      </c>
      <c r="G96" s="965">
        <v>1</v>
      </c>
      <c r="H96" s="966">
        <v>1624</v>
      </c>
      <c r="I96" s="1014">
        <f>G96*H96</f>
        <v>1624</v>
      </c>
      <c r="J96" s="844"/>
      <c r="K96" s="1125"/>
    </row>
    <row r="97" spans="2:11" s="845" customFormat="1" ht="15.95" customHeight="1" x14ac:dyDescent="0.25">
      <c r="B97" s="965">
        <v>1208.02</v>
      </c>
      <c r="C97" s="1342" t="s">
        <v>525</v>
      </c>
      <c r="D97" s="1343"/>
      <c r="E97" s="1343"/>
      <c r="F97" s="965" t="s">
        <v>44</v>
      </c>
      <c r="G97" s="965">
        <v>1</v>
      </c>
      <c r="H97" s="966">
        <v>2881.2</v>
      </c>
      <c r="I97" s="1014">
        <f>G97*H97</f>
        <v>2881.2</v>
      </c>
      <c r="J97" s="844"/>
      <c r="K97" s="1125"/>
    </row>
    <row r="98" spans="2:11" s="845" customFormat="1" ht="15.95" customHeight="1" x14ac:dyDescent="0.25">
      <c r="B98" s="1013">
        <v>1300</v>
      </c>
      <c r="C98" s="1341" t="s">
        <v>905</v>
      </c>
      <c r="D98" s="1341"/>
      <c r="E98" s="1341"/>
      <c r="F98" s="1341"/>
      <c r="G98" s="1341"/>
      <c r="H98" s="1341"/>
      <c r="I98" s="1341"/>
      <c r="J98" s="844"/>
      <c r="K98" s="1125"/>
    </row>
    <row r="99" spans="2:11" s="845" customFormat="1" ht="15.95" customHeight="1" x14ac:dyDescent="0.25">
      <c r="B99" s="965">
        <v>1304.01</v>
      </c>
      <c r="C99" s="1342" t="s">
        <v>906</v>
      </c>
      <c r="D99" s="1343"/>
      <c r="E99" s="1343"/>
      <c r="F99" s="965" t="s">
        <v>44</v>
      </c>
      <c r="G99" s="965">
        <v>1</v>
      </c>
      <c r="H99" s="966">
        <v>7791</v>
      </c>
      <c r="I99" s="1014">
        <f t="shared" ref="I99" si="14">G99*H99</f>
        <v>7791</v>
      </c>
      <c r="J99" s="844"/>
      <c r="K99" s="1125"/>
    </row>
    <row r="100" spans="2:11" s="845" customFormat="1" ht="15.95" customHeight="1" x14ac:dyDescent="0.25">
      <c r="B100" s="1013">
        <v>1400</v>
      </c>
      <c r="C100" s="1341" t="s">
        <v>46</v>
      </c>
      <c r="D100" s="1341"/>
      <c r="E100" s="1341"/>
      <c r="F100" s="1341"/>
      <c r="G100" s="1341"/>
      <c r="H100" s="1341"/>
      <c r="I100" s="1341"/>
      <c r="J100" s="844"/>
      <c r="K100" s="1125"/>
    </row>
    <row r="101" spans="2:11" s="845" customFormat="1" ht="15.95" customHeight="1" x14ac:dyDescent="0.25">
      <c r="B101" s="965">
        <v>1410.05</v>
      </c>
      <c r="C101" s="1342" t="s">
        <v>907</v>
      </c>
      <c r="D101" s="1343"/>
      <c r="E101" s="1343"/>
      <c r="F101" s="965" t="s">
        <v>44</v>
      </c>
      <c r="G101" s="965">
        <v>1</v>
      </c>
      <c r="H101" s="966">
        <v>4508</v>
      </c>
      <c r="I101" s="1014">
        <f t="shared" ref="I101" si="15">G101*H101</f>
        <v>4508</v>
      </c>
      <c r="J101" s="844"/>
      <c r="K101" s="1125"/>
    </row>
    <row r="102" spans="2:11" s="845" customFormat="1" ht="15.95" customHeight="1" x14ac:dyDescent="0.25">
      <c r="B102" s="1012"/>
      <c r="C102" s="1344" t="s">
        <v>909</v>
      </c>
      <c r="D102" s="1344"/>
      <c r="E102" s="1344"/>
      <c r="F102" s="1344"/>
      <c r="G102" s="1344"/>
      <c r="H102" s="1344"/>
      <c r="I102" s="1344"/>
      <c r="J102" s="844"/>
      <c r="K102" s="846"/>
    </row>
    <row r="103" spans="2:11" s="845" customFormat="1" ht="15.95" customHeight="1" x14ac:dyDescent="0.25">
      <c r="B103" s="1170">
        <v>100</v>
      </c>
      <c r="C103" s="1341" t="s">
        <v>820</v>
      </c>
      <c r="D103" s="1341"/>
      <c r="E103" s="1341"/>
      <c r="F103" s="1341"/>
      <c r="G103" s="1341"/>
      <c r="H103" s="1341"/>
      <c r="I103" s="1341"/>
      <c r="J103" s="844"/>
      <c r="K103" s="846"/>
    </row>
    <row r="104" spans="2:11" s="845" customFormat="1" ht="15.95" customHeight="1" x14ac:dyDescent="0.25">
      <c r="B104" s="965">
        <v>111.03</v>
      </c>
      <c r="C104" s="1342" t="s">
        <v>822</v>
      </c>
      <c r="D104" s="1343"/>
      <c r="E104" s="1343"/>
      <c r="F104" s="965" t="s">
        <v>360</v>
      </c>
      <c r="G104" s="965">
        <v>37</v>
      </c>
      <c r="H104" s="966">
        <v>126</v>
      </c>
      <c r="I104" s="1014">
        <f>G104*H104</f>
        <v>4662</v>
      </c>
      <c r="J104" s="844"/>
      <c r="K104" s="846"/>
    </row>
    <row r="105" spans="2:11" s="845" customFormat="1" ht="15.95" customHeight="1" x14ac:dyDescent="0.25">
      <c r="B105" s="965">
        <v>114.03</v>
      </c>
      <c r="C105" s="1342" t="s">
        <v>464</v>
      </c>
      <c r="D105" s="1343"/>
      <c r="E105" s="1343"/>
      <c r="F105" s="965" t="s">
        <v>360</v>
      </c>
      <c r="G105" s="965">
        <v>21</v>
      </c>
      <c r="H105" s="966">
        <v>84</v>
      </c>
      <c r="I105" s="1014">
        <f>G105*H105</f>
        <v>1764</v>
      </c>
      <c r="J105" s="844"/>
      <c r="K105" s="846"/>
    </row>
    <row r="106" spans="2:11" s="845" customFormat="1" ht="15.95" customHeight="1" x14ac:dyDescent="0.25">
      <c r="B106" s="965">
        <v>115.02</v>
      </c>
      <c r="C106" s="1342" t="s">
        <v>911</v>
      </c>
      <c r="D106" s="1343"/>
      <c r="E106" s="1343"/>
      <c r="F106" s="965" t="s">
        <v>44</v>
      </c>
      <c r="G106" s="965">
        <v>3</v>
      </c>
      <c r="H106" s="966">
        <v>308</v>
      </c>
      <c r="I106" s="1014">
        <f>G106*H106</f>
        <v>924</v>
      </c>
      <c r="J106" s="844"/>
      <c r="K106" s="846"/>
    </row>
    <row r="107" spans="2:11" s="845" customFormat="1" ht="15.95" customHeight="1" x14ac:dyDescent="0.25">
      <c r="B107" s="965">
        <v>117.01</v>
      </c>
      <c r="C107" s="1345" t="s">
        <v>921</v>
      </c>
      <c r="D107" s="1346"/>
      <c r="E107" s="1347"/>
      <c r="F107" s="965" t="s">
        <v>44</v>
      </c>
      <c r="G107" s="965">
        <v>3</v>
      </c>
      <c r="H107" s="966">
        <v>84</v>
      </c>
      <c r="I107" s="1014">
        <f>G107*H107</f>
        <v>252</v>
      </c>
      <c r="J107" s="844"/>
      <c r="K107" s="846"/>
    </row>
    <row r="108" spans="2:11" s="845" customFormat="1" ht="15.95" customHeight="1" x14ac:dyDescent="0.25">
      <c r="B108" s="1170">
        <v>500</v>
      </c>
      <c r="C108" s="1341" t="s">
        <v>858</v>
      </c>
      <c r="D108" s="1341"/>
      <c r="E108" s="1341"/>
      <c r="F108" s="1341"/>
      <c r="G108" s="1341"/>
      <c r="H108" s="1341"/>
      <c r="I108" s="1341"/>
      <c r="J108" s="844"/>
      <c r="K108" s="846"/>
    </row>
    <row r="109" spans="2:11" s="845" customFormat="1" ht="15.95" customHeight="1" x14ac:dyDescent="0.25">
      <c r="B109" s="965">
        <v>508.01</v>
      </c>
      <c r="C109" s="1342" t="s">
        <v>912</v>
      </c>
      <c r="D109" s="1343"/>
      <c r="E109" s="1343"/>
      <c r="F109" s="965" t="s">
        <v>360</v>
      </c>
      <c r="G109" s="965">
        <v>21</v>
      </c>
      <c r="H109" s="966">
        <v>490</v>
      </c>
      <c r="I109" s="1014">
        <f>G109*H109</f>
        <v>10290</v>
      </c>
      <c r="J109" s="844"/>
      <c r="K109" s="846"/>
    </row>
    <row r="110" spans="2:11" s="845" customFormat="1" ht="15.95" customHeight="1" x14ac:dyDescent="0.25">
      <c r="B110" s="1170">
        <v>600</v>
      </c>
      <c r="C110" s="1341" t="s">
        <v>39</v>
      </c>
      <c r="D110" s="1341"/>
      <c r="E110" s="1341"/>
      <c r="F110" s="1341"/>
      <c r="G110" s="1341"/>
      <c r="H110" s="1341"/>
      <c r="I110" s="1341"/>
      <c r="J110" s="844"/>
      <c r="K110" s="846"/>
    </row>
    <row r="111" spans="2:11" s="845" customFormat="1" ht="15.95" customHeight="1" x14ac:dyDescent="0.25">
      <c r="B111" s="965">
        <v>605.01</v>
      </c>
      <c r="C111" s="1342" t="s">
        <v>913</v>
      </c>
      <c r="D111" s="1343"/>
      <c r="E111" s="1343"/>
      <c r="F111" s="965" t="s">
        <v>360</v>
      </c>
      <c r="G111" s="965">
        <v>29</v>
      </c>
      <c r="H111" s="966">
        <v>315</v>
      </c>
      <c r="I111" s="1014">
        <f>G111*H111</f>
        <v>9135</v>
      </c>
      <c r="J111" s="844"/>
      <c r="K111" s="846"/>
    </row>
    <row r="112" spans="2:11" s="845" customFormat="1" ht="15.95" customHeight="1" x14ac:dyDescent="0.25">
      <c r="B112" s="965">
        <v>605.08000000000004</v>
      </c>
      <c r="C112" s="1342" t="s">
        <v>914</v>
      </c>
      <c r="D112" s="1343"/>
      <c r="E112" s="1343"/>
      <c r="F112" s="965" t="s">
        <v>360</v>
      </c>
      <c r="G112" s="965">
        <v>8</v>
      </c>
      <c r="H112" s="966">
        <v>350</v>
      </c>
      <c r="I112" s="1014">
        <f>G112*H112</f>
        <v>2800</v>
      </c>
      <c r="J112" s="844"/>
      <c r="K112" s="846"/>
    </row>
    <row r="113" spans="2:11" s="845" customFormat="1" ht="15.95" customHeight="1" x14ac:dyDescent="0.25">
      <c r="B113" s="965">
        <v>611.01</v>
      </c>
      <c r="C113" s="1342" t="s">
        <v>870</v>
      </c>
      <c r="D113" s="1343"/>
      <c r="E113" s="1343"/>
      <c r="F113" s="965" t="s">
        <v>360</v>
      </c>
      <c r="G113" s="965">
        <v>130</v>
      </c>
      <c r="H113" s="966">
        <v>49</v>
      </c>
      <c r="I113" s="1014">
        <f>G113*H113</f>
        <v>6370</v>
      </c>
      <c r="J113" s="844"/>
      <c r="K113" s="846"/>
    </row>
    <row r="114" spans="2:11" s="845" customFormat="1" ht="15.95" customHeight="1" x14ac:dyDescent="0.25">
      <c r="B114" s="1170">
        <v>700</v>
      </c>
      <c r="C114" s="1341" t="s">
        <v>40</v>
      </c>
      <c r="D114" s="1341"/>
      <c r="E114" s="1341"/>
      <c r="F114" s="1341"/>
      <c r="G114" s="1341"/>
      <c r="H114" s="1341"/>
      <c r="I114" s="1341"/>
      <c r="J114" s="844"/>
      <c r="K114" s="846"/>
    </row>
    <row r="115" spans="2:11" s="845" customFormat="1" ht="15.95" customHeight="1" x14ac:dyDescent="0.25">
      <c r="B115" s="965">
        <v>701.02</v>
      </c>
      <c r="C115" s="1342" t="s">
        <v>915</v>
      </c>
      <c r="D115" s="1343"/>
      <c r="E115" s="1343"/>
      <c r="F115" s="965" t="s">
        <v>44</v>
      </c>
      <c r="G115" s="965">
        <v>3</v>
      </c>
      <c r="H115" s="966">
        <v>2583</v>
      </c>
      <c r="I115" s="1014">
        <f>G115*H115</f>
        <v>7749</v>
      </c>
      <c r="J115" s="844"/>
      <c r="K115" s="846"/>
    </row>
    <row r="116" spans="2:11" s="845" customFormat="1" ht="15.95" customHeight="1" x14ac:dyDescent="0.25">
      <c r="B116" s="1170">
        <v>800</v>
      </c>
      <c r="C116" s="1341" t="s">
        <v>41</v>
      </c>
      <c r="D116" s="1341"/>
      <c r="E116" s="1341"/>
      <c r="F116" s="1341"/>
      <c r="G116" s="1341"/>
      <c r="H116" s="1341"/>
      <c r="I116" s="1341"/>
      <c r="J116" s="844"/>
      <c r="K116" s="846"/>
    </row>
    <row r="117" spans="2:11" s="845" customFormat="1" ht="15.95" customHeight="1" x14ac:dyDescent="0.25">
      <c r="B117" s="965">
        <v>806.06</v>
      </c>
      <c r="C117" s="1342" t="s">
        <v>916</v>
      </c>
      <c r="D117" s="1343"/>
      <c r="E117" s="1343"/>
      <c r="F117" s="965" t="s">
        <v>360</v>
      </c>
      <c r="G117" s="965">
        <v>10</v>
      </c>
      <c r="H117" s="966">
        <v>700</v>
      </c>
      <c r="I117" s="1014">
        <f>G117*H117</f>
        <v>7000</v>
      </c>
      <c r="J117" s="844"/>
      <c r="K117" s="846"/>
    </row>
    <row r="118" spans="2:11" s="845" customFormat="1" ht="15.95" customHeight="1" x14ac:dyDescent="0.25">
      <c r="B118" s="965">
        <v>806.09</v>
      </c>
      <c r="C118" s="1342" t="s">
        <v>917</v>
      </c>
      <c r="D118" s="1343"/>
      <c r="E118" s="1343"/>
      <c r="F118" s="965" t="s">
        <v>360</v>
      </c>
      <c r="G118" s="965">
        <v>10</v>
      </c>
      <c r="H118" s="966">
        <v>259</v>
      </c>
      <c r="I118" s="1014">
        <f>G118*H118</f>
        <v>2590</v>
      </c>
      <c r="J118" s="844"/>
      <c r="K118" s="846"/>
    </row>
    <row r="119" spans="2:11" s="845" customFormat="1" ht="15.95" customHeight="1" x14ac:dyDescent="0.25">
      <c r="B119" s="1170">
        <v>1100</v>
      </c>
      <c r="C119" s="1341" t="s">
        <v>51</v>
      </c>
      <c r="D119" s="1341"/>
      <c r="E119" s="1341"/>
      <c r="F119" s="1341"/>
      <c r="G119" s="1341"/>
      <c r="H119" s="1341"/>
      <c r="I119" s="1341"/>
      <c r="J119" s="844"/>
      <c r="K119" s="846"/>
    </row>
    <row r="120" spans="2:11" s="845" customFormat="1" ht="15.95" customHeight="1" x14ac:dyDescent="0.25">
      <c r="B120" s="965">
        <v>1109.03</v>
      </c>
      <c r="C120" s="1342" t="s">
        <v>897</v>
      </c>
      <c r="D120" s="1343"/>
      <c r="E120" s="1343"/>
      <c r="F120" s="965" t="s">
        <v>44</v>
      </c>
      <c r="G120" s="965">
        <v>3</v>
      </c>
      <c r="H120" s="966">
        <v>819</v>
      </c>
      <c r="I120" s="1014">
        <f>G120*H120</f>
        <v>2457</v>
      </c>
      <c r="J120" s="844"/>
      <c r="K120" s="846"/>
    </row>
    <row r="121" spans="2:11" s="845" customFormat="1" ht="15.95" customHeight="1" x14ac:dyDescent="0.25">
      <c r="B121" s="965">
        <v>1112.01</v>
      </c>
      <c r="C121" s="1342" t="s">
        <v>918</v>
      </c>
      <c r="D121" s="1343"/>
      <c r="E121" s="1343"/>
      <c r="F121" s="965" t="s">
        <v>44</v>
      </c>
      <c r="G121" s="965">
        <v>1</v>
      </c>
      <c r="H121" s="966">
        <v>273</v>
      </c>
      <c r="I121" s="1014">
        <f>G121*H121</f>
        <v>273</v>
      </c>
      <c r="J121" s="844"/>
      <c r="K121" s="846"/>
    </row>
    <row r="122" spans="2:11" s="845" customFormat="1" ht="15.95" customHeight="1" x14ac:dyDescent="0.25">
      <c r="B122" s="1012"/>
      <c r="C122" s="1344" t="s">
        <v>922</v>
      </c>
      <c r="D122" s="1344"/>
      <c r="E122" s="1344"/>
      <c r="F122" s="1344"/>
      <c r="G122" s="1344"/>
      <c r="H122" s="1344"/>
      <c r="I122" s="1344"/>
      <c r="J122" s="844"/>
      <c r="K122" s="846"/>
    </row>
    <row r="123" spans="2:11" s="845" customFormat="1" ht="15.95" customHeight="1" x14ac:dyDescent="0.25">
      <c r="B123" s="1170">
        <v>100</v>
      </c>
      <c r="C123" s="1341" t="s">
        <v>820</v>
      </c>
      <c r="D123" s="1341"/>
      <c r="E123" s="1341"/>
      <c r="F123" s="1341"/>
      <c r="G123" s="1341"/>
      <c r="H123" s="1341"/>
      <c r="I123" s="1341"/>
      <c r="J123" s="844"/>
      <c r="K123" s="846"/>
    </row>
    <row r="124" spans="2:11" s="845" customFormat="1" ht="15.95" customHeight="1" x14ac:dyDescent="0.25">
      <c r="B124" s="965">
        <v>111.03</v>
      </c>
      <c r="C124" s="1342" t="s">
        <v>822</v>
      </c>
      <c r="D124" s="1343"/>
      <c r="E124" s="1343"/>
      <c r="F124" s="965" t="s">
        <v>360</v>
      </c>
      <c r="G124" s="965">
        <v>136</v>
      </c>
      <c r="H124" s="966">
        <v>126</v>
      </c>
      <c r="I124" s="1014">
        <f>G124*H124</f>
        <v>17136</v>
      </c>
      <c r="J124" s="844"/>
      <c r="K124" s="846"/>
    </row>
    <row r="125" spans="2:11" s="845" customFormat="1" ht="15.95" customHeight="1" x14ac:dyDescent="0.25">
      <c r="B125" s="965">
        <v>114.03</v>
      </c>
      <c r="C125" s="1342" t="s">
        <v>464</v>
      </c>
      <c r="D125" s="1343"/>
      <c r="E125" s="1343"/>
      <c r="F125" s="965" t="s">
        <v>360</v>
      </c>
      <c r="G125" s="965">
        <v>156</v>
      </c>
      <c r="H125" s="966">
        <v>84</v>
      </c>
      <c r="I125" s="1014">
        <f>G125*H125</f>
        <v>13104</v>
      </c>
      <c r="J125" s="844"/>
      <c r="K125" s="846"/>
    </row>
    <row r="126" spans="2:11" s="845" customFormat="1" ht="15.95" customHeight="1" x14ac:dyDescent="0.25">
      <c r="B126" s="965">
        <v>115.02</v>
      </c>
      <c r="C126" s="1342" t="s">
        <v>911</v>
      </c>
      <c r="D126" s="1343"/>
      <c r="E126" s="1343"/>
      <c r="F126" s="965" t="s">
        <v>44</v>
      </c>
      <c r="G126" s="965">
        <v>2</v>
      </c>
      <c r="H126" s="966">
        <v>308</v>
      </c>
      <c r="I126" s="1014">
        <f>G126*H126</f>
        <v>616</v>
      </c>
      <c r="J126" s="844"/>
      <c r="K126" s="846"/>
    </row>
    <row r="127" spans="2:11" s="845" customFormat="1" ht="15.95" customHeight="1" x14ac:dyDescent="0.25">
      <c r="B127" s="965">
        <v>117.01</v>
      </c>
      <c r="C127" s="1345" t="s">
        <v>921</v>
      </c>
      <c r="D127" s="1346"/>
      <c r="E127" s="1347"/>
      <c r="F127" s="965" t="s">
        <v>44</v>
      </c>
      <c r="G127" s="965">
        <v>14</v>
      </c>
      <c r="H127" s="966">
        <v>84</v>
      </c>
      <c r="I127" s="1014">
        <f>G127*H127</f>
        <v>1176</v>
      </c>
      <c r="J127" s="844"/>
      <c r="K127" s="846"/>
    </row>
    <row r="128" spans="2:11" s="845" customFormat="1" ht="15.95" customHeight="1" x14ac:dyDescent="0.25">
      <c r="B128" s="1170">
        <v>500</v>
      </c>
      <c r="C128" s="1341" t="s">
        <v>858</v>
      </c>
      <c r="D128" s="1341"/>
      <c r="E128" s="1341"/>
      <c r="F128" s="1341"/>
      <c r="G128" s="1341"/>
      <c r="H128" s="1341"/>
      <c r="I128" s="1341"/>
      <c r="J128" s="844"/>
      <c r="K128" s="846"/>
    </row>
    <row r="129" spans="2:11" s="845" customFormat="1" ht="15.95" customHeight="1" x14ac:dyDescent="0.25">
      <c r="B129" s="965">
        <v>508.01</v>
      </c>
      <c r="C129" s="1342" t="s">
        <v>912</v>
      </c>
      <c r="D129" s="1343"/>
      <c r="E129" s="1343"/>
      <c r="F129" s="965" t="s">
        <v>360</v>
      </c>
      <c r="G129" s="965">
        <v>156</v>
      </c>
      <c r="H129" s="966">
        <v>490</v>
      </c>
      <c r="I129" s="1014">
        <f>G129*H129</f>
        <v>76440</v>
      </c>
      <c r="J129" s="844"/>
      <c r="K129" s="846"/>
    </row>
    <row r="130" spans="2:11" s="845" customFormat="1" ht="15.95" customHeight="1" x14ac:dyDescent="0.25">
      <c r="B130" s="1170">
        <v>600</v>
      </c>
      <c r="C130" s="1341" t="s">
        <v>39</v>
      </c>
      <c r="D130" s="1341"/>
      <c r="E130" s="1341"/>
      <c r="F130" s="1341"/>
      <c r="G130" s="1341"/>
      <c r="H130" s="1341"/>
      <c r="I130" s="1341"/>
      <c r="J130" s="844"/>
      <c r="K130" s="846"/>
    </row>
    <row r="131" spans="2:11" s="845" customFormat="1" ht="15.95" customHeight="1" x14ac:dyDescent="0.25">
      <c r="B131" s="965">
        <v>605.01</v>
      </c>
      <c r="C131" s="1342" t="s">
        <v>913</v>
      </c>
      <c r="D131" s="1343"/>
      <c r="E131" s="1343"/>
      <c r="F131" s="965" t="s">
        <v>360</v>
      </c>
      <c r="G131" s="965">
        <v>108</v>
      </c>
      <c r="H131" s="966">
        <v>315</v>
      </c>
      <c r="I131" s="1014">
        <f>G131*H131</f>
        <v>34020</v>
      </c>
      <c r="J131" s="844"/>
      <c r="K131" s="846"/>
    </row>
    <row r="132" spans="2:11" s="845" customFormat="1" ht="15.95" customHeight="1" x14ac:dyDescent="0.25">
      <c r="B132" s="965">
        <v>605.08000000000004</v>
      </c>
      <c r="C132" s="1342" t="s">
        <v>914</v>
      </c>
      <c r="D132" s="1343"/>
      <c r="E132" s="1343"/>
      <c r="F132" s="965" t="s">
        <v>360</v>
      </c>
      <c r="G132" s="965">
        <v>28</v>
      </c>
      <c r="H132" s="966">
        <v>350</v>
      </c>
      <c r="I132" s="1014">
        <f>G132*H132</f>
        <v>9800</v>
      </c>
      <c r="J132" s="844"/>
      <c r="K132" s="846"/>
    </row>
    <row r="133" spans="2:11" s="845" customFormat="1" ht="15.95" customHeight="1" x14ac:dyDescent="0.25">
      <c r="B133" s="965">
        <v>611.01</v>
      </c>
      <c r="C133" s="1342" t="s">
        <v>870</v>
      </c>
      <c r="D133" s="1343"/>
      <c r="E133" s="1343"/>
      <c r="F133" s="965" t="s">
        <v>360</v>
      </c>
      <c r="G133" s="965">
        <v>280</v>
      </c>
      <c r="H133" s="966">
        <v>49</v>
      </c>
      <c r="I133" s="1014">
        <f>G133*H133</f>
        <v>13720</v>
      </c>
      <c r="J133" s="844"/>
      <c r="K133" s="846"/>
    </row>
    <row r="134" spans="2:11" s="845" customFormat="1" ht="15.95" customHeight="1" x14ac:dyDescent="0.25">
      <c r="B134" s="1170">
        <v>700</v>
      </c>
      <c r="C134" s="1341" t="s">
        <v>40</v>
      </c>
      <c r="D134" s="1341"/>
      <c r="E134" s="1341"/>
      <c r="F134" s="1341"/>
      <c r="G134" s="1341"/>
      <c r="H134" s="1341"/>
      <c r="I134" s="1341"/>
      <c r="J134" s="844"/>
      <c r="K134" s="846"/>
    </row>
    <row r="135" spans="2:11" s="845" customFormat="1" ht="15.95" customHeight="1" x14ac:dyDescent="0.25">
      <c r="B135" s="965">
        <v>701.02</v>
      </c>
      <c r="C135" s="1342" t="s">
        <v>915</v>
      </c>
      <c r="D135" s="1343"/>
      <c r="E135" s="1343"/>
      <c r="F135" s="965" t="s">
        <v>44</v>
      </c>
      <c r="G135" s="965">
        <v>2</v>
      </c>
      <c r="H135" s="966">
        <v>2583</v>
      </c>
      <c r="I135" s="1014">
        <f>G135*H135</f>
        <v>5166</v>
      </c>
      <c r="J135" s="844"/>
      <c r="K135" s="846"/>
    </row>
    <row r="136" spans="2:11" s="845" customFormat="1" ht="15.95" customHeight="1" x14ac:dyDescent="0.25">
      <c r="B136" s="1170">
        <v>800</v>
      </c>
      <c r="C136" s="1341" t="s">
        <v>41</v>
      </c>
      <c r="D136" s="1341"/>
      <c r="E136" s="1341"/>
      <c r="F136" s="1341"/>
      <c r="G136" s="1341"/>
      <c r="H136" s="1341"/>
      <c r="I136" s="1341"/>
      <c r="J136" s="844"/>
      <c r="K136" s="846"/>
    </row>
    <row r="137" spans="2:11" s="845" customFormat="1" ht="15.95" customHeight="1" x14ac:dyDescent="0.25">
      <c r="B137" s="965">
        <v>806.06</v>
      </c>
      <c r="C137" s="1342" t="s">
        <v>916</v>
      </c>
      <c r="D137" s="1343"/>
      <c r="E137" s="1343"/>
      <c r="F137" s="965" t="s">
        <v>360</v>
      </c>
      <c r="G137" s="965">
        <v>40</v>
      </c>
      <c r="H137" s="966">
        <v>700</v>
      </c>
      <c r="I137" s="1014">
        <f>G137*H137</f>
        <v>28000</v>
      </c>
      <c r="J137" s="844"/>
      <c r="K137" s="846"/>
    </row>
    <row r="138" spans="2:11" s="845" customFormat="1" ht="15.95" customHeight="1" x14ac:dyDescent="0.25">
      <c r="B138" s="965">
        <v>806.09</v>
      </c>
      <c r="C138" s="1342" t="s">
        <v>917</v>
      </c>
      <c r="D138" s="1343"/>
      <c r="E138" s="1343"/>
      <c r="F138" s="965" t="s">
        <v>360</v>
      </c>
      <c r="G138" s="965">
        <v>40</v>
      </c>
      <c r="H138" s="966">
        <v>259</v>
      </c>
      <c r="I138" s="1014">
        <f>G138*H138</f>
        <v>10360</v>
      </c>
      <c r="J138" s="844"/>
      <c r="K138" s="846"/>
    </row>
    <row r="139" spans="2:11" s="845" customFormat="1" ht="15.95" customHeight="1" x14ac:dyDescent="0.25">
      <c r="B139" s="1170">
        <v>1100</v>
      </c>
      <c r="C139" s="1341" t="s">
        <v>51</v>
      </c>
      <c r="D139" s="1341"/>
      <c r="E139" s="1341"/>
      <c r="F139" s="1341"/>
      <c r="G139" s="1341"/>
      <c r="H139" s="1341"/>
      <c r="I139" s="1341"/>
      <c r="J139" s="844"/>
      <c r="K139" s="846"/>
    </row>
    <row r="140" spans="2:11" s="845" customFormat="1" ht="15.95" customHeight="1" x14ac:dyDescent="0.25">
      <c r="B140" s="965">
        <v>1105.01</v>
      </c>
      <c r="C140" s="1345" t="s">
        <v>904</v>
      </c>
      <c r="D140" s="1346"/>
      <c r="E140" s="1347"/>
      <c r="F140" s="965" t="s">
        <v>44</v>
      </c>
      <c r="G140" s="965">
        <v>2</v>
      </c>
      <c r="H140" s="966">
        <v>3024</v>
      </c>
      <c r="I140" s="1014">
        <f>G140*H140</f>
        <v>6048</v>
      </c>
      <c r="J140" s="844"/>
      <c r="K140" s="846"/>
    </row>
    <row r="141" spans="2:11" s="845" customFormat="1" ht="15.95" customHeight="1" x14ac:dyDescent="0.25">
      <c r="B141" s="965">
        <v>1109.03</v>
      </c>
      <c r="C141" s="1345" t="s">
        <v>897</v>
      </c>
      <c r="D141" s="1346"/>
      <c r="E141" s="1347"/>
      <c r="F141" s="965" t="s">
        <v>44</v>
      </c>
      <c r="G141" s="965">
        <v>14</v>
      </c>
      <c r="H141" s="966">
        <v>819</v>
      </c>
      <c r="I141" s="1014">
        <f>G141*H141</f>
        <v>11466</v>
      </c>
      <c r="J141" s="844"/>
      <c r="K141" s="846"/>
    </row>
    <row r="142" spans="2:11" s="845" customFormat="1" ht="15.95" customHeight="1" x14ac:dyDescent="0.25">
      <c r="B142" s="965">
        <v>1112.01</v>
      </c>
      <c r="C142" s="1342" t="s">
        <v>918</v>
      </c>
      <c r="D142" s="1343"/>
      <c r="E142" s="1343"/>
      <c r="F142" s="965" t="s">
        <v>44</v>
      </c>
      <c r="G142" s="965">
        <v>2</v>
      </c>
      <c r="H142" s="966">
        <v>273</v>
      </c>
      <c r="I142" s="1014">
        <f>G142*H142</f>
        <v>546</v>
      </c>
      <c r="J142" s="844"/>
      <c r="K142" s="846"/>
    </row>
    <row r="143" spans="2:11" s="845" customFormat="1" ht="15.95" customHeight="1" x14ac:dyDescent="0.25">
      <c r="B143" s="1012"/>
      <c r="C143" s="1344" t="s">
        <v>923</v>
      </c>
      <c r="D143" s="1344"/>
      <c r="E143" s="1344"/>
      <c r="F143" s="1344"/>
      <c r="G143" s="1344"/>
      <c r="H143" s="1344"/>
      <c r="I143" s="1344"/>
      <c r="J143" s="844"/>
      <c r="K143" s="1125"/>
    </row>
    <row r="144" spans="2:11" s="845" customFormat="1" ht="15.95" customHeight="1" x14ac:dyDescent="0.25">
      <c r="B144" s="1013">
        <v>100</v>
      </c>
      <c r="C144" s="1341" t="s">
        <v>820</v>
      </c>
      <c r="D144" s="1341"/>
      <c r="E144" s="1341"/>
      <c r="F144" s="1341"/>
      <c r="G144" s="1341"/>
      <c r="H144" s="1341"/>
      <c r="I144" s="1341"/>
      <c r="J144" s="844"/>
      <c r="K144" s="1125"/>
    </row>
    <row r="145" spans="2:13" s="845" customFormat="1" ht="15.95" customHeight="1" x14ac:dyDescent="0.25">
      <c r="B145" s="965">
        <v>105.02</v>
      </c>
      <c r="C145" s="1342" t="s">
        <v>911</v>
      </c>
      <c r="D145" s="1343"/>
      <c r="E145" s="1343"/>
      <c r="F145" s="965" t="s">
        <v>44</v>
      </c>
      <c r="G145" s="965">
        <v>3</v>
      </c>
      <c r="H145" s="966">
        <v>308</v>
      </c>
      <c r="I145" s="1014">
        <f>G145*H145</f>
        <v>924</v>
      </c>
      <c r="J145" s="844"/>
      <c r="K145" s="1172">
        <f>H145/1.4</f>
        <v>220</v>
      </c>
      <c r="L145" s="1173">
        <f>ROUNDUP(K145,0)</f>
        <v>220</v>
      </c>
      <c r="M145" s="1174">
        <f>L145*1.4</f>
        <v>308</v>
      </c>
    </row>
    <row r="146" spans="2:13" s="845" customFormat="1" ht="15.95" customHeight="1" x14ac:dyDescent="0.25">
      <c r="B146" s="965">
        <v>113.03</v>
      </c>
      <c r="C146" s="1342" t="s">
        <v>822</v>
      </c>
      <c r="D146" s="1343"/>
      <c r="E146" s="1343"/>
      <c r="F146" s="965" t="s">
        <v>360</v>
      </c>
      <c r="G146" s="965">
        <v>6</v>
      </c>
      <c r="H146" s="966">
        <v>126</v>
      </c>
      <c r="I146" s="1014">
        <f>G146*H146</f>
        <v>756</v>
      </c>
      <c r="J146" s="844"/>
      <c r="K146" s="1172">
        <f>H146/1.4</f>
        <v>90</v>
      </c>
      <c r="L146" s="1173">
        <f>ROUNDUP(K146,0)+3</f>
        <v>93</v>
      </c>
      <c r="M146" s="1174">
        <f>L146*1.4</f>
        <v>130.19999999999999</v>
      </c>
    </row>
    <row r="147" spans="2:13" s="845" customFormat="1" ht="15.95" customHeight="1" x14ac:dyDescent="0.25">
      <c r="B147" s="965">
        <v>117.01</v>
      </c>
      <c r="C147" s="1342" t="s">
        <v>94</v>
      </c>
      <c r="D147" s="1343"/>
      <c r="E147" s="1343"/>
      <c r="F147" s="965" t="s">
        <v>44</v>
      </c>
      <c r="G147" s="965">
        <v>6</v>
      </c>
      <c r="H147" s="966">
        <v>364</v>
      </c>
      <c r="I147" s="1014">
        <f>G147*H147</f>
        <v>2184</v>
      </c>
      <c r="J147" s="844"/>
      <c r="K147" s="1172">
        <f>H147/1.4</f>
        <v>260</v>
      </c>
      <c r="L147" s="1173">
        <f>ROUNDUP(K147,0)+3</f>
        <v>263</v>
      </c>
      <c r="M147" s="1174">
        <f>L147*1.4</f>
        <v>368.2</v>
      </c>
    </row>
    <row r="148" spans="2:13" s="845" customFormat="1" ht="15.95" customHeight="1" x14ac:dyDescent="0.25">
      <c r="B148" s="1170">
        <v>600</v>
      </c>
      <c r="C148" s="1341" t="s">
        <v>39</v>
      </c>
      <c r="D148" s="1341"/>
      <c r="E148" s="1341"/>
      <c r="F148" s="1341"/>
      <c r="G148" s="1341"/>
      <c r="H148" s="1341"/>
      <c r="I148" s="1341"/>
      <c r="J148" s="844"/>
      <c r="K148" s="846"/>
    </row>
    <row r="149" spans="2:13" s="845" customFormat="1" ht="15.95" customHeight="1" x14ac:dyDescent="0.25">
      <c r="B149" s="965">
        <v>605.08000000000004</v>
      </c>
      <c r="C149" s="1342" t="s">
        <v>914</v>
      </c>
      <c r="D149" s="1343"/>
      <c r="E149" s="1343"/>
      <c r="F149" s="965" t="s">
        <v>360</v>
      </c>
      <c r="G149" s="965">
        <v>6</v>
      </c>
      <c r="H149" s="966">
        <v>350</v>
      </c>
      <c r="I149" s="1014">
        <f>G149*H149</f>
        <v>2100</v>
      </c>
      <c r="J149" s="844"/>
      <c r="K149" s="846"/>
    </row>
    <row r="150" spans="2:13" s="845" customFormat="1" ht="15.95" customHeight="1" x14ac:dyDescent="0.25">
      <c r="B150" s="965">
        <v>609.01</v>
      </c>
      <c r="C150" s="1342" t="s">
        <v>157</v>
      </c>
      <c r="D150" s="1343"/>
      <c r="E150" s="1343"/>
      <c r="F150" s="965" t="s">
        <v>360</v>
      </c>
      <c r="G150" s="965">
        <v>17</v>
      </c>
      <c r="H150" s="966">
        <v>238</v>
      </c>
      <c r="I150" s="1014">
        <f>G150*H150</f>
        <v>4046</v>
      </c>
      <c r="J150" s="844"/>
      <c r="K150" s="846"/>
    </row>
    <row r="151" spans="2:13" s="845" customFormat="1" ht="15.95" customHeight="1" x14ac:dyDescent="0.25">
      <c r="B151" s="1170">
        <v>700</v>
      </c>
      <c r="C151" s="1341" t="s">
        <v>40</v>
      </c>
      <c r="D151" s="1341"/>
      <c r="E151" s="1341"/>
      <c r="F151" s="1341"/>
      <c r="G151" s="1341"/>
      <c r="H151" s="1341"/>
      <c r="I151" s="1341"/>
      <c r="J151" s="844"/>
      <c r="K151" s="846"/>
    </row>
    <row r="152" spans="2:13" s="845" customFormat="1" ht="15.95" customHeight="1" x14ac:dyDescent="0.25">
      <c r="B152" s="965">
        <v>701.02</v>
      </c>
      <c r="C152" s="1342" t="s">
        <v>915</v>
      </c>
      <c r="D152" s="1343"/>
      <c r="E152" s="1343"/>
      <c r="F152" s="965" t="s">
        <v>44</v>
      </c>
      <c r="G152" s="965">
        <v>3</v>
      </c>
      <c r="H152" s="966">
        <v>2583</v>
      </c>
      <c r="I152" s="1014">
        <f>G152*H152</f>
        <v>7749</v>
      </c>
      <c r="J152" s="844"/>
      <c r="K152" s="846"/>
    </row>
    <row r="153" spans="2:13" s="845" customFormat="1" ht="15.95" customHeight="1" x14ac:dyDescent="0.25">
      <c r="B153" s="1013">
        <v>1000</v>
      </c>
      <c r="C153" s="1341" t="s">
        <v>190</v>
      </c>
      <c r="D153" s="1341"/>
      <c r="E153" s="1341"/>
      <c r="F153" s="1341"/>
      <c r="G153" s="1341"/>
      <c r="H153" s="1341"/>
      <c r="I153" s="1341"/>
      <c r="J153" s="844"/>
      <c r="K153" s="1125"/>
    </row>
    <row r="154" spans="2:13" s="845" customFormat="1" ht="15.95" customHeight="1" x14ac:dyDescent="0.25">
      <c r="B154" s="965">
        <v>1001.01</v>
      </c>
      <c r="C154" s="1342" t="s">
        <v>888</v>
      </c>
      <c r="D154" s="1343"/>
      <c r="E154" s="1343"/>
      <c r="F154" s="965" t="s">
        <v>44</v>
      </c>
      <c r="G154" s="965">
        <v>3</v>
      </c>
      <c r="H154" s="966">
        <v>2051</v>
      </c>
      <c r="I154" s="1014">
        <f t="shared" ref="I154:I155" si="16">G154*H154</f>
        <v>6153</v>
      </c>
      <c r="J154" s="844"/>
      <c r="K154" s="1125"/>
    </row>
    <row r="155" spans="2:13" s="845" customFormat="1" ht="15.95" customHeight="1" x14ac:dyDescent="0.25">
      <c r="B155" s="965">
        <v>1002.01</v>
      </c>
      <c r="C155" s="1342" t="s">
        <v>889</v>
      </c>
      <c r="D155" s="1343"/>
      <c r="E155" s="1343"/>
      <c r="F155" s="965" t="s">
        <v>44</v>
      </c>
      <c r="G155" s="965">
        <v>3</v>
      </c>
      <c r="H155" s="966">
        <v>1428</v>
      </c>
      <c r="I155" s="1014">
        <f t="shared" si="16"/>
        <v>4284</v>
      </c>
      <c r="J155" s="844"/>
      <c r="K155" s="1125"/>
    </row>
    <row r="156" spans="2:13" s="845" customFormat="1" ht="15.95" customHeight="1" x14ac:dyDescent="0.25">
      <c r="B156" s="1012"/>
      <c r="C156" s="1344" t="s">
        <v>46</v>
      </c>
      <c r="D156" s="1344"/>
      <c r="E156" s="1344"/>
      <c r="F156" s="1344"/>
      <c r="G156" s="1344"/>
      <c r="H156" s="1344"/>
      <c r="I156" s="1344"/>
      <c r="J156" s="844"/>
      <c r="K156" s="1125"/>
    </row>
    <row r="157" spans="2:13" s="845" customFormat="1" ht="15.95" customHeight="1" x14ac:dyDescent="0.25">
      <c r="B157" s="1170">
        <v>700</v>
      </c>
      <c r="C157" s="1341" t="s">
        <v>40</v>
      </c>
      <c r="D157" s="1341"/>
      <c r="E157" s="1341"/>
      <c r="F157" s="1341"/>
      <c r="G157" s="1341"/>
      <c r="H157" s="1341"/>
      <c r="I157" s="1341"/>
      <c r="J157" s="844"/>
      <c r="K157" s="846"/>
    </row>
    <row r="158" spans="2:13" s="845" customFormat="1" ht="15.95" customHeight="1" x14ac:dyDescent="0.25">
      <c r="B158" s="965">
        <v>711.07</v>
      </c>
      <c r="C158" s="1342" t="s">
        <v>924</v>
      </c>
      <c r="D158" s="1343"/>
      <c r="E158" s="1343"/>
      <c r="F158" s="965" t="s">
        <v>44</v>
      </c>
      <c r="G158" s="965">
        <v>1</v>
      </c>
      <c r="H158" s="966">
        <v>2541</v>
      </c>
      <c r="I158" s="1014">
        <f>G158*H158</f>
        <v>2541</v>
      </c>
      <c r="J158" s="844"/>
      <c r="K158" s="846"/>
    </row>
    <row r="159" spans="2:13" s="845" customFormat="1" ht="15.95" customHeight="1" x14ac:dyDescent="0.25">
      <c r="B159" s="1170">
        <v>900</v>
      </c>
      <c r="C159" s="1341" t="s">
        <v>887</v>
      </c>
      <c r="D159" s="1341"/>
      <c r="E159" s="1341"/>
      <c r="F159" s="1341"/>
      <c r="G159" s="1341"/>
      <c r="H159" s="1341"/>
      <c r="I159" s="1341"/>
      <c r="J159" s="844"/>
      <c r="K159" s="846"/>
    </row>
    <row r="160" spans="2:13" s="845" customFormat="1" ht="15.95" customHeight="1" x14ac:dyDescent="0.25">
      <c r="B160" s="965">
        <v>909.04</v>
      </c>
      <c r="C160" s="1342" t="s">
        <v>932</v>
      </c>
      <c r="D160" s="1343"/>
      <c r="E160" s="1343"/>
      <c r="F160" s="965" t="s">
        <v>44</v>
      </c>
      <c r="G160" s="965">
        <v>1</v>
      </c>
      <c r="H160" s="966">
        <v>8757</v>
      </c>
      <c r="I160" s="1014">
        <f>G160*H160</f>
        <v>8757</v>
      </c>
      <c r="J160" s="844"/>
      <c r="K160" s="846"/>
    </row>
    <row r="161" spans="2:11" s="845" customFormat="1" ht="15.95" customHeight="1" x14ac:dyDescent="0.25">
      <c r="B161" s="1170">
        <v>1400</v>
      </c>
      <c r="C161" s="1341" t="s">
        <v>40</v>
      </c>
      <c r="D161" s="1341"/>
      <c r="E161" s="1341"/>
      <c r="F161" s="1341"/>
      <c r="G161" s="1341"/>
      <c r="H161" s="1341"/>
      <c r="I161" s="1341"/>
      <c r="J161" s="844"/>
      <c r="K161" s="846"/>
    </row>
    <row r="162" spans="2:11" s="845" customFormat="1" ht="15.95" customHeight="1" x14ac:dyDescent="0.25">
      <c r="B162" s="965">
        <v>1401.01</v>
      </c>
      <c r="C162" s="1342" t="s">
        <v>925</v>
      </c>
      <c r="D162" s="1343"/>
      <c r="E162" s="1343"/>
      <c r="F162" s="965" t="s">
        <v>44</v>
      </c>
      <c r="G162" s="965">
        <v>1</v>
      </c>
      <c r="H162" s="966">
        <v>4473</v>
      </c>
      <c r="I162" s="1014">
        <f>G162*H162</f>
        <v>4473</v>
      </c>
      <c r="J162" s="844"/>
      <c r="K162" s="846"/>
    </row>
    <row r="163" spans="2:11" s="845" customFormat="1" ht="15.95" customHeight="1" x14ac:dyDescent="0.25">
      <c r="B163" s="965">
        <v>1413.06</v>
      </c>
      <c r="C163" s="1342" t="s">
        <v>926</v>
      </c>
      <c r="D163" s="1343"/>
      <c r="E163" s="1343"/>
      <c r="F163" s="965" t="s">
        <v>43</v>
      </c>
      <c r="G163" s="965">
        <v>30</v>
      </c>
      <c r="H163" s="966">
        <v>1750</v>
      </c>
      <c r="I163" s="1014">
        <f>G163*H163</f>
        <v>52500</v>
      </c>
      <c r="J163" s="844"/>
      <c r="K163" s="846"/>
    </row>
    <row r="164" spans="2:11" s="845" customFormat="1" ht="9.9499999999999993" customHeight="1" thickBot="1" x14ac:dyDescent="0.3">
      <c r="B164" s="967"/>
      <c r="C164" s="968"/>
      <c r="D164" s="969"/>
      <c r="E164" s="969"/>
      <c r="F164" s="970"/>
      <c r="G164" s="970"/>
      <c r="H164" s="971"/>
      <c r="I164" s="972"/>
      <c r="J164" s="844"/>
      <c r="K164" s="846"/>
    </row>
    <row r="165" spans="2:11" s="845" customFormat="1" ht="15.95" customHeight="1" thickBot="1" x14ac:dyDescent="0.3">
      <c r="B165" s="973"/>
      <c r="C165" s="974"/>
      <c r="D165" s="974"/>
      <c r="E165" s="974"/>
      <c r="F165" s="974"/>
      <c r="G165" s="974"/>
      <c r="H165" s="990" t="s">
        <v>27</v>
      </c>
      <c r="I165" s="991">
        <f>ROUND(SUM(I24:I163),2)</f>
        <v>743665.72</v>
      </c>
    </row>
    <row r="166" spans="2:11" ht="9.9499999999999993" customHeight="1" x14ac:dyDescent="0.25">
      <c r="H166" s="975" t="s">
        <v>338</v>
      </c>
      <c r="I166" s="976" t="s">
        <v>338</v>
      </c>
      <c r="K166" s="840" t="s">
        <v>338</v>
      </c>
    </row>
    <row r="167" spans="2:11" ht="18" customHeight="1" x14ac:dyDescent="0.25">
      <c r="B167" s="1377" t="s">
        <v>339</v>
      </c>
      <c r="C167" s="1378"/>
      <c r="D167" s="1378"/>
      <c r="E167" s="1378"/>
      <c r="F167" s="1378"/>
      <c r="G167" s="1378"/>
      <c r="H167" s="1378"/>
      <c r="I167" s="1378"/>
    </row>
    <row r="168" spans="2:11" ht="18" customHeight="1" x14ac:dyDescent="0.25">
      <c r="B168" s="992"/>
      <c r="C168" s="1343"/>
      <c r="D168" s="1343"/>
      <c r="E168" s="1343"/>
      <c r="F168" s="1343"/>
      <c r="G168" s="1343"/>
      <c r="H168" s="1343"/>
      <c r="I168" s="1343"/>
    </row>
    <row r="169" spans="2:11" ht="18" customHeight="1" x14ac:dyDescent="0.25">
      <c r="B169" s="992"/>
      <c r="C169" s="1343"/>
      <c r="D169" s="1343"/>
      <c r="E169" s="1343"/>
      <c r="F169" s="1343"/>
      <c r="G169" s="1343"/>
      <c r="H169" s="1343"/>
      <c r="I169" s="1343"/>
    </row>
    <row r="170" spans="2:11" ht="30.95" customHeight="1" x14ac:dyDescent="0.25">
      <c r="B170" s="992"/>
      <c r="C170" s="1343"/>
      <c r="D170" s="1343"/>
      <c r="E170" s="1343"/>
      <c r="F170" s="1343"/>
      <c r="G170" s="1343"/>
      <c r="H170" s="1343"/>
      <c r="I170" s="1343"/>
    </row>
    <row r="171" spans="2:11" ht="18" customHeight="1" x14ac:dyDescent="0.25">
      <c r="B171" s="992"/>
      <c r="C171" s="1343"/>
      <c r="D171" s="1343"/>
      <c r="E171" s="1343"/>
      <c r="F171" s="1343"/>
      <c r="G171" s="1343"/>
      <c r="H171" s="1343"/>
      <c r="I171" s="1343"/>
    </row>
    <row r="172" spans="2:11" ht="18" customHeight="1" x14ac:dyDescent="0.25">
      <c r="B172" s="992"/>
      <c r="C172" s="1343"/>
      <c r="D172" s="1343"/>
      <c r="E172" s="1343"/>
      <c r="F172" s="1343"/>
      <c r="G172" s="1343"/>
      <c r="H172" s="1343"/>
      <c r="I172" s="1343"/>
    </row>
    <row r="173" spans="2:11" ht="18" customHeight="1" x14ac:dyDescent="0.25">
      <c r="B173" s="992"/>
      <c r="C173" s="1343"/>
      <c r="D173" s="1343"/>
      <c r="E173" s="1343"/>
      <c r="F173" s="1343"/>
      <c r="G173" s="1343"/>
      <c r="H173" s="1343"/>
      <c r="I173" s="1343"/>
    </row>
    <row r="174" spans="2:11" ht="28.5" customHeight="1" x14ac:dyDescent="0.25">
      <c r="B174" s="992"/>
      <c r="C174" s="1343"/>
      <c r="D174" s="1343"/>
      <c r="E174" s="1343"/>
      <c r="F174" s="1343"/>
      <c r="G174" s="1343"/>
      <c r="H174" s="1343"/>
      <c r="I174" s="1343"/>
    </row>
    <row r="175" spans="2:11" ht="18" customHeight="1" x14ac:dyDescent="0.25">
      <c r="B175" s="992"/>
      <c r="C175" s="1343"/>
      <c r="D175" s="1343"/>
      <c r="E175" s="1343"/>
      <c r="F175" s="1343"/>
      <c r="G175" s="1343"/>
      <c r="H175" s="1343"/>
      <c r="I175" s="1343"/>
    </row>
    <row r="176" spans="2:11" ht="9.9499999999999993" customHeight="1" thickBot="1" x14ac:dyDescent="0.25">
      <c r="B176" s="1351"/>
      <c r="C176" s="1352"/>
      <c r="D176" s="1352"/>
      <c r="E176" s="1352"/>
      <c r="F176" s="1352"/>
      <c r="G176" s="1352"/>
      <c r="H176" s="1352"/>
      <c r="I176" s="1352"/>
    </row>
    <row r="177" spans="2:10" ht="20.100000000000001" customHeight="1" thickBot="1" x14ac:dyDescent="0.3">
      <c r="B177" s="1353" t="s">
        <v>361</v>
      </c>
      <c r="C177" s="1354"/>
      <c r="D177" s="1354"/>
      <c r="E177" s="1354"/>
      <c r="F177" s="1354"/>
      <c r="G177" s="998">
        <f>ROUND(I165/F14,4)</f>
        <v>0.98729999999999996</v>
      </c>
      <c r="H177" s="1355"/>
      <c r="I177" s="1356"/>
    </row>
    <row r="178" spans="2:10" ht="20.100000000000001" customHeight="1" thickBot="1" x14ac:dyDescent="0.3">
      <c r="B178" s="993" t="s">
        <v>340</v>
      </c>
      <c r="C178" s="977"/>
      <c r="D178" s="977"/>
      <c r="E178" s="977"/>
      <c r="F178" s="977"/>
      <c r="G178" s="994">
        <f>+I165</f>
        <v>743665.72</v>
      </c>
      <c r="H178" s="977"/>
      <c r="I178" s="978"/>
      <c r="J178" s="847"/>
    </row>
    <row r="179" spans="2:10" ht="9.9499999999999993" customHeight="1" thickBot="1" x14ac:dyDescent="0.3">
      <c r="B179" s="995"/>
      <c r="C179" s="996"/>
      <c r="D179" s="996"/>
      <c r="E179" s="996"/>
      <c r="F179" s="996"/>
      <c r="G179" s="997"/>
      <c r="H179" s="996"/>
      <c r="I179" s="996"/>
      <c r="J179" s="847"/>
    </row>
    <row r="180" spans="2:10" ht="18" customHeight="1" thickBot="1" x14ac:dyDescent="0.3">
      <c r="B180" s="979" t="s">
        <v>362</v>
      </c>
      <c r="H180" s="980"/>
      <c r="I180" s="1019">
        <f>F15-I165</f>
        <v>9583.2800000000279</v>
      </c>
      <c r="J180" s="847"/>
    </row>
    <row r="181" spans="2:10" ht="18" customHeight="1" x14ac:dyDescent="0.25">
      <c r="B181" s="979" t="s">
        <v>363</v>
      </c>
      <c r="C181" s="1350" t="s">
        <v>927</v>
      </c>
      <c r="D181" s="1350"/>
      <c r="E181" s="1350"/>
      <c r="F181" s="1350"/>
      <c r="G181" s="1350"/>
      <c r="H181" s="1350"/>
      <c r="I181" s="979"/>
      <c r="J181" s="847"/>
    </row>
    <row r="182" spans="2:10" ht="18" customHeight="1" x14ac:dyDescent="0.25">
      <c r="B182" s="1349" t="s">
        <v>364</v>
      </c>
      <c r="C182" s="1349"/>
      <c r="D182" s="1349"/>
      <c r="E182" s="1349"/>
      <c r="F182" s="1349"/>
      <c r="G182" s="1349"/>
      <c r="H182" s="1349"/>
      <c r="I182" s="1349"/>
      <c r="J182" s="847"/>
    </row>
    <row r="183" spans="2:10" ht="18" customHeight="1" x14ac:dyDescent="0.25">
      <c r="B183" s="1000"/>
      <c r="C183" s="1000"/>
      <c r="D183" s="1000"/>
      <c r="E183" s="1000"/>
      <c r="F183" s="1000"/>
      <c r="G183" s="1000"/>
      <c r="H183" s="1000"/>
      <c r="I183" s="1000"/>
      <c r="J183" s="847"/>
    </row>
    <row r="184" spans="2:10" ht="150" customHeight="1" x14ac:dyDescent="0.25">
      <c r="B184" s="981"/>
      <c r="C184" s="982"/>
      <c r="D184" s="982"/>
      <c r="E184" s="982"/>
      <c r="F184" s="983"/>
      <c r="G184" s="984"/>
      <c r="H184" s="984"/>
      <c r="I184" s="984"/>
      <c r="J184" s="847"/>
    </row>
    <row r="185" spans="2:10" x14ac:dyDescent="0.25">
      <c r="H185" s="985"/>
      <c r="I185" s="951"/>
      <c r="J185" s="847"/>
    </row>
    <row r="186" spans="2:10" x14ac:dyDescent="0.25">
      <c r="H186" s="985"/>
      <c r="I186" s="951"/>
      <c r="J186" s="847"/>
    </row>
    <row r="187" spans="2:10" ht="25.5" customHeight="1" x14ac:dyDescent="0.25">
      <c r="H187" s="985"/>
      <c r="I187" s="951"/>
      <c r="J187" s="847"/>
    </row>
    <row r="188" spans="2:10" ht="18.75" customHeight="1" x14ac:dyDescent="0.25">
      <c r="H188" s="985"/>
      <c r="I188" s="951"/>
      <c r="J188" s="847"/>
    </row>
    <row r="189" spans="2:10" x14ac:dyDescent="0.25">
      <c r="H189" s="985"/>
      <c r="I189" s="951"/>
      <c r="J189" s="847"/>
    </row>
    <row r="190" spans="2:10" x14ac:dyDescent="0.25">
      <c r="H190" s="985"/>
      <c r="I190" s="951"/>
      <c r="J190" s="847"/>
    </row>
    <row r="191" spans="2:10" x14ac:dyDescent="0.25">
      <c r="C191" s="986" t="s">
        <v>338</v>
      </c>
      <c r="D191" s="986"/>
      <c r="E191" s="1348"/>
      <c r="F191" s="1348"/>
      <c r="G191" s="1348"/>
      <c r="H191" s="986"/>
      <c r="I191" s="986"/>
      <c r="J191" s="847"/>
    </row>
    <row r="192" spans="2:10" x14ac:dyDescent="0.25">
      <c r="C192" s="986"/>
      <c r="D192" s="986"/>
      <c r="E192" s="1348"/>
      <c r="F192" s="1348"/>
      <c r="G192" s="1348"/>
      <c r="H192" s="987"/>
      <c r="J192" s="847"/>
    </row>
    <row r="193" spans="10:10" x14ac:dyDescent="0.25">
      <c r="J193" s="847"/>
    </row>
    <row r="194" spans="10:10" x14ac:dyDescent="0.25">
      <c r="J194" s="847"/>
    </row>
    <row r="195" spans="10:10" x14ac:dyDescent="0.25">
      <c r="J195" s="847"/>
    </row>
    <row r="196" spans="10:10" x14ac:dyDescent="0.25">
      <c r="J196" s="847"/>
    </row>
    <row r="197" spans="10:10" x14ac:dyDescent="0.25">
      <c r="J197" s="847"/>
    </row>
    <row r="198" spans="10:10" x14ac:dyDescent="0.25">
      <c r="J198" s="847"/>
    </row>
    <row r="199" spans="10:10" x14ac:dyDescent="0.25">
      <c r="J199" s="847"/>
    </row>
    <row r="200" spans="10:10" x14ac:dyDescent="0.25">
      <c r="J200" s="847"/>
    </row>
    <row r="201" spans="10:10" x14ac:dyDescent="0.25">
      <c r="J201" s="847"/>
    </row>
    <row r="202" spans="10:10" x14ac:dyDescent="0.25">
      <c r="J202" s="847"/>
    </row>
    <row r="203" spans="10:10" x14ac:dyDescent="0.25">
      <c r="J203" s="847"/>
    </row>
    <row r="204" spans="10:10" x14ac:dyDescent="0.25">
      <c r="J204" s="847"/>
    </row>
    <row r="205" spans="10:10" x14ac:dyDescent="0.25">
      <c r="J205" s="847"/>
    </row>
    <row r="206" spans="10:10" x14ac:dyDescent="0.25">
      <c r="J206" s="847"/>
    </row>
    <row r="207" spans="10:10" x14ac:dyDescent="0.25">
      <c r="J207" s="847"/>
    </row>
    <row r="208" spans="10:10" x14ac:dyDescent="0.25">
      <c r="J208" s="847"/>
    </row>
    <row r="209" spans="10:10" x14ac:dyDescent="0.25">
      <c r="J209" s="847"/>
    </row>
    <row r="210" spans="10:10" x14ac:dyDescent="0.25">
      <c r="J210" s="847"/>
    </row>
    <row r="211" spans="10:10" x14ac:dyDescent="0.25">
      <c r="J211" s="847"/>
    </row>
    <row r="212" spans="10:10" x14ac:dyDescent="0.25">
      <c r="J212" s="847"/>
    </row>
    <row r="213" spans="10:10" x14ac:dyDescent="0.25">
      <c r="J213" s="847"/>
    </row>
    <row r="214" spans="10:10" x14ac:dyDescent="0.25">
      <c r="J214" s="847"/>
    </row>
    <row r="215" spans="10:10" x14ac:dyDescent="0.25">
      <c r="J215" s="847"/>
    </row>
    <row r="216" spans="10:10" x14ac:dyDescent="0.25">
      <c r="J216" s="847"/>
    </row>
    <row r="217" spans="10:10" x14ac:dyDescent="0.25">
      <c r="J217" s="847"/>
    </row>
    <row r="218" spans="10:10" x14ac:dyDescent="0.25">
      <c r="J218" s="847"/>
    </row>
    <row r="219" spans="10:10" x14ac:dyDescent="0.25">
      <c r="J219" s="847"/>
    </row>
    <row r="220" spans="10:10" x14ac:dyDescent="0.25">
      <c r="J220" s="847"/>
    </row>
    <row r="221" spans="10:10" x14ac:dyDescent="0.25">
      <c r="J221" s="847"/>
    </row>
    <row r="222" spans="10:10" x14ac:dyDescent="0.25">
      <c r="J222" s="847"/>
    </row>
    <row r="223" spans="10:10" x14ac:dyDescent="0.25">
      <c r="J223" s="847"/>
    </row>
    <row r="224" spans="10:10" x14ac:dyDescent="0.25">
      <c r="J224" s="847"/>
    </row>
    <row r="225" spans="10:10" x14ac:dyDescent="0.25">
      <c r="J225" s="847"/>
    </row>
    <row r="226" spans="10:10" x14ac:dyDescent="0.25">
      <c r="J226" s="847"/>
    </row>
    <row r="227" spans="10:10" x14ac:dyDescent="0.25">
      <c r="J227" s="847"/>
    </row>
    <row r="228" spans="10:10" x14ac:dyDescent="0.25">
      <c r="J228" s="847"/>
    </row>
    <row r="229" spans="10:10" x14ac:dyDescent="0.25">
      <c r="J229" s="847"/>
    </row>
    <row r="230" spans="10:10" x14ac:dyDescent="0.25">
      <c r="J230" s="847"/>
    </row>
    <row r="231" spans="10:10" x14ac:dyDescent="0.25">
      <c r="J231" s="847"/>
    </row>
    <row r="232" spans="10:10" x14ac:dyDescent="0.25">
      <c r="J232" s="847"/>
    </row>
    <row r="233" spans="10:10" x14ac:dyDescent="0.25">
      <c r="J233" s="847"/>
    </row>
    <row r="234" spans="10:10" x14ac:dyDescent="0.25">
      <c r="J234" s="847"/>
    </row>
    <row r="235" spans="10:10" x14ac:dyDescent="0.25">
      <c r="J235" s="847"/>
    </row>
    <row r="236" spans="10:10" x14ac:dyDescent="0.25">
      <c r="J236" s="847"/>
    </row>
    <row r="237" spans="10:10" x14ac:dyDescent="0.25">
      <c r="J237" s="847"/>
    </row>
    <row r="238" spans="10:10" x14ac:dyDescent="0.25">
      <c r="J238" s="847"/>
    </row>
    <row r="239" spans="10:10" x14ac:dyDescent="0.25">
      <c r="J239" s="847"/>
    </row>
    <row r="240" spans="10:10" x14ac:dyDescent="0.25">
      <c r="J240" s="847"/>
    </row>
    <row r="241" spans="10:10" x14ac:dyDescent="0.25">
      <c r="J241" s="847"/>
    </row>
    <row r="242" spans="10:10" x14ac:dyDescent="0.25">
      <c r="J242" s="847"/>
    </row>
    <row r="243" spans="10:10" x14ac:dyDescent="0.25">
      <c r="J243" s="847"/>
    </row>
    <row r="244" spans="10:10" x14ac:dyDescent="0.25">
      <c r="J244" s="847"/>
    </row>
    <row r="245" spans="10:10" x14ac:dyDescent="0.25">
      <c r="J245" s="847"/>
    </row>
    <row r="246" spans="10:10" x14ac:dyDescent="0.25">
      <c r="J246" s="847"/>
    </row>
    <row r="247" spans="10:10" x14ac:dyDescent="0.25">
      <c r="J247" s="847"/>
    </row>
    <row r="248" spans="10:10" x14ac:dyDescent="0.25">
      <c r="J248" s="847"/>
    </row>
    <row r="249" spans="10:10" x14ac:dyDescent="0.25">
      <c r="J249" s="847"/>
    </row>
    <row r="250" spans="10:10" x14ac:dyDescent="0.25">
      <c r="J250" s="847"/>
    </row>
    <row r="251" spans="10:10" x14ac:dyDescent="0.25">
      <c r="J251" s="847"/>
    </row>
    <row r="252" spans="10:10" x14ac:dyDescent="0.25">
      <c r="J252" s="847"/>
    </row>
    <row r="253" spans="10:10" x14ac:dyDescent="0.25">
      <c r="J253" s="847"/>
    </row>
    <row r="254" spans="10:10" x14ac:dyDescent="0.25">
      <c r="J254" s="847"/>
    </row>
    <row r="255" spans="10:10" x14ac:dyDescent="0.25">
      <c r="J255" s="847"/>
    </row>
    <row r="256" spans="10:10" x14ac:dyDescent="0.25">
      <c r="J256" s="847"/>
    </row>
    <row r="257" spans="10:10" x14ac:dyDescent="0.25">
      <c r="J257" s="847"/>
    </row>
    <row r="258" spans="10:10" x14ac:dyDescent="0.25">
      <c r="J258" s="847"/>
    </row>
    <row r="259" spans="10:10" x14ac:dyDescent="0.25">
      <c r="J259" s="847"/>
    </row>
    <row r="260" spans="10:10" x14ac:dyDescent="0.25">
      <c r="J260" s="847"/>
    </row>
    <row r="261" spans="10:10" x14ac:dyDescent="0.25">
      <c r="J261" s="847"/>
    </row>
    <row r="262" spans="10:10" x14ac:dyDescent="0.25">
      <c r="J262" s="847"/>
    </row>
    <row r="263" spans="10:10" x14ac:dyDescent="0.25">
      <c r="J263" s="847"/>
    </row>
    <row r="264" spans="10:10" x14ac:dyDescent="0.25">
      <c r="J264" s="847"/>
    </row>
    <row r="265" spans="10:10" x14ac:dyDescent="0.25">
      <c r="J265" s="847"/>
    </row>
    <row r="266" spans="10:10" x14ac:dyDescent="0.25">
      <c r="J266" s="847"/>
    </row>
    <row r="267" spans="10:10" x14ac:dyDescent="0.25">
      <c r="J267" s="847"/>
    </row>
    <row r="268" spans="10:10" x14ac:dyDescent="0.25">
      <c r="J268" s="847"/>
    </row>
    <row r="269" spans="10:10" ht="47.25" customHeight="1" x14ac:dyDescent="0.25">
      <c r="J269" s="847"/>
    </row>
    <row r="270" spans="10:10" ht="47.25" customHeight="1" x14ac:dyDescent="0.25">
      <c r="J270" s="847"/>
    </row>
    <row r="271" spans="10:10" ht="47.25" customHeight="1" x14ac:dyDescent="0.25">
      <c r="J271" s="847"/>
    </row>
    <row r="272" spans="10:10" ht="47.25" customHeight="1" x14ac:dyDescent="0.25">
      <c r="J272" s="847"/>
    </row>
    <row r="273" spans="10:10" ht="47.25" customHeight="1" x14ac:dyDescent="0.25">
      <c r="J273" s="847"/>
    </row>
    <row r="274" spans="10:10" x14ac:dyDescent="0.25">
      <c r="J274" s="847"/>
    </row>
    <row r="275" spans="10:10" x14ac:dyDescent="0.25">
      <c r="J275" s="847"/>
    </row>
    <row r="276" spans="10:10" x14ac:dyDescent="0.25">
      <c r="J276" s="847"/>
    </row>
    <row r="277" spans="10:10" x14ac:dyDescent="0.25">
      <c r="J277" s="847"/>
    </row>
    <row r="278" spans="10:10" x14ac:dyDescent="0.25">
      <c r="J278" s="847"/>
    </row>
    <row r="279" spans="10:10" x14ac:dyDescent="0.25">
      <c r="J279" s="847"/>
    </row>
    <row r="280" spans="10:10" x14ac:dyDescent="0.25">
      <c r="J280" s="847"/>
    </row>
    <row r="281" spans="10:10" x14ac:dyDescent="0.25">
      <c r="J281" s="847"/>
    </row>
    <row r="282" spans="10:10" x14ac:dyDescent="0.25">
      <c r="J282" s="847"/>
    </row>
  </sheetData>
  <mergeCells count="174">
    <mergeCell ref="C53:E53"/>
    <mergeCell ref="C55:E55"/>
    <mergeCell ref="C54:E54"/>
    <mergeCell ref="C56:I56"/>
    <mergeCell ref="C62:E62"/>
    <mergeCell ref="C63:E63"/>
    <mergeCell ref="C64:E64"/>
    <mergeCell ref="C57:E57"/>
    <mergeCell ref="C58:E58"/>
    <mergeCell ref="C59:E59"/>
    <mergeCell ref="C60:E60"/>
    <mergeCell ref="C61:E61"/>
    <mergeCell ref="C24:I24"/>
    <mergeCell ref="C25:E25"/>
    <mergeCell ref="B167:I167"/>
    <mergeCell ref="C41:E41"/>
    <mergeCell ref="C38:E38"/>
    <mergeCell ref="C26:E26"/>
    <mergeCell ref="C27:E27"/>
    <mergeCell ref="C29:E29"/>
    <mergeCell ref="C31:E31"/>
    <mergeCell ref="C32:E32"/>
    <mergeCell ref="C33:E33"/>
    <mergeCell ref="C34:E34"/>
    <mergeCell ref="C40:I40"/>
    <mergeCell ref="C42:E42"/>
    <mergeCell ref="C43:E43"/>
    <mergeCell ref="C44:E44"/>
    <mergeCell ref="C45:E45"/>
    <mergeCell ref="C46:E46"/>
    <mergeCell ref="C47:E47"/>
    <mergeCell ref="C48:E48"/>
    <mergeCell ref="C49:E49"/>
    <mergeCell ref="C50:E50"/>
    <mergeCell ref="C51:E51"/>
    <mergeCell ref="C52:I52"/>
    <mergeCell ref="B1:I1"/>
    <mergeCell ref="B6:I6"/>
    <mergeCell ref="B7:E7"/>
    <mergeCell ref="G7:I7"/>
    <mergeCell ref="C8:F8"/>
    <mergeCell ref="H8:I8"/>
    <mergeCell ref="C39:E39"/>
    <mergeCell ref="C23:I23"/>
    <mergeCell ref="B16:I16"/>
    <mergeCell ref="B21:I21"/>
    <mergeCell ref="C28:E28"/>
    <mergeCell ref="C37:E37"/>
    <mergeCell ref="C30:I30"/>
    <mergeCell ref="C35:E35"/>
    <mergeCell ref="D10:G10"/>
    <mergeCell ref="C36:I36"/>
    <mergeCell ref="D11:G11"/>
    <mergeCell ref="D12:G12"/>
    <mergeCell ref="D13:G13"/>
    <mergeCell ref="H14:I14"/>
    <mergeCell ref="H15:I15"/>
    <mergeCell ref="B17:E17"/>
    <mergeCell ref="F19:I19"/>
    <mergeCell ref="C22:E22"/>
    <mergeCell ref="C65:I65"/>
    <mergeCell ref="C66:E66"/>
    <mergeCell ref="C67:I67"/>
    <mergeCell ref="C68:E68"/>
    <mergeCell ref="C69:I69"/>
    <mergeCell ref="E192:G192"/>
    <mergeCell ref="B182:I182"/>
    <mergeCell ref="C170:I170"/>
    <mergeCell ref="C169:I169"/>
    <mergeCell ref="E191:G191"/>
    <mergeCell ref="C181:H181"/>
    <mergeCell ref="C173:I173"/>
    <mergeCell ref="C175:I175"/>
    <mergeCell ref="C171:I171"/>
    <mergeCell ref="C172:I172"/>
    <mergeCell ref="B176:I176"/>
    <mergeCell ref="B177:F177"/>
    <mergeCell ref="H177:I177"/>
    <mergeCell ref="C174:I174"/>
    <mergeCell ref="C168:I168"/>
    <mergeCell ref="C75:E75"/>
    <mergeCell ref="C76:E76"/>
    <mergeCell ref="C77:E77"/>
    <mergeCell ref="C78:E78"/>
    <mergeCell ref="C79:I79"/>
    <mergeCell ref="C70:E70"/>
    <mergeCell ref="C71:E71"/>
    <mergeCell ref="C72:E72"/>
    <mergeCell ref="C73:E73"/>
    <mergeCell ref="C74:E74"/>
    <mergeCell ref="C85:E85"/>
    <mergeCell ref="C86:E86"/>
    <mergeCell ref="C87:E87"/>
    <mergeCell ref="C88:I88"/>
    <mergeCell ref="C89:E89"/>
    <mergeCell ref="C80:E80"/>
    <mergeCell ref="C81:E81"/>
    <mergeCell ref="C82:E82"/>
    <mergeCell ref="C83:E83"/>
    <mergeCell ref="C84:E84"/>
    <mergeCell ref="C95:E95"/>
    <mergeCell ref="C96:E96"/>
    <mergeCell ref="C97:E97"/>
    <mergeCell ref="C98:I98"/>
    <mergeCell ref="C99:E99"/>
    <mergeCell ref="C90:E90"/>
    <mergeCell ref="C91:E91"/>
    <mergeCell ref="C92:E92"/>
    <mergeCell ref="C93:E93"/>
    <mergeCell ref="C94:I94"/>
    <mergeCell ref="C104:E104"/>
    <mergeCell ref="C105:E105"/>
    <mergeCell ref="C107:E107"/>
    <mergeCell ref="C106:E106"/>
    <mergeCell ref="C108:I108"/>
    <mergeCell ref="C100:I100"/>
    <mergeCell ref="C101:E101"/>
    <mergeCell ref="C102:I102"/>
    <mergeCell ref="C103:I103"/>
    <mergeCell ref="C114:I114"/>
    <mergeCell ref="C115:E115"/>
    <mergeCell ref="C116:I116"/>
    <mergeCell ref="C117:E117"/>
    <mergeCell ref="C118:E118"/>
    <mergeCell ref="C109:E109"/>
    <mergeCell ref="C110:I110"/>
    <mergeCell ref="C111:E111"/>
    <mergeCell ref="C112:E112"/>
    <mergeCell ref="C113:E113"/>
    <mergeCell ref="C124:E124"/>
    <mergeCell ref="C125:E125"/>
    <mergeCell ref="C126:E126"/>
    <mergeCell ref="C127:E127"/>
    <mergeCell ref="C128:I128"/>
    <mergeCell ref="C119:I119"/>
    <mergeCell ref="C120:E120"/>
    <mergeCell ref="C121:E121"/>
    <mergeCell ref="C122:I122"/>
    <mergeCell ref="C123:I123"/>
    <mergeCell ref="C134:I134"/>
    <mergeCell ref="C135:E135"/>
    <mergeCell ref="C136:I136"/>
    <mergeCell ref="C137:E137"/>
    <mergeCell ref="C138:E138"/>
    <mergeCell ref="C129:E129"/>
    <mergeCell ref="C130:I130"/>
    <mergeCell ref="C131:E131"/>
    <mergeCell ref="C132:E132"/>
    <mergeCell ref="C133:E133"/>
    <mergeCell ref="C148:I148"/>
    <mergeCell ref="C149:E149"/>
    <mergeCell ref="C150:E150"/>
    <mergeCell ref="C151:I151"/>
    <mergeCell ref="C139:I139"/>
    <mergeCell ref="C141:E141"/>
    <mergeCell ref="C142:E142"/>
    <mergeCell ref="C140:E140"/>
    <mergeCell ref="C147:E147"/>
    <mergeCell ref="C143:I143"/>
    <mergeCell ref="C144:I144"/>
    <mergeCell ref="C145:E145"/>
    <mergeCell ref="C146:E146"/>
    <mergeCell ref="C157:I157"/>
    <mergeCell ref="C158:E158"/>
    <mergeCell ref="C161:I161"/>
    <mergeCell ref="C162:E162"/>
    <mergeCell ref="C163:E163"/>
    <mergeCell ref="C159:I159"/>
    <mergeCell ref="C160:E160"/>
    <mergeCell ref="C152:E152"/>
    <mergeCell ref="C153:I153"/>
    <mergeCell ref="C154:E154"/>
    <mergeCell ref="C155:E155"/>
    <mergeCell ref="C156:I156"/>
  </mergeCells>
  <printOptions horizontalCentered="1" verticalCentered="1"/>
  <pageMargins left="0.39370078740157483" right="0.39370078740157483" top="0.39370078740157483" bottom="0.39370078740157483" header="0" footer="0"/>
  <pageSetup paperSize="14" scale="57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K146"/>
  <sheetViews>
    <sheetView tabSelected="1" view="pageBreakPreview" topLeftCell="A25" zoomScale="85" zoomScaleNormal="85" zoomScaleSheetLayoutView="85" workbookViewId="0">
      <selection activeCell="B36" sqref="B36:I39"/>
    </sheetView>
  </sheetViews>
  <sheetFormatPr baseColWidth="10" defaultColWidth="11.42578125" defaultRowHeight="12.75" x14ac:dyDescent="0.25"/>
  <cols>
    <col min="1" max="1" width="2.28515625" style="840" customWidth="1"/>
    <col min="2" max="2" width="18.85546875" style="941" customWidth="1"/>
    <col min="3" max="3" width="26" style="948" customWidth="1"/>
    <col min="4" max="4" width="15.7109375" style="948" customWidth="1"/>
    <col min="5" max="5" width="25.28515625" style="948" customWidth="1"/>
    <col min="6" max="9" width="18.7109375" style="948" customWidth="1"/>
    <col min="10" max="10" width="2.28515625" style="840" customWidth="1"/>
    <col min="11" max="11" width="16.7109375" style="840" customWidth="1"/>
    <col min="12" max="16384" width="11.42578125" style="840"/>
  </cols>
  <sheetData>
    <row r="1" spans="2:11" ht="14.25" customHeight="1" x14ac:dyDescent="0.25">
      <c r="B1" s="1357"/>
      <c r="C1" s="1357"/>
      <c r="D1" s="1357"/>
      <c r="E1" s="1357"/>
      <c r="F1" s="1357"/>
      <c r="G1" s="1357"/>
      <c r="H1" s="1357"/>
      <c r="I1" s="1357"/>
    </row>
    <row r="2" spans="2:11" ht="14.25" customHeight="1" x14ac:dyDescent="0.25">
      <c r="B2" s="1017"/>
      <c r="C2" s="1017"/>
      <c r="D2" s="1017"/>
      <c r="E2" s="1017"/>
      <c r="F2" s="1017"/>
      <c r="G2" s="1017"/>
      <c r="H2" s="1017"/>
      <c r="I2" s="1017"/>
    </row>
    <row r="3" spans="2:11" ht="14.25" customHeight="1" x14ac:dyDescent="0.25">
      <c r="B3" s="1017"/>
      <c r="C3" s="1017"/>
      <c r="D3" s="1017"/>
      <c r="E3" s="1017"/>
      <c r="F3" s="1017"/>
      <c r="G3" s="1017"/>
      <c r="H3" s="1017"/>
      <c r="I3" s="1017"/>
    </row>
    <row r="4" spans="2:11" ht="14.25" customHeight="1" x14ac:dyDescent="0.25">
      <c r="B4" s="1017"/>
      <c r="C4" s="1017"/>
      <c r="D4" s="1017"/>
      <c r="E4" s="1017"/>
      <c r="F4" s="1017"/>
      <c r="G4" s="1017"/>
      <c r="H4" s="1017"/>
      <c r="I4" s="1017"/>
    </row>
    <row r="5" spans="2:11" ht="14.25" customHeight="1" x14ac:dyDescent="0.25">
      <c r="B5" s="1017"/>
      <c r="C5" s="1017"/>
      <c r="D5" s="1017"/>
      <c r="E5" s="1017"/>
      <c r="F5" s="1017"/>
      <c r="G5" s="1017"/>
      <c r="H5" s="1017"/>
      <c r="I5" s="1017"/>
    </row>
    <row r="6" spans="2:11" ht="18" customHeight="1" x14ac:dyDescent="0.25">
      <c r="B6" s="1358" t="s">
        <v>365</v>
      </c>
      <c r="C6" s="1358"/>
      <c r="D6" s="1358"/>
      <c r="E6" s="1358"/>
      <c r="F6" s="1358"/>
      <c r="G6" s="1358"/>
      <c r="H6" s="1358"/>
      <c r="I6" s="1358"/>
    </row>
    <row r="7" spans="2:11" ht="9.9499999999999993" customHeight="1" thickBot="1" x14ac:dyDescent="0.3">
      <c r="B7" s="1359"/>
      <c r="C7" s="1359"/>
      <c r="D7" s="1359"/>
      <c r="E7" s="1359"/>
      <c r="F7" s="940"/>
      <c r="G7" s="1360"/>
      <c r="H7" s="1360"/>
      <c r="I7" s="1360"/>
    </row>
    <row r="8" spans="2:11" s="841" customFormat="1" ht="20.100000000000001" customHeight="1" thickBot="1" x14ac:dyDescent="0.3">
      <c r="B8" s="941" t="s">
        <v>327</v>
      </c>
      <c r="C8" s="1361" t="s">
        <v>955</v>
      </c>
      <c r="D8" s="1361"/>
      <c r="E8" s="1361"/>
      <c r="F8" s="1361"/>
      <c r="G8" s="942"/>
      <c r="H8" s="1362" t="s">
        <v>358</v>
      </c>
      <c r="I8" s="1363"/>
    </row>
    <row r="9" spans="2:11" ht="20.100000000000001" customHeight="1" x14ac:dyDescent="0.25">
      <c r="B9" s="943" t="s">
        <v>328</v>
      </c>
      <c r="C9" s="944"/>
      <c r="D9" s="944" t="str">
        <f>'(01)O.C (DECREMENTO)'!D9</f>
        <v>UCEE-14-2022</v>
      </c>
      <c r="E9" s="944"/>
      <c r="F9" s="945"/>
      <c r="G9" s="945"/>
      <c r="H9" s="988" t="s">
        <v>329</v>
      </c>
      <c r="I9" s="946" t="str">
        <f>'(01)O.C (DECREMENTO)'!I9</f>
        <v>…………………</v>
      </c>
      <c r="K9"/>
    </row>
    <row r="10" spans="2:11" ht="38.25" customHeight="1" x14ac:dyDescent="0.25">
      <c r="B10" s="947" t="s">
        <v>330</v>
      </c>
      <c r="D10" s="1367" t="str">
        <f>'(01)O.C (DECREMENTO)'!D10:G10</f>
        <v>REMOZAMIENTO DE EDIFICACIONES ESCOLARES AFECTADAS POR EL CICLÓN TROPICAL BLAS Y CELIA DEL DEPARTAMENTO DE PETEN '- EODP ANEXA A ESCUELA RURAL MIXTA, EL CRUZADERO, MELCHOR DE MENCOS, PETEN -</v>
      </c>
      <c r="E10" s="1367"/>
      <c r="F10" s="1367"/>
      <c r="G10" s="1367"/>
      <c r="H10" s="989" t="s">
        <v>37</v>
      </c>
      <c r="I10" s="949" t="str">
        <f>'(01)O.C (DECREMENTO)'!I10</f>
        <v>………………..</v>
      </c>
    </row>
    <row r="11" spans="2:11" ht="30" customHeight="1" x14ac:dyDescent="0.25">
      <c r="B11" s="950" t="s">
        <v>331</v>
      </c>
      <c r="C11" s="951"/>
      <c r="D11" s="1367" t="str">
        <f>'(01)O.C (DECREMENTO)'!D11:G11</f>
        <v>…………………………………………</v>
      </c>
      <c r="E11" s="1367"/>
      <c r="F11" s="1367"/>
      <c r="G11" s="1367"/>
      <c r="H11" s="1016"/>
      <c r="I11" s="949"/>
    </row>
    <row r="12" spans="2:11" ht="20.100000000000001" customHeight="1" x14ac:dyDescent="0.25">
      <c r="B12" s="947" t="s">
        <v>332</v>
      </c>
      <c r="D12" s="1367" t="str">
        <f>'(01)O.C (DECREMENTO)'!D12:G12</f>
        <v>………………………………………………</v>
      </c>
      <c r="E12" s="1367"/>
      <c r="F12" s="1367"/>
      <c r="G12" s="1367"/>
      <c r="H12" s="951"/>
      <c r="I12" s="953"/>
    </row>
    <row r="13" spans="2:11" ht="20.100000000000001" customHeight="1" thickBot="1" x14ac:dyDescent="0.3">
      <c r="B13" s="947" t="s">
        <v>333</v>
      </c>
      <c r="D13" s="1368" t="str">
        <f>'(01)O.C (DECREMENTO)'!D13:G13</f>
        <v>……………………………………….</v>
      </c>
      <c r="E13" s="1368"/>
      <c r="F13" s="1368"/>
      <c r="G13" s="1368"/>
      <c r="H13" s="954"/>
      <c r="I13" s="953"/>
    </row>
    <row r="14" spans="2:11" ht="20.100000000000001" customHeight="1" thickBot="1" x14ac:dyDescent="0.3">
      <c r="B14" s="947" t="s">
        <v>334</v>
      </c>
      <c r="F14" s="955">
        <f>'(01)O.C (DECREMENTO)'!F14</f>
        <v>753249</v>
      </c>
      <c r="G14" s="956"/>
      <c r="H14" s="1369"/>
      <c r="I14" s="1370"/>
    </row>
    <row r="15" spans="2:11" ht="20.100000000000001" customHeight="1" thickBot="1" x14ac:dyDescent="0.3">
      <c r="B15" s="957" t="s">
        <v>335</v>
      </c>
      <c r="C15" s="958"/>
      <c r="D15" s="958"/>
      <c r="E15" s="959"/>
      <c r="F15" s="960">
        <f>'(01)O.C (DECREMENTO)'!I180</f>
        <v>9583.2800000000279</v>
      </c>
      <c r="G15" s="999">
        <f>ROUND(F15/F14,4)</f>
        <v>1.2699999999999999E-2</v>
      </c>
      <c r="H15" s="1371"/>
      <c r="I15" s="1372"/>
    </row>
    <row r="16" spans="2:11" ht="9.9499999999999993" customHeight="1" thickBot="1" x14ac:dyDescent="0.3">
      <c r="B16" s="1364"/>
      <c r="C16" s="1364"/>
      <c r="D16" s="1364"/>
      <c r="E16" s="1364"/>
      <c r="F16" s="1364"/>
      <c r="G16" s="1364"/>
      <c r="H16" s="1364"/>
      <c r="I16" s="1364"/>
    </row>
    <row r="17" spans="2:11" ht="20.100000000000001" customHeight="1" x14ac:dyDescent="0.25">
      <c r="B17" s="1373" t="s">
        <v>336</v>
      </c>
      <c r="C17" s="1374"/>
      <c r="D17" s="1374"/>
      <c r="E17" s="1374"/>
      <c r="F17" s="961" t="s">
        <v>366</v>
      </c>
      <c r="G17" s="944"/>
      <c r="H17" s="944"/>
      <c r="I17" s="962"/>
    </row>
    <row r="18" spans="2:11" ht="15" x14ac:dyDescent="0.25">
      <c r="B18" s="947"/>
      <c r="F18" s="963" t="s">
        <v>368</v>
      </c>
      <c r="I18" s="953"/>
    </row>
    <row r="19" spans="2:11" ht="13.5" thickBot="1" x14ac:dyDescent="0.3">
      <c r="B19" s="957"/>
      <c r="C19" s="958"/>
      <c r="D19" s="958"/>
      <c r="E19" s="958"/>
      <c r="F19" s="1371"/>
      <c r="G19" s="1371"/>
      <c r="H19" s="1371"/>
      <c r="I19" s="1372"/>
    </row>
    <row r="20" spans="2:11" ht="9.9499999999999993" customHeight="1" x14ac:dyDescent="0.25"/>
    <row r="21" spans="2:11" ht="18" customHeight="1" x14ac:dyDescent="0.25">
      <c r="B21" s="1365" t="s">
        <v>370</v>
      </c>
      <c r="C21" s="1366"/>
      <c r="D21" s="1366"/>
      <c r="E21" s="1366"/>
      <c r="F21" s="1366"/>
      <c r="G21" s="1366"/>
      <c r="H21" s="1366"/>
      <c r="I21" s="1366"/>
    </row>
    <row r="22" spans="2:11" s="843" customFormat="1" ht="18" customHeight="1" x14ac:dyDescent="0.25">
      <c r="B22" s="1011" t="s">
        <v>49</v>
      </c>
      <c r="C22" s="1375" t="s">
        <v>22</v>
      </c>
      <c r="D22" s="1376"/>
      <c r="E22" s="1376"/>
      <c r="F22" s="964" t="s">
        <v>24</v>
      </c>
      <c r="G22" s="964" t="s">
        <v>25</v>
      </c>
      <c r="H22" s="964" t="s">
        <v>337</v>
      </c>
      <c r="I22" s="964" t="s">
        <v>27</v>
      </c>
      <c r="J22" s="842"/>
      <c r="K22" s="843" t="s">
        <v>338</v>
      </c>
    </row>
    <row r="23" spans="2:11" s="845" customFormat="1" ht="15.95" customHeight="1" x14ac:dyDescent="0.25">
      <c r="B23" s="1012"/>
      <c r="C23" s="1344" t="s">
        <v>819</v>
      </c>
      <c r="D23" s="1344"/>
      <c r="E23" s="1344"/>
      <c r="F23" s="1344"/>
      <c r="G23" s="1344"/>
      <c r="H23" s="1344"/>
      <c r="I23" s="1344"/>
      <c r="J23" s="844"/>
      <c r="K23" s="846"/>
    </row>
    <row r="24" spans="2:11" s="845" customFormat="1" ht="15.95" customHeight="1" x14ac:dyDescent="0.25">
      <c r="B24" s="1013">
        <v>100</v>
      </c>
      <c r="C24" s="1341" t="s">
        <v>820</v>
      </c>
      <c r="D24" s="1341"/>
      <c r="E24" s="1341"/>
      <c r="F24" s="1341"/>
      <c r="G24" s="1341"/>
      <c r="H24" s="1341"/>
      <c r="I24" s="1341"/>
      <c r="J24" s="844"/>
      <c r="K24" s="846"/>
    </row>
    <row r="25" spans="2:11" s="845" customFormat="1" ht="15.95" customHeight="1" x14ac:dyDescent="0.25">
      <c r="B25" s="965">
        <v>101.01</v>
      </c>
      <c r="C25" s="1342" t="s">
        <v>824</v>
      </c>
      <c r="D25" s="1343"/>
      <c r="E25" s="1343"/>
      <c r="F25" s="965" t="s">
        <v>360</v>
      </c>
      <c r="G25" s="965">
        <v>2.74</v>
      </c>
      <c r="H25" s="966">
        <v>28</v>
      </c>
      <c r="I25" s="1014">
        <f>G25*H25</f>
        <v>76.72</v>
      </c>
      <c r="J25" s="844"/>
      <c r="K25" s="846"/>
    </row>
    <row r="26" spans="2:11" s="845" customFormat="1" ht="15.95" customHeight="1" x14ac:dyDescent="0.25">
      <c r="B26" s="1012"/>
      <c r="C26" s="1344" t="s">
        <v>909</v>
      </c>
      <c r="D26" s="1344"/>
      <c r="E26" s="1344"/>
      <c r="F26" s="1344"/>
      <c r="G26" s="1344"/>
      <c r="H26" s="1344"/>
      <c r="I26" s="1344"/>
      <c r="J26" s="844"/>
      <c r="K26" s="846"/>
    </row>
    <row r="27" spans="2:11" s="845" customFormat="1" ht="15.95" customHeight="1" x14ac:dyDescent="0.25">
      <c r="B27" s="1013">
        <v>100</v>
      </c>
      <c r="C27" s="1341" t="s">
        <v>820</v>
      </c>
      <c r="D27" s="1341"/>
      <c r="E27" s="1341"/>
      <c r="F27" s="1341"/>
      <c r="G27" s="1341"/>
      <c r="H27" s="1341"/>
      <c r="I27" s="1341"/>
      <c r="J27" s="844"/>
      <c r="K27" s="846"/>
    </row>
    <row r="28" spans="2:11" s="845" customFormat="1" ht="15.95" customHeight="1" x14ac:dyDescent="0.25">
      <c r="B28" s="965">
        <v>101.07</v>
      </c>
      <c r="C28" s="1345" t="s">
        <v>910</v>
      </c>
      <c r="D28" s="1346"/>
      <c r="E28" s="1347"/>
      <c r="F28" s="965" t="s">
        <v>360</v>
      </c>
      <c r="G28" s="965">
        <v>3</v>
      </c>
      <c r="H28" s="966">
        <v>14</v>
      </c>
      <c r="I28" s="1014">
        <f>G28*H28</f>
        <v>42</v>
      </c>
      <c r="J28" s="844"/>
      <c r="K28" s="846"/>
    </row>
    <row r="29" spans="2:11" s="845" customFormat="1" ht="15.95" customHeight="1" x14ac:dyDescent="0.25">
      <c r="B29" s="1012"/>
      <c r="C29" s="1344" t="s">
        <v>920</v>
      </c>
      <c r="D29" s="1344"/>
      <c r="E29" s="1344"/>
      <c r="F29" s="1344"/>
      <c r="G29" s="1344"/>
      <c r="H29" s="1344"/>
      <c r="I29" s="1344"/>
      <c r="J29" s="844"/>
      <c r="K29" s="846"/>
    </row>
    <row r="30" spans="2:11" s="845" customFormat="1" ht="15.95" customHeight="1" x14ac:dyDescent="0.25">
      <c r="B30" s="1013">
        <v>100</v>
      </c>
      <c r="C30" s="1341" t="s">
        <v>820</v>
      </c>
      <c r="D30" s="1341"/>
      <c r="E30" s="1341"/>
      <c r="F30" s="1341"/>
      <c r="G30" s="1341"/>
      <c r="H30" s="1341"/>
      <c r="I30" s="1341"/>
      <c r="J30" s="844"/>
      <c r="K30" s="846"/>
    </row>
    <row r="31" spans="2:11" s="845" customFormat="1" ht="15.95" customHeight="1" x14ac:dyDescent="0.25">
      <c r="B31" s="965">
        <v>101.07</v>
      </c>
      <c r="C31" s="1345" t="s">
        <v>910</v>
      </c>
      <c r="D31" s="1346"/>
      <c r="E31" s="1347"/>
      <c r="F31" s="965" t="s">
        <v>360</v>
      </c>
      <c r="G31" s="965">
        <v>31</v>
      </c>
      <c r="H31" s="966">
        <v>14</v>
      </c>
      <c r="I31" s="1014">
        <f>G31*H31</f>
        <v>434</v>
      </c>
      <c r="J31" s="844"/>
      <c r="K31" s="846"/>
    </row>
    <row r="32" spans="2:11" s="845" customFormat="1" ht="9.9499999999999993" customHeight="1" thickBot="1" x14ac:dyDescent="0.3">
      <c r="B32" s="967"/>
      <c r="C32" s="968"/>
      <c r="D32" s="1018"/>
      <c r="E32" s="1018"/>
      <c r="F32" s="970"/>
      <c r="G32" s="970"/>
      <c r="H32" s="971"/>
      <c r="I32" s="972"/>
      <c r="J32" s="844"/>
      <c r="K32" s="846"/>
    </row>
    <row r="33" spans="2:11" s="845" customFormat="1" ht="15.95" customHeight="1" thickBot="1" x14ac:dyDescent="0.3">
      <c r="B33" s="973"/>
      <c r="C33" s="974"/>
      <c r="D33" s="974"/>
      <c r="E33" s="974"/>
      <c r="F33" s="974"/>
      <c r="G33" s="974"/>
      <c r="H33" s="990" t="s">
        <v>27</v>
      </c>
      <c r="I33" s="991">
        <f>ROUND(SUM(I24:I31),2)</f>
        <v>552.72</v>
      </c>
    </row>
    <row r="34" spans="2:11" ht="9.9499999999999993" customHeight="1" x14ac:dyDescent="0.25">
      <c r="H34" s="975" t="s">
        <v>338</v>
      </c>
      <c r="I34" s="976" t="s">
        <v>338</v>
      </c>
      <c r="K34" s="840" t="s">
        <v>338</v>
      </c>
    </row>
    <row r="35" spans="2:11" ht="18" customHeight="1" x14ac:dyDescent="0.25">
      <c r="B35" s="1377" t="s">
        <v>339</v>
      </c>
      <c r="C35" s="1378"/>
      <c r="D35" s="1378"/>
      <c r="E35" s="1378"/>
      <c r="F35" s="1378"/>
      <c r="G35" s="1378"/>
      <c r="H35" s="1378"/>
      <c r="I35" s="1378"/>
    </row>
    <row r="36" spans="2:11" ht="18" customHeight="1" x14ac:dyDescent="0.25">
      <c r="B36" s="992"/>
      <c r="C36" s="1343"/>
      <c r="D36" s="1343"/>
      <c r="E36" s="1343"/>
      <c r="F36" s="1343"/>
      <c r="G36" s="1343"/>
      <c r="H36" s="1343"/>
      <c r="I36" s="1343"/>
    </row>
    <row r="37" spans="2:11" ht="18" customHeight="1" x14ac:dyDescent="0.25">
      <c r="B37" s="992"/>
      <c r="C37" s="1343"/>
      <c r="D37" s="1343"/>
      <c r="E37" s="1343"/>
      <c r="F37" s="1343"/>
      <c r="G37" s="1343"/>
      <c r="H37" s="1343"/>
      <c r="I37" s="1343"/>
    </row>
    <row r="38" spans="2:11" ht="18" customHeight="1" x14ac:dyDescent="0.25">
      <c r="B38" s="992"/>
      <c r="C38" s="1343"/>
      <c r="D38" s="1343"/>
      <c r="E38" s="1343"/>
      <c r="F38" s="1343"/>
      <c r="G38" s="1343"/>
      <c r="H38" s="1343"/>
      <c r="I38" s="1343"/>
    </row>
    <row r="39" spans="2:11" ht="18" customHeight="1" x14ac:dyDescent="0.25">
      <c r="B39" s="992"/>
      <c r="C39" s="1343"/>
      <c r="D39" s="1343"/>
      <c r="E39" s="1343"/>
      <c r="F39" s="1343"/>
      <c r="G39" s="1343"/>
      <c r="H39" s="1343"/>
      <c r="I39" s="1343"/>
    </row>
    <row r="40" spans="2:11" ht="9.9499999999999993" customHeight="1" thickBot="1" x14ac:dyDescent="0.25">
      <c r="B40" s="1351"/>
      <c r="C40" s="1352"/>
      <c r="D40" s="1352"/>
      <c r="E40" s="1352"/>
      <c r="F40" s="1352"/>
      <c r="G40" s="1352"/>
      <c r="H40" s="1352"/>
      <c r="I40" s="1352"/>
    </row>
    <row r="41" spans="2:11" ht="20.100000000000001" customHeight="1" thickBot="1" x14ac:dyDescent="0.3">
      <c r="B41" s="1353" t="s">
        <v>811</v>
      </c>
      <c r="C41" s="1354"/>
      <c r="D41" s="1354"/>
      <c r="E41" s="1354"/>
      <c r="F41" s="1354"/>
      <c r="G41" s="998">
        <f>ROUND(I33/F14,4)</f>
        <v>6.9999999999999999E-4</v>
      </c>
      <c r="H41" s="1355"/>
      <c r="I41" s="1356"/>
    </row>
    <row r="42" spans="2:11" ht="20.100000000000001" customHeight="1" thickBot="1" x14ac:dyDescent="0.3">
      <c r="B42" s="993" t="s">
        <v>786</v>
      </c>
      <c r="C42" s="977"/>
      <c r="D42" s="977"/>
      <c r="E42" s="977"/>
      <c r="F42" s="977"/>
      <c r="G42" s="994">
        <f>+I33</f>
        <v>552.72</v>
      </c>
      <c r="H42" s="977"/>
      <c r="I42" s="978"/>
      <c r="J42" s="847"/>
    </row>
    <row r="43" spans="2:11" ht="9.9499999999999993" customHeight="1" thickBot="1" x14ac:dyDescent="0.3">
      <c r="B43" s="995"/>
      <c r="C43" s="996"/>
      <c r="D43" s="996"/>
      <c r="E43" s="996"/>
      <c r="F43" s="996"/>
      <c r="G43" s="997"/>
      <c r="H43" s="996"/>
      <c r="I43" s="996"/>
      <c r="J43" s="847"/>
    </row>
    <row r="44" spans="2:11" ht="18" customHeight="1" thickBot="1" x14ac:dyDescent="0.3">
      <c r="B44" s="979" t="s">
        <v>362</v>
      </c>
      <c r="H44" s="980"/>
      <c r="I44" s="1019">
        <f>F15+I33</f>
        <v>10136.000000000027</v>
      </c>
      <c r="J44" s="847"/>
    </row>
    <row r="45" spans="2:11" ht="18" customHeight="1" x14ac:dyDescent="0.25">
      <c r="B45" s="979" t="s">
        <v>363</v>
      </c>
      <c r="C45" s="1350" t="s">
        <v>817</v>
      </c>
      <c r="D45" s="1350"/>
      <c r="E45" s="1350"/>
      <c r="F45" s="1350"/>
      <c r="G45" s="1350"/>
      <c r="H45" s="1350"/>
      <c r="I45" s="979"/>
      <c r="J45" s="847"/>
    </row>
    <row r="46" spans="2:11" ht="18" customHeight="1" x14ac:dyDescent="0.25">
      <c r="B46" s="1349" t="s">
        <v>364</v>
      </c>
      <c r="C46" s="1349"/>
      <c r="D46" s="1349"/>
      <c r="E46" s="1349"/>
      <c r="F46" s="1349"/>
      <c r="G46" s="1349"/>
      <c r="H46" s="1349"/>
      <c r="I46" s="1349"/>
      <c r="J46" s="847"/>
    </row>
    <row r="47" spans="2:11" ht="18" customHeight="1" x14ac:dyDescent="0.25">
      <c r="B47" s="1015"/>
      <c r="C47" s="1015"/>
      <c r="D47" s="1015"/>
      <c r="E47" s="1015"/>
      <c r="F47" s="1015"/>
      <c r="G47" s="1015"/>
      <c r="H47" s="1015"/>
      <c r="I47" s="1015"/>
      <c r="J47" s="847"/>
    </row>
    <row r="48" spans="2:11" ht="150" customHeight="1" x14ac:dyDescent="0.25">
      <c r="B48" s="981"/>
      <c r="C48" s="982"/>
      <c r="D48" s="982"/>
      <c r="E48" s="982"/>
      <c r="F48" s="983"/>
      <c r="G48" s="984"/>
      <c r="H48" s="984"/>
      <c r="I48" s="984"/>
      <c r="J48" s="847"/>
    </row>
    <row r="49" spans="3:10" x14ac:dyDescent="0.25">
      <c r="H49" s="985"/>
      <c r="I49" s="951"/>
      <c r="J49" s="847"/>
    </row>
    <row r="50" spans="3:10" x14ac:dyDescent="0.25">
      <c r="H50" s="985"/>
      <c r="I50" s="951"/>
      <c r="J50" s="847"/>
    </row>
    <row r="51" spans="3:10" ht="25.5" customHeight="1" x14ac:dyDescent="0.25">
      <c r="H51" s="985"/>
      <c r="I51" s="951"/>
      <c r="J51" s="847"/>
    </row>
    <row r="52" spans="3:10" ht="18.75" customHeight="1" x14ac:dyDescent="0.25">
      <c r="H52" s="985"/>
      <c r="I52" s="951"/>
      <c r="J52" s="847"/>
    </row>
    <row r="53" spans="3:10" x14ac:dyDescent="0.25">
      <c r="H53" s="985"/>
      <c r="I53" s="951"/>
      <c r="J53" s="847"/>
    </row>
    <row r="54" spans="3:10" x14ac:dyDescent="0.25">
      <c r="H54" s="985"/>
      <c r="I54" s="951"/>
      <c r="J54" s="847"/>
    </row>
    <row r="55" spans="3:10" x14ac:dyDescent="0.25">
      <c r="C55" s="986" t="s">
        <v>338</v>
      </c>
      <c r="D55" s="986"/>
      <c r="E55" s="1348"/>
      <c r="F55" s="1348"/>
      <c r="G55" s="1348"/>
      <c r="H55" s="986"/>
      <c r="I55" s="986"/>
      <c r="J55" s="847"/>
    </row>
    <row r="56" spans="3:10" x14ac:dyDescent="0.25">
      <c r="C56" s="986"/>
      <c r="D56" s="986"/>
      <c r="E56" s="1348"/>
      <c r="F56" s="1348"/>
      <c r="G56" s="1348"/>
      <c r="H56" s="987"/>
      <c r="J56" s="847"/>
    </row>
    <row r="57" spans="3:10" x14ac:dyDescent="0.25">
      <c r="J57" s="847"/>
    </row>
    <row r="58" spans="3:10" x14ac:dyDescent="0.25">
      <c r="J58" s="847"/>
    </row>
    <row r="59" spans="3:10" x14ac:dyDescent="0.25">
      <c r="J59" s="847"/>
    </row>
    <row r="60" spans="3:10" x14ac:dyDescent="0.25">
      <c r="J60" s="847"/>
    </row>
    <row r="61" spans="3:10" x14ac:dyDescent="0.25">
      <c r="J61" s="847"/>
    </row>
    <row r="62" spans="3:10" x14ac:dyDescent="0.25">
      <c r="J62" s="847"/>
    </row>
    <row r="63" spans="3:10" x14ac:dyDescent="0.25">
      <c r="J63" s="847"/>
    </row>
    <row r="64" spans="3:10" x14ac:dyDescent="0.25">
      <c r="J64" s="847"/>
    </row>
    <row r="65" spans="10:10" x14ac:dyDescent="0.25">
      <c r="J65" s="847"/>
    </row>
    <row r="66" spans="10:10" x14ac:dyDescent="0.25">
      <c r="J66" s="847"/>
    </row>
    <row r="67" spans="10:10" x14ac:dyDescent="0.25">
      <c r="J67" s="847"/>
    </row>
    <row r="68" spans="10:10" x14ac:dyDescent="0.25">
      <c r="J68" s="847"/>
    </row>
    <row r="69" spans="10:10" x14ac:dyDescent="0.25">
      <c r="J69" s="847"/>
    </row>
    <row r="70" spans="10:10" x14ac:dyDescent="0.25">
      <c r="J70" s="847"/>
    </row>
    <row r="71" spans="10:10" x14ac:dyDescent="0.25">
      <c r="J71" s="847"/>
    </row>
    <row r="72" spans="10:10" x14ac:dyDescent="0.25">
      <c r="J72" s="847"/>
    </row>
    <row r="73" spans="10:10" x14ac:dyDescent="0.25">
      <c r="J73" s="847"/>
    </row>
    <row r="74" spans="10:10" x14ac:dyDescent="0.25">
      <c r="J74" s="847"/>
    </row>
    <row r="75" spans="10:10" x14ac:dyDescent="0.25">
      <c r="J75" s="847"/>
    </row>
    <row r="76" spans="10:10" x14ac:dyDescent="0.25">
      <c r="J76" s="847"/>
    </row>
    <row r="77" spans="10:10" x14ac:dyDescent="0.25">
      <c r="J77" s="847"/>
    </row>
    <row r="78" spans="10:10" x14ac:dyDescent="0.25">
      <c r="J78" s="847"/>
    </row>
    <row r="79" spans="10:10" x14ac:dyDescent="0.25">
      <c r="J79" s="847"/>
    </row>
    <row r="80" spans="10:10" x14ac:dyDescent="0.25">
      <c r="J80" s="847"/>
    </row>
    <row r="81" spans="10:10" x14ac:dyDescent="0.25">
      <c r="J81" s="847"/>
    </row>
    <row r="82" spans="10:10" x14ac:dyDescent="0.25">
      <c r="J82" s="847"/>
    </row>
    <row r="83" spans="10:10" x14ac:dyDescent="0.25">
      <c r="J83" s="847"/>
    </row>
    <row r="84" spans="10:10" x14ac:dyDescent="0.25">
      <c r="J84" s="847"/>
    </row>
    <row r="85" spans="10:10" x14ac:dyDescent="0.25">
      <c r="J85" s="847"/>
    </row>
    <row r="86" spans="10:10" x14ac:dyDescent="0.25">
      <c r="J86" s="847"/>
    </row>
    <row r="87" spans="10:10" x14ac:dyDescent="0.25">
      <c r="J87" s="847"/>
    </row>
    <row r="88" spans="10:10" x14ac:dyDescent="0.25">
      <c r="J88" s="847"/>
    </row>
    <row r="89" spans="10:10" x14ac:dyDescent="0.25">
      <c r="J89" s="847"/>
    </row>
    <row r="90" spans="10:10" x14ac:dyDescent="0.25">
      <c r="J90" s="847"/>
    </row>
    <row r="91" spans="10:10" x14ac:dyDescent="0.25">
      <c r="J91" s="847"/>
    </row>
    <row r="92" spans="10:10" x14ac:dyDescent="0.25">
      <c r="J92" s="847"/>
    </row>
    <row r="93" spans="10:10" x14ac:dyDescent="0.25">
      <c r="J93" s="847"/>
    </row>
    <row r="94" spans="10:10" x14ac:dyDescent="0.25">
      <c r="J94" s="847"/>
    </row>
    <row r="95" spans="10:10" x14ac:dyDescent="0.25">
      <c r="J95" s="847"/>
    </row>
    <row r="96" spans="10:10" x14ac:dyDescent="0.25">
      <c r="J96" s="847"/>
    </row>
    <row r="97" spans="10:10" x14ac:dyDescent="0.25">
      <c r="J97" s="847"/>
    </row>
    <row r="98" spans="10:10" x14ac:dyDescent="0.25">
      <c r="J98" s="847"/>
    </row>
    <row r="99" spans="10:10" x14ac:dyDescent="0.25">
      <c r="J99" s="847"/>
    </row>
    <row r="100" spans="10:10" x14ac:dyDescent="0.25">
      <c r="J100" s="847"/>
    </row>
    <row r="101" spans="10:10" x14ac:dyDescent="0.25">
      <c r="J101" s="847"/>
    </row>
    <row r="102" spans="10:10" x14ac:dyDescent="0.25">
      <c r="J102" s="847"/>
    </row>
    <row r="103" spans="10:10" x14ac:dyDescent="0.25">
      <c r="J103" s="847"/>
    </row>
    <row r="104" spans="10:10" x14ac:dyDescent="0.25">
      <c r="J104" s="847"/>
    </row>
    <row r="105" spans="10:10" x14ac:dyDescent="0.25">
      <c r="J105" s="847"/>
    </row>
    <row r="106" spans="10:10" x14ac:dyDescent="0.25">
      <c r="J106" s="847"/>
    </row>
    <row r="107" spans="10:10" x14ac:dyDescent="0.25">
      <c r="J107" s="847"/>
    </row>
    <row r="108" spans="10:10" x14ac:dyDescent="0.25">
      <c r="J108" s="847"/>
    </row>
    <row r="109" spans="10:10" x14ac:dyDescent="0.25">
      <c r="J109" s="847"/>
    </row>
    <row r="110" spans="10:10" x14ac:dyDescent="0.25">
      <c r="J110" s="847"/>
    </row>
    <row r="111" spans="10:10" x14ac:dyDescent="0.25">
      <c r="J111" s="847"/>
    </row>
    <row r="112" spans="10:10" x14ac:dyDescent="0.25">
      <c r="J112" s="847"/>
    </row>
    <row r="113" spans="10:10" x14ac:dyDescent="0.25">
      <c r="J113" s="847"/>
    </row>
    <row r="114" spans="10:10" x14ac:dyDescent="0.25">
      <c r="J114" s="847"/>
    </row>
    <row r="115" spans="10:10" x14ac:dyDescent="0.25">
      <c r="J115" s="847"/>
    </row>
    <row r="116" spans="10:10" x14ac:dyDescent="0.25">
      <c r="J116" s="847"/>
    </row>
    <row r="117" spans="10:10" x14ac:dyDescent="0.25">
      <c r="J117" s="847"/>
    </row>
    <row r="118" spans="10:10" x14ac:dyDescent="0.25">
      <c r="J118" s="847"/>
    </row>
    <row r="119" spans="10:10" x14ac:dyDescent="0.25">
      <c r="J119" s="847"/>
    </row>
    <row r="120" spans="10:10" x14ac:dyDescent="0.25">
      <c r="J120" s="847"/>
    </row>
    <row r="121" spans="10:10" x14ac:dyDescent="0.25">
      <c r="J121" s="847"/>
    </row>
    <row r="122" spans="10:10" x14ac:dyDescent="0.25">
      <c r="J122" s="847"/>
    </row>
    <row r="123" spans="10:10" x14ac:dyDescent="0.25">
      <c r="J123" s="847"/>
    </row>
    <row r="124" spans="10:10" x14ac:dyDescent="0.25">
      <c r="J124" s="847"/>
    </row>
    <row r="125" spans="10:10" x14ac:dyDescent="0.25">
      <c r="J125" s="847"/>
    </row>
    <row r="126" spans="10:10" x14ac:dyDescent="0.25">
      <c r="J126" s="847"/>
    </row>
    <row r="127" spans="10:10" x14ac:dyDescent="0.25">
      <c r="J127" s="847"/>
    </row>
    <row r="128" spans="10:10" x14ac:dyDescent="0.25">
      <c r="J128" s="847"/>
    </row>
    <row r="129" spans="10:10" x14ac:dyDescent="0.25">
      <c r="J129" s="847"/>
    </row>
    <row r="130" spans="10:10" x14ac:dyDescent="0.25">
      <c r="J130" s="847"/>
    </row>
    <row r="131" spans="10:10" x14ac:dyDescent="0.25">
      <c r="J131" s="847"/>
    </row>
    <row r="132" spans="10:10" x14ac:dyDescent="0.25">
      <c r="J132" s="847"/>
    </row>
    <row r="133" spans="10:10" ht="47.25" customHeight="1" x14ac:dyDescent="0.25">
      <c r="J133" s="847"/>
    </row>
    <row r="134" spans="10:10" ht="47.25" customHeight="1" x14ac:dyDescent="0.25">
      <c r="J134" s="847"/>
    </row>
    <row r="135" spans="10:10" ht="47.25" customHeight="1" x14ac:dyDescent="0.25">
      <c r="J135" s="847"/>
    </row>
    <row r="136" spans="10:10" ht="47.25" customHeight="1" x14ac:dyDescent="0.25">
      <c r="J136" s="847"/>
    </row>
    <row r="137" spans="10:10" ht="47.25" customHeight="1" x14ac:dyDescent="0.25">
      <c r="J137" s="847"/>
    </row>
    <row r="138" spans="10:10" x14ac:dyDescent="0.25">
      <c r="J138" s="847"/>
    </row>
    <row r="139" spans="10:10" x14ac:dyDescent="0.25">
      <c r="J139" s="847"/>
    </row>
    <row r="140" spans="10:10" x14ac:dyDescent="0.25">
      <c r="J140" s="847"/>
    </row>
    <row r="141" spans="10:10" x14ac:dyDescent="0.25">
      <c r="J141" s="847"/>
    </row>
    <row r="142" spans="10:10" x14ac:dyDescent="0.25">
      <c r="J142" s="847"/>
    </row>
    <row r="143" spans="10:10" x14ac:dyDescent="0.25">
      <c r="J143" s="847"/>
    </row>
    <row r="144" spans="10:10" x14ac:dyDescent="0.25">
      <c r="J144" s="847"/>
    </row>
    <row r="145" spans="10:10" x14ac:dyDescent="0.25">
      <c r="J145" s="847"/>
    </row>
    <row r="146" spans="10:10" x14ac:dyDescent="0.25">
      <c r="J146" s="847"/>
    </row>
  </sheetData>
  <mergeCells count="38">
    <mergeCell ref="E56:G56"/>
    <mergeCell ref="B40:I40"/>
    <mergeCell ref="B41:F41"/>
    <mergeCell ref="H41:I41"/>
    <mergeCell ref="B46:I46"/>
    <mergeCell ref="E55:G55"/>
    <mergeCell ref="D10:G10"/>
    <mergeCell ref="D11:G11"/>
    <mergeCell ref="D12:G12"/>
    <mergeCell ref="D13:G13"/>
    <mergeCell ref="H14:I14"/>
    <mergeCell ref="B1:I1"/>
    <mergeCell ref="B6:I6"/>
    <mergeCell ref="B7:E7"/>
    <mergeCell ref="G7:I7"/>
    <mergeCell ref="C8:F8"/>
    <mergeCell ref="H8:I8"/>
    <mergeCell ref="H15:I15"/>
    <mergeCell ref="C25:E25"/>
    <mergeCell ref="C27:I27"/>
    <mergeCell ref="C24:I24"/>
    <mergeCell ref="B16:I16"/>
    <mergeCell ref="B17:E17"/>
    <mergeCell ref="F19:I19"/>
    <mergeCell ref="B21:I21"/>
    <mergeCell ref="C22:E22"/>
    <mergeCell ref="C23:I23"/>
    <mergeCell ref="C26:I26"/>
    <mergeCell ref="C28:E28"/>
    <mergeCell ref="B35:I35"/>
    <mergeCell ref="C38:I38"/>
    <mergeCell ref="C45:H45"/>
    <mergeCell ref="C37:I37"/>
    <mergeCell ref="C39:I39"/>
    <mergeCell ref="C36:I36"/>
    <mergeCell ref="C29:I29"/>
    <mergeCell ref="C30:I30"/>
    <mergeCell ref="C31:E31"/>
  </mergeCells>
  <printOptions horizontalCentered="1" verticalCentered="1"/>
  <pageMargins left="0.39370078740157483" right="0.39370078740157483" top="0.39370078740157483" bottom="0.39370078740157483" header="0" footer="0"/>
  <pageSetup paperSize="14" scale="5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M265"/>
  <sheetViews>
    <sheetView view="pageBreakPreview" topLeftCell="A132" zoomScale="70" zoomScaleNormal="100" zoomScaleSheetLayoutView="70" workbookViewId="0">
      <selection activeCell="B147" sqref="B147:I158"/>
    </sheetView>
  </sheetViews>
  <sheetFormatPr baseColWidth="10" defaultColWidth="11.42578125" defaultRowHeight="12.75" x14ac:dyDescent="0.25"/>
  <cols>
    <col min="1" max="1" width="2.28515625" style="840" customWidth="1"/>
    <col min="2" max="2" width="18.85546875" style="941" customWidth="1"/>
    <col min="3" max="3" width="26" style="948" customWidth="1"/>
    <col min="4" max="4" width="15.7109375" style="948" customWidth="1"/>
    <col min="5" max="5" width="25.28515625" style="948" customWidth="1"/>
    <col min="6" max="9" width="18.7109375" style="948" customWidth="1"/>
    <col min="10" max="10" width="2.28515625" style="840" customWidth="1"/>
    <col min="11" max="11" width="16.7109375" style="1162" customWidth="1"/>
    <col min="12" max="12" width="13.42578125" style="840" bestFit="1" customWidth="1"/>
    <col min="13" max="16384" width="11.42578125" style="840"/>
  </cols>
  <sheetData>
    <row r="1" spans="2:11" ht="14.25" customHeight="1" x14ac:dyDescent="0.25">
      <c r="B1" s="1357"/>
      <c r="C1" s="1357"/>
      <c r="D1" s="1357"/>
      <c r="E1" s="1357"/>
      <c r="F1" s="1357"/>
      <c r="G1" s="1357"/>
      <c r="H1" s="1357"/>
      <c r="I1" s="1357"/>
    </row>
    <row r="2" spans="2:11" ht="14.25" customHeight="1" x14ac:dyDescent="0.25">
      <c r="B2" s="1017"/>
      <c r="C2" s="1017"/>
      <c r="D2" s="1017"/>
      <c r="E2" s="1017"/>
      <c r="F2" s="1017"/>
      <c r="G2" s="1017"/>
      <c r="H2" s="1017"/>
      <c r="I2" s="1017"/>
    </row>
    <row r="3" spans="2:11" ht="14.25" customHeight="1" x14ac:dyDescent="0.25">
      <c r="B3" s="1017"/>
      <c r="C3" s="1017"/>
      <c r="D3" s="1017"/>
      <c r="E3" s="1017"/>
      <c r="F3" s="1017"/>
      <c r="G3" s="1017"/>
      <c r="H3" s="1017"/>
      <c r="I3" s="1017"/>
    </row>
    <row r="4" spans="2:11" ht="14.25" customHeight="1" x14ac:dyDescent="0.25">
      <c r="B4" s="1017"/>
      <c r="C4" s="1017"/>
      <c r="D4" s="1017"/>
      <c r="E4" s="1017"/>
      <c r="F4" s="1017"/>
      <c r="G4" s="1017"/>
      <c r="H4" s="1017"/>
      <c r="I4" s="1017"/>
    </row>
    <row r="5" spans="2:11" ht="14.25" customHeight="1" x14ac:dyDescent="0.25">
      <c r="B5" s="1017"/>
      <c r="C5" s="1017"/>
      <c r="D5" s="1017"/>
      <c r="E5" s="1017"/>
      <c r="F5" s="1017"/>
      <c r="G5" s="1017"/>
      <c r="H5" s="1017"/>
      <c r="I5" s="1017"/>
    </row>
    <row r="6" spans="2:11" ht="18" customHeight="1" x14ac:dyDescent="0.25">
      <c r="B6" s="1358" t="s">
        <v>371</v>
      </c>
      <c r="C6" s="1358"/>
      <c r="D6" s="1358"/>
      <c r="E6" s="1358"/>
      <c r="F6" s="1358"/>
      <c r="G6" s="1358"/>
      <c r="H6" s="1358"/>
      <c r="I6" s="1358"/>
    </row>
    <row r="7" spans="2:11" ht="9.9499999999999993" customHeight="1" thickBot="1" x14ac:dyDescent="0.3">
      <c r="B7" s="1359"/>
      <c r="C7" s="1359"/>
      <c r="D7" s="1359"/>
      <c r="E7" s="1359"/>
      <c r="F7" s="940"/>
      <c r="G7" s="1360"/>
      <c r="H7" s="1360"/>
      <c r="I7" s="1360"/>
    </row>
    <row r="8" spans="2:11" s="841" customFormat="1" ht="20.100000000000001" customHeight="1" thickBot="1" x14ac:dyDescent="0.3">
      <c r="B8" s="941" t="s">
        <v>327</v>
      </c>
      <c r="C8" s="1361" t="s">
        <v>955</v>
      </c>
      <c r="D8" s="1361"/>
      <c r="E8" s="1361"/>
      <c r="F8" s="1361"/>
      <c r="G8" s="942"/>
      <c r="H8" s="1362" t="s">
        <v>358</v>
      </c>
      <c r="I8" s="1363"/>
    </row>
    <row r="9" spans="2:11" ht="20.100000000000001" customHeight="1" x14ac:dyDescent="0.25">
      <c r="B9" s="943" t="s">
        <v>328</v>
      </c>
      <c r="C9" s="944"/>
      <c r="D9" s="944" t="str">
        <f>'(01)O.C (DECREMENTO)'!D9</f>
        <v>UCEE-14-2022</v>
      </c>
      <c r="E9" s="944"/>
      <c r="F9" s="945"/>
      <c r="G9" s="945"/>
      <c r="H9" s="988" t="s">
        <v>329</v>
      </c>
      <c r="I9" s="946" t="str">
        <f>'(01)O.C (DECREMENTO)'!I9</f>
        <v>…………………</v>
      </c>
      <c r="K9"/>
    </row>
    <row r="10" spans="2:11" ht="38.25" customHeight="1" x14ac:dyDescent="0.25">
      <c r="B10" s="947" t="s">
        <v>330</v>
      </c>
      <c r="D10" s="1367" t="str">
        <f>'(01)O.C (DECREMENTO)'!D10:G10</f>
        <v>REMOZAMIENTO DE EDIFICACIONES ESCOLARES AFECTADAS POR EL CICLÓN TROPICAL BLAS Y CELIA DEL DEPARTAMENTO DE PETEN '- EODP ANEXA A ESCUELA RURAL MIXTA, EL CRUZADERO, MELCHOR DE MENCOS, PETEN -</v>
      </c>
      <c r="E10" s="1367"/>
      <c r="F10" s="1367"/>
      <c r="G10" s="1367"/>
      <c r="H10" s="989" t="s">
        <v>37</v>
      </c>
      <c r="I10" s="949" t="str">
        <f>'(01)O.C (DECREMENTO)'!I10</f>
        <v>………………..</v>
      </c>
      <c r="K10" s="840"/>
    </row>
    <row r="11" spans="2:11" ht="30" customHeight="1" x14ac:dyDescent="0.25">
      <c r="B11" s="950" t="s">
        <v>331</v>
      </c>
      <c r="C11" s="951"/>
      <c r="D11" s="1367" t="str">
        <f>'(01)O.C (DECREMENTO)'!D11:G11</f>
        <v>…………………………………………</v>
      </c>
      <c r="E11" s="1367"/>
      <c r="F11" s="1367"/>
      <c r="G11" s="1367"/>
      <c r="H11" s="1176"/>
      <c r="I11" s="949"/>
      <c r="K11" s="840"/>
    </row>
    <row r="12" spans="2:11" ht="20.100000000000001" customHeight="1" x14ac:dyDescent="0.25">
      <c r="B12" s="947" t="s">
        <v>332</v>
      </c>
      <c r="D12" s="1367" t="str">
        <f>'(01)O.C (DECREMENTO)'!D12:G12</f>
        <v>………………………………………………</v>
      </c>
      <c r="E12" s="1367"/>
      <c r="F12" s="1367"/>
      <c r="G12" s="1367"/>
      <c r="H12" s="951"/>
      <c r="I12" s="953"/>
      <c r="K12" s="840"/>
    </row>
    <row r="13" spans="2:11" ht="20.100000000000001" customHeight="1" thickBot="1" x14ac:dyDescent="0.3">
      <c r="B13" s="947" t="s">
        <v>333</v>
      </c>
      <c r="D13" s="1368" t="str">
        <f>'(01)O.C (DECREMENTO)'!D13:G13</f>
        <v>……………………………………….</v>
      </c>
      <c r="E13" s="1368"/>
      <c r="F13" s="1368"/>
      <c r="G13" s="1368"/>
      <c r="H13" s="954"/>
      <c r="I13" s="953"/>
      <c r="K13" s="840"/>
    </row>
    <row r="14" spans="2:11" ht="20.100000000000001" customHeight="1" thickBot="1" x14ac:dyDescent="0.3">
      <c r="B14" s="947" t="s">
        <v>334</v>
      </c>
      <c r="F14" s="955">
        <f>'(01)O.T. (SUPLEMENTARIO)'!F14</f>
        <v>753249</v>
      </c>
      <c r="G14" s="956"/>
      <c r="H14" s="1369"/>
      <c r="I14" s="1370"/>
    </row>
    <row r="15" spans="2:11" ht="20.100000000000001" customHeight="1" thickBot="1" x14ac:dyDescent="0.3">
      <c r="B15" s="957" t="s">
        <v>335</v>
      </c>
      <c r="C15" s="958"/>
      <c r="D15" s="958"/>
      <c r="E15" s="959"/>
      <c r="F15" s="960">
        <f>'(01)O.T. (SUPLEMENTARIO)'!I44</f>
        <v>10136.000000000027</v>
      </c>
      <c r="G15" s="999">
        <f>ROUND(F15/F14,4)</f>
        <v>1.35E-2</v>
      </c>
      <c r="H15" s="1371"/>
      <c r="I15" s="1372"/>
    </row>
    <row r="16" spans="2:11" ht="9.9499999999999993" customHeight="1" thickBot="1" x14ac:dyDescent="0.3">
      <c r="B16" s="1364"/>
      <c r="C16" s="1364"/>
      <c r="D16" s="1364"/>
      <c r="E16" s="1364"/>
      <c r="F16" s="1364"/>
      <c r="G16" s="1364"/>
      <c r="H16" s="1364"/>
      <c r="I16" s="1364"/>
    </row>
    <row r="17" spans="2:13" ht="20.100000000000001" customHeight="1" x14ac:dyDescent="0.25">
      <c r="B17" s="1373" t="s">
        <v>336</v>
      </c>
      <c r="C17" s="1374"/>
      <c r="D17" s="1374"/>
      <c r="E17" s="1374"/>
      <c r="F17" s="961" t="s">
        <v>372</v>
      </c>
      <c r="G17" s="944"/>
      <c r="H17" s="944"/>
      <c r="I17" s="962"/>
    </row>
    <row r="18" spans="2:13" ht="15" x14ac:dyDescent="0.25">
      <c r="B18" s="947"/>
      <c r="F18" s="963" t="s">
        <v>368</v>
      </c>
      <c r="I18" s="953"/>
    </row>
    <row r="19" spans="2:13" ht="13.5" thickBot="1" x14ac:dyDescent="0.3">
      <c r="B19" s="957"/>
      <c r="C19" s="958"/>
      <c r="D19" s="958"/>
      <c r="E19" s="958"/>
      <c r="F19" s="1371"/>
      <c r="G19" s="1371"/>
      <c r="H19" s="1371"/>
      <c r="I19" s="1372"/>
    </row>
    <row r="20" spans="2:13" ht="9.9499999999999993" customHeight="1" x14ac:dyDescent="0.25"/>
    <row r="21" spans="2:13" ht="18" customHeight="1" x14ac:dyDescent="0.25">
      <c r="B21" s="1365" t="s">
        <v>370</v>
      </c>
      <c r="C21" s="1366"/>
      <c r="D21" s="1366"/>
      <c r="E21" s="1366"/>
      <c r="F21" s="1366"/>
      <c r="G21" s="1366"/>
      <c r="H21" s="1366"/>
      <c r="I21" s="1366"/>
    </row>
    <row r="22" spans="2:13" s="843" customFormat="1" ht="18" customHeight="1" x14ac:dyDescent="0.25">
      <c r="B22" s="1011" t="s">
        <v>49</v>
      </c>
      <c r="C22" s="1375" t="s">
        <v>22</v>
      </c>
      <c r="D22" s="1376"/>
      <c r="E22" s="1376"/>
      <c r="F22" s="964" t="s">
        <v>24</v>
      </c>
      <c r="G22" s="964" t="s">
        <v>25</v>
      </c>
      <c r="H22" s="964" t="s">
        <v>337</v>
      </c>
      <c r="I22" s="964" t="s">
        <v>27</v>
      </c>
      <c r="J22" s="842"/>
      <c r="K22" s="1163" t="s">
        <v>338</v>
      </c>
    </row>
    <row r="23" spans="2:13" s="845" customFormat="1" ht="15.95" customHeight="1" x14ac:dyDescent="0.25">
      <c r="B23" s="1012"/>
      <c r="C23" s="1344" t="s">
        <v>819</v>
      </c>
      <c r="D23" s="1344"/>
      <c r="E23" s="1344"/>
      <c r="F23" s="1344"/>
      <c r="G23" s="1344"/>
      <c r="H23" s="1344"/>
      <c r="I23" s="1344"/>
      <c r="J23" s="844"/>
      <c r="K23" s="1125"/>
    </row>
    <row r="24" spans="2:13" s="845" customFormat="1" ht="15.95" customHeight="1" x14ac:dyDescent="0.25">
      <c r="B24" s="1013">
        <v>100</v>
      </c>
      <c r="C24" s="1341" t="s">
        <v>820</v>
      </c>
      <c r="D24" s="1341"/>
      <c r="E24" s="1341"/>
      <c r="F24" s="1341"/>
      <c r="G24" s="1341"/>
      <c r="H24" s="1341"/>
      <c r="I24" s="1341"/>
      <c r="J24" s="844"/>
      <c r="K24" s="1125"/>
    </row>
    <row r="25" spans="2:13" s="845" customFormat="1" ht="15.95" customHeight="1" x14ac:dyDescent="0.25">
      <c r="B25" s="965">
        <v>108.04</v>
      </c>
      <c r="C25" s="1342" t="s">
        <v>821</v>
      </c>
      <c r="D25" s="1343"/>
      <c r="E25" s="1343"/>
      <c r="F25" s="965" t="s">
        <v>43</v>
      </c>
      <c r="G25" s="965">
        <v>18.350000000000001</v>
      </c>
      <c r="H25" s="966">
        <f>RDTEC!K51</f>
        <v>14</v>
      </c>
      <c r="I25" s="1014">
        <f>G25*H25</f>
        <v>256.90000000000003</v>
      </c>
      <c r="J25" s="844"/>
      <c r="K25" s="1172">
        <f t="shared" ref="K25:K62" si="0">H25/1.4</f>
        <v>10</v>
      </c>
      <c r="L25" s="1173">
        <f t="shared" ref="L25:L61" si="1">ROUNDUP(K25,0)</f>
        <v>10</v>
      </c>
      <c r="M25" s="1174">
        <f t="shared" ref="M25:M62" si="2">L25*1.4</f>
        <v>14</v>
      </c>
    </row>
    <row r="26" spans="2:13" s="845" customFormat="1" ht="15.95" customHeight="1" x14ac:dyDescent="0.25">
      <c r="B26" s="965">
        <v>109.02</v>
      </c>
      <c r="C26" s="1342" t="s">
        <v>825</v>
      </c>
      <c r="D26" s="1343"/>
      <c r="E26" s="1343"/>
      <c r="F26" s="965" t="s">
        <v>360</v>
      </c>
      <c r="G26" s="965">
        <v>17.100000000000001</v>
      </c>
      <c r="H26" s="966">
        <f>RDTEC!K95</f>
        <v>203</v>
      </c>
      <c r="I26" s="1014">
        <f>G26*H26</f>
        <v>3471.3</v>
      </c>
      <c r="J26" s="844"/>
      <c r="K26" s="1172">
        <f>H26/1.4</f>
        <v>145</v>
      </c>
      <c r="L26" s="1173">
        <f t="shared" si="1"/>
        <v>145</v>
      </c>
      <c r="M26" s="1174">
        <f t="shared" si="2"/>
        <v>203</v>
      </c>
    </row>
    <row r="27" spans="2:13" s="845" customFormat="1" ht="15.95" customHeight="1" x14ac:dyDescent="0.25">
      <c r="B27" s="965">
        <v>111.01</v>
      </c>
      <c r="C27" s="1342" t="s">
        <v>826</v>
      </c>
      <c r="D27" s="1343"/>
      <c r="E27" s="1343"/>
      <c r="F27" s="965" t="s">
        <v>360</v>
      </c>
      <c r="G27" s="965">
        <v>50</v>
      </c>
      <c r="H27" s="966">
        <f>RDTEC!K139</f>
        <v>224</v>
      </c>
      <c r="I27" s="1014">
        <f>G27*H27</f>
        <v>11200</v>
      </c>
      <c r="J27" s="844"/>
      <c r="K27" s="1172">
        <f t="shared" si="0"/>
        <v>160</v>
      </c>
      <c r="L27" s="1173">
        <f t="shared" si="1"/>
        <v>160</v>
      </c>
      <c r="M27" s="1174">
        <f t="shared" si="2"/>
        <v>224</v>
      </c>
    </row>
    <row r="28" spans="2:13" s="845" customFormat="1" ht="15.95" customHeight="1" x14ac:dyDescent="0.25">
      <c r="B28" s="965">
        <v>113.03</v>
      </c>
      <c r="C28" s="1342" t="s">
        <v>827</v>
      </c>
      <c r="D28" s="1343"/>
      <c r="E28" s="1343"/>
      <c r="F28" s="965" t="s">
        <v>360</v>
      </c>
      <c r="G28" s="965">
        <v>30</v>
      </c>
      <c r="H28" s="966">
        <f>RDTEC!K184</f>
        <v>42</v>
      </c>
      <c r="I28" s="1014">
        <f>G28*H28</f>
        <v>1260</v>
      </c>
      <c r="J28" s="844"/>
      <c r="K28" s="1172">
        <f t="shared" si="0"/>
        <v>30.000000000000004</v>
      </c>
      <c r="L28" s="1173">
        <f t="shared" si="1"/>
        <v>30</v>
      </c>
      <c r="M28" s="1174">
        <f t="shared" si="2"/>
        <v>42</v>
      </c>
    </row>
    <row r="29" spans="2:13" s="845" customFormat="1" ht="15.95" customHeight="1" x14ac:dyDescent="0.25">
      <c r="B29" s="965">
        <v>114.04</v>
      </c>
      <c r="C29" s="1342" t="s">
        <v>828</v>
      </c>
      <c r="D29" s="1343"/>
      <c r="E29" s="1343"/>
      <c r="F29" s="965" t="s">
        <v>360</v>
      </c>
      <c r="G29" s="965">
        <v>30</v>
      </c>
      <c r="H29" s="966">
        <f>RDTEC!K229</f>
        <v>266</v>
      </c>
      <c r="I29" s="1014">
        <f>G29*H29</f>
        <v>7980</v>
      </c>
      <c r="J29" s="844"/>
      <c r="K29" s="1172">
        <f t="shared" si="0"/>
        <v>190</v>
      </c>
      <c r="L29" s="1173">
        <f>ROUNDUP(K29,0)+3</f>
        <v>193</v>
      </c>
      <c r="M29" s="1174">
        <f t="shared" si="2"/>
        <v>270.2</v>
      </c>
    </row>
    <row r="30" spans="2:13" s="845" customFormat="1" ht="15.95" customHeight="1" x14ac:dyDescent="0.25">
      <c r="B30" s="1013">
        <v>200</v>
      </c>
      <c r="C30" s="1341" t="s">
        <v>54</v>
      </c>
      <c r="D30" s="1341"/>
      <c r="E30" s="1341"/>
      <c r="F30" s="1341"/>
      <c r="G30" s="1341"/>
      <c r="H30" s="1341"/>
      <c r="I30" s="1341"/>
      <c r="J30" s="844"/>
      <c r="K30" s="1172"/>
      <c r="L30" s="1173"/>
      <c r="M30" s="1174"/>
    </row>
    <row r="31" spans="2:13" s="845" customFormat="1" ht="32.1" customHeight="1" x14ac:dyDescent="0.25">
      <c r="B31" s="965">
        <v>206.06</v>
      </c>
      <c r="C31" s="1342" t="s">
        <v>831</v>
      </c>
      <c r="D31" s="1343"/>
      <c r="E31" s="1343"/>
      <c r="F31" s="965" t="s">
        <v>360</v>
      </c>
      <c r="G31" s="965">
        <v>18.3</v>
      </c>
      <c r="H31" s="966">
        <f>RDTEC!K272</f>
        <v>497</v>
      </c>
      <c r="I31" s="1014">
        <f t="shared" ref="I31" si="3">G31*H31</f>
        <v>9095.1</v>
      </c>
      <c r="J31" s="844"/>
      <c r="K31" s="846"/>
    </row>
    <row r="32" spans="2:13" s="845" customFormat="1" ht="32.1" customHeight="1" x14ac:dyDescent="0.25">
      <c r="B32" s="1171">
        <v>0</v>
      </c>
      <c r="C32" s="1342" t="s">
        <v>834</v>
      </c>
      <c r="D32" s="1343"/>
      <c r="E32" s="1343"/>
      <c r="F32" s="965" t="s">
        <v>360</v>
      </c>
      <c r="G32" s="965">
        <v>7.2</v>
      </c>
      <c r="H32" s="966">
        <f>RDTEC!K317</f>
        <v>280</v>
      </c>
      <c r="I32" s="1014">
        <f t="shared" ref="I32" si="4">G32*H32</f>
        <v>2016</v>
      </c>
      <c r="J32" s="844"/>
      <c r="K32" s="1172">
        <f t="shared" si="0"/>
        <v>200</v>
      </c>
      <c r="L32" s="1173">
        <f t="shared" si="1"/>
        <v>200</v>
      </c>
      <c r="M32" s="1174">
        <f t="shared" si="2"/>
        <v>280</v>
      </c>
    </row>
    <row r="33" spans="2:13" s="845" customFormat="1" ht="15.95" customHeight="1" x14ac:dyDescent="0.25">
      <c r="B33" s="1013">
        <v>300</v>
      </c>
      <c r="C33" s="1341" t="s">
        <v>835</v>
      </c>
      <c r="D33" s="1341"/>
      <c r="E33" s="1341"/>
      <c r="F33" s="1341"/>
      <c r="G33" s="1341"/>
      <c r="H33" s="1341"/>
      <c r="I33" s="1341"/>
      <c r="J33" s="844"/>
      <c r="K33" s="1172"/>
      <c r="L33" s="1173"/>
      <c r="M33" s="1174"/>
    </row>
    <row r="34" spans="2:13" s="845" customFormat="1" ht="32.1" customHeight="1" x14ac:dyDescent="0.25">
      <c r="B34" s="1171">
        <v>0</v>
      </c>
      <c r="C34" s="1342" t="s">
        <v>836</v>
      </c>
      <c r="D34" s="1343"/>
      <c r="E34" s="1343"/>
      <c r="F34" s="965" t="s">
        <v>360</v>
      </c>
      <c r="G34" s="965">
        <v>28.2</v>
      </c>
      <c r="H34" s="966">
        <f>RDTEC!K361</f>
        <v>280</v>
      </c>
      <c r="I34" s="1014">
        <f t="shared" ref="I34" si="5">G34*H34</f>
        <v>7896</v>
      </c>
      <c r="J34" s="844"/>
      <c r="K34" s="1172">
        <f t="shared" si="0"/>
        <v>200</v>
      </c>
      <c r="L34" s="1173">
        <f t="shared" si="1"/>
        <v>200</v>
      </c>
      <c r="M34" s="1174">
        <f t="shared" si="2"/>
        <v>280</v>
      </c>
    </row>
    <row r="35" spans="2:13" s="845" customFormat="1" ht="15.95" customHeight="1" x14ac:dyDescent="0.25">
      <c r="B35" s="1013">
        <v>400</v>
      </c>
      <c r="C35" s="1341" t="s">
        <v>851</v>
      </c>
      <c r="D35" s="1341"/>
      <c r="E35" s="1341"/>
      <c r="F35" s="1341"/>
      <c r="G35" s="1341"/>
      <c r="H35" s="1341"/>
      <c r="I35" s="1341"/>
      <c r="J35" s="844"/>
      <c r="K35" s="1172"/>
      <c r="L35" s="1173"/>
      <c r="M35" s="1174"/>
    </row>
    <row r="36" spans="2:13" s="845" customFormat="1" ht="15.95" customHeight="1" x14ac:dyDescent="0.25">
      <c r="B36" s="1171">
        <v>0</v>
      </c>
      <c r="C36" s="1342" t="s">
        <v>852</v>
      </c>
      <c r="D36" s="1343"/>
      <c r="E36" s="1343"/>
      <c r="F36" s="965" t="s">
        <v>43</v>
      </c>
      <c r="G36" s="965">
        <v>30</v>
      </c>
      <c r="H36" s="966">
        <f>RDTEC!K402</f>
        <v>245</v>
      </c>
      <c r="I36" s="1014">
        <f>G36*H36</f>
        <v>7350</v>
      </c>
      <c r="J36" s="844"/>
      <c r="K36" s="1172">
        <f t="shared" si="0"/>
        <v>175</v>
      </c>
      <c r="L36" s="1173">
        <f>ROUNDUP(K36,0)+3</f>
        <v>178</v>
      </c>
      <c r="M36" s="1174">
        <f t="shared" si="2"/>
        <v>249.2</v>
      </c>
    </row>
    <row r="37" spans="2:13" s="845" customFormat="1" ht="15.95" customHeight="1" x14ac:dyDescent="0.25">
      <c r="B37" s="965">
        <v>401.02</v>
      </c>
      <c r="C37" s="1342" t="s">
        <v>853</v>
      </c>
      <c r="D37" s="1343"/>
      <c r="E37" s="1343"/>
      <c r="F37" s="965" t="s">
        <v>43</v>
      </c>
      <c r="G37" s="965">
        <v>4</v>
      </c>
      <c r="H37" s="966">
        <f>RDTEC!K444</f>
        <v>210</v>
      </c>
      <c r="I37" s="1014">
        <f t="shared" ref="I37" si="6">G37*H37</f>
        <v>840</v>
      </c>
      <c r="J37" s="844"/>
      <c r="K37" s="1172">
        <f t="shared" si="0"/>
        <v>150</v>
      </c>
      <c r="L37" s="1173">
        <f t="shared" si="1"/>
        <v>150</v>
      </c>
      <c r="M37" s="1174">
        <f t="shared" si="2"/>
        <v>210</v>
      </c>
    </row>
    <row r="38" spans="2:13" s="845" customFormat="1" ht="15.95" customHeight="1" x14ac:dyDescent="0.25">
      <c r="B38" s="1171">
        <v>0</v>
      </c>
      <c r="C38" s="1342" t="s">
        <v>854</v>
      </c>
      <c r="D38" s="1343"/>
      <c r="E38" s="1343"/>
      <c r="F38" s="965" t="s">
        <v>43</v>
      </c>
      <c r="G38" s="965">
        <v>18</v>
      </c>
      <c r="H38" s="966">
        <f>RDTEC!K486</f>
        <v>245</v>
      </c>
      <c r="I38" s="1014">
        <f t="shared" ref="I38" si="7">G38*H38</f>
        <v>4410</v>
      </c>
      <c r="J38" s="844"/>
      <c r="K38" s="1172">
        <f t="shared" si="0"/>
        <v>175</v>
      </c>
      <c r="L38" s="1173">
        <f>ROUNDUP(K38,0)+3</f>
        <v>178</v>
      </c>
      <c r="M38" s="1174">
        <f t="shared" si="2"/>
        <v>249.2</v>
      </c>
    </row>
    <row r="39" spans="2:13" s="845" customFormat="1" ht="15.95" customHeight="1" x14ac:dyDescent="0.25">
      <c r="B39" s="1171">
        <v>0</v>
      </c>
      <c r="C39" s="1342" t="s">
        <v>855</v>
      </c>
      <c r="D39" s="1343"/>
      <c r="E39" s="1343"/>
      <c r="F39" s="965" t="s">
        <v>43</v>
      </c>
      <c r="G39" s="965">
        <v>26.8</v>
      </c>
      <c r="H39" s="966">
        <f>RDTEC!K528</f>
        <v>245</v>
      </c>
      <c r="I39" s="1014">
        <f t="shared" ref="I39" si="8">G39*H39</f>
        <v>6566</v>
      </c>
      <c r="J39" s="844"/>
      <c r="K39" s="1172">
        <f t="shared" si="0"/>
        <v>175</v>
      </c>
      <c r="L39" s="1173">
        <f>ROUNDUP(K39,0)+3</f>
        <v>178</v>
      </c>
      <c r="M39" s="1174">
        <f t="shared" si="2"/>
        <v>249.2</v>
      </c>
    </row>
    <row r="40" spans="2:13" s="845" customFormat="1" ht="15.95" customHeight="1" x14ac:dyDescent="0.25">
      <c r="B40" s="1171">
        <v>0</v>
      </c>
      <c r="C40" s="1342" t="s">
        <v>856</v>
      </c>
      <c r="D40" s="1343"/>
      <c r="E40" s="1343"/>
      <c r="F40" s="965" t="s">
        <v>43</v>
      </c>
      <c r="G40" s="965">
        <v>18</v>
      </c>
      <c r="H40" s="966">
        <f>RDTEC!K570</f>
        <v>280</v>
      </c>
      <c r="I40" s="1014">
        <f t="shared" ref="I40" si="9">G40*H40</f>
        <v>5040</v>
      </c>
      <c r="J40" s="844"/>
      <c r="K40" s="1172">
        <f t="shared" si="0"/>
        <v>200</v>
      </c>
      <c r="L40" s="1173">
        <f t="shared" si="1"/>
        <v>200</v>
      </c>
      <c r="M40" s="1174">
        <f t="shared" si="2"/>
        <v>280</v>
      </c>
    </row>
    <row r="41" spans="2:13" s="845" customFormat="1" ht="15.95" customHeight="1" x14ac:dyDescent="0.25">
      <c r="B41" s="1171">
        <v>0</v>
      </c>
      <c r="C41" s="1345" t="s">
        <v>857</v>
      </c>
      <c r="D41" s="1346"/>
      <c r="E41" s="1347"/>
      <c r="F41" s="965" t="s">
        <v>43</v>
      </c>
      <c r="G41" s="965">
        <v>5.7</v>
      </c>
      <c r="H41" s="966">
        <f>RDTEC!K611</f>
        <v>280</v>
      </c>
      <c r="I41" s="1014">
        <f>G41*H41</f>
        <v>1596</v>
      </c>
      <c r="J41" s="844"/>
      <c r="K41" s="1172">
        <f t="shared" si="0"/>
        <v>200</v>
      </c>
      <c r="L41" s="1173">
        <f t="shared" si="1"/>
        <v>200</v>
      </c>
      <c r="M41" s="1174">
        <f t="shared" si="2"/>
        <v>280</v>
      </c>
    </row>
    <row r="42" spans="2:13" s="845" customFormat="1" ht="15.95" customHeight="1" x14ac:dyDescent="0.25">
      <c r="B42" s="1013">
        <v>500</v>
      </c>
      <c r="C42" s="1341" t="s">
        <v>858</v>
      </c>
      <c r="D42" s="1341"/>
      <c r="E42" s="1341"/>
      <c r="F42" s="1341"/>
      <c r="G42" s="1341"/>
      <c r="H42" s="1341"/>
      <c r="I42" s="1341"/>
      <c r="J42" s="844"/>
      <c r="K42" s="1172"/>
      <c r="L42" s="1173"/>
      <c r="M42" s="1174"/>
    </row>
    <row r="43" spans="2:13" s="845" customFormat="1" ht="15.95" customHeight="1" x14ac:dyDescent="0.25">
      <c r="B43" s="965">
        <v>503.01</v>
      </c>
      <c r="C43" s="1342" t="s">
        <v>859</v>
      </c>
      <c r="D43" s="1343"/>
      <c r="E43" s="1343"/>
      <c r="F43" s="965" t="s">
        <v>360</v>
      </c>
      <c r="G43" s="965">
        <v>42</v>
      </c>
      <c r="H43" s="966">
        <f>RDTEC!K656</f>
        <v>455</v>
      </c>
      <c r="I43" s="1014">
        <f>G43*H43</f>
        <v>19110</v>
      </c>
      <c r="J43" s="844"/>
      <c r="K43" s="1172">
        <f t="shared" si="0"/>
        <v>325</v>
      </c>
      <c r="L43" s="1173">
        <f>ROUNDUP(K43,0)</f>
        <v>325</v>
      </c>
      <c r="M43" s="1174">
        <f t="shared" si="2"/>
        <v>454.99999999999994</v>
      </c>
    </row>
    <row r="44" spans="2:13" s="845" customFormat="1" ht="15.95" customHeight="1" x14ac:dyDescent="0.25">
      <c r="B44" s="965">
        <v>505.02</v>
      </c>
      <c r="C44" s="1342" t="s">
        <v>863</v>
      </c>
      <c r="D44" s="1343"/>
      <c r="E44" s="1343"/>
      <c r="F44" s="965" t="s">
        <v>360</v>
      </c>
      <c r="G44" s="965">
        <v>42</v>
      </c>
      <c r="H44" s="966">
        <f>RDTEC!K699</f>
        <v>483</v>
      </c>
      <c r="I44" s="1014">
        <f>G44*H44</f>
        <v>20286</v>
      </c>
      <c r="J44" s="844"/>
      <c r="K44" s="1172">
        <f t="shared" si="0"/>
        <v>345</v>
      </c>
      <c r="L44" s="1173">
        <f>ROUNDUP(K44,0)</f>
        <v>345</v>
      </c>
      <c r="M44" s="1174">
        <f t="shared" si="2"/>
        <v>482.99999999999994</v>
      </c>
    </row>
    <row r="45" spans="2:13" s="845" customFormat="1" ht="15.95" customHeight="1" x14ac:dyDescent="0.25">
      <c r="B45" s="1013">
        <v>600</v>
      </c>
      <c r="C45" s="1341" t="s">
        <v>39</v>
      </c>
      <c r="D45" s="1341"/>
      <c r="E45" s="1341"/>
      <c r="F45" s="1341"/>
      <c r="G45" s="1341"/>
      <c r="H45" s="1341"/>
      <c r="I45" s="1341"/>
      <c r="J45" s="844"/>
      <c r="K45" s="1172"/>
      <c r="L45" s="1173"/>
      <c r="M45" s="1174"/>
    </row>
    <row r="46" spans="2:13" s="845" customFormat="1" ht="15.95" customHeight="1" x14ac:dyDescent="0.25">
      <c r="B46" s="965">
        <v>603.04999999999995</v>
      </c>
      <c r="C46" s="1342" t="s">
        <v>872</v>
      </c>
      <c r="D46" s="1343"/>
      <c r="E46" s="1343"/>
      <c r="F46" s="965" t="s">
        <v>360</v>
      </c>
      <c r="G46" s="965">
        <v>28</v>
      </c>
      <c r="H46" s="966">
        <f>RDTEC!K739</f>
        <v>301</v>
      </c>
      <c r="I46" s="1014">
        <f>G46*H46</f>
        <v>8428</v>
      </c>
      <c r="J46" s="844"/>
      <c r="K46" s="1172">
        <f t="shared" si="0"/>
        <v>215</v>
      </c>
      <c r="L46" s="1173">
        <f t="shared" si="1"/>
        <v>215</v>
      </c>
      <c r="M46" s="1174">
        <f t="shared" si="2"/>
        <v>301</v>
      </c>
    </row>
    <row r="47" spans="2:13" s="845" customFormat="1" ht="15.95" customHeight="1" x14ac:dyDescent="0.25">
      <c r="B47" s="965">
        <v>609.02</v>
      </c>
      <c r="C47" s="1342" t="s">
        <v>157</v>
      </c>
      <c r="D47" s="1343"/>
      <c r="E47" s="1343"/>
      <c r="F47" s="965" t="s">
        <v>360</v>
      </c>
      <c r="G47" s="965">
        <v>18</v>
      </c>
      <c r="H47" s="966">
        <f>RDTEC!K779</f>
        <v>378</v>
      </c>
      <c r="I47" s="1014">
        <f>G47*H47</f>
        <v>6804</v>
      </c>
      <c r="J47" s="844"/>
      <c r="K47" s="1172">
        <f t="shared" si="0"/>
        <v>270</v>
      </c>
      <c r="L47" s="1173">
        <f t="shared" si="1"/>
        <v>270</v>
      </c>
      <c r="M47" s="1174">
        <f t="shared" si="2"/>
        <v>378</v>
      </c>
    </row>
    <row r="48" spans="2:13" s="845" customFormat="1" ht="15.95" customHeight="1" x14ac:dyDescent="0.25">
      <c r="B48" s="965">
        <v>611.01</v>
      </c>
      <c r="C48" s="1342" t="s">
        <v>870</v>
      </c>
      <c r="D48" s="1343"/>
      <c r="E48" s="1343"/>
      <c r="F48" s="965" t="s">
        <v>360</v>
      </c>
      <c r="G48" s="965">
        <v>94</v>
      </c>
      <c r="H48" s="966">
        <f>RDTEC!K819</f>
        <v>63</v>
      </c>
      <c r="I48" s="1014">
        <f>G48*H48</f>
        <v>5922</v>
      </c>
      <c r="J48" s="844"/>
      <c r="K48" s="1172">
        <f t="shared" si="0"/>
        <v>45</v>
      </c>
      <c r="L48" s="1173">
        <f>ROUNDUP(K48,0)</f>
        <v>45</v>
      </c>
      <c r="M48" s="1174">
        <f t="shared" si="2"/>
        <v>62.999999999999993</v>
      </c>
    </row>
    <row r="49" spans="2:13" s="845" customFormat="1" ht="15.95" customHeight="1" x14ac:dyDescent="0.25">
      <c r="B49" s="1013">
        <v>700</v>
      </c>
      <c r="C49" s="1341" t="s">
        <v>40</v>
      </c>
      <c r="D49" s="1341"/>
      <c r="E49" s="1341"/>
      <c r="F49" s="1341"/>
      <c r="G49" s="1341"/>
      <c r="H49" s="1341"/>
      <c r="I49" s="1341"/>
      <c r="J49" s="844"/>
      <c r="K49" s="1172"/>
      <c r="L49" s="1173"/>
      <c r="M49" s="1174"/>
    </row>
    <row r="50" spans="2:13" s="845" customFormat="1" ht="15.95" customHeight="1" x14ac:dyDescent="0.25">
      <c r="B50" s="965">
        <v>702.01</v>
      </c>
      <c r="C50" s="1342" t="s">
        <v>873</v>
      </c>
      <c r="D50" s="1343"/>
      <c r="E50" s="1343"/>
      <c r="F50" s="965" t="s">
        <v>44</v>
      </c>
      <c r="G50" s="965">
        <v>1</v>
      </c>
      <c r="H50" s="966">
        <f>RDTEC!K864</f>
        <v>3521</v>
      </c>
      <c r="I50" s="1014">
        <f>G50*H50</f>
        <v>3521</v>
      </c>
      <c r="J50" s="844"/>
      <c r="K50" s="1172">
        <f t="shared" si="0"/>
        <v>2515</v>
      </c>
      <c r="L50" s="1173">
        <f t="shared" si="1"/>
        <v>2515</v>
      </c>
      <c r="M50" s="1174">
        <f t="shared" si="2"/>
        <v>3521</v>
      </c>
    </row>
    <row r="51" spans="2:13" s="845" customFormat="1" ht="15.95" customHeight="1" x14ac:dyDescent="0.25">
      <c r="B51" s="1013">
        <v>800</v>
      </c>
      <c r="C51" s="1341" t="s">
        <v>41</v>
      </c>
      <c r="D51" s="1341"/>
      <c r="E51" s="1341"/>
      <c r="F51" s="1341"/>
      <c r="G51" s="1341"/>
      <c r="H51" s="1341"/>
      <c r="I51" s="1341"/>
      <c r="J51" s="844"/>
      <c r="K51" s="1172"/>
      <c r="L51" s="1173"/>
      <c r="M51" s="1174"/>
    </row>
    <row r="52" spans="2:13" s="845" customFormat="1" ht="15.95" customHeight="1" x14ac:dyDescent="0.25">
      <c r="B52" s="965">
        <v>801.01</v>
      </c>
      <c r="C52" s="1342" t="s">
        <v>876</v>
      </c>
      <c r="D52" s="1343"/>
      <c r="E52" s="1343"/>
      <c r="F52" s="965" t="s">
        <v>360</v>
      </c>
      <c r="G52" s="965">
        <v>3.6</v>
      </c>
      <c r="H52" s="966">
        <f>RDTEC!L911</f>
        <v>1652</v>
      </c>
      <c r="I52" s="1014">
        <f>G52*H52</f>
        <v>5947.2</v>
      </c>
      <c r="J52" s="844"/>
      <c r="K52" s="1172">
        <f t="shared" si="0"/>
        <v>1180</v>
      </c>
      <c r="L52" s="1173">
        <f>ROUNDUP(K52,0)+1</f>
        <v>1181</v>
      </c>
      <c r="M52" s="1174">
        <f t="shared" si="2"/>
        <v>1653.3999999999999</v>
      </c>
    </row>
    <row r="53" spans="2:13" s="845" customFormat="1" ht="15.75" customHeight="1" x14ac:dyDescent="0.25">
      <c r="B53" s="965">
        <v>804.01</v>
      </c>
      <c r="C53" s="1342" t="s">
        <v>877</v>
      </c>
      <c r="D53" s="1343"/>
      <c r="E53" s="1343"/>
      <c r="F53" s="965" t="s">
        <v>360</v>
      </c>
      <c r="G53" s="965">
        <v>3.6</v>
      </c>
      <c r="H53" s="966">
        <f>RDTEC!L958</f>
        <v>1505</v>
      </c>
      <c r="I53" s="1014">
        <f>G53*H53</f>
        <v>5418</v>
      </c>
      <c r="J53" s="844"/>
      <c r="K53" s="1172">
        <f t="shared" si="0"/>
        <v>1075</v>
      </c>
      <c r="L53" s="1173">
        <f>ROUNDUP(K53,0)+3</f>
        <v>1078</v>
      </c>
      <c r="M53" s="1174">
        <f t="shared" si="2"/>
        <v>1509.1999999999998</v>
      </c>
    </row>
    <row r="54" spans="2:13" s="845" customFormat="1" ht="15.95" customHeight="1" x14ac:dyDescent="0.25">
      <c r="B54" s="1013">
        <v>900</v>
      </c>
      <c r="C54" s="1341" t="s">
        <v>887</v>
      </c>
      <c r="D54" s="1341"/>
      <c r="E54" s="1341"/>
      <c r="F54" s="1341"/>
      <c r="G54" s="1341"/>
      <c r="H54" s="1341"/>
      <c r="I54" s="1341"/>
      <c r="J54" s="844"/>
      <c r="K54" s="1172"/>
      <c r="L54" s="1173"/>
      <c r="M54" s="1174"/>
    </row>
    <row r="55" spans="2:13" s="845" customFormat="1" ht="15.95" customHeight="1" x14ac:dyDescent="0.25">
      <c r="B55" s="965">
        <v>903.01</v>
      </c>
      <c r="C55" s="1342" t="s">
        <v>879</v>
      </c>
      <c r="D55" s="1343"/>
      <c r="E55" s="1343"/>
      <c r="F55" s="965" t="s">
        <v>43</v>
      </c>
      <c r="G55" s="965">
        <v>2</v>
      </c>
      <c r="H55" s="966">
        <f>RDTEC!K1003</f>
        <v>105</v>
      </c>
      <c r="I55" s="1014">
        <f>G55*H55</f>
        <v>210</v>
      </c>
      <c r="J55" s="844"/>
      <c r="K55" s="1172">
        <f t="shared" si="0"/>
        <v>75</v>
      </c>
      <c r="L55" s="1173">
        <f t="shared" si="1"/>
        <v>75</v>
      </c>
      <c r="M55" s="1174">
        <f t="shared" si="2"/>
        <v>105</v>
      </c>
    </row>
    <row r="56" spans="2:13" s="845" customFormat="1" ht="15.95" customHeight="1" x14ac:dyDescent="0.25">
      <c r="B56" s="965">
        <v>903.02</v>
      </c>
      <c r="C56" s="1342" t="s">
        <v>880</v>
      </c>
      <c r="D56" s="1343"/>
      <c r="E56" s="1343"/>
      <c r="F56" s="965" t="s">
        <v>43</v>
      </c>
      <c r="G56" s="965">
        <v>12</v>
      </c>
      <c r="H56" s="966">
        <f>RDTEC!K1049</f>
        <v>126</v>
      </c>
      <c r="I56" s="1014">
        <f t="shared" ref="I56:I59" si="10">G56*H56</f>
        <v>1512</v>
      </c>
      <c r="J56" s="844"/>
      <c r="K56" s="1172">
        <f t="shared" si="0"/>
        <v>90</v>
      </c>
      <c r="L56" s="1173">
        <f>ROUNDUP(K56,0)+4</f>
        <v>94</v>
      </c>
      <c r="M56" s="1174">
        <f t="shared" si="2"/>
        <v>131.6</v>
      </c>
    </row>
    <row r="57" spans="2:13" s="845" customFormat="1" ht="15.95" customHeight="1" x14ac:dyDescent="0.25">
      <c r="B57" s="965">
        <v>904.01</v>
      </c>
      <c r="C57" s="1342" t="s">
        <v>881</v>
      </c>
      <c r="D57" s="1343"/>
      <c r="E57" s="1343"/>
      <c r="F57" s="965" t="s">
        <v>43</v>
      </c>
      <c r="G57" s="965">
        <v>18</v>
      </c>
      <c r="H57" s="966">
        <f>RDTEC!K1094</f>
        <v>182</v>
      </c>
      <c r="I57" s="1014">
        <f t="shared" si="10"/>
        <v>3276</v>
      </c>
      <c r="J57" s="844"/>
      <c r="K57" s="1172">
        <f t="shared" si="0"/>
        <v>130</v>
      </c>
      <c r="L57" s="1173">
        <f>ROUNDUP(K57,0)+1</f>
        <v>131</v>
      </c>
      <c r="M57" s="1174">
        <f t="shared" si="2"/>
        <v>183.39999999999998</v>
      </c>
    </row>
    <row r="58" spans="2:13" s="845" customFormat="1" ht="15.95" customHeight="1" x14ac:dyDescent="0.25">
      <c r="B58" s="965">
        <v>907.05</v>
      </c>
      <c r="C58" s="1342" t="s">
        <v>885</v>
      </c>
      <c r="D58" s="1343"/>
      <c r="E58" s="1343"/>
      <c r="F58" s="965" t="s">
        <v>44</v>
      </c>
      <c r="G58" s="965">
        <v>1</v>
      </c>
      <c r="H58" s="966">
        <f>RDTEC!K1139</f>
        <v>1204</v>
      </c>
      <c r="I58" s="1014">
        <f t="shared" si="10"/>
        <v>1204</v>
      </c>
      <c r="J58" s="844"/>
      <c r="K58" s="1172">
        <f t="shared" si="0"/>
        <v>860</v>
      </c>
      <c r="L58" s="1173">
        <f>ROUNDUP(K58,0)+2</f>
        <v>862</v>
      </c>
      <c r="M58" s="1174">
        <f t="shared" si="2"/>
        <v>1206.8</v>
      </c>
    </row>
    <row r="59" spans="2:13" s="845" customFormat="1" ht="15.95" customHeight="1" x14ac:dyDescent="0.25">
      <c r="B59" s="965">
        <v>907.14</v>
      </c>
      <c r="C59" s="1342" t="s">
        <v>886</v>
      </c>
      <c r="D59" s="1343"/>
      <c r="E59" s="1343"/>
      <c r="F59" s="965" t="s">
        <v>44</v>
      </c>
      <c r="G59" s="965">
        <v>1</v>
      </c>
      <c r="H59" s="966">
        <f>RDTEC!K1185</f>
        <v>3465</v>
      </c>
      <c r="I59" s="1014">
        <f t="shared" si="10"/>
        <v>3465</v>
      </c>
      <c r="J59" s="844"/>
      <c r="K59" s="1172">
        <f t="shared" si="0"/>
        <v>2475</v>
      </c>
      <c r="L59" s="1173">
        <f>ROUNDUP(K59,0)</f>
        <v>2475</v>
      </c>
      <c r="M59" s="1174">
        <f t="shared" si="2"/>
        <v>3465</v>
      </c>
    </row>
    <row r="60" spans="2:13" s="845" customFormat="1" ht="15.95" customHeight="1" x14ac:dyDescent="0.25">
      <c r="B60" s="1013">
        <v>1100</v>
      </c>
      <c r="C60" s="1341" t="s">
        <v>51</v>
      </c>
      <c r="D60" s="1341"/>
      <c r="E60" s="1341"/>
      <c r="F60" s="1341"/>
      <c r="G60" s="1341"/>
      <c r="H60" s="1341"/>
      <c r="I60" s="1341"/>
      <c r="J60" s="844"/>
      <c r="K60" s="1172"/>
      <c r="L60" s="1173"/>
      <c r="M60" s="1174"/>
    </row>
    <row r="61" spans="2:13" s="845" customFormat="1" ht="15.95" customHeight="1" x14ac:dyDescent="0.25">
      <c r="B61" s="965">
        <v>1105.01</v>
      </c>
      <c r="C61" s="1342" t="s">
        <v>904</v>
      </c>
      <c r="D61" s="1343"/>
      <c r="E61" s="1343"/>
      <c r="F61" s="965" t="s">
        <v>44</v>
      </c>
      <c r="G61" s="965">
        <v>1</v>
      </c>
      <c r="H61" s="966">
        <f>RDTEC!K1230</f>
        <v>2926</v>
      </c>
      <c r="I61" s="1014">
        <f>G61*H61</f>
        <v>2926</v>
      </c>
      <c r="J61" s="844"/>
      <c r="K61" s="1172">
        <f t="shared" si="0"/>
        <v>2090</v>
      </c>
      <c r="L61" s="1173">
        <f t="shared" si="1"/>
        <v>2090</v>
      </c>
      <c r="M61" s="1174">
        <f t="shared" si="2"/>
        <v>2926</v>
      </c>
    </row>
    <row r="62" spans="2:13" s="845" customFormat="1" ht="15.95" customHeight="1" x14ac:dyDescent="0.25">
      <c r="B62" s="965">
        <v>1109.03</v>
      </c>
      <c r="C62" s="1342" t="s">
        <v>897</v>
      </c>
      <c r="D62" s="1343"/>
      <c r="E62" s="1343"/>
      <c r="F62" s="965" t="s">
        <v>44</v>
      </c>
      <c r="G62" s="965">
        <v>2</v>
      </c>
      <c r="H62" s="966">
        <f>RDTEC!K1275</f>
        <v>917</v>
      </c>
      <c r="I62" s="1014">
        <f t="shared" ref="I62:I64" si="11">G62*H62</f>
        <v>1834</v>
      </c>
      <c r="J62" s="844"/>
      <c r="K62" s="1172">
        <f t="shared" si="0"/>
        <v>655</v>
      </c>
      <c r="L62" s="1173">
        <f>ROUNDUP(K62,0)+1</f>
        <v>656</v>
      </c>
      <c r="M62" s="1174">
        <f t="shared" si="2"/>
        <v>918.4</v>
      </c>
    </row>
    <row r="63" spans="2:13" s="845" customFormat="1" ht="15.95" customHeight="1" x14ac:dyDescent="0.25">
      <c r="B63" s="965">
        <v>1011.02</v>
      </c>
      <c r="C63" s="1342" t="s">
        <v>899</v>
      </c>
      <c r="D63" s="1343"/>
      <c r="E63" s="1343"/>
      <c r="F63" s="965" t="s">
        <v>44</v>
      </c>
      <c r="G63" s="965">
        <v>1</v>
      </c>
      <c r="H63" s="966">
        <f>RDTEC!K1320</f>
        <v>301</v>
      </c>
      <c r="I63" s="1014">
        <f t="shared" si="11"/>
        <v>301</v>
      </c>
      <c r="J63" s="844"/>
      <c r="K63" s="1172">
        <f>H63/1.4</f>
        <v>215</v>
      </c>
      <c r="L63" s="1173">
        <f>ROUNDUP(K63,0)</f>
        <v>215</v>
      </c>
      <c r="M63" s="1174">
        <f>L63*1.4</f>
        <v>301</v>
      </c>
    </row>
    <row r="64" spans="2:13" s="845" customFormat="1" ht="15.95" customHeight="1" x14ac:dyDescent="0.25">
      <c r="B64" s="965">
        <v>1012.02</v>
      </c>
      <c r="C64" s="1342" t="s">
        <v>900</v>
      </c>
      <c r="D64" s="1343"/>
      <c r="E64" s="1343"/>
      <c r="F64" s="965" t="s">
        <v>44</v>
      </c>
      <c r="G64" s="965">
        <v>4</v>
      </c>
      <c r="H64" s="966">
        <f>RDTEC!K1365</f>
        <v>455</v>
      </c>
      <c r="I64" s="1014">
        <f t="shared" si="11"/>
        <v>1820</v>
      </c>
      <c r="J64" s="844"/>
      <c r="K64" s="1172">
        <f>H64/1.4</f>
        <v>325</v>
      </c>
      <c r="L64" s="1173">
        <f>ROUNDUP(K64,0)+3</f>
        <v>328</v>
      </c>
      <c r="M64" s="1174">
        <f>L64*1.4</f>
        <v>459.2</v>
      </c>
    </row>
    <row r="65" spans="2:13" s="845" customFormat="1" ht="15.95" customHeight="1" x14ac:dyDescent="0.25">
      <c r="B65" s="1013">
        <v>1200</v>
      </c>
      <c r="C65" s="1341" t="s">
        <v>901</v>
      </c>
      <c r="D65" s="1341"/>
      <c r="E65" s="1341"/>
      <c r="F65" s="1341"/>
      <c r="G65" s="1341"/>
      <c r="H65" s="1341"/>
      <c r="I65" s="1341"/>
      <c r="J65" s="844"/>
      <c r="K65" s="1172"/>
      <c r="L65" s="1173"/>
      <c r="M65" s="1174"/>
    </row>
    <row r="66" spans="2:13" s="845" customFormat="1" ht="15.95" customHeight="1" x14ac:dyDescent="0.25">
      <c r="B66" s="965">
        <v>1207.01</v>
      </c>
      <c r="C66" s="1342" t="s">
        <v>902</v>
      </c>
      <c r="D66" s="1343"/>
      <c r="E66" s="1343"/>
      <c r="F66" s="965" t="s">
        <v>44</v>
      </c>
      <c r="G66" s="965">
        <v>1</v>
      </c>
      <c r="H66" s="966">
        <f>RDTEC!K1410</f>
        <v>1925</v>
      </c>
      <c r="I66" s="1014">
        <f>G66*H66</f>
        <v>1925</v>
      </c>
      <c r="J66" s="844"/>
      <c r="K66" s="1172">
        <f t="shared" ref="K66:K67" si="12">H66/1.4</f>
        <v>1375</v>
      </c>
      <c r="L66" s="1173">
        <f t="shared" ref="L66" si="13">ROUNDUP(K66,0)</f>
        <v>1375</v>
      </c>
      <c r="M66" s="1174">
        <f t="shared" ref="M66:M70" si="14">L66*1.4</f>
        <v>1924.9999999999998</v>
      </c>
    </row>
    <row r="67" spans="2:13" s="845" customFormat="1" ht="15.95" customHeight="1" x14ac:dyDescent="0.25">
      <c r="B67" s="965">
        <v>1208.02</v>
      </c>
      <c r="C67" s="1342" t="s">
        <v>525</v>
      </c>
      <c r="D67" s="1343"/>
      <c r="E67" s="1343"/>
      <c r="F67" s="965" t="s">
        <v>44</v>
      </c>
      <c r="G67" s="965">
        <v>1</v>
      </c>
      <c r="H67" s="966">
        <f>RDTEC!K1454</f>
        <v>2884</v>
      </c>
      <c r="I67" s="1014">
        <f t="shared" ref="I67" si="15">G67*H67</f>
        <v>2884</v>
      </c>
      <c r="J67" s="844"/>
      <c r="K67" s="1172">
        <f t="shared" si="12"/>
        <v>2060</v>
      </c>
      <c r="L67" s="1173">
        <f>ROUNDUP(K67,0)+2</f>
        <v>2062</v>
      </c>
      <c r="M67" s="1174">
        <f t="shared" si="14"/>
        <v>2886.7999999999997</v>
      </c>
    </row>
    <row r="68" spans="2:13" s="845" customFormat="1" ht="15.95" customHeight="1" x14ac:dyDescent="0.25">
      <c r="B68" s="1013">
        <v>1400</v>
      </c>
      <c r="C68" s="1341" t="s">
        <v>46</v>
      </c>
      <c r="D68" s="1341"/>
      <c r="E68" s="1341"/>
      <c r="F68" s="1341"/>
      <c r="G68" s="1341"/>
      <c r="H68" s="1341"/>
      <c r="I68" s="1341"/>
      <c r="J68" s="844"/>
      <c r="K68" s="1172"/>
      <c r="L68" s="1173"/>
      <c r="M68" s="1174"/>
    </row>
    <row r="69" spans="2:13" s="845" customFormat="1" ht="15.95" customHeight="1" x14ac:dyDescent="0.25">
      <c r="B69" s="965">
        <v>1403.01</v>
      </c>
      <c r="C69" s="1342" t="s">
        <v>908</v>
      </c>
      <c r="D69" s="1343"/>
      <c r="E69" s="1343"/>
      <c r="F69" s="965" t="s">
        <v>360</v>
      </c>
      <c r="G69" s="965">
        <v>4</v>
      </c>
      <c r="H69" s="966">
        <f>RDTEC!K1495</f>
        <v>350</v>
      </c>
      <c r="I69" s="1014">
        <f>G69*H69</f>
        <v>1400</v>
      </c>
      <c r="J69" s="844"/>
      <c r="K69" s="1172">
        <f t="shared" ref="K69:K70" si="16">H69/1.4</f>
        <v>250.00000000000003</v>
      </c>
      <c r="L69" s="1173">
        <f>ROUNDUP(K69,0)+3</f>
        <v>253</v>
      </c>
      <c r="M69" s="1174">
        <f t="shared" si="14"/>
        <v>354.2</v>
      </c>
    </row>
    <row r="70" spans="2:13" s="845" customFormat="1" ht="15.95" customHeight="1" x14ac:dyDescent="0.25">
      <c r="B70" s="965">
        <v>1410.05</v>
      </c>
      <c r="C70" s="1342" t="s">
        <v>907</v>
      </c>
      <c r="D70" s="1343"/>
      <c r="E70" s="1343"/>
      <c r="F70" s="965" t="s">
        <v>44</v>
      </c>
      <c r="G70" s="965">
        <v>1</v>
      </c>
      <c r="H70" s="966">
        <f>RDTEC!K1539</f>
        <v>6741</v>
      </c>
      <c r="I70" s="1014">
        <f t="shared" ref="I70" si="17">G70*H70</f>
        <v>6741</v>
      </c>
      <c r="J70" s="844"/>
      <c r="K70" s="1172">
        <f t="shared" si="16"/>
        <v>4815</v>
      </c>
      <c r="L70" s="1173">
        <f>ROUNDUP(K70,0)+4</f>
        <v>4819</v>
      </c>
      <c r="M70" s="1174">
        <f t="shared" si="14"/>
        <v>6746.5999999999995</v>
      </c>
    </row>
    <row r="71" spans="2:13" s="845" customFormat="1" ht="15.95" customHeight="1" x14ac:dyDescent="0.25">
      <c r="B71" s="1012"/>
      <c r="C71" s="1344" t="s">
        <v>909</v>
      </c>
      <c r="D71" s="1344"/>
      <c r="E71" s="1344"/>
      <c r="F71" s="1344"/>
      <c r="G71" s="1344"/>
      <c r="H71" s="1344"/>
      <c r="I71" s="1344"/>
      <c r="J71" s="844"/>
      <c r="K71" s="1125"/>
    </row>
    <row r="72" spans="2:13" s="845" customFormat="1" ht="15.95" customHeight="1" x14ac:dyDescent="0.25">
      <c r="B72" s="1013">
        <v>100</v>
      </c>
      <c r="C72" s="1341" t="s">
        <v>820</v>
      </c>
      <c r="D72" s="1341"/>
      <c r="E72" s="1341"/>
      <c r="F72" s="1341"/>
      <c r="G72" s="1341"/>
      <c r="H72" s="1341"/>
      <c r="I72" s="1341"/>
      <c r="J72" s="844"/>
      <c r="K72" s="1125"/>
    </row>
    <row r="73" spans="2:13" s="845" customFormat="1" ht="15.95" customHeight="1" x14ac:dyDescent="0.25">
      <c r="B73" s="965">
        <v>111.01</v>
      </c>
      <c r="C73" s="1342" t="s">
        <v>826</v>
      </c>
      <c r="D73" s="1343"/>
      <c r="E73" s="1343"/>
      <c r="F73" s="965" t="s">
        <v>360</v>
      </c>
      <c r="G73" s="965">
        <v>32</v>
      </c>
      <c r="H73" s="966">
        <f>RDTEAD!K51</f>
        <v>224</v>
      </c>
      <c r="I73" s="1014">
        <f>G73*H73</f>
        <v>7168</v>
      </c>
      <c r="J73" s="844"/>
      <c r="K73" s="1172">
        <f t="shared" ref="K73" si="18">H73/1.4</f>
        <v>160</v>
      </c>
      <c r="L73" s="1173">
        <f t="shared" ref="L73" si="19">ROUNDUP(K73,0)</f>
        <v>160</v>
      </c>
      <c r="M73" s="1174">
        <f t="shared" ref="M73:M75" si="20">L73*1.4</f>
        <v>224</v>
      </c>
    </row>
    <row r="74" spans="2:13" s="845" customFormat="1" ht="15.95" customHeight="1" x14ac:dyDescent="0.25">
      <c r="B74" s="965">
        <v>114.04</v>
      </c>
      <c r="C74" s="1342" t="s">
        <v>828</v>
      </c>
      <c r="D74" s="1343"/>
      <c r="E74" s="1343"/>
      <c r="F74" s="965" t="s">
        <v>360</v>
      </c>
      <c r="G74" s="965">
        <v>32</v>
      </c>
      <c r="H74" s="966">
        <f>RDTEAD!K96</f>
        <v>266</v>
      </c>
      <c r="I74" s="1014">
        <f>G74*H74</f>
        <v>8512</v>
      </c>
      <c r="J74" s="844"/>
      <c r="K74" s="1172">
        <f>H74/1.4</f>
        <v>190</v>
      </c>
      <c r="L74" s="1173">
        <f>ROUNDUP(K74,0)+3</f>
        <v>193</v>
      </c>
      <c r="M74" s="1174">
        <f t="shared" si="20"/>
        <v>270.2</v>
      </c>
    </row>
    <row r="75" spans="2:13" s="845" customFormat="1" ht="15.95" customHeight="1" x14ac:dyDescent="0.25">
      <c r="B75" s="965">
        <v>115.01</v>
      </c>
      <c r="C75" s="1342" t="s">
        <v>919</v>
      </c>
      <c r="D75" s="1343"/>
      <c r="E75" s="1343"/>
      <c r="F75" s="965" t="s">
        <v>44</v>
      </c>
      <c r="G75" s="965">
        <v>1</v>
      </c>
      <c r="H75" s="966">
        <f>RDTEAD!K141</f>
        <v>245</v>
      </c>
      <c r="I75" s="1014">
        <f>G75*H75</f>
        <v>245</v>
      </c>
      <c r="J75" s="844"/>
      <c r="K75" s="1172">
        <f t="shared" ref="K75" si="21">H75/1.4</f>
        <v>175</v>
      </c>
      <c r="L75" s="1173">
        <f>ROUNDUP(K75,0)+3</f>
        <v>178</v>
      </c>
      <c r="M75" s="1174">
        <f t="shared" si="20"/>
        <v>249.2</v>
      </c>
    </row>
    <row r="76" spans="2:13" s="845" customFormat="1" ht="15.95" customHeight="1" x14ac:dyDescent="0.25">
      <c r="B76" s="1013">
        <v>500</v>
      </c>
      <c r="C76" s="1341" t="s">
        <v>858</v>
      </c>
      <c r="D76" s="1341"/>
      <c r="E76" s="1341"/>
      <c r="F76" s="1341"/>
      <c r="G76" s="1341"/>
      <c r="H76" s="1341"/>
      <c r="I76" s="1341"/>
      <c r="J76" s="844"/>
      <c r="K76" s="1172"/>
      <c r="L76" s="1173"/>
      <c r="M76" s="1174"/>
    </row>
    <row r="77" spans="2:13" s="845" customFormat="1" ht="15.95" customHeight="1" x14ac:dyDescent="0.25">
      <c r="B77" s="965">
        <v>503.01</v>
      </c>
      <c r="C77" s="1342" t="s">
        <v>859</v>
      </c>
      <c r="D77" s="1343"/>
      <c r="E77" s="1343"/>
      <c r="F77" s="965" t="s">
        <v>360</v>
      </c>
      <c r="G77" s="965">
        <v>32</v>
      </c>
      <c r="H77" s="966">
        <f>RDTEAD!K186</f>
        <v>455</v>
      </c>
      <c r="I77" s="1014">
        <f>G77*H77</f>
        <v>14560</v>
      </c>
      <c r="J77" s="844"/>
      <c r="K77" s="1172">
        <f t="shared" ref="K77:K78" si="22">H77/1.4</f>
        <v>325</v>
      </c>
      <c r="L77" s="1173">
        <f>ROUNDUP(K77,0)+3</f>
        <v>328</v>
      </c>
      <c r="M77" s="1174">
        <f t="shared" ref="M77:M81" si="23">L77*1.4</f>
        <v>459.2</v>
      </c>
    </row>
    <row r="78" spans="2:13" s="845" customFormat="1" ht="15.95" customHeight="1" x14ac:dyDescent="0.25">
      <c r="B78" s="965">
        <v>505.02</v>
      </c>
      <c r="C78" s="1342" t="s">
        <v>863</v>
      </c>
      <c r="D78" s="1343"/>
      <c r="E78" s="1343"/>
      <c r="F78" s="965" t="s">
        <v>360</v>
      </c>
      <c r="G78" s="965">
        <v>32</v>
      </c>
      <c r="H78" s="966">
        <f>RDTEC!K699</f>
        <v>483</v>
      </c>
      <c r="I78" s="1014">
        <f>G78*H78</f>
        <v>15456</v>
      </c>
      <c r="J78" s="844"/>
      <c r="K78" s="1172">
        <f t="shared" si="22"/>
        <v>345</v>
      </c>
      <c r="L78" s="1173">
        <f>ROUNDUP(K78,0)+2</f>
        <v>347</v>
      </c>
      <c r="M78" s="1174">
        <f t="shared" si="23"/>
        <v>485.79999999999995</v>
      </c>
    </row>
    <row r="79" spans="2:13" s="845" customFormat="1" ht="15.95" customHeight="1" x14ac:dyDescent="0.25">
      <c r="B79" s="1013">
        <v>600</v>
      </c>
      <c r="C79" s="1341" t="s">
        <v>39</v>
      </c>
      <c r="D79" s="1341"/>
      <c r="E79" s="1341"/>
      <c r="F79" s="1341"/>
      <c r="G79" s="1341"/>
      <c r="H79" s="1341"/>
      <c r="I79" s="1341"/>
      <c r="J79" s="844"/>
      <c r="K79" s="1172"/>
      <c r="L79" s="1173"/>
      <c r="M79" s="1174"/>
    </row>
    <row r="80" spans="2:13" s="845" customFormat="1" ht="15.95" customHeight="1" x14ac:dyDescent="0.25">
      <c r="B80" s="965">
        <v>603.04999999999995</v>
      </c>
      <c r="C80" s="1342" t="s">
        <v>872</v>
      </c>
      <c r="D80" s="1343"/>
      <c r="E80" s="1343"/>
      <c r="F80" s="965" t="s">
        <v>360</v>
      </c>
      <c r="G80" s="965">
        <v>32</v>
      </c>
      <c r="H80" s="966">
        <f>RDTEAD!K270</f>
        <v>301</v>
      </c>
      <c r="I80" s="1014">
        <f>G80*H80</f>
        <v>9632</v>
      </c>
      <c r="J80" s="844"/>
      <c r="K80" s="1172">
        <f t="shared" ref="K80:K81" si="24">H80/1.4</f>
        <v>215</v>
      </c>
      <c r="L80" s="1173">
        <f>ROUNDUP(K80,0)</f>
        <v>215</v>
      </c>
      <c r="M80" s="1174">
        <f t="shared" si="23"/>
        <v>301</v>
      </c>
    </row>
    <row r="81" spans="2:13" s="845" customFormat="1" ht="15.95" customHeight="1" x14ac:dyDescent="0.25">
      <c r="B81" s="965">
        <v>611.01</v>
      </c>
      <c r="C81" s="1342" t="s">
        <v>870</v>
      </c>
      <c r="D81" s="1343"/>
      <c r="E81" s="1343"/>
      <c r="F81" s="965" t="s">
        <v>360</v>
      </c>
      <c r="G81" s="965">
        <v>80</v>
      </c>
      <c r="H81" s="966">
        <f>RDTEAD!K311</f>
        <v>63</v>
      </c>
      <c r="I81" s="1014">
        <f>G81*H81</f>
        <v>5040</v>
      </c>
      <c r="J81" s="844"/>
      <c r="K81" s="1172">
        <f t="shared" si="24"/>
        <v>45</v>
      </c>
      <c r="L81" s="1173">
        <f>ROUNDUP(K81,0)+2</f>
        <v>47</v>
      </c>
      <c r="M81" s="1174">
        <f t="shared" si="23"/>
        <v>65.8</v>
      </c>
    </row>
    <row r="82" spans="2:13" s="845" customFormat="1" ht="15.95" customHeight="1" x14ac:dyDescent="0.25">
      <c r="B82" s="1013">
        <v>700</v>
      </c>
      <c r="C82" s="1341" t="s">
        <v>40</v>
      </c>
      <c r="D82" s="1341"/>
      <c r="E82" s="1341"/>
      <c r="F82" s="1341"/>
      <c r="G82" s="1341"/>
      <c r="H82" s="1341"/>
      <c r="I82" s="1341"/>
      <c r="J82" s="844"/>
      <c r="K82" s="1172"/>
      <c r="L82" s="1173"/>
      <c r="M82" s="1174"/>
    </row>
    <row r="83" spans="2:13" s="845" customFormat="1" ht="15.95" customHeight="1" x14ac:dyDescent="0.25">
      <c r="B83" s="965">
        <v>702.01</v>
      </c>
      <c r="C83" s="1342" t="s">
        <v>873</v>
      </c>
      <c r="D83" s="1343"/>
      <c r="E83" s="1343"/>
      <c r="F83" s="965" t="s">
        <v>44</v>
      </c>
      <c r="G83" s="965">
        <v>1</v>
      </c>
      <c r="H83" s="966">
        <f>RDTEAD!K357</f>
        <v>3521</v>
      </c>
      <c r="I83" s="1014">
        <f>G83*H83</f>
        <v>3521</v>
      </c>
      <c r="J83" s="844"/>
      <c r="K83" s="1172">
        <f t="shared" ref="K83" si="25">H83/1.4</f>
        <v>2515</v>
      </c>
      <c r="L83" s="1173">
        <f t="shared" ref="L83" si="26">ROUNDUP(K83,0)</f>
        <v>2515</v>
      </c>
      <c r="M83" s="1174">
        <f t="shared" ref="M83" si="27">L83*1.4</f>
        <v>3521</v>
      </c>
    </row>
    <row r="84" spans="2:13" s="845" customFormat="1" ht="15.95" customHeight="1" x14ac:dyDescent="0.25">
      <c r="B84" s="1013">
        <v>800</v>
      </c>
      <c r="C84" s="1341" t="s">
        <v>41</v>
      </c>
      <c r="D84" s="1341"/>
      <c r="E84" s="1341"/>
      <c r="F84" s="1341"/>
      <c r="G84" s="1341"/>
      <c r="H84" s="1341"/>
      <c r="I84" s="1341"/>
      <c r="J84" s="844"/>
      <c r="K84" s="1172"/>
      <c r="L84" s="1173"/>
      <c r="M84" s="1174"/>
    </row>
    <row r="85" spans="2:13" s="845" customFormat="1" ht="15.95" customHeight="1" x14ac:dyDescent="0.25">
      <c r="B85" s="965">
        <v>801.01</v>
      </c>
      <c r="C85" s="1342" t="s">
        <v>876</v>
      </c>
      <c r="D85" s="1343"/>
      <c r="E85" s="1343"/>
      <c r="F85" s="965" t="s">
        <v>360</v>
      </c>
      <c r="G85" s="965">
        <v>1.45</v>
      </c>
      <c r="H85" s="966">
        <f>RDTEAD!K402</f>
        <v>1652</v>
      </c>
      <c r="I85" s="1014">
        <f>G85*H85</f>
        <v>2395.4</v>
      </c>
      <c r="J85" s="844"/>
      <c r="K85" s="1172">
        <f t="shared" ref="K85:K86" si="28">H85/1.4</f>
        <v>1180</v>
      </c>
      <c r="L85" s="1173">
        <f>ROUNDUP(K85,0)+1</f>
        <v>1181</v>
      </c>
      <c r="M85" s="1174">
        <f t="shared" ref="M85:M86" si="29">L85*1.4</f>
        <v>1653.3999999999999</v>
      </c>
    </row>
    <row r="86" spans="2:13" s="845" customFormat="1" ht="15.75" customHeight="1" x14ac:dyDescent="0.25">
      <c r="B86" s="965">
        <v>804.01</v>
      </c>
      <c r="C86" s="1342" t="s">
        <v>877</v>
      </c>
      <c r="D86" s="1343"/>
      <c r="E86" s="1343"/>
      <c r="F86" s="965" t="s">
        <v>360</v>
      </c>
      <c r="G86" s="965">
        <v>1.45</v>
      </c>
      <c r="H86" s="966">
        <f>RDTEAD!K449</f>
        <v>1505</v>
      </c>
      <c r="I86" s="1014">
        <f>G86*H86</f>
        <v>2182.25</v>
      </c>
      <c r="J86" s="844"/>
      <c r="K86" s="1172">
        <f t="shared" si="28"/>
        <v>1075</v>
      </c>
      <c r="L86" s="1173">
        <f>ROUNDUP(K86,0)+3</f>
        <v>1078</v>
      </c>
      <c r="M86" s="1174">
        <f t="shared" si="29"/>
        <v>1509.1999999999998</v>
      </c>
    </row>
    <row r="87" spans="2:13" s="845" customFormat="1" ht="15.95" customHeight="1" x14ac:dyDescent="0.25">
      <c r="B87" s="1012"/>
      <c r="C87" s="1344" t="s">
        <v>920</v>
      </c>
      <c r="D87" s="1344"/>
      <c r="E87" s="1344"/>
      <c r="F87" s="1344"/>
      <c r="G87" s="1344"/>
      <c r="H87" s="1344"/>
      <c r="I87" s="1344"/>
      <c r="J87" s="844"/>
      <c r="K87" s="1125"/>
    </row>
    <row r="88" spans="2:13" s="845" customFormat="1" ht="15.95" customHeight="1" x14ac:dyDescent="0.25">
      <c r="B88" s="1013">
        <v>100</v>
      </c>
      <c r="C88" s="1341" t="s">
        <v>820</v>
      </c>
      <c r="D88" s="1341"/>
      <c r="E88" s="1341"/>
      <c r="F88" s="1341"/>
      <c r="G88" s="1341"/>
      <c r="H88" s="1341"/>
      <c r="I88" s="1341"/>
      <c r="J88" s="844"/>
      <c r="K88" s="1125"/>
    </row>
    <row r="89" spans="2:13" s="845" customFormat="1" ht="15.95" customHeight="1" x14ac:dyDescent="0.25">
      <c r="B89" s="965">
        <v>111.01</v>
      </c>
      <c r="C89" s="1342" t="s">
        <v>826</v>
      </c>
      <c r="D89" s="1343"/>
      <c r="E89" s="1343"/>
      <c r="F89" s="965" t="s">
        <v>360</v>
      </c>
      <c r="G89" s="965">
        <v>139</v>
      </c>
      <c r="H89" s="966">
        <f>RDTEAU!K51</f>
        <v>224</v>
      </c>
      <c r="I89" s="1014">
        <f>G89*H89</f>
        <v>31136</v>
      </c>
      <c r="J89" s="844"/>
      <c r="K89" s="1172">
        <f t="shared" ref="K89" si="30">H89/1.4</f>
        <v>160</v>
      </c>
      <c r="L89" s="1173">
        <f t="shared" ref="L89" si="31">ROUNDUP(K89,0)</f>
        <v>160</v>
      </c>
      <c r="M89" s="1174">
        <f t="shared" ref="M89:M91" si="32">L89*1.4</f>
        <v>224</v>
      </c>
    </row>
    <row r="90" spans="2:13" s="845" customFormat="1" ht="15.95" customHeight="1" x14ac:dyDescent="0.25">
      <c r="B90" s="965">
        <v>114.04</v>
      </c>
      <c r="C90" s="1342" t="s">
        <v>828</v>
      </c>
      <c r="D90" s="1343"/>
      <c r="E90" s="1343"/>
      <c r="F90" s="965" t="s">
        <v>360</v>
      </c>
      <c r="G90" s="965">
        <v>139</v>
      </c>
      <c r="H90" s="966">
        <f>RDTEAU!K96</f>
        <v>266</v>
      </c>
      <c r="I90" s="1014">
        <f>G90*H90</f>
        <v>36974</v>
      </c>
      <c r="J90" s="844"/>
      <c r="K90" s="1172">
        <f>H90/1.4</f>
        <v>190</v>
      </c>
      <c r="L90" s="1173">
        <f>ROUNDUP(K90,0)+3</f>
        <v>193</v>
      </c>
      <c r="M90" s="1174">
        <f t="shared" si="32"/>
        <v>270.2</v>
      </c>
    </row>
    <row r="91" spans="2:13" s="845" customFormat="1" ht="15.95" customHeight="1" x14ac:dyDescent="0.25">
      <c r="B91" s="965">
        <v>115.01</v>
      </c>
      <c r="C91" s="1342" t="s">
        <v>919</v>
      </c>
      <c r="D91" s="1343"/>
      <c r="E91" s="1343"/>
      <c r="F91" s="965" t="s">
        <v>44</v>
      </c>
      <c r="G91" s="965">
        <v>2</v>
      </c>
      <c r="H91" s="966">
        <f>RDTEAU!K141</f>
        <v>245</v>
      </c>
      <c r="I91" s="1014">
        <f>G91*H91</f>
        <v>490</v>
      </c>
      <c r="J91" s="844"/>
      <c r="K91" s="1172">
        <f t="shared" ref="K91" si="33">H91/1.4</f>
        <v>175</v>
      </c>
      <c r="L91" s="1173">
        <f>ROUNDUP(K91,0)+3</f>
        <v>178</v>
      </c>
      <c r="M91" s="1174">
        <f t="shared" si="32"/>
        <v>249.2</v>
      </c>
    </row>
    <row r="92" spans="2:13" s="845" customFormat="1" ht="15.95" customHeight="1" x14ac:dyDescent="0.25">
      <c r="B92" s="1013">
        <v>500</v>
      </c>
      <c r="C92" s="1341" t="s">
        <v>858</v>
      </c>
      <c r="D92" s="1341"/>
      <c r="E92" s="1341"/>
      <c r="F92" s="1341"/>
      <c r="G92" s="1341"/>
      <c r="H92" s="1341"/>
      <c r="I92" s="1341"/>
      <c r="J92" s="844"/>
      <c r="K92" s="1172"/>
      <c r="L92" s="1173"/>
      <c r="M92" s="1174"/>
    </row>
    <row r="93" spans="2:13" s="845" customFormat="1" ht="15.95" customHeight="1" x14ac:dyDescent="0.25">
      <c r="B93" s="965">
        <v>503.01</v>
      </c>
      <c r="C93" s="1342" t="s">
        <v>859</v>
      </c>
      <c r="D93" s="1343"/>
      <c r="E93" s="1343"/>
      <c r="F93" s="965" t="s">
        <v>360</v>
      </c>
      <c r="G93" s="965">
        <v>139</v>
      </c>
      <c r="H93" s="966">
        <f>RDTEAU!K186</f>
        <v>455</v>
      </c>
      <c r="I93" s="1014">
        <f>G93*H93</f>
        <v>63245</v>
      </c>
      <c r="J93" s="844"/>
      <c r="K93" s="1172">
        <f t="shared" ref="K93:K94" si="34">H93/1.4</f>
        <v>325</v>
      </c>
      <c r="L93" s="1173">
        <f>ROUNDUP(K93,0)+3</f>
        <v>328</v>
      </c>
      <c r="M93" s="1174">
        <f t="shared" ref="M93:M97" si="35">L93*1.4</f>
        <v>459.2</v>
      </c>
    </row>
    <row r="94" spans="2:13" s="845" customFormat="1" ht="15.95" customHeight="1" x14ac:dyDescent="0.25">
      <c r="B94" s="965">
        <v>505.02</v>
      </c>
      <c r="C94" s="1342" t="s">
        <v>863</v>
      </c>
      <c r="D94" s="1343"/>
      <c r="E94" s="1343"/>
      <c r="F94" s="965" t="s">
        <v>360</v>
      </c>
      <c r="G94" s="965">
        <v>139</v>
      </c>
      <c r="H94" s="966">
        <f>RDTEAU!K229</f>
        <v>483</v>
      </c>
      <c r="I94" s="1014">
        <f>G94*H94</f>
        <v>67137</v>
      </c>
      <c r="J94" s="844"/>
      <c r="K94" s="1172">
        <f t="shared" si="34"/>
        <v>345</v>
      </c>
      <c r="L94" s="1173">
        <f>ROUNDUP(K94,0)-5</f>
        <v>340</v>
      </c>
      <c r="M94" s="1174">
        <f t="shared" si="35"/>
        <v>475.99999999999994</v>
      </c>
    </row>
    <row r="95" spans="2:13" s="845" customFormat="1" ht="15.95" customHeight="1" x14ac:dyDescent="0.25">
      <c r="B95" s="1013">
        <v>600</v>
      </c>
      <c r="C95" s="1341" t="s">
        <v>39</v>
      </c>
      <c r="D95" s="1341"/>
      <c r="E95" s="1341"/>
      <c r="F95" s="1341"/>
      <c r="G95" s="1341"/>
      <c r="H95" s="1341"/>
      <c r="I95" s="1341"/>
      <c r="J95" s="844"/>
      <c r="K95" s="1172"/>
      <c r="L95" s="1173"/>
      <c r="M95" s="1174"/>
    </row>
    <row r="96" spans="2:13" s="845" customFormat="1" ht="15.95" customHeight="1" x14ac:dyDescent="0.25">
      <c r="B96" s="965">
        <v>603.04999999999995</v>
      </c>
      <c r="C96" s="1342" t="s">
        <v>872</v>
      </c>
      <c r="D96" s="1343"/>
      <c r="E96" s="1343"/>
      <c r="F96" s="965" t="s">
        <v>360</v>
      </c>
      <c r="G96" s="965">
        <v>139</v>
      </c>
      <c r="H96" s="966">
        <f>RDTEAU!K270</f>
        <v>301</v>
      </c>
      <c r="I96" s="1014">
        <f>G96*H96</f>
        <v>41839</v>
      </c>
      <c r="J96" s="844"/>
      <c r="K96" s="1172">
        <f t="shared" ref="K96:K97" si="36">H96/1.4</f>
        <v>215</v>
      </c>
      <c r="L96" s="1173">
        <f>ROUNDUP(K96,0)</f>
        <v>215</v>
      </c>
      <c r="M96" s="1174">
        <f t="shared" si="35"/>
        <v>301</v>
      </c>
    </row>
    <row r="97" spans="2:13" s="845" customFormat="1" ht="15.95" customHeight="1" x14ac:dyDescent="0.25">
      <c r="B97" s="965">
        <v>611.01</v>
      </c>
      <c r="C97" s="1342" t="s">
        <v>870</v>
      </c>
      <c r="D97" s="1343"/>
      <c r="E97" s="1343"/>
      <c r="F97" s="965" t="s">
        <v>360</v>
      </c>
      <c r="G97" s="965">
        <v>260</v>
      </c>
      <c r="H97" s="966">
        <f>RDTEAU!K311</f>
        <v>63</v>
      </c>
      <c r="I97" s="1014">
        <f>G97*H97</f>
        <v>16380</v>
      </c>
      <c r="J97" s="844"/>
      <c r="K97" s="1172">
        <f t="shared" si="36"/>
        <v>45</v>
      </c>
      <c r="L97" s="1173">
        <f>ROUNDUP(K97,0)+2</f>
        <v>47</v>
      </c>
      <c r="M97" s="1174">
        <f t="shared" si="35"/>
        <v>65.8</v>
      </c>
    </row>
    <row r="98" spans="2:13" s="845" customFormat="1" ht="15.95" customHeight="1" x14ac:dyDescent="0.25">
      <c r="B98" s="1013">
        <v>700</v>
      </c>
      <c r="C98" s="1341" t="s">
        <v>40</v>
      </c>
      <c r="D98" s="1341"/>
      <c r="E98" s="1341"/>
      <c r="F98" s="1341"/>
      <c r="G98" s="1341"/>
      <c r="H98" s="1341"/>
      <c r="I98" s="1341"/>
      <c r="J98" s="844"/>
      <c r="K98" s="1172"/>
      <c r="L98" s="1173"/>
      <c r="M98" s="1174"/>
    </row>
    <row r="99" spans="2:13" s="845" customFormat="1" ht="15.95" customHeight="1" x14ac:dyDescent="0.25">
      <c r="B99" s="965">
        <v>702.01</v>
      </c>
      <c r="C99" s="1342" t="s">
        <v>873</v>
      </c>
      <c r="D99" s="1343"/>
      <c r="E99" s="1343"/>
      <c r="F99" s="965" t="s">
        <v>44</v>
      </c>
      <c r="G99" s="965">
        <v>2</v>
      </c>
      <c r="H99" s="966">
        <f>RDTEAU!K356</f>
        <v>3521</v>
      </c>
      <c r="I99" s="1014">
        <f>G99*H99</f>
        <v>7042</v>
      </c>
      <c r="J99" s="844"/>
      <c r="K99" s="1172">
        <f t="shared" ref="K99" si="37">H99/1.4</f>
        <v>2515</v>
      </c>
      <c r="L99" s="1173">
        <f t="shared" ref="L99" si="38">ROUNDUP(K99,0)</f>
        <v>2515</v>
      </c>
      <c r="M99" s="1174">
        <f t="shared" ref="M99" si="39">L99*1.4</f>
        <v>3521</v>
      </c>
    </row>
    <row r="100" spans="2:13" s="845" customFormat="1" ht="15.95" customHeight="1" x14ac:dyDescent="0.25">
      <c r="B100" s="1013">
        <v>800</v>
      </c>
      <c r="C100" s="1341" t="s">
        <v>41</v>
      </c>
      <c r="D100" s="1341"/>
      <c r="E100" s="1341"/>
      <c r="F100" s="1341"/>
      <c r="G100" s="1341"/>
      <c r="H100" s="1341"/>
      <c r="I100" s="1341"/>
      <c r="J100" s="844"/>
      <c r="K100" s="1172"/>
      <c r="L100" s="1173"/>
      <c r="M100" s="1174"/>
    </row>
    <row r="101" spans="2:13" s="845" customFormat="1" ht="15.95" customHeight="1" x14ac:dyDescent="0.25">
      <c r="B101" s="965">
        <v>801.01</v>
      </c>
      <c r="C101" s="1342" t="s">
        <v>876</v>
      </c>
      <c r="D101" s="1343"/>
      <c r="E101" s="1343"/>
      <c r="F101" s="965" t="s">
        <v>360</v>
      </c>
      <c r="G101" s="965">
        <v>35.6</v>
      </c>
      <c r="H101" s="966">
        <f>RDTEAU!K402</f>
        <v>1652</v>
      </c>
      <c r="I101" s="1014">
        <f>G101*H101</f>
        <v>58811.200000000004</v>
      </c>
      <c r="J101" s="844"/>
      <c r="K101" s="1172">
        <f t="shared" ref="K101:K102" si="40">H101/1.4</f>
        <v>1180</v>
      </c>
      <c r="L101" s="1173">
        <f>ROUNDUP(K101,0)+1</f>
        <v>1181</v>
      </c>
      <c r="M101" s="1174">
        <f t="shared" ref="M101:M102" si="41">L101*1.4</f>
        <v>1653.3999999999999</v>
      </c>
    </row>
    <row r="102" spans="2:13" s="845" customFormat="1" ht="15.75" customHeight="1" x14ac:dyDescent="0.25">
      <c r="B102" s="965">
        <v>804.01</v>
      </c>
      <c r="C102" s="1342" t="s">
        <v>877</v>
      </c>
      <c r="D102" s="1343"/>
      <c r="E102" s="1343"/>
      <c r="F102" s="965" t="s">
        <v>360</v>
      </c>
      <c r="G102" s="965">
        <v>35.6</v>
      </c>
      <c r="H102" s="966">
        <f>RDTEAU!K449</f>
        <v>1505</v>
      </c>
      <c r="I102" s="1014">
        <f>G102*H102</f>
        <v>53578</v>
      </c>
      <c r="J102" s="844"/>
      <c r="K102" s="1172">
        <f t="shared" si="40"/>
        <v>1075</v>
      </c>
      <c r="L102" s="1173">
        <f>ROUNDUP(K102,0)+3</f>
        <v>1078</v>
      </c>
      <c r="M102" s="1174">
        <f t="shared" si="41"/>
        <v>1509.1999999999998</v>
      </c>
    </row>
    <row r="103" spans="2:13" s="845" customFormat="1" ht="15.95" customHeight="1" x14ac:dyDescent="0.25">
      <c r="B103" s="1012"/>
      <c r="C103" s="1344" t="s">
        <v>923</v>
      </c>
      <c r="D103" s="1344"/>
      <c r="E103" s="1344"/>
      <c r="F103" s="1344"/>
      <c r="G103" s="1344"/>
      <c r="H103" s="1344"/>
      <c r="I103" s="1344"/>
      <c r="J103" s="844"/>
      <c r="K103" s="1125"/>
    </row>
    <row r="104" spans="2:13" s="845" customFormat="1" ht="15.95" customHeight="1" x14ac:dyDescent="0.25">
      <c r="B104" s="1013">
        <v>100</v>
      </c>
      <c r="C104" s="1341" t="s">
        <v>820</v>
      </c>
      <c r="D104" s="1341"/>
      <c r="E104" s="1341"/>
      <c r="F104" s="1341"/>
      <c r="G104" s="1341"/>
      <c r="H104" s="1341"/>
      <c r="I104" s="1341"/>
      <c r="J104" s="844"/>
      <c r="K104" s="1125"/>
    </row>
    <row r="105" spans="2:13" s="845" customFormat="1" ht="15.95" customHeight="1" x14ac:dyDescent="0.25">
      <c r="B105" s="965">
        <v>111.01</v>
      </c>
      <c r="C105" s="1342" t="s">
        <v>826</v>
      </c>
      <c r="D105" s="1343"/>
      <c r="E105" s="1343"/>
      <c r="F105" s="965" t="s">
        <v>360</v>
      </c>
      <c r="G105" s="965">
        <v>4</v>
      </c>
      <c r="H105" s="966">
        <f>RDTEB!K51</f>
        <v>224</v>
      </c>
      <c r="I105" s="1014">
        <f>G105*H105</f>
        <v>896</v>
      </c>
      <c r="J105" s="844"/>
      <c r="K105" s="1172">
        <f>H105/1.4</f>
        <v>160</v>
      </c>
      <c r="L105" s="1173">
        <f>ROUNDUP(K105,0)+3</f>
        <v>163</v>
      </c>
      <c r="M105" s="1174">
        <f t="shared" ref="M105:M111" si="42">L105*1.4</f>
        <v>228.2</v>
      </c>
    </row>
    <row r="106" spans="2:13" s="845" customFormat="1" ht="15.95" customHeight="1" x14ac:dyDescent="0.25">
      <c r="B106" s="965">
        <v>115.01</v>
      </c>
      <c r="C106" s="1342" t="s">
        <v>919</v>
      </c>
      <c r="D106" s="1343"/>
      <c r="E106" s="1343"/>
      <c r="F106" s="965" t="s">
        <v>44</v>
      </c>
      <c r="G106" s="965">
        <v>2</v>
      </c>
      <c r="H106" s="966">
        <f>RDTEB!K95</f>
        <v>245</v>
      </c>
      <c r="I106" s="1014">
        <f>G106*H106</f>
        <v>490</v>
      </c>
      <c r="J106" s="844"/>
      <c r="K106" s="1172">
        <f t="shared" ref="K106" si="43">H106/1.4</f>
        <v>175</v>
      </c>
      <c r="L106" s="1173">
        <f t="shared" ref="L106" si="44">ROUNDUP(K106,0)</f>
        <v>175</v>
      </c>
      <c r="M106" s="1174">
        <f t="shared" si="42"/>
        <v>244.99999999999997</v>
      </c>
    </row>
    <row r="107" spans="2:13" s="845" customFormat="1" ht="15.95" customHeight="1" x14ac:dyDescent="0.25">
      <c r="B107" s="965">
        <v>117.01</v>
      </c>
      <c r="C107" s="1342" t="s">
        <v>94</v>
      </c>
      <c r="D107" s="1343"/>
      <c r="E107" s="1343"/>
      <c r="F107" s="965" t="s">
        <v>44</v>
      </c>
      <c r="G107" s="965">
        <v>2</v>
      </c>
      <c r="H107" s="966">
        <f>RDTEB!K139</f>
        <v>329</v>
      </c>
      <c r="I107" s="1014">
        <f>G107*H107</f>
        <v>658</v>
      </c>
      <c r="J107" s="844"/>
      <c r="K107" s="1172">
        <f t="shared" ref="K107" si="45">H107/1.4</f>
        <v>235.00000000000003</v>
      </c>
      <c r="L107" s="1173">
        <f>ROUNDUP(K107,0)-1</f>
        <v>234</v>
      </c>
      <c r="M107" s="1174">
        <f t="shared" si="42"/>
        <v>327.59999999999997</v>
      </c>
    </row>
    <row r="108" spans="2:13" s="845" customFormat="1" ht="15.95" customHeight="1" x14ac:dyDescent="0.25">
      <c r="B108" s="1013">
        <v>200</v>
      </c>
      <c r="C108" s="1341" t="s">
        <v>54</v>
      </c>
      <c r="D108" s="1341"/>
      <c r="E108" s="1341"/>
      <c r="F108" s="1341"/>
      <c r="G108" s="1341"/>
      <c r="H108" s="1341"/>
      <c r="I108" s="1341"/>
      <c r="J108" s="844"/>
      <c r="K108" s="1125"/>
    </row>
    <row r="109" spans="2:13" s="845" customFormat="1" ht="15.95" customHeight="1" x14ac:dyDescent="0.25">
      <c r="B109" s="965">
        <v>201.01</v>
      </c>
      <c r="C109" s="1342" t="s">
        <v>829</v>
      </c>
      <c r="D109" s="1343"/>
      <c r="E109" s="1343"/>
      <c r="F109" s="965" t="s">
        <v>360</v>
      </c>
      <c r="G109" s="965">
        <v>5.68</v>
      </c>
      <c r="H109" s="966">
        <f>RDTEB!K184</f>
        <v>224</v>
      </c>
      <c r="I109" s="1014">
        <f>G109*H109</f>
        <v>1272.32</v>
      </c>
      <c r="J109" s="844"/>
      <c r="K109" s="1172">
        <f>H109/1.4</f>
        <v>160</v>
      </c>
      <c r="L109" s="1173">
        <f>ROUNDUP(K109,0)+3</f>
        <v>163</v>
      </c>
      <c r="M109" s="1174">
        <f t="shared" si="42"/>
        <v>228.2</v>
      </c>
    </row>
    <row r="110" spans="2:13" s="845" customFormat="1" ht="32.1" customHeight="1" x14ac:dyDescent="0.25">
      <c r="B110" s="965">
        <v>206.06</v>
      </c>
      <c r="C110" s="1342" t="s">
        <v>831</v>
      </c>
      <c r="D110" s="1343"/>
      <c r="E110" s="1343"/>
      <c r="F110" s="965" t="s">
        <v>43</v>
      </c>
      <c r="G110" s="965">
        <v>9.65</v>
      </c>
      <c r="H110" s="966">
        <f>RDTEB!K229</f>
        <v>497</v>
      </c>
      <c r="I110" s="1014">
        <f>G110*H110</f>
        <v>4796.05</v>
      </c>
      <c r="J110" s="844"/>
      <c r="K110" s="1172">
        <f t="shared" ref="K110:K111" si="46">H110/1.4</f>
        <v>355</v>
      </c>
      <c r="L110" s="1173">
        <f t="shared" ref="L110" si="47">ROUNDUP(K110,0)</f>
        <v>355</v>
      </c>
      <c r="M110" s="1174">
        <f t="shared" si="42"/>
        <v>496.99999999999994</v>
      </c>
    </row>
    <row r="111" spans="2:13" s="845" customFormat="1" ht="32.1" customHeight="1" x14ac:dyDescent="0.25">
      <c r="B111" s="1171">
        <v>0</v>
      </c>
      <c r="C111" s="1342" t="s">
        <v>834</v>
      </c>
      <c r="D111" s="1343"/>
      <c r="E111" s="1343"/>
      <c r="F111" s="965" t="s">
        <v>360</v>
      </c>
      <c r="G111" s="965">
        <v>5.24</v>
      </c>
      <c r="H111" s="966">
        <f>RDTEB!K274</f>
        <v>280</v>
      </c>
      <c r="I111" s="1014">
        <f>G111*H111</f>
        <v>1467.2</v>
      </c>
      <c r="J111" s="844"/>
      <c r="K111" s="1172">
        <f t="shared" si="46"/>
        <v>200</v>
      </c>
      <c r="L111" s="1173">
        <f>ROUNDUP(K111,0)</f>
        <v>200</v>
      </c>
      <c r="M111" s="1174">
        <f t="shared" si="42"/>
        <v>280</v>
      </c>
    </row>
    <row r="112" spans="2:13" s="845" customFormat="1" ht="15.95" customHeight="1" x14ac:dyDescent="0.25">
      <c r="B112" s="1013">
        <v>300</v>
      </c>
      <c r="C112" s="1341" t="s">
        <v>835</v>
      </c>
      <c r="D112" s="1341"/>
      <c r="E112" s="1341"/>
      <c r="F112" s="1341"/>
      <c r="G112" s="1341"/>
      <c r="H112" s="1341"/>
      <c r="I112" s="1341"/>
      <c r="J112" s="844"/>
      <c r="K112" s="1172"/>
      <c r="L112" s="1173"/>
      <c r="M112" s="1174"/>
    </row>
    <row r="113" spans="2:13" s="845" customFormat="1" ht="32.1" customHeight="1" x14ac:dyDescent="0.25">
      <c r="B113" s="1171">
        <v>0</v>
      </c>
      <c r="C113" s="1342" t="s">
        <v>836</v>
      </c>
      <c r="D113" s="1343"/>
      <c r="E113" s="1343"/>
      <c r="F113" s="965" t="s">
        <v>360</v>
      </c>
      <c r="G113" s="965">
        <v>16.350000000000001</v>
      </c>
      <c r="H113" s="966">
        <f>RDTEB!K319</f>
        <v>280</v>
      </c>
      <c r="I113" s="1014">
        <f t="shared" ref="I113" si="48">G113*H113</f>
        <v>4578</v>
      </c>
      <c r="J113" s="844"/>
      <c r="K113" s="1172">
        <f t="shared" ref="K113" si="49">H113/1.4</f>
        <v>200</v>
      </c>
      <c r="L113" s="1173">
        <f t="shared" ref="L113" si="50">ROUNDUP(K113,0)</f>
        <v>200</v>
      </c>
      <c r="M113" s="1174">
        <f t="shared" ref="M113" si="51">L113*1.4</f>
        <v>280</v>
      </c>
    </row>
    <row r="114" spans="2:13" s="845" customFormat="1" ht="15.95" customHeight="1" x14ac:dyDescent="0.25">
      <c r="B114" s="1013">
        <v>400</v>
      </c>
      <c r="C114" s="1341" t="s">
        <v>851</v>
      </c>
      <c r="D114" s="1341"/>
      <c r="E114" s="1341"/>
      <c r="F114" s="1341"/>
      <c r="G114" s="1341"/>
      <c r="H114" s="1341"/>
      <c r="I114" s="1341"/>
      <c r="J114" s="844"/>
      <c r="K114" s="1172"/>
      <c r="L114" s="1173"/>
      <c r="M114" s="1174"/>
    </row>
    <row r="115" spans="2:13" s="845" customFormat="1" ht="15.95" customHeight="1" x14ac:dyDescent="0.25">
      <c r="B115" s="1171">
        <v>0</v>
      </c>
      <c r="C115" s="1342" t="s">
        <v>852</v>
      </c>
      <c r="D115" s="1343"/>
      <c r="E115" s="1343"/>
      <c r="F115" s="965" t="s">
        <v>43</v>
      </c>
      <c r="G115" s="965">
        <v>24.8</v>
      </c>
      <c r="H115" s="966">
        <f>RDTEB!K361</f>
        <v>245</v>
      </c>
      <c r="I115" s="1014">
        <f>G115*H115</f>
        <v>6076</v>
      </c>
      <c r="J115" s="844"/>
      <c r="K115" s="1172">
        <f t="shared" ref="K115:K119" si="52">H115/1.4</f>
        <v>175</v>
      </c>
      <c r="L115" s="1173">
        <f>ROUNDUP(K115,0)</f>
        <v>175</v>
      </c>
      <c r="M115" s="1174">
        <f t="shared" ref="M115:M120" si="53">L115*1.4</f>
        <v>244.99999999999997</v>
      </c>
    </row>
    <row r="116" spans="2:13" s="845" customFormat="1" ht="15.95" customHeight="1" x14ac:dyDescent="0.25">
      <c r="B116" s="965">
        <v>401.02</v>
      </c>
      <c r="C116" s="1342" t="s">
        <v>853</v>
      </c>
      <c r="D116" s="1343"/>
      <c r="E116" s="1343"/>
      <c r="F116" s="965" t="s">
        <v>43</v>
      </c>
      <c r="G116" s="965">
        <v>9.3000000000000007</v>
      </c>
      <c r="H116" s="966">
        <f>RDTEB!K403</f>
        <v>210</v>
      </c>
      <c r="I116" s="1014">
        <f t="shared" ref="I116:I119" si="54">G116*H116</f>
        <v>1953.0000000000002</v>
      </c>
      <c r="J116" s="844"/>
      <c r="K116" s="1172">
        <f t="shared" si="52"/>
        <v>150</v>
      </c>
      <c r="L116" s="1173">
        <f t="shared" ref="L116:L119" si="55">ROUNDUP(K116,0)</f>
        <v>150</v>
      </c>
      <c r="M116" s="1174">
        <f t="shared" si="53"/>
        <v>210</v>
      </c>
    </row>
    <row r="117" spans="2:13" s="845" customFormat="1" ht="15.95" customHeight="1" x14ac:dyDescent="0.25">
      <c r="B117" s="1171">
        <v>0</v>
      </c>
      <c r="C117" s="1342" t="s">
        <v>854</v>
      </c>
      <c r="D117" s="1343"/>
      <c r="E117" s="1343"/>
      <c r="F117" s="965" t="s">
        <v>43</v>
      </c>
      <c r="G117" s="965">
        <v>13.1</v>
      </c>
      <c r="H117" s="966">
        <f>RDTEB!K445</f>
        <v>245</v>
      </c>
      <c r="I117" s="1014">
        <f t="shared" si="54"/>
        <v>3209.5</v>
      </c>
      <c r="J117" s="844"/>
      <c r="K117" s="1172">
        <f t="shared" si="52"/>
        <v>175</v>
      </c>
      <c r="L117" s="1173">
        <f>ROUNDUP(K117,0)+3</f>
        <v>178</v>
      </c>
      <c r="M117" s="1174">
        <f t="shared" si="53"/>
        <v>249.2</v>
      </c>
    </row>
    <row r="118" spans="2:13" s="845" customFormat="1" ht="15.95" customHeight="1" x14ac:dyDescent="0.25">
      <c r="B118" s="1171">
        <v>0</v>
      </c>
      <c r="C118" s="1342" t="s">
        <v>855</v>
      </c>
      <c r="D118" s="1343"/>
      <c r="E118" s="1343"/>
      <c r="F118" s="965" t="s">
        <v>43</v>
      </c>
      <c r="G118" s="965">
        <v>26.2</v>
      </c>
      <c r="H118" s="966">
        <f>RDTEB!K487</f>
        <v>245</v>
      </c>
      <c r="I118" s="1014">
        <f t="shared" si="54"/>
        <v>6419</v>
      </c>
      <c r="J118" s="844"/>
      <c r="K118" s="1172">
        <f t="shared" si="52"/>
        <v>175</v>
      </c>
      <c r="L118" s="1173">
        <f>ROUNDUP(K118,0)+3</f>
        <v>178</v>
      </c>
      <c r="M118" s="1174">
        <f t="shared" si="53"/>
        <v>249.2</v>
      </c>
    </row>
    <row r="119" spans="2:13" s="845" customFormat="1" ht="15.95" customHeight="1" x14ac:dyDescent="0.25">
      <c r="B119" s="1171">
        <v>0</v>
      </c>
      <c r="C119" s="1342" t="s">
        <v>856</v>
      </c>
      <c r="D119" s="1343"/>
      <c r="E119" s="1343"/>
      <c r="F119" s="965" t="s">
        <v>43</v>
      </c>
      <c r="G119" s="965">
        <v>13.1</v>
      </c>
      <c r="H119" s="966">
        <f>RDTEB!K529</f>
        <v>280</v>
      </c>
      <c r="I119" s="1014">
        <f t="shared" si="54"/>
        <v>3668</v>
      </c>
      <c r="J119" s="844"/>
      <c r="K119" s="1172">
        <f t="shared" si="52"/>
        <v>200</v>
      </c>
      <c r="L119" s="1173">
        <f t="shared" si="55"/>
        <v>200</v>
      </c>
      <c r="M119" s="1174">
        <f t="shared" si="53"/>
        <v>280</v>
      </c>
    </row>
    <row r="120" spans="2:13" s="845" customFormat="1" ht="32.1" customHeight="1" x14ac:dyDescent="0.25">
      <c r="B120" s="965">
        <v>408.01</v>
      </c>
      <c r="C120" s="1342" t="s">
        <v>928</v>
      </c>
      <c r="D120" s="1343"/>
      <c r="E120" s="1343"/>
      <c r="F120" s="965" t="s">
        <v>360</v>
      </c>
      <c r="G120" s="965">
        <v>12</v>
      </c>
      <c r="H120" s="966">
        <f>RDTEB!K571</f>
        <v>553</v>
      </c>
      <c r="I120" s="1014">
        <f>G120*H120</f>
        <v>6636</v>
      </c>
      <c r="J120" s="844"/>
      <c r="K120" s="1172">
        <f>H120/1.4</f>
        <v>395</v>
      </c>
      <c r="L120" s="1173">
        <f>ROUNDUP(K120,0)</f>
        <v>395</v>
      </c>
      <c r="M120" s="1174">
        <f t="shared" si="53"/>
        <v>553</v>
      </c>
    </row>
    <row r="121" spans="2:13" s="845" customFormat="1" ht="15.95" customHeight="1" x14ac:dyDescent="0.25">
      <c r="B121" s="1013">
        <v>600</v>
      </c>
      <c r="C121" s="1341" t="s">
        <v>39</v>
      </c>
      <c r="D121" s="1341"/>
      <c r="E121" s="1341"/>
      <c r="F121" s="1341"/>
      <c r="G121" s="1341"/>
      <c r="H121" s="1341"/>
      <c r="I121" s="1341"/>
      <c r="J121" s="844"/>
      <c r="K121" s="1172"/>
      <c r="L121" s="1173"/>
      <c r="M121" s="1174"/>
    </row>
    <row r="122" spans="2:13" s="845" customFormat="1" ht="15.95" customHeight="1" x14ac:dyDescent="0.25">
      <c r="B122" s="965">
        <v>601.05999999999995</v>
      </c>
      <c r="C122" s="1342" t="s">
        <v>929</v>
      </c>
      <c r="D122" s="1343"/>
      <c r="E122" s="1343"/>
      <c r="F122" s="965" t="s">
        <v>360</v>
      </c>
      <c r="G122" s="965">
        <v>40</v>
      </c>
      <c r="H122" s="966">
        <f>RDTEB!K612</f>
        <v>105</v>
      </c>
      <c r="I122" s="1014">
        <f>G122*H122</f>
        <v>4200</v>
      </c>
      <c r="J122" s="844"/>
      <c r="K122" s="1172">
        <f t="shared" ref="K122" si="56">H122/1.4</f>
        <v>75</v>
      </c>
      <c r="L122" s="1173">
        <f t="shared" ref="L122:L123" si="57">ROUNDUP(K122,0)</f>
        <v>75</v>
      </c>
      <c r="M122" s="1174">
        <f t="shared" ref="M122:M126" si="58">L122*1.4</f>
        <v>105</v>
      </c>
    </row>
    <row r="123" spans="2:13" s="845" customFormat="1" ht="15.95" customHeight="1" x14ac:dyDescent="0.25">
      <c r="B123" s="965">
        <v>603.04999999999995</v>
      </c>
      <c r="C123" s="1342" t="s">
        <v>872</v>
      </c>
      <c r="D123" s="1343"/>
      <c r="E123" s="1343"/>
      <c r="F123" s="965" t="s">
        <v>360</v>
      </c>
      <c r="G123" s="965">
        <v>11.5</v>
      </c>
      <c r="H123" s="966">
        <f>RDTEB!K653</f>
        <v>301</v>
      </c>
      <c r="I123" s="1014">
        <f>G123*H123</f>
        <v>3461.5</v>
      </c>
      <c r="J123" s="844"/>
      <c r="K123" s="1172">
        <f t="shared" ref="K123:K126" si="59">H123/1.4</f>
        <v>215</v>
      </c>
      <c r="L123" s="1173">
        <f t="shared" si="57"/>
        <v>215</v>
      </c>
      <c r="M123" s="1174">
        <f t="shared" si="58"/>
        <v>301</v>
      </c>
    </row>
    <row r="124" spans="2:13" s="845" customFormat="1" ht="15.95" customHeight="1" x14ac:dyDescent="0.25">
      <c r="B124" s="965">
        <v>604.04999999999995</v>
      </c>
      <c r="C124" s="1342" t="s">
        <v>867</v>
      </c>
      <c r="D124" s="1343"/>
      <c r="E124" s="1343"/>
      <c r="F124" s="965" t="s">
        <v>360</v>
      </c>
      <c r="G124" s="965">
        <v>5.5</v>
      </c>
      <c r="H124" s="966">
        <f>RDTEB!K695</f>
        <v>378</v>
      </c>
      <c r="I124" s="1014">
        <f>G124*H124</f>
        <v>2079</v>
      </c>
      <c r="J124" s="844"/>
      <c r="K124" s="1172">
        <f t="shared" ref="K124" si="60">H124/1.4</f>
        <v>270</v>
      </c>
      <c r="L124" s="1173">
        <f>ROUNDUP(K124,0)+2</f>
        <v>272</v>
      </c>
      <c r="M124" s="1174">
        <f t="shared" si="58"/>
        <v>380.79999999999995</v>
      </c>
    </row>
    <row r="125" spans="2:13" s="845" customFormat="1" ht="15.95" customHeight="1" x14ac:dyDescent="0.25">
      <c r="B125" s="965">
        <v>609.02</v>
      </c>
      <c r="C125" s="1342" t="s">
        <v>157</v>
      </c>
      <c r="D125" s="1343"/>
      <c r="E125" s="1343"/>
      <c r="F125" s="965" t="s">
        <v>360</v>
      </c>
      <c r="G125" s="965">
        <v>22</v>
      </c>
      <c r="H125" s="966">
        <f>RDTEB!K736</f>
        <v>378</v>
      </c>
      <c r="I125" s="1014">
        <f>G125*H125</f>
        <v>8316</v>
      </c>
      <c r="J125" s="844"/>
      <c r="K125" s="1172">
        <f t="shared" si="59"/>
        <v>270</v>
      </c>
      <c r="L125" s="1173">
        <f>ROUNDUP(K125,0)+2</f>
        <v>272</v>
      </c>
      <c r="M125" s="1174">
        <f t="shared" si="58"/>
        <v>380.79999999999995</v>
      </c>
    </row>
    <row r="126" spans="2:13" s="845" customFormat="1" ht="15.95" customHeight="1" x14ac:dyDescent="0.25">
      <c r="B126" s="965">
        <v>611.01</v>
      </c>
      <c r="C126" s="1342" t="s">
        <v>870</v>
      </c>
      <c r="D126" s="1343"/>
      <c r="E126" s="1343"/>
      <c r="F126" s="965" t="s">
        <v>360</v>
      </c>
      <c r="G126" s="965">
        <v>60</v>
      </c>
      <c r="H126" s="966">
        <f>RDTEB!K776</f>
        <v>63</v>
      </c>
      <c r="I126" s="1014">
        <f>G126*H126</f>
        <v>3780</v>
      </c>
      <c r="J126" s="844"/>
      <c r="K126" s="1172">
        <f t="shared" si="59"/>
        <v>45</v>
      </c>
      <c r="L126" s="1173">
        <f>ROUNDUP(K126,0)+2</f>
        <v>47</v>
      </c>
      <c r="M126" s="1174">
        <f t="shared" si="58"/>
        <v>65.8</v>
      </c>
    </row>
    <row r="127" spans="2:13" s="845" customFormat="1" ht="15.95" customHeight="1" x14ac:dyDescent="0.25">
      <c r="B127" s="1013">
        <v>700</v>
      </c>
      <c r="C127" s="1341" t="s">
        <v>40</v>
      </c>
      <c r="D127" s="1341"/>
      <c r="E127" s="1341"/>
      <c r="F127" s="1341"/>
      <c r="G127" s="1341"/>
      <c r="H127" s="1341"/>
      <c r="I127" s="1341"/>
      <c r="J127" s="844"/>
      <c r="K127" s="1172"/>
      <c r="L127" s="1173"/>
      <c r="M127" s="1174"/>
    </row>
    <row r="128" spans="2:13" s="845" customFormat="1" ht="15.95" customHeight="1" x14ac:dyDescent="0.25">
      <c r="B128" s="965">
        <v>701.01</v>
      </c>
      <c r="C128" s="1342" t="s">
        <v>930</v>
      </c>
      <c r="D128" s="1343"/>
      <c r="E128" s="1343"/>
      <c r="F128" s="965" t="s">
        <v>44</v>
      </c>
      <c r="G128" s="965">
        <v>3</v>
      </c>
      <c r="H128" s="966">
        <f>RDTEB!K822</f>
        <v>3521</v>
      </c>
      <c r="I128" s="1014">
        <f>G128*H128</f>
        <v>10563</v>
      </c>
      <c r="J128" s="844"/>
      <c r="K128" s="1172">
        <f t="shared" ref="K128" si="61">H128/1.4</f>
        <v>2515</v>
      </c>
      <c r="L128" s="1173">
        <f t="shared" ref="L128" si="62">ROUNDUP(K128,0)</f>
        <v>2515</v>
      </c>
      <c r="M128" s="1174">
        <f t="shared" ref="M128" si="63">L128*1.4</f>
        <v>3521</v>
      </c>
    </row>
    <row r="129" spans="2:13" s="845" customFormat="1" ht="15.95" customHeight="1" x14ac:dyDescent="0.25">
      <c r="B129" s="1013">
        <v>800</v>
      </c>
      <c r="C129" s="1341" t="s">
        <v>41</v>
      </c>
      <c r="D129" s="1341"/>
      <c r="E129" s="1341"/>
      <c r="F129" s="1341"/>
      <c r="G129" s="1341"/>
      <c r="H129" s="1341"/>
      <c r="I129" s="1341"/>
      <c r="J129" s="844"/>
      <c r="K129" s="1172"/>
      <c r="L129" s="1173"/>
      <c r="M129" s="1174"/>
    </row>
    <row r="130" spans="2:13" s="845" customFormat="1" ht="15.95" customHeight="1" x14ac:dyDescent="0.25">
      <c r="B130" s="965">
        <v>801.01</v>
      </c>
      <c r="C130" s="1342" t="s">
        <v>876</v>
      </c>
      <c r="D130" s="1343"/>
      <c r="E130" s="1343"/>
      <c r="F130" s="965" t="s">
        <v>360</v>
      </c>
      <c r="G130" s="965">
        <v>1.44</v>
      </c>
      <c r="H130" s="966">
        <f>RDTEB!K868</f>
        <v>1652</v>
      </c>
      <c r="I130" s="1014">
        <f>G130*H130</f>
        <v>2378.88</v>
      </c>
      <c r="J130" s="844"/>
      <c r="K130" s="1172">
        <f>H130/1.4</f>
        <v>1180</v>
      </c>
      <c r="L130" s="1173">
        <f>ROUNDUP(K130,0)+1</f>
        <v>1181</v>
      </c>
      <c r="M130" s="1174">
        <f t="shared" ref="M130:M139" si="64">L130*1.4</f>
        <v>1653.3999999999999</v>
      </c>
    </row>
    <row r="131" spans="2:13" s="845" customFormat="1" ht="15.75" customHeight="1" x14ac:dyDescent="0.25">
      <c r="B131" s="965">
        <v>804.01</v>
      </c>
      <c r="C131" s="1342" t="s">
        <v>877</v>
      </c>
      <c r="D131" s="1343"/>
      <c r="E131" s="1343"/>
      <c r="F131" s="965" t="s">
        <v>360</v>
      </c>
      <c r="G131" s="965">
        <v>1.44</v>
      </c>
      <c r="H131" s="966">
        <f>RDTEB!K915</f>
        <v>1505</v>
      </c>
      <c r="I131" s="1014">
        <f>G131*H131</f>
        <v>2167.1999999999998</v>
      </c>
      <c r="J131" s="844"/>
      <c r="K131" s="1172">
        <f t="shared" ref="K131" si="65">H131/1.4</f>
        <v>1075</v>
      </c>
      <c r="L131" s="1173">
        <f>ROUNDUP(K131,0)+3</f>
        <v>1078</v>
      </c>
      <c r="M131" s="1174">
        <f t="shared" si="64"/>
        <v>1509.1999999999998</v>
      </c>
    </row>
    <row r="132" spans="2:13" s="845" customFormat="1" ht="15.95" customHeight="1" x14ac:dyDescent="0.25">
      <c r="B132" s="1013">
        <v>900</v>
      </c>
      <c r="C132" s="1341" t="s">
        <v>887</v>
      </c>
      <c r="D132" s="1341"/>
      <c r="E132" s="1341"/>
      <c r="F132" s="1341"/>
      <c r="G132" s="1341"/>
      <c r="H132" s="1341"/>
      <c r="I132" s="1341"/>
      <c r="J132" s="844"/>
      <c r="K132" s="1125"/>
    </row>
    <row r="133" spans="2:13" s="845" customFormat="1" ht="15.95" customHeight="1" x14ac:dyDescent="0.25">
      <c r="B133" s="965">
        <v>903.01</v>
      </c>
      <c r="C133" s="1342" t="s">
        <v>879</v>
      </c>
      <c r="D133" s="1343"/>
      <c r="E133" s="1343"/>
      <c r="F133" s="965" t="s">
        <v>43</v>
      </c>
      <c r="G133" s="965">
        <v>24</v>
      </c>
      <c r="H133" s="966">
        <f>RDTEB!K961</f>
        <v>105</v>
      </c>
      <c r="I133" s="1014">
        <f t="shared" ref="I133:I135" si="66">G133*H133</f>
        <v>2520</v>
      </c>
      <c r="J133" s="844"/>
      <c r="K133" s="1125"/>
    </row>
    <row r="134" spans="2:13" s="845" customFormat="1" ht="15.95" customHeight="1" x14ac:dyDescent="0.25">
      <c r="B134" s="965">
        <v>904.01</v>
      </c>
      <c r="C134" s="1342" t="s">
        <v>881</v>
      </c>
      <c r="D134" s="1343"/>
      <c r="E134" s="1343"/>
      <c r="F134" s="965" t="s">
        <v>43</v>
      </c>
      <c r="G134" s="965">
        <v>6</v>
      </c>
      <c r="H134" s="966">
        <f>RDTEB!K1006</f>
        <v>182</v>
      </c>
      <c r="I134" s="1014">
        <f t="shared" si="66"/>
        <v>1092</v>
      </c>
      <c r="J134" s="844"/>
      <c r="K134" s="1172">
        <f t="shared" ref="K134:K135" si="67">H134/1.4</f>
        <v>130</v>
      </c>
      <c r="L134" s="1173">
        <f>ROUNDUP(K134,0)</f>
        <v>130</v>
      </c>
      <c r="M134" s="1174">
        <f t="shared" ref="M134:M135" si="68">L134*1.4</f>
        <v>182</v>
      </c>
    </row>
    <row r="135" spans="2:13" s="845" customFormat="1" ht="15.95" customHeight="1" x14ac:dyDescent="0.25">
      <c r="B135" s="965">
        <v>904.03</v>
      </c>
      <c r="C135" s="1342" t="s">
        <v>883</v>
      </c>
      <c r="D135" s="1343"/>
      <c r="E135" s="1343"/>
      <c r="F135" s="965" t="s">
        <v>43</v>
      </c>
      <c r="G135" s="965">
        <v>18</v>
      </c>
      <c r="H135" s="966">
        <f>RDTEB!K1051</f>
        <v>336</v>
      </c>
      <c r="I135" s="1014">
        <f t="shared" si="66"/>
        <v>6048</v>
      </c>
      <c r="J135" s="844"/>
      <c r="K135" s="1172">
        <f t="shared" si="67"/>
        <v>240.00000000000003</v>
      </c>
      <c r="L135" s="1173">
        <f>ROUNDUP(K135,0)</f>
        <v>240</v>
      </c>
      <c r="M135" s="1174">
        <f t="shared" si="68"/>
        <v>336</v>
      </c>
    </row>
    <row r="136" spans="2:13" s="845" customFormat="1" ht="15.95" customHeight="1" x14ac:dyDescent="0.25">
      <c r="B136" s="1013">
        <v>1000</v>
      </c>
      <c r="C136" s="1341" t="s">
        <v>190</v>
      </c>
      <c r="D136" s="1341"/>
      <c r="E136" s="1341"/>
      <c r="F136" s="1341"/>
      <c r="G136" s="1341"/>
      <c r="H136" s="1341"/>
      <c r="I136" s="1341"/>
      <c r="J136" s="844"/>
      <c r="K136" s="1172"/>
      <c r="L136" s="1173"/>
      <c r="M136" s="1174"/>
    </row>
    <row r="137" spans="2:13" s="845" customFormat="1" ht="15.95" customHeight="1" x14ac:dyDescent="0.25">
      <c r="B137" s="965">
        <v>1001.01</v>
      </c>
      <c r="C137" s="1342" t="s">
        <v>888</v>
      </c>
      <c r="D137" s="1343"/>
      <c r="E137" s="1343"/>
      <c r="F137" s="965" t="s">
        <v>44</v>
      </c>
      <c r="G137" s="965">
        <v>3</v>
      </c>
      <c r="H137" s="966">
        <f>RDTEB!K1095</f>
        <v>2625</v>
      </c>
      <c r="I137" s="1014">
        <f>G137*H137</f>
        <v>7875</v>
      </c>
      <c r="J137" s="844"/>
      <c r="K137" s="1172">
        <f t="shared" ref="K137" si="69">H137/1.4</f>
        <v>1875.0000000000002</v>
      </c>
      <c r="L137" s="1173">
        <f>ROUNDUP(K137,0)</f>
        <v>1875</v>
      </c>
      <c r="M137" s="1174">
        <f t="shared" si="64"/>
        <v>2625</v>
      </c>
    </row>
    <row r="138" spans="2:13" s="845" customFormat="1" ht="15.95" customHeight="1" x14ac:dyDescent="0.25">
      <c r="B138" s="1013">
        <v>1300</v>
      </c>
      <c r="C138" s="1341" t="s">
        <v>905</v>
      </c>
      <c r="D138" s="1341"/>
      <c r="E138" s="1341"/>
      <c r="F138" s="1341"/>
      <c r="G138" s="1341"/>
      <c r="H138" s="1341"/>
      <c r="I138" s="1341"/>
      <c r="J138" s="844"/>
      <c r="K138" s="1172"/>
      <c r="L138" s="1173"/>
      <c r="M138" s="1174"/>
    </row>
    <row r="139" spans="2:13" s="845" customFormat="1" ht="15.95" customHeight="1" x14ac:dyDescent="0.25">
      <c r="B139" s="965">
        <v>1304.1300000000001</v>
      </c>
      <c r="C139" s="1342" t="s">
        <v>931</v>
      </c>
      <c r="D139" s="1343"/>
      <c r="E139" s="1343"/>
      <c r="F139" s="965" t="s">
        <v>44</v>
      </c>
      <c r="G139" s="965">
        <v>3</v>
      </c>
      <c r="H139" s="966">
        <f>RDTEB!K1140</f>
        <v>6335</v>
      </c>
      <c r="I139" s="1014">
        <f>G139*H139</f>
        <v>19005</v>
      </c>
      <c r="J139" s="844"/>
      <c r="K139" s="1172">
        <f t="shared" ref="K139" si="70">H139/1.4</f>
        <v>4525</v>
      </c>
      <c r="L139" s="1173">
        <f>ROUNDUP(K139,0)+3</f>
        <v>4528</v>
      </c>
      <c r="M139" s="1174">
        <f t="shared" si="64"/>
        <v>6339.2</v>
      </c>
    </row>
    <row r="140" spans="2:13" s="845" customFormat="1" ht="15.95" customHeight="1" x14ac:dyDescent="0.25">
      <c r="B140" s="1012"/>
      <c r="C140" s="1344" t="s">
        <v>46</v>
      </c>
      <c r="D140" s="1344"/>
      <c r="E140" s="1344"/>
      <c r="F140" s="1344"/>
      <c r="G140" s="1344"/>
      <c r="H140" s="1344"/>
      <c r="I140" s="1344"/>
      <c r="J140" s="844"/>
      <c r="K140" s="1125"/>
    </row>
    <row r="141" spans="2:13" s="845" customFormat="1" ht="15.95" customHeight="1" x14ac:dyDescent="0.25">
      <c r="B141" s="1013">
        <v>900</v>
      </c>
      <c r="C141" s="1341" t="s">
        <v>887</v>
      </c>
      <c r="D141" s="1341"/>
      <c r="E141" s="1341"/>
      <c r="F141" s="1341"/>
      <c r="G141" s="1341"/>
      <c r="H141" s="1341"/>
      <c r="I141" s="1341"/>
      <c r="J141" s="844"/>
      <c r="K141" s="1125"/>
    </row>
    <row r="142" spans="2:13" s="845" customFormat="1" ht="15.95" customHeight="1" x14ac:dyDescent="0.25">
      <c r="B142" s="965">
        <v>909.04</v>
      </c>
      <c r="C142" s="1342" t="s">
        <v>933</v>
      </c>
      <c r="D142" s="1343"/>
      <c r="E142" s="1343"/>
      <c r="F142" s="965" t="s">
        <v>44</v>
      </c>
      <c r="G142" s="965">
        <v>1</v>
      </c>
      <c r="H142" s="966">
        <f>RDTEB!K1184</f>
        <v>8253</v>
      </c>
      <c r="I142" s="1014">
        <f>G142*H142</f>
        <v>8253</v>
      </c>
      <c r="J142" s="844"/>
      <c r="K142" s="1172">
        <f>H142/1.4</f>
        <v>5895</v>
      </c>
      <c r="L142" s="1173">
        <f>ROUNDUP(K142,0)+2</f>
        <v>5897</v>
      </c>
      <c r="M142" s="1174">
        <f t="shared" ref="M142" si="71">L142*1.4</f>
        <v>8255.7999999999993</v>
      </c>
    </row>
    <row r="143" spans="2:13" s="845" customFormat="1" ht="9.9499999999999993" customHeight="1" thickBot="1" x14ac:dyDescent="0.3">
      <c r="B143" s="967"/>
      <c r="C143" s="968"/>
      <c r="D143" s="1018"/>
      <c r="E143" s="1018"/>
      <c r="F143" s="970"/>
      <c r="G143" s="970"/>
      <c r="H143" s="971"/>
      <c r="I143" s="972"/>
      <c r="J143" s="844"/>
      <c r="K143" s="1125"/>
    </row>
    <row r="144" spans="2:13" s="845" customFormat="1" ht="15.95" customHeight="1" thickBot="1" x14ac:dyDescent="0.3">
      <c r="B144" s="973"/>
      <c r="C144" s="974"/>
      <c r="D144" s="974"/>
      <c r="E144" s="974"/>
      <c r="F144" s="974"/>
      <c r="G144" s="974"/>
      <c r="H144" s="990" t="s">
        <v>27</v>
      </c>
      <c r="I144" s="1164">
        <f>ROUND(SUM(I25:I142),2)</f>
        <v>743113</v>
      </c>
      <c r="K144" s="1125"/>
    </row>
    <row r="145" spans="2:11" ht="9.9499999999999993" customHeight="1" x14ac:dyDescent="0.25">
      <c r="H145" s="975" t="s">
        <v>338</v>
      </c>
      <c r="I145" s="976" t="s">
        <v>338</v>
      </c>
      <c r="K145" s="1162" t="s">
        <v>338</v>
      </c>
    </row>
    <row r="146" spans="2:11" ht="18" customHeight="1" x14ac:dyDescent="0.25">
      <c r="B146" s="1377" t="s">
        <v>339</v>
      </c>
      <c r="C146" s="1378"/>
      <c r="D146" s="1378"/>
      <c r="E146" s="1378"/>
      <c r="F146" s="1378"/>
      <c r="G146" s="1378"/>
      <c r="H146" s="1378"/>
      <c r="I146" s="1378"/>
    </row>
    <row r="147" spans="2:11" ht="27" customHeight="1" x14ac:dyDescent="0.25">
      <c r="B147" s="1078"/>
      <c r="C147" s="1343"/>
      <c r="D147" s="1343"/>
      <c r="E147" s="1343"/>
      <c r="F147" s="1343"/>
      <c r="G147" s="1343"/>
      <c r="H147" s="1343"/>
      <c r="I147" s="1343"/>
    </row>
    <row r="148" spans="2:11" ht="15.95" customHeight="1" x14ac:dyDescent="0.25">
      <c r="B148" s="1078"/>
      <c r="C148" s="1343"/>
      <c r="D148" s="1343"/>
      <c r="E148" s="1343"/>
      <c r="F148" s="1343"/>
      <c r="G148" s="1343"/>
      <c r="H148" s="1343"/>
      <c r="I148" s="1343"/>
    </row>
    <row r="149" spans="2:11" ht="27" customHeight="1" x14ac:dyDescent="0.25">
      <c r="B149" s="1078"/>
      <c r="C149" s="1343"/>
      <c r="D149" s="1343"/>
      <c r="E149" s="1343"/>
      <c r="F149" s="1343"/>
      <c r="G149" s="1343"/>
      <c r="H149" s="1343"/>
      <c r="I149" s="1343"/>
    </row>
    <row r="150" spans="2:11" ht="15.95" customHeight="1" x14ac:dyDescent="0.25">
      <c r="B150" s="1078"/>
      <c r="C150" s="1379"/>
      <c r="D150" s="1380"/>
      <c r="E150" s="1380"/>
      <c r="F150" s="1380"/>
      <c r="G150" s="1380"/>
      <c r="H150" s="1380"/>
      <c r="I150" s="1381"/>
    </row>
    <row r="151" spans="2:11" ht="15.95" customHeight="1" x14ac:dyDescent="0.25">
      <c r="B151" s="1078"/>
      <c r="C151" s="1379"/>
      <c r="D151" s="1380"/>
      <c r="E151" s="1380"/>
      <c r="F151" s="1380"/>
      <c r="G151" s="1380"/>
      <c r="H151" s="1380"/>
      <c r="I151" s="1381"/>
    </row>
    <row r="152" spans="2:11" ht="15.95" customHeight="1" x14ac:dyDescent="0.25">
      <c r="B152" s="1078"/>
      <c r="C152" s="1379"/>
      <c r="D152" s="1380"/>
      <c r="E152" s="1380"/>
      <c r="F152" s="1380"/>
      <c r="G152" s="1380"/>
      <c r="H152" s="1380"/>
      <c r="I152" s="1381"/>
    </row>
    <row r="153" spans="2:11" ht="27" customHeight="1" x14ac:dyDescent="0.25">
      <c r="B153" s="1078"/>
      <c r="C153" s="1379"/>
      <c r="D153" s="1380"/>
      <c r="E153" s="1380"/>
      <c r="F153" s="1380"/>
      <c r="G153" s="1380"/>
      <c r="H153" s="1380"/>
      <c r="I153" s="1381"/>
    </row>
    <row r="154" spans="2:11" ht="15.95" customHeight="1" x14ac:dyDescent="0.25">
      <c r="B154" s="1078"/>
      <c r="C154" s="1379"/>
      <c r="D154" s="1380"/>
      <c r="E154" s="1380"/>
      <c r="F154" s="1380"/>
      <c r="G154" s="1380"/>
      <c r="H154" s="1380"/>
      <c r="I154" s="1381"/>
    </row>
    <row r="155" spans="2:11" ht="15.95" customHeight="1" x14ac:dyDescent="0.25">
      <c r="B155" s="1078"/>
      <c r="C155" s="1379"/>
      <c r="D155" s="1380"/>
      <c r="E155" s="1380"/>
      <c r="F155" s="1380"/>
      <c r="G155" s="1380"/>
      <c r="H155" s="1380"/>
      <c r="I155" s="1381"/>
    </row>
    <row r="156" spans="2:11" ht="27" customHeight="1" x14ac:dyDescent="0.25">
      <c r="B156" s="1078"/>
      <c r="C156" s="1379"/>
      <c r="D156" s="1380"/>
      <c r="E156" s="1380"/>
      <c r="F156" s="1380"/>
      <c r="G156" s="1380"/>
      <c r="H156" s="1380"/>
      <c r="I156" s="1381"/>
    </row>
    <row r="157" spans="2:11" ht="27" customHeight="1" x14ac:dyDescent="0.25">
      <c r="B157" s="1078"/>
      <c r="C157" s="1379"/>
      <c r="D157" s="1380"/>
      <c r="E157" s="1380"/>
      <c r="F157" s="1380"/>
      <c r="G157" s="1380"/>
      <c r="H157" s="1380"/>
      <c r="I157" s="1381"/>
    </row>
    <row r="158" spans="2:11" ht="41.25" customHeight="1" x14ac:dyDescent="0.25">
      <c r="B158" s="1078"/>
      <c r="C158" s="1379"/>
      <c r="D158" s="1380"/>
      <c r="E158" s="1380"/>
      <c r="F158" s="1380"/>
      <c r="G158" s="1380"/>
      <c r="H158" s="1380"/>
      <c r="I158" s="1381"/>
    </row>
    <row r="159" spans="2:11" ht="9.9499999999999993" customHeight="1" thickBot="1" x14ac:dyDescent="0.25">
      <c r="B159" s="1351"/>
      <c r="C159" s="1352"/>
      <c r="D159" s="1352"/>
      <c r="E159" s="1352"/>
      <c r="F159" s="1352"/>
      <c r="G159" s="1352"/>
      <c r="H159" s="1352"/>
      <c r="I159" s="1352"/>
    </row>
    <row r="160" spans="2:11" ht="20.100000000000001" customHeight="1" thickBot="1" x14ac:dyDescent="0.3">
      <c r="B160" s="1353" t="s">
        <v>811</v>
      </c>
      <c r="C160" s="1354"/>
      <c r="D160" s="1354"/>
      <c r="E160" s="1354"/>
      <c r="F160" s="1354"/>
      <c r="G160" s="998">
        <f>ROUND(I144/F14,4)</f>
        <v>0.98650000000000004</v>
      </c>
      <c r="H160" s="1355"/>
      <c r="I160" s="1356"/>
    </row>
    <row r="161" spans="2:10" ht="20.100000000000001" customHeight="1" thickBot="1" x14ac:dyDescent="0.3">
      <c r="B161" s="993" t="s">
        <v>786</v>
      </c>
      <c r="C161" s="977"/>
      <c r="D161" s="977"/>
      <c r="E161" s="977"/>
      <c r="F161" s="977"/>
      <c r="G161" s="994">
        <f>+I144</f>
        <v>743113</v>
      </c>
      <c r="H161" s="977"/>
      <c r="I161" s="978"/>
      <c r="J161" s="847"/>
    </row>
    <row r="162" spans="2:10" ht="9.9499999999999993" customHeight="1" thickBot="1" x14ac:dyDescent="0.3">
      <c r="B162" s="995"/>
      <c r="C162" s="996"/>
      <c r="D162" s="996"/>
      <c r="E162" s="996"/>
      <c r="F162" s="996"/>
      <c r="G162" s="997"/>
      <c r="H162" s="996"/>
      <c r="I162" s="996"/>
      <c r="J162" s="847"/>
    </row>
    <row r="163" spans="2:10" ht="18" customHeight="1" thickBot="1" x14ac:dyDescent="0.3">
      <c r="B163" s="979" t="s">
        <v>362</v>
      </c>
      <c r="H163" s="980"/>
      <c r="I163" s="1019">
        <f>F15+I144</f>
        <v>753249</v>
      </c>
      <c r="J163" s="847"/>
    </row>
    <row r="164" spans="2:10" ht="18" customHeight="1" x14ac:dyDescent="0.25">
      <c r="B164" s="979" t="s">
        <v>363</v>
      </c>
      <c r="C164" s="1350" t="s">
        <v>818</v>
      </c>
      <c r="D164" s="1350"/>
      <c r="E164" s="1350"/>
      <c r="F164" s="1350"/>
      <c r="G164" s="1350"/>
      <c r="H164" s="1350"/>
      <c r="I164" s="979"/>
      <c r="J164" s="847"/>
    </row>
    <row r="165" spans="2:10" ht="18" customHeight="1" x14ac:dyDescent="0.25">
      <c r="B165" s="1349" t="s">
        <v>373</v>
      </c>
      <c r="C165" s="1349"/>
      <c r="D165" s="1349"/>
      <c r="E165" s="1349"/>
      <c r="F165" s="1349"/>
      <c r="G165" s="1349"/>
      <c r="H165" s="1349"/>
      <c r="I165" s="1349"/>
      <c r="J165" s="847"/>
    </row>
    <row r="166" spans="2:10" ht="18" customHeight="1" x14ac:dyDescent="0.25">
      <c r="B166" s="1015"/>
      <c r="C166" s="1015"/>
      <c r="D166" s="1015"/>
      <c r="E166" s="1015"/>
      <c r="F166" s="1015"/>
      <c r="G166" s="1015"/>
      <c r="H166" s="1015"/>
      <c r="I166" s="1015"/>
      <c r="J166" s="847"/>
    </row>
    <row r="167" spans="2:10" ht="150" customHeight="1" x14ac:dyDescent="0.25">
      <c r="B167" s="981"/>
      <c r="C167" s="982"/>
      <c r="D167" s="982"/>
      <c r="E167" s="982"/>
      <c r="F167" s="983"/>
      <c r="G167" s="984"/>
      <c r="H167" s="984"/>
      <c r="I167" s="984"/>
      <c r="J167" s="847"/>
    </row>
    <row r="168" spans="2:10" x14ac:dyDescent="0.25">
      <c r="H168" s="985"/>
      <c r="I168" s="951"/>
      <c r="J168" s="847"/>
    </row>
    <row r="169" spans="2:10" x14ac:dyDescent="0.25">
      <c r="H169" s="985"/>
      <c r="I169" s="951"/>
      <c r="J169" s="847"/>
    </row>
    <row r="170" spans="2:10" ht="25.5" customHeight="1" x14ac:dyDescent="0.25">
      <c r="H170" s="985"/>
      <c r="I170" s="951"/>
      <c r="J170" s="847"/>
    </row>
    <row r="171" spans="2:10" ht="18.75" customHeight="1" x14ac:dyDescent="0.25">
      <c r="H171" s="985"/>
      <c r="I171" s="951"/>
      <c r="J171" s="847"/>
    </row>
    <row r="172" spans="2:10" x14ac:dyDescent="0.25">
      <c r="H172" s="985"/>
      <c r="I172" s="951"/>
      <c r="J172" s="847"/>
    </row>
    <row r="173" spans="2:10" x14ac:dyDescent="0.25">
      <c r="H173" s="985"/>
      <c r="I173" s="951"/>
      <c r="J173" s="847"/>
    </row>
    <row r="174" spans="2:10" x14ac:dyDescent="0.25">
      <c r="C174" s="986" t="s">
        <v>338</v>
      </c>
      <c r="D174" s="986"/>
      <c r="E174" s="1348"/>
      <c r="F174" s="1348"/>
      <c r="G174" s="1348"/>
      <c r="H174" s="986"/>
      <c r="I174" s="986"/>
      <c r="J174" s="847"/>
    </row>
    <row r="175" spans="2:10" x14ac:dyDescent="0.25">
      <c r="C175" s="986"/>
      <c r="D175" s="986"/>
      <c r="E175" s="1348"/>
      <c r="F175" s="1348"/>
      <c r="G175" s="1348"/>
      <c r="H175" s="987"/>
      <c r="J175" s="847"/>
    </row>
    <row r="176" spans="2:10" x14ac:dyDescent="0.25">
      <c r="J176" s="847"/>
    </row>
    <row r="177" spans="10:10" x14ac:dyDescent="0.25">
      <c r="J177" s="847"/>
    </row>
    <row r="178" spans="10:10" x14ac:dyDescent="0.25">
      <c r="J178" s="847"/>
    </row>
    <row r="179" spans="10:10" x14ac:dyDescent="0.25">
      <c r="J179" s="847"/>
    </row>
    <row r="180" spans="10:10" x14ac:dyDescent="0.25">
      <c r="J180" s="847"/>
    </row>
    <row r="181" spans="10:10" x14ac:dyDescent="0.25">
      <c r="J181" s="847"/>
    </row>
    <row r="182" spans="10:10" x14ac:dyDescent="0.25">
      <c r="J182" s="847"/>
    </row>
    <row r="183" spans="10:10" x14ac:dyDescent="0.25">
      <c r="J183" s="847"/>
    </row>
    <row r="184" spans="10:10" x14ac:dyDescent="0.25">
      <c r="J184" s="847"/>
    </row>
    <row r="185" spans="10:10" x14ac:dyDescent="0.25">
      <c r="J185" s="847"/>
    </row>
    <row r="186" spans="10:10" x14ac:dyDescent="0.25">
      <c r="J186" s="847"/>
    </row>
    <row r="187" spans="10:10" x14ac:dyDescent="0.25">
      <c r="J187" s="847"/>
    </row>
    <row r="188" spans="10:10" x14ac:dyDescent="0.25">
      <c r="J188" s="847"/>
    </row>
    <row r="189" spans="10:10" x14ac:dyDescent="0.25">
      <c r="J189" s="847"/>
    </row>
    <row r="190" spans="10:10" x14ac:dyDescent="0.25">
      <c r="J190" s="847"/>
    </row>
    <row r="191" spans="10:10" x14ac:dyDescent="0.25">
      <c r="J191" s="847"/>
    </row>
    <row r="192" spans="10:10" x14ac:dyDescent="0.25">
      <c r="J192" s="847"/>
    </row>
    <row r="193" spans="10:10" x14ac:dyDescent="0.25">
      <c r="J193" s="847"/>
    </row>
    <row r="194" spans="10:10" x14ac:dyDescent="0.25">
      <c r="J194" s="847"/>
    </row>
    <row r="195" spans="10:10" x14ac:dyDescent="0.25">
      <c r="J195" s="847"/>
    </row>
    <row r="196" spans="10:10" x14ac:dyDescent="0.25">
      <c r="J196" s="847"/>
    </row>
    <row r="197" spans="10:10" x14ac:dyDescent="0.25">
      <c r="J197" s="847"/>
    </row>
    <row r="198" spans="10:10" x14ac:dyDescent="0.25">
      <c r="J198" s="847"/>
    </row>
    <row r="199" spans="10:10" x14ac:dyDescent="0.25">
      <c r="J199" s="847"/>
    </row>
    <row r="200" spans="10:10" x14ac:dyDescent="0.25">
      <c r="J200" s="847"/>
    </row>
    <row r="201" spans="10:10" x14ac:dyDescent="0.25">
      <c r="J201" s="847"/>
    </row>
    <row r="202" spans="10:10" x14ac:dyDescent="0.25">
      <c r="J202" s="847"/>
    </row>
    <row r="203" spans="10:10" x14ac:dyDescent="0.25">
      <c r="J203" s="847"/>
    </row>
    <row r="204" spans="10:10" x14ac:dyDescent="0.25">
      <c r="J204" s="847"/>
    </row>
    <row r="205" spans="10:10" x14ac:dyDescent="0.25">
      <c r="J205" s="847"/>
    </row>
    <row r="206" spans="10:10" x14ac:dyDescent="0.25">
      <c r="J206" s="847"/>
    </row>
    <row r="207" spans="10:10" x14ac:dyDescent="0.25">
      <c r="J207" s="847"/>
    </row>
    <row r="208" spans="10:10" x14ac:dyDescent="0.25">
      <c r="J208" s="847"/>
    </row>
    <row r="209" spans="10:10" x14ac:dyDescent="0.25">
      <c r="J209" s="847"/>
    </row>
    <row r="210" spans="10:10" x14ac:dyDescent="0.25">
      <c r="J210" s="847"/>
    </row>
    <row r="211" spans="10:10" x14ac:dyDescent="0.25">
      <c r="J211" s="847"/>
    </row>
    <row r="212" spans="10:10" x14ac:dyDescent="0.25">
      <c r="J212" s="847"/>
    </row>
    <row r="213" spans="10:10" x14ac:dyDescent="0.25">
      <c r="J213" s="847"/>
    </row>
    <row r="214" spans="10:10" x14ac:dyDescent="0.25">
      <c r="J214" s="847"/>
    </row>
    <row r="215" spans="10:10" x14ac:dyDescent="0.25">
      <c r="J215" s="847"/>
    </row>
    <row r="216" spans="10:10" x14ac:dyDescent="0.25">
      <c r="J216" s="847"/>
    </row>
    <row r="217" spans="10:10" x14ac:dyDescent="0.25">
      <c r="J217" s="847"/>
    </row>
    <row r="218" spans="10:10" x14ac:dyDescent="0.25">
      <c r="J218" s="847"/>
    </row>
    <row r="219" spans="10:10" x14ac:dyDescent="0.25">
      <c r="J219" s="847"/>
    </row>
    <row r="220" spans="10:10" x14ac:dyDescent="0.25">
      <c r="J220" s="847"/>
    </row>
    <row r="221" spans="10:10" x14ac:dyDescent="0.25">
      <c r="J221" s="847"/>
    </row>
    <row r="222" spans="10:10" x14ac:dyDescent="0.25">
      <c r="J222" s="847"/>
    </row>
    <row r="223" spans="10:10" x14ac:dyDescent="0.25">
      <c r="J223" s="847"/>
    </row>
    <row r="224" spans="10:10" x14ac:dyDescent="0.25">
      <c r="J224" s="847"/>
    </row>
    <row r="225" spans="10:10" x14ac:dyDescent="0.25">
      <c r="J225" s="847"/>
    </row>
    <row r="226" spans="10:10" x14ac:dyDescent="0.25">
      <c r="J226" s="847"/>
    </row>
    <row r="227" spans="10:10" x14ac:dyDescent="0.25">
      <c r="J227" s="847"/>
    </row>
    <row r="228" spans="10:10" x14ac:dyDescent="0.25">
      <c r="J228" s="847"/>
    </row>
    <row r="229" spans="10:10" x14ac:dyDescent="0.25">
      <c r="J229" s="847"/>
    </row>
    <row r="230" spans="10:10" x14ac:dyDescent="0.25">
      <c r="J230" s="847"/>
    </row>
    <row r="231" spans="10:10" x14ac:dyDescent="0.25">
      <c r="J231" s="847"/>
    </row>
    <row r="232" spans="10:10" x14ac:dyDescent="0.25">
      <c r="J232" s="847"/>
    </row>
    <row r="233" spans="10:10" x14ac:dyDescent="0.25">
      <c r="J233" s="847"/>
    </row>
    <row r="234" spans="10:10" x14ac:dyDescent="0.25">
      <c r="J234" s="847"/>
    </row>
    <row r="235" spans="10:10" x14ac:dyDescent="0.25">
      <c r="J235" s="847"/>
    </row>
    <row r="236" spans="10:10" x14ac:dyDescent="0.25">
      <c r="J236" s="847"/>
    </row>
    <row r="237" spans="10:10" x14ac:dyDescent="0.25">
      <c r="J237" s="847"/>
    </row>
    <row r="238" spans="10:10" x14ac:dyDescent="0.25">
      <c r="J238" s="847"/>
    </row>
    <row r="239" spans="10:10" x14ac:dyDescent="0.25">
      <c r="J239" s="847"/>
    </row>
    <row r="240" spans="10:10" x14ac:dyDescent="0.25">
      <c r="J240" s="847"/>
    </row>
    <row r="241" spans="10:10" x14ac:dyDescent="0.25">
      <c r="J241" s="847"/>
    </row>
    <row r="242" spans="10:10" x14ac:dyDescent="0.25">
      <c r="J242" s="847"/>
    </row>
    <row r="243" spans="10:10" x14ac:dyDescent="0.25">
      <c r="J243" s="847"/>
    </row>
    <row r="244" spans="10:10" x14ac:dyDescent="0.25">
      <c r="J244" s="847"/>
    </row>
    <row r="245" spans="10:10" x14ac:dyDescent="0.25">
      <c r="J245" s="847"/>
    </row>
    <row r="246" spans="10:10" x14ac:dyDescent="0.25">
      <c r="J246" s="847"/>
    </row>
    <row r="247" spans="10:10" x14ac:dyDescent="0.25">
      <c r="J247" s="847"/>
    </row>
    <row r="248" spans="10:10" x14ac:dyDescent="0.25">
      <c r="J248" s="847"/>
    </row>
    <row r="249" spans="10:10" x14ac:dyDescent="0.25">
      <c r="J249" s="847"/>
    </row>
    <row r="250" spans="10:10" x14ac:dyDescent="0.25">
      <c r="J250" s="847"/>
    </row>
    <row r="251" spans="10:10" x14ac:dyDescent="0.25">
      <c r="J251" s="847"/>
    </row>
    <row r="252" spans="10:10" ht="47.25" customHeight="1" x14ac:dyDescent="0.25">
      <c r="J252" s="847"/>
    </row>
    <row r="253" spans="10:10" ht="47.25" customHeight="1" x14ac:dyDescent="0.25">
      <c r="J253" s="847"/>
    </row>
    <row r="254" spans="10:10" ht="47.25" customHeight="1" x14ac:dyDescent="0.25">
      <c r="J254" s="847"/>
    </row>
    <row r="255" spans="10:10" ht="47.25" customHeight="1" x14ac:dyDescent="0.25">
      <c r="J255" s="847"/>
    </row>
    <row r="256" spans="10:10" ht="47.25" customHeight="1" x14ac:dyDescent="0.25">
      <c r="J256" s="847"/>
    </row>
    <row r="257" spans="10:10" x14ac:dyDescent="0.25">
      <c r="J257" s="847"/>
    </row>
    <row r="258" spans="10:10" x14ac:dyDescent="0.25">
      <c r="J258" s="847"/>
    </row>
    <row r="259" spans="10:10" x14ac:dyDescent="0.25">
      <c r="J259" s="847"/>
    </row>
    <row r="260" spans="10:10" x14ac:dyDescent="0.25">
      <c r="J260" s="847"/>
    </row>
    <row r="261" spans="10:10" x14ac:dyDescent="0.25">
      <c r="J261" s="847"/>
    </row>
    <row r="262" spans="10:10" x14ac:dyDescent="0.25">
      <c r="J262" s="847"/>
    </row>
    <row r="263" spans="10:10" x14ac:dyDescent="0.25">
      <c r="J263" s="847"/>
    </row>
    <row r="264" spans="10:10" x14ac:dyDescent="0.25">
      <c r="J264" s="847"/>
    </row>
    <row r="265" spans="10:10" x14ac:dyDescent="0.25">
      <c r="J265" s="847"/>
    </row>
  </sheetData>
  <mergeCells count="157">
    <mergeCell ref="B165:I165"/>
    <mergeCell ref="E174:G174"/>
    <mergeCell ref="E175:G175"/>
    <mergeCell ref="C37:E37"/>
    <mergeCell ref="C147:I147"/>
    <mergeCell ref="C148:I148"/>
    <mergeCell ref="C149:I149"/>
    <mergeCell ref="B159:I159"/>
    <mergeCell ref="B160:F160"/>
    <mergeCell ref="H160:I160"/>
    <mergeCell ref="C41:E41"/>
    <mergeCell ref="B146:I146"/>
    <mergeCell ref="C39:E39"/>
    <mergeCell ref="C40:E40"/>
    <mergeCell ref="C164:H164"/>
    <mergeCell ref="C150:I150"/>
    <mergeCell ref="C45:I45"/>
    <mergeCell ref="C46:E46"/>
    <mergeCell ref="C47:E47"/>
    <mergeCell ref="C42:I42"/>
    <mergeCell ref="C43:E43"/>
    <mergeCell ref="C44:E44"/>
    <mergeCell ref="C156:I156"/>
    <mergeCell ref="C157:I157"/>
    <mergeCell ref="B21:I21"/>
    <mergeCell ref="C22:E22"/>
    <mergeCell ref="C24:I24"/>
    <mergeCell ref="C25:E25"/>
    <mergeCell ref="C29:E29"/>
    <mergeCell ref="C38:E38"/>
    <mergeCell ref="C30:I30"/>
    <mergeCell ref="C32:E32"/>
    <mergeCell ref="C35:I35"/>
    <mergeCell ref="C36:E36"/>
    <mergeCell ref="C34:E34"/>
    <mergeCell ref="C26:E26"/>
    <mergeCell ref="C27:E27"/>
    <mergeCell ref="C28:E28"/>
    <mergeCell ref="C33:I33"/>
    <mergeCell ref="C31:E31"/>
    <mergeCell ref="C158:I158"/>
    <mergeCell ref="C151:I151"/>
    <mergeCell ref="C152:I152"/>
    <mergeCell ref="C153:I153"/>
    <mergeCell ref="C154:I154"/>
    <mergeCell ref="C155:I155"/>
    <mergeCell ref="B1:I1"/>
    <mergeCell ref="B6:I6"/>
    <mergeCell ref="B7:E7"/>
    <mergeCell ref="G7:I7"/>
    <mergeCell ref="C8:F8"/>
    <mergeCell ref="H8:I8"/>
    <mergeCell ref="C23:I23"/>
    <mergeCell ref="D10:G10"/>
    <mergeCell ref="D11:G11"/>
    <mergeCell ref="D12:G12"/>
    <mergeCell ref="D13:G13"/>
    <mergeCell ref="H14:I14"/>
    <mergeCell ref="H15:I15"/>
    <mergeCell ref="B16:I16"/>
    <mergeCell ref="B17:E17"/>
    <mergeCell ref="F19:I19"/>
    <mergeCell ref="C53:E53"/>
    <mergeCell ref="C54:I54"/>
    <mergeCell ref="C55:E55"/>
    <mergeCell ref="C56:E56"/>
    <mergeCell ref="C57:E57"/>
    <mergeCell ref="C48:E48"/>
    <mergeCell ref="C49:I49"/>
    <mergeCell ref="C50:E50"/>
    <mergeCell ref="C51:I51"/>
    <mergeCell ref="C52:E52"/>
    <mergeCell ref="C63:E63"/>
    <mergeCell ref="C64:E64"/>
    <mergeCell ref="C65:I65"/>
    <mergeCell ref="C66:E66"/>
    <mergeCell ref="C67:E67"/>
    <mergeCell ref="C58:E58"/>
    <mergeCell ref="C59:E59"/>
    <mergeCell ref="C60:I60"/>
    <mergeCell ref="C61:E61"/>
    <mergeCell ref="C62:E62"/>
    <mergeCell ref="C73:E73"/>
    <mergeCell ref="C74:E74"/>
    <mergeCell ref="C75:E75"/>
    <mergeCell ref="C76:I76"/>
    <mergeCell ref="C77:E77"/>
    <mergeCell ref="C68:I68"/>
    <mergeCell ref="C69:E69"/>
    <mergeCell ref="C70:E70"/>
    <mergeCell ref="C71:I71"/>
    <mergeCell ref="C72:I72"/>
    <mergeCell ref="C83:E83"/>
    <mergeCell ref="C82:I82"/>
    <mergeCell ref="C84:I84"/>
    <mergeCell ref="C85:E85"/>
    <mergeCell ref="C86:E86"/>
    <mergeCell ref="C78:E78"/>
    <mergeCell ref="C79:I79"/>
    <mergeCell ref="C80:E80"/>
    <mergeCell ref="C81:E81"/>
    <mergeCell ref="C92:I92"/>
    <mergeCell ref="C93:E93"/>
    <mergeCell ref="C94:E94"/>
    <mergeCell ref="C95:I95"/>
    <mergeCell ref="C96:E96"/>
    <mergeCell ref="C87:I87"/>
    <mergeCell ref="C88:I88"/>
    <mergeCell ref="C89:E89"/>
    <mergeCell ref="C90:E90"/>
    <mergeCell ref="C91:E91"/>
    <mergeCell ref="C105:E105"/>
    <mergeCell ref="C108:I108"/>
    <mergeCell ref="C109:E109"/>
    <mergeCell ref="C110:E110"/>
    <mergeCell ref="C102:E102"/>
    <mergeCell ref="C103:I103"/>
    <mergeCell ref="C104:I104"/>
    <mergeCell ref="C106:E106"/>
    <mergeCell ref="C97:E97"/>
    <mergeCell ref="C98:I98"/>
    <mergeCell ref="C99:E99"/>
    <mergeCell ref="C100:I100"/>
    <mergeCell ref="C101:E101"/>
    <mergeCell ref="C121:I121"/>
    <mergeCell ref="C123:E123"/>
    <mergeCell ref="C132:I132"/>
    <mergeCell ref="C111:E111"/>
    <mergeCell ref="C114:I114"/>
    <mergeCell ref="C115:E115"/>
    <mergeCell ref="C116:E116"/>
    <mergeCell ref="C117:E117"/>
    <mergeCell ref="C107:E107"/>
    <mergeCell ref="C133:E133"/>
    <mergeCell ref="C134:E134"/>
    <mergeCell ref="C135:E135"/>
    <mergeCell ref="C142:E142"/>
    <mergeCell ref="C112:I112"/>
    <mergeCell ref="C113:E113"/>
    <mergeCell ref="C137:E137"/>
    <mergeCell ref="C138:I138"/>
    <mergeCell ref="C139:E139"/>
    <mergeCell ref="C140:I140"/>
    <mergeCell ref="C141:I141"/>
    <mergeCell ref="C128:E128"/>
    <mergeCell ref="C129:I129"/>
    <mergeCell ref="C130:E130"/>
    <mergeCell ref="C131:E131"/>
    <mergeCell ref="C136:I136"/>
    <mergeCell ref="C125:E125"/>
    <mergeCell ref="C126:E126"/>
    <mergeCell ref="C122:E122"/>
    <mergeCell ref="C124:E124"/>
    <mergeCell ref="C127:I127"/>
    <mergeCell ref="C118:E118"/>
    <mergeCell ref="C119:E119"/>
    <mergeCell ref="C120:E120"/>
  </mergeCells>
  <printOptions horizontalCentered="1" verticalCentered="1"/>
  <pageMargins left="0.39370078740157483" right="0.39370078740157483" top="0.39370078740157483" bottom="0.39370078740157483" header="0" footer="0"/>
  <pageSetup paperSize="14" scale="57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0"/>
  <sheetViews>
    <sheetView view="pageBreakPreview" topLeftCell="A819" zoomScale="55" zoomScaleNormal="70" zoomScaleSheetLayoutView="55" workbookViewId="0">
      <selection activeCell="I853" sqref="I853"/>
    </sheetView>
  </sheetViews>
  <sheetFormatPr baseColWidth="10" defaultRowHeight="15" x14ac:dyDescent="0.25"/>
  <cols>
    <col min="1" max="1" width="11.42578125" customWidth="1"/>
    <col min="2" max="2" width="22.7109375" style="1107" customWidth="1"/>
    <col min="3" max="3" width="2" customWidth="1"/>
    <col min="4" max="4" width="59.5703125" customWidth="1"/>
    <col min="5" max="5" width="11.42578125" hidden="1" customWidth="1"/>
    <col min="6" max="7" width="18.85546875" customWidth="1"/>
    <col min="8" max="8" width="1.85546875" customWidth="1"/>
    <col min="9" max="9" width="22" customWidth="1"/>
    <col min="10" max="10" width="1.85546875" customWidth="1"/>
    <col min="11" max="11" width="22.85546875" style="1161" customWidth="1"/>
    <col min="12" max="12" width="22.85546875" customWidth="1"/>
    <col min="13" max="13" width="17.85546875" customWidth="1"/>
    <col min="16" max="16" width="19.7109375" style="1107" customWidth="1"/>
    <col min="17" max="17" width="19.140625" style="1131" bestFit="1" customWidth="1"/>
  </cols>
  <sheetData>
    <row r="1" spans="1:17" ht="17.25" thickBot="1" x14ac:dyDescent="0.35">
      <c r="A1" s="1020"/>
      <c r="B1" s="1022"/>
      <c r="C1" s="1021"/>
      <c r="D1" s="1021"/>
      <c r="E1" s="1022"/>
      <c r="F1" s="1022"/>
      <c r="G1" s="1023"/>
      <c r="H1" s="1021"/>
      <c r="I1" s="1024"/>
      <c r="J1" s="1024"/>
      <c r="K1" s="1024"/>
      <c r="L1" s="1021"/>
      <c r="M1" s="1021"/>
      <c r="N1" s="1025"/>
      <c r="O1" s="1026"/>
      <c r="P1" s="1128"/>
    </row>
    <row r="2" spans="1:17" ht="18" thickTop="1" thickBot="1" x14ac:dyDescent="0.35">
      <c r="A2" s="1020"/>
      <c r="B2" s="1435"/>
      <c r="C2" s="1021"/>
      <c r="D2" s="1438" t="s">
        <v>374</v>
      </c>
      <c r="E2" s="1439"/>
      <c r="F2" s="1439"/>
      <c r="G2" s="1439"/>
      <c r="H2" s="1439"/>
      <c r="I2" s="1439"/>
      <c r="J2" s="1439"/>
      <c r="K2" s="1440"/>
      <c r="L2" s="1021"/>
      <c r="M2" s="1027" t="s">
        <v>375</v>
      </c>
      <c r="N2" s="1028">
        <v>0.4</v>
      </c>
      <c r="O2" s="1026"/>
      <c r="P2" s="1128"/>
    </row>
    <row r="3" spans="1:17" ht="8.25" customHeight="1" thickBot="1" x14ac:dyDescent="0.35">
      <c r="A3" s="1020"/>
      <c r="B3" s="1436"/>
      <c r="C3" s="1021"/>
      <c r="D3" s="1021"/>
      <c r="E3" s="1022"/>
      <c r="F3" s="1022"/>
      <c r="G3" s="1023"/>
      <c r="H3" s="1021"/>
      <c r="I3" s="1024"/>
      <c r="J3" s="1024"/>
      <c r="K3" s="1024"/>
      <c r="L3" s="1021"/>
      <c r="M3" s="1021"/>
      <c r="N3" s="1025"/>
      <c r="O3" s="1026"/>
      <c r="P3" s="1128"/>
    </row>
    <row r="4" spans="1:17" ht="18" thickTop="1" thickBot="1" x14ac:dyDescent="0.35">
      <c r="A4" s="1029"/>
      <c r="B4" s="1436"/>
      <c r="C4" s="1030"/>
      <c r="D4" s="1441" t="s">
        <v>386</v>
      </c>
      <c r="E4" s="1442"/>
      <c r="F4" s="1442"/>
      <c r="G4" s="1442"/>
      <c r="H4" s="1442"/>
      <c r="I4" s="1443"/>
      <c r="J4" s="1031"/>
      <c r="K4" s="1154" t="s">
        <v>376</v>
      </c>
      <c r="L4" s="1021"/>
      <c r="M4" s="1027" t="s">
        <v>377</v>
      </c>
      <c r="N4" s="1032">
        <f>1+N2</f>
        <v>1.4</v>
      </c>
      <c r="O4" s="1026"/>
      <c r="P4" s="1128"/>
    </row>
    <row r="5" spans="1:17" ht="16.5" x14ac:dyDescent="0.3">
      <c r="A5" s="1029"/>
      <c r="B5" s="1436"/>
      <c r="C5" s="1030"/>
      <c r="D5" s="1444" t="s">
        <v>1</v>
      </c>
      <c r="E5" s="1445"/>
      <c r="F5" s="1445"/>
      <c r="G5" s="1445"/>
      <c r="H5" s="1445"/>
      <c r="I5" s="1446"/>
      <c r="J5" s="1031"/>
      <c r="K5" s="1447">
        <v>44691</v>
      </c>
      <c r="L5" s="1021"/>
      <c r="M5" s="1021"/>
      <c r="N5" s="1025"/>
      <c r="O5" s="1026"/>
      <c r="P5" s="1128"/>
    </row>
    <row r="6" spans="1:17" ht="15" customHeight="1" x14ac:dyDescent="0.3">
      <c r="A6" s="1029"/>
      <c r="B6" s="1436"/>
      <c r="C6" s="1030"/>
      <c r="D6" s="1444" t="str">
        <f>'RESUMEN TOTAL'!B17</f>
        <v>REMOZAMIENTO DE EDIFICACIONES ESCOLARES AFECTADAS POR EL CICLÓN TROPICAL BLAS Y CELIA DEL DEPARTAMENTO DE PETEN '- EODP ANEXA A ESCUELA RURAL MIXTA, EL CRUZADERO, MELCHOR DE MENCOS, PETEN -</v>
      </c>
      <c r="E6" s="1445"/>
      <c r="F6" s="1445"/>
      <c r="G6" s="1445"/>
      <c r="H6" s="1445"/>
      <c r="I6" s="1446"/>
      <c r="J6" s="1031"/>
      <c r="K6" s="1448"/>
      <c r="L6" s="1021"/>
      <c r="M6" s="1021"/>
      <c r="N6" s="1025"/>
      <c r="O6" s="1026"/>
      <c r="P6" s="1128"/>
    </row>
    <row r="7" spans="1:17" ht="17.25" thickBot="1" x14ac:dyDescent="0.35">
      <c r="A7" s="1029"/>
      <c r="B7" s="1437"/>
      <c r="C7" s="1030"/>
      <c r="D7" s="1450"/>
      <c r="E7" s="1451"/>
      <c r="F7" s="1451"/>
      <c r="G7" s="1451"/>
      <c r="H7" s="1451"/>
      <c r="I7" s="1452"/>
      <c r="J7" s="1031"/>
      <c r="K7" s="1449"/>
      <c r="L7" s="1021"/>
      <c r="M7" s="1021"/>
      <c r="N7" s="1025"/>
      <c r="O7" s="1026"/>
      <c r="P7" s="1128"/>
    </row>
    <row r="8" spans="1:17" ht="17.25" thickBot="1" x14ac:dyDescent="0.35">
      <c r="A8" s="1020"/>
      <c r="B8" s="1022"/>
      <c r="C8" s="1021"/>
      <c r="D8" s="1021"/>
      <c r="E8" s="1022"/>
      <c r="F8" s="1022"/>
      <c r="G8" s="1023"/>
      <c r="H8" s="1021"/>
      <c r="I8" s="1024"/>
      <c r="J8" s="1024"/>
      <c r="K8" s="1024"/>
      <c r="L8" s="1021"/>
      <c r="M8" s="1021"/>
      <c r="N8" s="1025"/>
      <c r="O8" s="1026"/>
      <c r="P8" s="1128"/>
    </row>
    <row r="9" spans="1:17" s="1037" customFormat="1" ht="24" customHeight="1" thickBot="1" x14ac:dyDescent="0.3">
      <c r="A9" s="1033"/>
      <c r="B9" s="1453" t="s">
        <v>378</v>
      </c>
      <c r="C9" s="1454"/>
      <c r="D9" s="1454"/>
      <c r="E9" s="1454"/>
      <c r="F9" s="1454"/>
      <c r="G9" s="1454"/>
      <c r="H9" s="1454"/>
      <c r="I9" s="1454"/>
      <c r="J9" s="1454"/>
      <c r="K9" s="1455"/>
      <c r="L9" s="1034"/>
      <c r="M9" s="1034"/>
      <c r="N9" s="1035"/>
      <c r="O9" s="1036"/>
      <c r="P9" s="1129"/>
      <c r="Q9" s="1132"/>
    </row>
    <row r="10" spans="1:17" ht="16.5" x14ac:dyDescent="0.3">
      <c r="A10" s="1020"/>
      <c r="B10" s="1022"/>
      <c r="C10" s="1021"/>
      <c r="D10" s="1021"/>
      <c r="E10" s="1022"/>
      <c r="F10" s="1022"/>
      <c r="G10" s="1023"/>
      <c r="H10" s="1021"/>
      <c r="I10" s="1024"/>
      <c r="J10" s="1024"/>
      <c r="K10" s="1024"/>
      <c r="L10" s="1021"/>
      <c r="M10" s="1021"/>
      <c r="N10" s="1025"/>
      <c r="O10" s="1026"/>
      <c r="P10" s="1128"/>
    </row>
    <row r="11" spans="1:17" ht="16.5" x14ac:dyDescent="0.3">
      <c r="A11" s="1020"/>
      <c r="B11" s="1105" t="s">
        <v>379</v>
      </c>
      <c r="C11" s="1038"/>
      <c r="D11" s="1414" t="s">
        <v>341</v>
      </c>
      <c r="E11" s="1414"/>
      <c r="F11" s="1414"/>
      <c r="G11" s="1414"/>
      <c r="H11" s="1038"/>
      <c r="I11" s="1039" t="s">
        <v>25</v>
      </c>
      <c r="J11" s="1040"/>
      <c r="K11" s="1039" t="s">
        <v>24</v>
      </c>
      <c r="L11" s="1021"/>
      <c r="M11" s="1021"/>
      <c r="N11" s="1025"/>
      <c r="O11" s="1026"/>
      <c r="P11" s="1128"/>
    </row>
    <row r="12" spans="1:17" s="1037" customFormat="1" ht="30.75" customHeight="1" x14ac:dyDescent="0.25">
      <c r="A12" s="1033"/>
      <c r="B12" s="1074">
        <f>'(01)A. TRABAJO EXTRA.'!B25</f>
        <v>108.04</v>
      </c>
      <c r="C12" s="1034"/>
      <c r="D12" s="1428" t="str">
        <f>'(01)A. TRABAJO EXTRA.'!C25</f>
        <v>TRAZO Y PUENTEADO</v>
      </c>
      <c r="E12" s="1429"/>
      <c r="F12" s="1429"/>
      <c r="G12" s="1429"/>
      <c r="H12" s="1075"/>
      <c r="I12" s="1074">
        <f>'(01)A. TRABAJO EXTRA.'!G25</f>
        <v>18.350000000000001</v>
      </c>
      <c r="J12" s="1076"/>
      <c r="K12" s="1155" t="str">
        <f>'(01)A. TRABAJO EXTRA.'!F25</f>
        <v>ml</v>
      </c>
      <c r="L12" s="1034"/>
      <c r="M12" s="1034"/>
      <c r="N12" s="1035"/>
      <c r="O12" s="1036"/>
      <c r="P12" s="1129"/>
      <c r="Q12" s="1132"/>
    </row>
    <row r="13" spans="1:17" ht="17.25" thickBot="1" x14ac:dyDescent="0.35">
      <c r="A13" s="1020"/>
      <c r="B13" s="1022"/>
      <c r="C13" s="1021"/>
      <c r="D13" s="1021"/>
      <c r="E13" s="1022"/>
      <c r="F13" s="1022"/>
      <c r="G13" s="1023"/>
      <c r="H13" s="1021"/>
      <c r="I13" s="1024"/>
      <c r="J13" s="1024"/>
      <c r="K13" s="1024"/>
      <c r="L13" s="1021"/>
      <c r="M13" s="1021"/>
      <c r="N13" s="1025"/>
      <c r="O13" s="1026"/>
      <c r="P13" s="1128"/>
    </row>
    <row r="14" spans="1:17" ht="17.25" thickBot="1" x14ac:dyDescent="0.35">
      <c r="A14" s="1020"/>
      <c r="B14" s="1389" t="s">
        <v>343</v>
      </c>
      <c r="C14" s="1390"/>
      <c r="D14" s="1390"/>
      <c r="E14" s="1390"/>
      <c r="F14" s="1390"/>
      <c r="G14" s="1391"/>
      <c r="H14" s="1021"/>
      <c r="I14" s="1024"/>
      <c r="J14" s="1024"/>
      <c r="K14" s="1024"/>
      <c r="L14" s="1021"/>
      <c r="M14" s="1021"/>
      <c r="N14" s="1025"/>
      <c r="O14" s="1026"/>
      <c r="P14" s="1128"/>
    </row>
    <row r="15" spans="1:17" ht="16.5" x14ac:dyDescent="0.3">
      <c r="A15" s="1020"/>
      <c r="B15" s="1042" t="s">
        <v>49</v>
      </c>
      <c r="C15" s="1406" t="s">
        <v>341</v>
      </c>
      <c r="D15" s="1407"/>
      <c r="E15" s="1041" t="s">
        <v>380</v>
      </c>
      <c r="F15" s="1042" t="s">
        <v>25</v>
      </c>
      <c r="G15" s="1043" t="s">
        <v>24</v>
      </c>
      <c r="H15" s="1044"/>
      <c r="I15" s="1039" t="s">
        <v>342</v>
      </c>
      <c r="J15" s="1040"/>
      <c r="K15" s="1156" t="s">
        <v>27</v>
      </c>
      <c r="L15" s="1045" t="s">
        <v>381</v>
      </c>
      <c r="M15" s="1021"/>
      <c r="N15" s="1025"/>
      <c r="O15" s="1026"/>
      <c r="P15" s="1128"/>
    </row>
    <row r="16" spans="1:17" ht="16.5" x14ac:dyDescent="0.3">
      <c r="A16" s="1020"/>
      <c r="B16" s="1060">
        <v>1</v>
      </c>
      <c r="C16" s="1402" t="s">
        <v>549</v>
      </c>
      <c r="D16" s="1403"/>
      <c r="E16" s="1046">
        <f>I12*0.03</f>
        <v>0.55049999999999999</v>
      </c>
      <c r="F16" s="1047">
        <f>ROUND(E16/I12,2)</f>
        <v>0.03</v>
      </c>
      <c r="G16" s="1048" t="str">
        <f>IF(C16=0,0,VLOOKUP(C16,Tabla1[],2,FALSE))</f>
        <v>Libra</v>
      </c>
      <c r="H16" s="1049"/>
      <c r="I16" s="1050">
        <f>IF(C16=0,0,VLOOKUP(C16,Tabla1[],3,FALSE))</f>
        <v>10</v>
      </c>
      <c r="J16" s="1051"/>
      <c r="K16" s="1157">
        <f>+F16*I16</f>
        <v>0.3</v>
      </c>
      <c r="L16" s="1052">
        <f>E16*I16</f>
        <v>5.5049999999999999</v>
      </c>
      <c r="M16" s="1021"/>
      <c r="N16" s="1025"/>
      <c r="O16" s="1026"/>
      <c r="P16" s="1128"/>
    </row>
    <row r="17" spans="1:16" ht="16.5" x14ac:dyDescent="0.3">
      <c r="A17" s="1020"/>
      <c r="B17" s="1060">
        <v>2</v>
      </c>
      <c r="C17" s="1402" t="s">
        <v>934</v>
      </c>
      <c r="D17" s="1403"/>
      <c r="E17" s="1046">
        <f>I12*0.11</f>
        <v>2.0185</v>
      </c>
      <c r="F17" s="1047">
        <f>ROUND(E17/I12,2)</f>
        <v>0.11</v>
      </c>
      <c r="G17" s="1048" t="s">
        <v>44</v>
      </c>
      <c r="H17" s="1049"/>
      <c r="I17" s="1050">
        <v>5</v>
      </c>
      <c r="J17" s="1051"/>
      <c r="K17" s="1157">
        <f t="shared" ref="K17:K25" si="0">+F17*I17</f>
        <v>0.55000000000000004</v>
      </c>
      <c r="L17" s="1052">
        <f t="shared" ref="L17:L25" si="1">E17*I17</f>
        <v>10.092499999999999</v>
      </c>
      <c r="M17" s="1021"/>
      <c r="N17" s="1025"/>
      <c r="O17" s="1026"/>
      <c r="P17" s="1128"/>
    </row>
    <row r="18" spans="1:16" ht="16.5" x14ac:dyDescent="0.3">
      <c r="A18" s="1020"/>
      <c r="B18" s="1060">
        <v>3</v>
      </c>
      <c r="C18" s="1402" t="s">
        <v>523</v>
      </c>
      <c r="D18" s="1403"/>
      <c r="E18" s="1046">
        <f>I12*0.1</f>
        <v>1.8350000000000002</v>
      </c>
      <c r="F18" s="1047">
        <f>ROUND(E18/I12,2)</f>
        <v>0.1</v>
      </c>
      <c r="G18" s="1048" t="str">
        <f>IF(C18=0,0,VLOOKUP(C18,Tabla1[],2,FALSE))</f>
        <v>Bolsa</v>
      </c>
      <c r="H18" s="1049"/>
      <c r="I18" s="1050">
        <f>IF(C18=0,0,VLOOKUP(C18,Tabla1[],3,FALSE))</f>
        <v>50</v>
      </c>
      <c r="J18" s="1051"/>
      <c r="K18" s="1157">
        <f t="shared" si="0"/>
        <v>5</v>
      </c>
      <c r="L18" s="1052">
        <f t="shared" si="1"/>
        <v>91.750000000000014</v>
      </c>
      <c r="M18" s="1021"/>
      <c r="N18" s="1025"/>
      <c r="O18" s="1026"/>
      <c r="P18" s="1128"/>
    </row>
    <row r="19" spans="1:16" ht="16.5" x14ac:dyDescent="0.3">
      <c r="A19" s="1020"/>
      <c r="B19" s="1060"/>
      <c r="C19" s="1411"/>
      <c r="D19" s="1411"/>
      <c r="E19" s="1046"/>
      <c r="F19" s="1047"/>
      <c r="G19" s="1048"/>
      <c r="H19" s="1049"/>
      <c r="I19" s="1050"/>
      <c r="J19" s="1051"/>
      <c r="K19" s="1157"/>
      <c r="L19" s="1052">
        <f t="shared" si="1"/>
        <v>0</v>
      </c>
      <c r="M19" s="1021"/>
      <c r="N19" s="1025"/>
      <c r="O19" s="1026"/>
      <c r="P19" s="1128"/>
    </row>
    <row r="20" spans="1:16" ht="16.5" x14ac:dyDescent="0.3">
      <c r="A20" s="1020"/>
      <c r="B20" s="1060"/>
      <c r="C20" s="1412"/>
      <c r="D20" s="1412"/>
      <c r="E20" s="1046"/>
      <c r="F20" s="1047"/>
      <c r="G20" s="1048"/>
      <c r="H20" s="1049"/>
      <c r="I20" s="1050">
        <f>IF(C20=0,0,VLOOKUP(C20,Tabla1[],3,FALSE))</f>
        <v>0</v>
      </c>
      <c r="J20" s="1051"/>
      <c r="K20" s="1157">
        <f t="shared" si="0"/>
        <v>0</v>
      </c>
      <c r="L20" s="1052">
        <f t="shared" si="1"/>
        <v>0</v>
      </c>
      <c r="M20" s="1021"/>
      <c r="N20" s="1025"/>
      <c r="O20" s="1026"/>
      <c r="P20" s="1128"/>
    </row>
    <row r="21" spans="1:16" ht="16.5" x14ac:dyDescent="0.3">
      <c r="A21" s="1020"/>
      <c r="B21" s="1060"/>
      <c r="C21" s="1412"/>
      <c r="D21" s="1412"/>
      <c r="E21" s="1046"/>
      <c r="F21" s="1053"/>
      <c r="G21" s="1054"/>
      <c r="H21" s="1049"/>
      <c r="I21" s="1050">
        <f>IF(C21=0,0,VLOOKUP(C21,Tabla1[],3,FALSE))</f>
        <v>0</v>
      </c>
      <c r="J21" s="1051"/>
      <c r="K21" s="1157">
        <f t="shared" si="0"/>
        <v>0</v>
      </c>
      <c r="L21" s="1052">
        <f t="shared" si="1"/>
        <v>0</v>
      </c>
      <c r="M21" s="1021"/>
      <c r="N21" s="1025"/>
      <c r="O21" s="1026"/>
      <c r="P21" s="1128"/>
    </row>
    <row r="22" spans="1:16" ht="16.5" x14ac:dyDescent="0.3">
      <c r="A22" s="1020"/>
      <c r="B22" s="1060"/>
      <c r="C22" s="1412"/>
      <c r="D22" s="1412"/>
      <c r="E22" s="1046"/>
      <c r="F22" s="1053"/>
      <c r="G22" s="1054"/>
      <c r="H22" s="1049"/>
      <c r="I22" s="1050">
        <f>IF(C22=0,0,VLOOKUP(C22,Tabla1[],3,FALSE))</f>
        <v>0</v>
      </c>
      <c r="J22" s="1051"/>
      <c r="K22" s="1157">
        <f t="shared" si="0"/>
        <v>0</v>
      </c>
      <c r="L22" s="1052">
        <f t="shared" si="1"/>
        <v>0</v>
      </c>
      <c r="M22" s="1021"/>
      <c r="N22" s="1025"/>
      <c r="O22" s="1026"/>
      <c r="P22" s="1128"/>
    </row>
    <row r="23" spans="1:16" ht="16.5" x14ac:dyDescent="0.3">
      <c r="A23" s="1020"/>
      <c r="B23" s="1060"/>
      <c r="C23" s="1412"/>
      <c r="D23" s="1412"/>
      <c r="E23" s="1046"/>
      <c r="F23" s="1053"/>
      <c r="G23" s="1054"/>
      <c r="H23" s="1049"/>
      <c r="I23" s="1050">
        <f>IF(C23=0,0,VLOOKUP(C23,Tabla1[],3,FALSE))</f>
        <v>0</v>
      </c>
      <c r="J23" s="1051"/>
      <c r="K23" s="1157">
        <f t="shared" si="0"/>
        <v>0</v>
      </c>
      <c r="L23" s="1052">
        <f t="shared" si="1"/>
        <v>0</v>
      </c>
      <c r="M23" s="1021"/>
      <c r="N23" s="1025"/>
      <c r="O23" s="1026"/>
      <c r="P23" s="1128"/>
    </row>
    <row r="24" spans="1:16" ht="16.5" x14ac:dyDescent="0.3">
      <c r="A24" s="1020"/>
      <c r="B24" s="1060"/>
      <c r="C24" s="1412"/>
      <c r="D24" s="1412"/>
      <c r="E24" s="1046"/>
      <c r="F24" s="1053"/>
      <c r="G24" s="1054"/>
      <c r="H24" s="1049"/>
      <c r="I24" s="1050">
        <f>IF(C24=0,0,VLOOKUP(C24,Tabla1[],3,FALSE))</f>
        <v>0</v>
      </c>
      <c r="J24" s="1051"/>
      <c r="K24" s="1157">
        <f t="shared" si="0"/>
        <v>0</v>
      </c>
      <c r="L24" s="1052">
        <f t="shared" si="1"/>
        <v>0</v>
      </c>
      <c r="M24" s="1021"/>
      <c r="N24" s="1025"/>
      <c r="O24" s="1026"/>
      <c r="P24" s="1128"/>
    </row>
    <row r="25" spans="1:16" ht="16.5" x14ac:dyDescent="0.3">
      <c r="A25" s="1020"/>
      <c r="B25" s="1060"/>
      <c r="C25" s="1412"/>
      <c r="D25" s="1412"/>
      <c r="E25" s="1046"/>
      <c r="F25" s="1053"/>
      <c r="G25" s="1054"/>
      <c r="H25" s="1049"/>
      <c r="I25" s="1050">
        <f>IF(C25=0,0,VLOOKUP(C25,Tabla1[],3,FALSE))</f>
        <v>0</v>
      </c>
      <c r="J25" s="1051"/>
      <c r="K25" s="1157">
        <f t="shared" si="0"/>
        <v>0</v>
      </c>
      <c r="L25" s="1052">
        <f t="shared" si="1"/>
        <v>0</v>
      </c>
      <c r="M25" s="1021"/>
      <c r="N25" s="1025"/>
      <c r="O25" s="1026"/>
      <c r="P25" s="1128"/>
    </row>
    <row r="26" spans="1:16" ht="17.25" thickBot="1" x14ac:dyDescent="0.35">
      <c r="A26" s="1020"/>
      <c r="B26" s="1022"/>
      <c r="C26" s="1021"/>
      <c r="D26" s="1021"/>
      <c r="E26" s="1022"/>
      <c r="F26" s="1022"/>
      <c r="G26" s="1023"/>
      <c r="H26" s="1021"/>
      <c r="I26" s="1024"/>
      <c r="J26" s="1024"/>
      <c r="K26" s="1024"/>
      <c r="L26" s="1021"/>
      <c r="M26" s="1021"/>
      <c r="N26" s="1025"/>
      <c r="O26" s="1026"/>
      <c r="P26" s="1128"/>
    </row>
    <row r="27" spans="1:16" ht="17.25" thickBot="1" x14ac:dyDescent="0.35">
      <c r="A27" s="1020"/>
      <c r="B27" s="1022"/>
      <c r="C27" s="1021"/>
      <c r="D27" s="1021"/>
      <c r="E27" s="1022"/>
      <c r="F27" s="1408" t="s">
        <v>344</v>
      </c>
      <c r="G27" s="1409"/>
      <c r="H27" s="1409"/>
      <c r="I27" s="1410"/>
      <c r="J27" s="1024"/>
      <c r="K27" s="1158">
        <f>+SUM(K16:K25)</f>
        <v>5.85</v>
      </c>
      <c r="L27" s="1055">
        <f>+SUM(L16:L25)</f>
        <v>107.34750000000001</v>
      </c>
      <c r="M27" s="1021"/>
      <c r="N27" s="1025"/>
      <c r="O27" s="1026"/>
      <c r="P27" s="1128"/>
    </row>
    <row r="28" spans="1:16" ht="17.25" thickBot="1" x14ac:dyDescent="0.35">
      <c r="A28" s="1020"/>
      <c r="B28" s="1022"/>
      <c r="C28" s="1021"/>
      <c r="D28" s="1021"/>
      <c r="E28" s="1022"/>
      <c r="F28" s="1022"/>
      <c r="G28" s="1023"/>
      <c r="H28" s="1021"/>
      <c r="I28" s="1024"/>
      <c r="J28" s="1024"/>
      <c r="K28" s="1024"/>
      <c r="L28" s="1021"/>
      <c r="M28" s="1021"/>
      <c r="N28" s="1025"/>
      <c r="O28" s="1026"/>
      <c r="P28" s="1128"/>
    </row>
    <row r="29" spans="1:16" ht="17.25" thickBot="1" x14ac:dyDescent="0.35">
      <c r="A29" s="1020"/>
      <c r="B29" s="1389" t="s">
        <v>382</v>
      </c>
      <c r="C29" s="1390"/>
      <c r="D29" s="1390"/>
      <c r="E29" s="1390"/>
      <c r="F29" s="1390"/>
      <c r="G29" s="1391"/>
      <c r="H29" s="1021"/>
      <c r="I29" s="1024"/>
      <c r="J29" s="1024"/>
      <c r="K29" s="1024"/>
      <c r="L29" s="1021"/>
      <c r="M29" s="1021"/>
      <c r="N29" s="1025"/>
      <c r="O29" s="1026"/>
      <c r="P29" s="1128"/>
    </row>
    <row r="30" spans="1:16" ht="16.5" x14ac:dyDescent="0.3">
      <c r="A30" s="1020"/>
      <c r="B30" s="1056" t="s">
        <v>49</v>
      </c>
      <c r="C30" s="1392" t="s">
        <v>341</v>
      </c>
      <c r="D30" s="1393"/>
      <c r="E30" s="1041" t="s">
        <v>380</v>
      </c>
      <c r="F30" s="1056" t="s">
        <v>25</v>
      </c>
      <c r="G30" s="1043" t="s">
        <v>24</v>
      </c>
      <c r="H30" s="1038"/>
      <c r="I30" s="1039" t="s">
        <v>342</v>
      </c>
      <c r="J30" s="1040"/>
      <c r="K30" s="1039" t="s">
        <v>27</v>
      </c>
      <c r="L30" s="1045" t="s">
        <v>381</v>
      </c>
      <c r="M30" s="1021"/>
      <c r="N30" s="1025"/>
      <c r="O30" s="1026"/>
      <c r="P30" s="1128"/>
    </row>
    <row r="31" spans="1:16" ht="16.5" x14ac:dyDescent="0.3">
      <c r="A31" s="1020"/>
      <c r="B31" s="1053"/>
      <c r="C31" s="1384"/>
      <c r="D31" s="1385"/>
      <c r="E31" s="1057"/>
      <c r="F31" s="1053"/>
      <c r="G31" s="1054"/>
      <c r="H31" s="1021"/>
      <c r="I31" s="1050">
        <f>IF(C31=0,0,VLOOKUP(C31,Tabla2[],3,FALSE))</f>
        <v>0</v>
      </c>
      <c r="J31" s="1024"/>
      <c r="K31" s="1157">
        <f>+F31*I31</f>
        <v>0</v>
      </c>
      <c r="L31" s="1052">
        <f>E31*I31</f>
        <v>0</v>
      </c>
      <c r="M31" s="1021"/>
      <c r="N31" s="1025"/>
      <c r="O31" s="1026"/>
      <c r="P31" s="1128"/>
    </row>
    <row r="32" spans="1:16" ht="16.5" x14ac:dyDescent="0.3">
      <c r="A32" s="1020"/>
      <c r="B32" s="1053"/>
      <c r="C32" s="1165"/>
      <c r="D32" s="1166"/>
      <c r="E32" s="1057"/>
      <c r="F32" s="1053"/>
      <c r="G32" s="1054"/>
      <c r="H32" s="1021"/>
      <c r="I32" s="1050">
        <f>IF(C32=0,0,VLOOKUP(C32,Tabla2[],3,FALSE))</f>
        <v>0</v>
      </c>
      <c r="J32" s="1024"/>
      <c r="K32" s="1157">
        <f t="shared" ref="K32:K34" si="2">+F32*I32</f>
        <v>0</v>
      </c>
      <c r="L32" s="1052">
        <f t="shared" ref="L32:L34" si="3">E32*I32</f>
        <v>0</v>
      </c>
      <c r="M32" s="1021"/>
      <c r="N32" s="1025"/>
      <c r="O32" s="1026"/>
      <c r="P32" s="1128"/>
    </row>
    <row r="33" spans="1:16" ht="16.5" x14ac:dyDescent="0.3">
      <c r="A33" s="1020"/>
      <c r="B33" s="1053"/>
      <c r="C33" s="1165"/>
      <c r="D33" s="1166"/>
      <c r="E33" s="1057"/>
      <c r="F33" s="1053"/>
      <c r="G33" s="1054"/>
      <c r="H33" s="1021"/>
      <c r="I33" s="1050">
        <f>IF(C33=0,0,VLOOKUP(C33,Tabla2[],3,FALSE))</f>
        <v>0</v>
      </c>
      <c r="J33" s="1024"/>
      <c r="K33" s="1157">
        <f t="shared" si="2"/>
        <v>0</v>
      </c>
      <c r="L33" s="1052">
        <f t="shared" si="3"/>
        <v>0</v>
      </c>
      <c r="M33" s="1021"/>
      <c r="N33" s="1025"/>
      <c r="O33" s="1026"/>
      <c r="P33" s="1128"/>
    </row>
    <row r="34" spans="1:16" ht="16.5" x14ac:dyDescent="0.3">
      <c r="A34" s="1020"/>
      <c r="B34" s="1053"/>
      <c r="C34" s="1384"/>
      <c r="D34" s="1385"/>
      <c r="E34" s="1057"/>
      <c r="F34" s="1053"/>
      <c r="G34" s="1054"/>
      <c r="H34" s="1021"/>
      <c r="I34" s="1050">
        <f>IF(C34=0,0,VLOOKUP(C34,Tabla2[],3,FALSE))</f>
        <v>0</v>
      </c>
      <c r="J34" s="1024"/>
      <c r="K34" s="1157">
        <f t="shared" si="2"/>
        <v>0</v>
      </c>
      <c r="L34" s="1052">
        <f t="shared" si="3"/>
        <v>0</v>
      </c>
      <c r="M34" s="1021"/>
      <c r="N34" s="1025"/>
      <c r="O34" s="1026"/>
      <c r="P34" s="1128"/>
    </row>
    <row r="35" spans="1:16" ht="17.25" thickBot="1" x14ac:dyDescent="0.35">
      <c r="A35" s="1020"/>
      <c r="B35" s="1022"/>
      <c r="C35" s="1021"/>
      <c r="D35" s="1021"/>
      <c r="E35" s="1022"/>
      <c r="F35" s="1022"/>
      <c r="G35" s="1023"/>
      <c r="H35" s="1021"/>
      <c r="I35" s="1024"/>
      <c r="J35" s="1024"/>
      <c r="K35" s="1024"/>
      <c r="L35" s="1021"/>
      <c r="M35" s="1021"/>
      <c r="N35" s="1025"/>
      <c r="O35" s="1026"/>
      <c r="P35" s="1128"/>
    </row>
    <row r="36" spans="1:16" ht="17.25" thickBot="1" x14ac:dyDescent="0.35">
      <c r="A36" s="1020"/>
      <c r="B36" s="1022"/>
      <c r="C36" s="1021"/>
      <c r="D36" s="1021"/>
      <c r="E36" s="1022"/>
      <c r="F36" s="1408" t="s">
        <v>387</v>
      </c>
      <c r="G36" s="1409"/>
      <c r="H36" s="1409"/>
      <c r="I36" s="1410"/>
      <c r="J36" s="1024"/>
      <c r="K36" s="1158">
        <f>+SUM(K31:K34)</f>
        <v>0</v>
      </c>
      <c r="L36" s="1055">
        <f>+SUM(L31:L34)</f>
        <v>0</v>
      </c>
      <c r="M36" s="1021"/>
      <c r="N36" s="1025"/>
      <c r="O36" s="1026"/>
      <c r="P36" s="1128"/>
    </row>
    <row r="37" spans="1:16" ht="17.25" thickBot="1" x14ac:dyDescent="0.35">
      <c r="A37" s="1020"/>
      <c r="B37" s="1022"/>
      <c r="C37" s="1021"/>
      <c r="D37" s="1021"/>
      <c r="E37" s="1022"/>
      <c r="F37" s="1022"/>
      <c r="G37" s="1023"/>
      <c r="H37" s="1021"/>
      <c r="I37" s="1024"/>
      <c r="J37" s="1024"/>
      <c r="K37" s="1024"/>
      <c r="L37" s="1021"/>
      <c r="M37" s="1021"/>
      <c r="N37" s="1025"/>
      <c r="O37" s="1026"/>
      <c r="P37" s="1128"/>
    </row>
    <row r="38" spans="1:16" ht="17.25" thickBot="1" x14ac:dyDescent="0.35">
      <c r="A38" s="1020"/>
      <c r="B38" s="1389" t="s">
        <v>345</v>
      </c>
      <c r="C38" s="1390"/>
      <c r="D38" s="1390"/>
      <c r="E38" s="1390"/>
      <c r="F38" s="1390"/>
      <c r="G38" s="1391"/>
      <c r="H38" s="1021"/>
      <c r="I38" s="1024"/>
      <c r="J38" s="1024"/>
      <c r="K38" s="1024"/>
      <c r="L38" s="1021"/>
      <c r="M38" s="1021"/>
      <c r="N38" s="1025"/>
      <c r="O38" s="1026"/>
      <c r="P38" s="1128"/>
    </row>
    <row r="39" spans="1:16" ht="16.5" x14ac:dyDescent="0.3">
      <c r="A39" s="1020"/>
      <c r="B39" s="1056" t="s">
        <v>49</v>
      </c>
      <c r="C39" s="1392" t="s">
        <v>341</v>
      </c>
      <c r="D39" s="1393"/>
      <c r="E39" s="1041" t="s">
        <v>380</v>
      </c>
      <c r="F39" s="1056" t="s">
        <v>25</v>
      </c>
      <c r="G39" s="1043" t="s">
        <v>24</v>
      </c>
      <c r="H39" s="1038"/>
      <c r="I39" s="1039" t="s">
        <v>342</v>
      </c>
      <c r="J39" s="1040"/>
      <c r="K39" s="1039" t="s">
        <v>27</v>
      </c>
      <c r="L39" s="1045" t="s">
        <v>381</v>
      </c>
      <c r="M39" s="1021"/>
      <c r="N39" s="1025"/>
      <c r="O39" s="1026"/>
      <c r="P39" s="1128"/>
    </row>
    <row r="40" spans="1:16" ht="16.5" x14ac:dyDescent="0.3">
      <c r="A40" s="1020"/>
      <c r="B40" s="1060">
        <v>1</v>
      </c>
      <c r="C40" s="1411" t="s">
        <v>821</v>
      </c>
      <c r="D40" s="1411"/>
      <c r="E40" s="1046">
        <f>I12</f>
        <v>18.350000000000001</v>
      </c>
      <c r="F40" s="1047">
        <f>ROUND(E40/I12,2)</f>
        <v>1</v>
      </c>
      <c r="G40" s="1048" t="s">
        <v>43</v>
      </c>
      <c r="H40" s="1049"/>
      <c r="I40" s="1050">
        <v>4.1500000000000004</v>
      </c>
      <c r="J40" s="1024"/>
      <c r="K40" s="1157">
        <f>+F40*I40</f>
        <v>4.1500000000000004</v>
      </c>
      <c r="L40" s="1052">
        <f>E40*I40</f>
        <v>76.152500000000018</v>
      </c>
      <c r="M40" s="1021"/>
      <c r="N40" s="1025"/>
      <c r="O40" s="1026"/>
      <c r="P40" s="1128"/>
    </row>
    <row r="41" spans="1:16" ht="16.5" x14ac:dyDescent="0.3">
      <c r="A41" s="1020"/>
      <c r="B41" s="1060"/>
      <c r="C41" s="1411"/>
      <c r="D41" s="1411"/>
      <c r="E41" s="1046">
        <f>I12</f>
        <v>18.350000000000001</v>
      </c>
      <c r="F41" s="1047"/>
      <c r="G41" s="1048"/>
      <c r="H41" s="1021"/>
      <c r="I41" s="1050">
        <f>IF(C41=0,0,VLOOKUP(C41,Tabla2[],3,FALSE))</f>
        <v>0</v>
      </c>
      <c r="J41" s="1024"/>
      <c r="K41" s="1157">
        <f>+F41*I41</f>
        <v>0</v>
      </c>
      <c r="L41" s="1052">
        <f t="shared" ref="L41:L42" si="4">E41*I41</f>
        <v>0</v>
      </c>
      <c r="M41" s="1021"/>
      <c r="N41" s="1025"/>
      <c r="O41" s="1026"/>
      <c r="P41" s="1128"/>
    </row>
    <row r="42" spans="1:16" ht="16.5" x14ac:dyDescent="0.3">
      <c r="A42" s="1020"/>
      <c r="B42" s="1060"/>
      <c r="C42" s="1412"/>
      <c r="D42" s="1412"/>
      <c r="E42" s="1046"/>
      <c r="F42" s="1053"/>
      <c r="G42" s="1048"/>
      <c r="H42" s="1021"/>
      <c r="I42" s="1050">
        <f>IF(C42=0,0,VLOOKUP(C42,Tabla2[],3,FALSE))</f>
        <v>0</v>
      </c>
      <c r="J42" s="1024"/>
      <c r="K42" s="1157">
        <f t="shared" ref="K42" si="5">+F42*I42</f>
        <v>0</v>
      </c>
      <c r="L42" s="1052">
        <f t="shared" si="4"/>
        <v>0</v>
      </c>
      <c r="M42" s="1021"/>
      <c r="N42" s="1025"/>
      <c r="O42" s="1026"/>
      <c r="P42" s="1128"/>
    </row>
    <row r="43" spans="1:16" ht="17.25" thickBot="1" x14ac:dyDescent="0.35">
      <c r="A43" s="1020"/>
      <c r="B43" s="1022"/>
      <c r="C43" s="1021"/>
      <c r="D43" s="1021"/>
      <c r="E43" s="1022"/>
      <c r="F43" s="1022"/>
      <c r="G43" s="1023"/>
      <c r="H43" s="1021"/>
      <c r="I43" s="1024"/>
      <c r="J43" s="1024"/>
      <c r="K43" s="1024"/>
      <c r="L43" s="1021"/>
      <c r="M43" s="1021"/>
      <c r="N43" s="1025"/>
      <c r="O43" s="1026"/>
      <c r="P43" s="1128"/>
    </row>
    <row r="44" spans="1:16" ht="17.25" thickBot="1" x14ac:dyDescent="0.35">
      <c r="A44" s="1020"/>
      <c r="B44" s="1022"/>
      <c r="C44" s="1021"/>
      <c r="D44" s="1021"/>
      <c r="E44" s="1022"/>
      <c r="F44" s="1408" t="s">
        <v>346</v>
      </c>
      <c r="G44" s="1409"/>
      <c r="H44" s="1409"/>
      <c r="I44" s="1410"/>
      <c r="J44" s="1024"/>
      <c r="K44" s="1158">
        <f>+SUM(K40:K42)</f>
        <v>4.1500000000000004</v>
      </c>
      <c r="L44" s="1055">
        <f>+SUM(L40:L42)</f>
        <v>76.152500000000018</v>
      </c>
      <c r="M44" s="1021"/>
      <c r="N44" s="1025"/>
      <c r="O44" s="1026"/>
      <c r="P44" s="1128"/>
    </row>
    <row r="45" spans="1:16" ht="16.5" x14ac:dyDescent="0.3">
      <c r="A45" s="1020"/>
      <c r="B45" s="1022"/>
      <c r="C45" s="1021"/>
      <c r="D45" s="1021"/>
      <c r="E45" s="1022"/>
      <c r="F45" s="1022"/>
      <c r="G45" s="1023"/>
      <c r="H45" s="1021"/>
      <c r="I45" s="1024"/>
      <c r="J45" s="1024"/>
      <c r="K45" s="1024"/>
      <c r="L45" s="1021"/>
      <c r="M45" s="1021"/>
      <c r="N45" s="1025"/>
      <c r="O45" s="1026"/>
      <c r="P45" s="1128"/>
    </row>
    <row r="46" spans="1:16" ht="15" customHeight="1" thickBot="1" x14ac:dyDescent="0.35">
      <c r="A46" s="1020"/>
      <c r="B46" s="1022"/>
      <c r="C46" s="1021"/>
      <c r="D46" s="1021"/>
      <c r="E46" s="1022"/>
      <c r="F46" s="1022"/>
      <c r="G46" s="1023"/>
      <c r="H46" s="1021"/>
      <c r="I46" s="1024"/>
      <c r="J46" s="1024"/>
      <c r="K46" s="1024"/>
      <c r="L46" s="1021"/>
      <c r="M46" s="1021"/>
      <c r="N46" s="1025"/>
      <c r="O46" s="1026"/>
      <c r="P46" s="1128"/>
    </row>
    <row r="47" spans="1:16" ht="17.25" thickBot="1" x14ac:dyDescent="0.35">
      <c r="A47" s="1020"/>
      <c r="B47" s="1022"/>
      <c r="C47" s="1021"/>
      <c r="D47" s="1021"/>
      <c r="E47" s="1022"/>
      <c r="F47" s="1408" t="s">
        <v>388</v>
      </c>
      <c r="G47" s="1409"/>
      <c r="H47" s="1409"/>
      <c r="I47" s="1410"/>
      <c r="J47" s="1024"/>
      <c r="K47" s="1158">
        <f>(+K27+K36+K44)</f>
        <v>10</v>
      </c>
      <c r="L47" s="1055">
        <f>(+L27+L36+L44)</f>
        <v>183.50000000000003</v>
      </c>
      <c r="M47" s="1021"/>
      <c r="N47" s="1065"/>
      <c r="O47" s="1066"/>
      <c r="P47" s="1130"/>
    </row>
    <row r="48" spans="1:16" ht="7.5" customHeight="1" thickBot="1" x14ac:dyDescent="0.35">
      <c r="A48" s="1020"/>
      <c r="B48" s="1022"/>
      <c r="C48" s="1021"/>
      <c r="D48" s="1021"/>
      <c r="E48" s="1022"/>
      <c r="F48" s="1022"/>
      <c r="G48" s="1023"/>
      <c r="H48" s="1021"/>
      <c r="I48" s="1024"/>
      <c r="J48" s="1024"/>
      <c r="K48" s="1024"/>
      <c r="L48" s="1021"/>
      <c r="M48" s="1021"/>
      <c r="N48" s="1065"/>
      <c r="O48" s="1067"/>
      <c r="P48" s="1130"/>
    </row>
    <row r="49" spans="1:17" ht="17.25" thickBot="1" x14ac:dyDescent="0.35">
      <c r="A49" s="1020"/>
      <c r="B49" s="1022"/>
      <c r="C49" s="1021"/>
      <c r="D49" s="1021"/>
      <c r="E49" s="1022"/>
      <c r="F49" s="1408" t="s">
        <v>384</v>
      </c>
      <c r="G49" s="1409"/>
      <c r="H49" s="1409"/>
      <c r="I49" s="1410"/>
      <c r="J49" s="1024"/>
      <c r="K49" s="1158">
        <f>K47*$N$2</f>
        <v>4</v>
      </c>
      <c r="L49" s="1055">
        <f>L47*$N$2</f>
        <v>73.40000000000002</v>
      </c>
      <c r="M49" s="1021"/>
      <c r="N49" s="1025"/>
      <c r="O49" s="1026"/>
      <c r="P49" s="1128"/>
    </row>
    <row r="50" spans="1:17" ht="7.5" customHeight="1" thickBot="1" x14ac:dyDescent="0.35">
      <c r="A50" s="1020"/>
      <c r="B50" s="1022"/>
      <c r="C50" s="1021"/>
      <c r="D50" s="1021"/>
      <c r="E50" s="1022"/>
      <c r="F50" s="1022"/>
      <c r="G50" s="1023"/>
      <c r="H50" s="1021"/>
      <c r="I50" s="1024"/>
      <c r="J50" s="1024"/>
      <c r="K50" s="1024"/>
      <c r="L50" s="1021"/>
      <c r="M50" s="1021"/>
      <c r="N50" s="1025"/>
      <c r="O50" s="1026"/>
      <c r="P50" s="1128"/>
    </row>
    <row r="51" spans="1:17" ht="17.25" thickBot="1" x14ac:dyDescent="0.35">
      <c r="A51" s="1020"/>
      <c r="B51" s="1022"/>
      <c r="C51" s="1021"/>
      <c r="D51" s="1021"/>
      <c r="E51" s="1022"/>
      <c r="F51" s="1408" t="s">
        <v>385</v>
      </c>
      <c r="G51" s="1409"/>
      <c r="H51" s="1409"/>
      <c r="I51" s="1410"/>
      <c r="J51" s="1024"/>
      <c r="K51" s="1158">
        <f>+K47+K49</f>
        <v>14</v>
      </c>
      <c r="L51" s="1055">
        <f>+L47+L49</f>
        <v>256.90000000000003</v>
      </c>
      <c r="M51" s="1021"/>
      <c r="N51" s="1025"/>
      <c r="O51" s="1026"/>
      <c r="P51" s="1128"/>
    </row>
    <row r="52" spans="1:17" ht="17.25" thickBot="1" x14ac:dyDescent="0.35">
      <c r="A52" s="1020"/>
      <c r="B52" s="1022"/>
      <c r="C52" s="1021"/>
      <c r="D52" s="1021"/>
      <c r="E52" s="1022"/>
      <c r="F52" s="1061"/>
      <c r="G52" s="1062"/>
      <c r="H52" s="1063"/>
      <c r="I52" s="1064"/>
      <c r="J52" s="1024"/>
      <c r="K52" s="1159"/>
      <c r="L52" s="1068">
        <f>L51/I12</f>
        <v>14</v>
      </c>
      <c r="M52" s="1069">
        <f>(K51-L52)*I12</f>
        <v>0</v>
      </c>
      <c r="N52" s="1025"/>
      <c r="O52" s="1026"/>
      <c r="P52" s="1128"/>
    </row>
    <row r="53" spans="1:17" ht="16.5" x14ac:dyDescent="0.3">
      <c r="A53" s="1020"/>
      <c r="B53" s="1106"/>
      <c r="C53" s="1152"/>
      <c r="D53" s="1152"/>
      <c r="E53" s="1022"/>
      <c r="F53" s="1022"/>
      <c r="G53" s="1023"/>
      <c r="H53" s="1021"/>
      <c r="I53" s="1024"/>
      <c r="J53" s="1024"/>
      <c r="K53" s="1024"/>
      <c r="L53" s="1021"/>
      <c r="M53" s="1021"/>
      <c r="N53" s="1025"/>
      <c r="O53" s="1026"/>
      <c r="P53" s="1128"/>
    </row>
    <row r="54" spans="1:17" ht="16.5" x14ac:dyDescent="0.3">
      <c r="A54" s="1020"/>
      <c r="B54" s="1106"/>
      <c r="C54" s="1152"/>
      <c r="D54" s="1152"/>
      <c r="E54" s="1022"/>
      <c r="F54" s="1022"/>
      <c r="G54" s="1023"/>
      <c r="H54" s="1021"/>
      <c r="I54" s="1024"/>
      <c r="J54" s="1024"/>
      <c r="K54" s="1024"/>
      <c r="L54" s="1021"/>
      <c r="M54" s="1021"/>
      <c r="N54" s="1025"/>
      <c r="O54" s="1026"/>
      <c r="P54" s="1128"/>
    </row>
    <row r="55" spans="1:17" ht="16.5" x14ac:dyDescent="0.3">
      <c r="A55" s="1020"/>
      <c r="B55" s="1105" t="s">
        <v>379</v>
      </c>
      <c r="C55" s="1038"/>
      <c r="D55" s="1414" t="s">
        <v>341</v>
      </c>
      <c r="E55" s="1414"/>
      <c r="F55" s="1414"/>
      <c r="G55" s="1414"/>
      <c r="H55" s="1038"/>
      <c r="I55" s="1039" t="s">
        <v>25</v>
      </c>
      <c r="J55" s="1040"/>
      <c r="K55" s="1039" t="s">
        <v>24</v>
      </c>
      <c r="L55" s="1021"/>
      <c r="M55" s="1021"/>
      <c r="N55" s="1025"/>
      <c r="O55" s="1026"/>
      <c r="P55" s="1128"/>
    </row>
    <row r="56" spans="1:17" s="1037" customFormat="1" ht="30.75" customHeight="1" x14ac:dyDescent="0.25">
      <c r="A56" s="1033"/>
      <c r="B56" s="1074">
        <f>'(01)A. TRABAJO EXTRA.'!B26</f>
        <v>109.02</v>
      </c>
      <c r="C56" s="1034"/>
      <c r="D56" s="1428" t="str">
        <f>'(01)A. TRABAJO EXTRA.'!C26</f>
        <v>DEMOLICIÓN DE MUROS DE MAMPOSTERÍA</v>
      </c>
      <c r="E56" s="1429"/>
      <c r="F56" s="1429"/>
      <c r="G56" s="1429"/>
      <c r="H56" s="1075"/>
      <c r="I56" s="1074">
        <f>'(01)A. TRABAJO EXTRA.'!G26</f>
        <v>17.100000000000001</v>
      </c>
      <c r="J56" s="1076"/>
      <c r="K56" s="1155" t="str">
        <f>'(01)A. TRABAJO EXTRA.'!F26</f>
        <v>m²</v>
      </c>
      <c r="L56" s="1034"/>
      <c r="M56" s="1034"/>
      <c r="N56" s="1035"/>
      <c r="O56" s="1036"/>
      <c r="P56" s="1129"/>
      <c r="Q56" s="1132"/>
    </row>
    <row r="57" spans="1:17" ht="17.25" thickBot="1" x14ac:dyDescent="0.35">
      <c r="A57" s="1020"/>
      <c r="B57" s="1022"/>
      <c r="C57" s="1021"/>
      <c r="D57" s="1021"/>
      <c r="E57" s="1022"/>
      <c r="F57" s="1022"/>
      <c r="G57" s="1023"/>
      <c r="H57" s="1021"/>
      <c r="I57" s="1024"/>
      <c r="J57" s="1024"/>
      <c r="K57" s="1024"/>
      <c r="L57" s="1021"/>
      <c r="M57" s="1021"/>
      <c r="N57" s="1025"/>
      <c r="O57" s="1026"/>
      <c r="P57" s="1128"/>
    </row>
    <row r="58" spans="1:17" ht="17.25" thickBot="1" x14ac:dyDescent="0.35">
      <c r="A58" s="1020"/>
      <c r="B58" s="1389" t="s">
        <v>343</v>
      </c>
      <c r="C58" s="1390"/>
      <c r="D58" s="1390"/>
      <c r="E58" s="1390"/>
      <c r="F58" s="1390"/>
      <c r="G58" s="1391"/>
      <c r="H58" s="1021"/>
      <c r="I58" s="1024"/>
      <c r="J58" s="1024"/>
      <c r="K58" s="1024"/>
      <c r="L58" s="1021"/>
      <c r="M58" s="1021"/>
      <c r="N58" s="1025"/>
      <c r="O58" s="1026"/>
      <c r="P58" s="1128"/>
    </row>
    <row r="59" spans="1:17" ht="16.5" x14ac:dyDescent="0.3">
      <c r="A59" s="1020"/>
      <c r="B59" s="1042" t="s">
        <v>49</v>
      </c>
      <c r="C59" s="1406" t="s">
        <v>341</v>
      </c>
      <c r="D59" s="1407"/>
      <c r="E59" s="1041" t="s">
        <v>380</v>
      </c>
      <c r="F59" s="1042" t="s">
        <v>25</v>
      </c>
      <c r="G59" s="1043" t="s">
        <v>24</v>
      </c>
      <c r="H59" s="1044"/>
      <c r="I59" s="1039" t="s">
        <v>342</v>
      </c>
      <c r="J59" s="1040"/>
      <c r="K59" s="1156" t="s">
        <v>27</v>
      </c>
      <c r="L59" s="1045" t="s">
        <v>381</v>
      </c>
      <c r="M59" s="1021"/>
      <c r="N59" s="1025"/>
      <c r="O59" s="1026"/>
      <c r="P59" s="1128"/>
    </row>
    <row r="60" spans="1:17" ht="16.5" x14ac:dyDescent="0.3">
      <c r="A60" s="1020"/>
      <c r="B60" s="1060"/>
      <c r="C60" s="1411"/>
      <c r="D60" s="1411"/>
      <c r="E60" s="1046"/>
      <c r="F60" s="1047"/>
      <c r="G60" s="1048"/>
      <c r="H60" s="1049"/>
      <c r="I60" s="1050">
        <f>IF(C60=0,0,VLOOKUP(C60,Tabla1[],3,FALSE))</f>
        <v>0</v>
      </c>
      <c r="J60" s="1051"/>
      <c r="K60" s="1157">
        <f>+F60*I60</f>
        <v>0</v>
      </c>
      <c r="L60" s="1052">
        <f>E60*I60</f>
        <v>0</v>
      </c>
      <c r="M60" s="1021"/>
      <c r="N60" s="1025"/>
      <c r="O60" s="1026"/>
      <c r="P60" s="1128"/>
    </row>
    <row r="61" spans="1:17" ht="16.5" x14ac:dyDescent="0.3">
      <c r="A61" s="1020"/>
      <c r="B61" s="1060"/>
      <c r="C61" s="1411"/>
      <c r="D61" s="1411"/>
      <c r="E61" s="1046"/>
      <c r="F61" s="1047"/>
      <c r="G61" s="1048"/>
      <c r="H61" s="1049"/>
      <c r="I61" s="1050">
        <f>IF(C61=0,0,VLOOKUP(C61,Tabla1[],3,FALSE))</f>
        <v>0</v>
      </c>
      <c r="J61" s="1051"/>
      <c r="K61" s="1157">
        <f t="shared" ref="K61:K69" si="6">+F61*I61</f>
        <v>0</v>
      </c>
      <c r="L61" s="1052">
        <f t="shared" ref="L61:L69" si="7">E61*I61</f>
        <v>0</v>
      </c>
      <c r="M61" s="1021"/>
      <c r="N61" s="1025"/>
      <c r="O61" s="1026"/>
      <c r="P61" s="1128"/>
    </row>
    <row r="62" spans="1:17" ht="16.5" x14ac:dyDescent="0.3">
      <c r="A62" s="1020"/>
      <c r="B62" s="1060"/>
      <c r="C62" s="1411"/>
      <c r="D62" s="1411"/>
      <c r="E62" s="1046"/>
      <c r="F62" s="1047"/>
      <c r="G62" s="1048"/>
      <c r="H62" s="1049"/>
      <c r="I62" s="1050">
        <f>IF(C62=0,0,VLOOKUP(C62,Tabla1[],3,FALSE))</f>
        <v>0</v>
      </c>
      <c r="J62" s="1051"/>
      <c r="K62" s="1157">
        <f t="shared" si="6"/>
        <v>0</v>
      </c>
      <c r="L62" s="1052">
        <f t="shared" si="7"/>
        <v>0</v>
      </c>
      <c r="M62" s="1021"/>
      <c r="N62" s="1025"/>
      <c r="O62" s="1026"/>
      <c r="P62" s="1128"/>
    </row>
    <row r="63" spans="1:17" ht="16.5" x14ac:dyDescent="0.3">
      <c r="A63" s="1020"/>
      <c r="B63" s="1060"/>
      <c r="C63" s="1411"/>
      <c r="D63" s="1411"/>
      <c r="E63" s="1046"/>
      <c r="F63" s="1047"/>
      <c r="G63" s="1048"/>
      <c r="H63" s="1049"/>
      <c r="I63" s="1050">
        <f>IF(C63=0,0,VLOOKUP(C63,Tabla1[],3,FALSE))</f>
        <v>0</v>
      </c>
      <c r="J63" s="1051"/>
      <c r="K63" s="1157">
        <f t="shared" si="6"/>
        <v>0</v>
      </c>
      <c r="L63" s="1052">
        <f t="shared" si="7"/>
        <v>0</v>
      </c>
      <c r="M63" s="1021"/>
      <c r="N63" s="1025"/>
      <c r="O63" s="1026"/>
      <c r="P63" s="1128"/>
    </row>
    <row r="64" spans="1:17" ht="16.5" x14ac:dyDescent="0.3">
      <c r="A64" s="1020"/>
      <c r="B64" s="1060"/>
      <c r="C64" s="1412"/>
      <c r="D64" s="1412"/>
      <c r="E64" s="1046"/>
      <c r="F64" s="1047"/>
      <c r="G64" s="1048"/>
      <c r="H64" s="1049"/>
      <c r="I64" s="1050">
        <f>IF(C64=0,0,VLOOKUP(C64,Tabla1[],3,FALSE))</f>
        <v>0</v>
      </c>
      <c r="J64" s="1051"/>
      <c r="K64" s="1157">
        <f t="shared" si="6"/>
        <v>0</v>
      </c>
      <c r="L64" s="1052">
        <f t="shared" si="7"/>
        <v>0</v>
      </c>
      <c r="M64" s="1021"/>
      <c r="N64" s="1025"/>
      <c r="O64" s="1026"/>
      <c r="P64" s="1128"/>
    </row>
    <row r="65" spans="1:16" ht="16.5" x14ac:dyDescent="0.3">
      <c r="A65" s="1020"/>
      <c r="B65" s="1060"/>
      <c r="C65" s="1412"/>
      <c r="D65" s="1412"/>
      <c r="E65" s="1046"/>
      <c r="F65" s="1053"/>
      <c r="G65" s="1054"/>
      <c r="H65" s="1049"/>
      <c r="I65" s="1050">
        <f>IF(C65=0,0,VLOOKUP(C65,Tabla1[],3,FALSE))</f>
        <v>0</v>
      </c>
      <c r="J65" s="1051"/>
      <c r="K65" s="1157">
        <f t="shared" si="6"/>
        <v>0</v>
      </c>
      <c r="L65" s="1052">
        <f t="shared" si="7"/>
        <v>0</v>
      </c>
      <c r="M65" s="1021"/>
      <c r="N65" s="1025"/>
      <c r="O65" s="1026"/>
      <c r="P65" s="1128"/>
    </row>
    <row r="66" spans="1:16" ht="16.5" x14ac:dyDescent="0.3">
      <c r="A66" s="1020"/>
      <c r="B66" s="1060"/>
      <c r="C66" s="1412"/>
      <c r="D66" s="1412"/>
      <c r="E66" s="1046"/>
      <c r="F66" s="1053"/>
      <c r="G66" s="1054"/>
      <c r="H66" s="1049"/>
      <c r="I66" s="1050">
        <f>IF(C66=0,0,VLOOKUP(C66,Tabla1[],3,FALSE))</f>
        <v>0</v>
      </c>
      <c r="J66" s="1051"/>
      <c r="K66" s="1157">
        <f t="shared" si="6"/>
        <v>0</v>
      </c>
      <c r="L66" s="1052">
        <f t="shared" si="7"/>
        <v>0</v>
      </c>
      <c r="M66" s="1021"/>
      <c r="N66" s="1025"/>
      <c r="O66" s="1026"/>
      <c r="P66" s="1128"/>
    </row>
    <row r="67" spans="1:16" ht="16.5" x14ac:dyDescent="0.3">
      <c r="A67" s="1020"/>
      <c r="B67" s="1060"/>
      <c r="C67" s="1412"/>
      <c r="D67" s="1412"/>
      <c r="E67" s="1046"/>
      <c r="F67" s="1053"/>
      <c r="G67" s="1054"/>
      <c r="H67" s="1049"/>
      <c r="I67" s="1050">
        <f>IF(C67=0,0,VLOOKUP(C67,Tabla1[],3,FALSE))</f>
        <v>0</v>
      </c>
      <c r="J67" s="1051"/>
      <c r="K67" s="1157">
        <f t="shared" si="6"/>
        <v>0</v>
      </c>
      <c r="L67" s="1052">
        <f t="shared" si="7"/>
        <v>0</v>
      </c>
      <c r="M67" s="1021"/>
      <c r="N67" s="1025"/>
      <c r="O67" s="1026"/>
      <c r="P67" s="1128"/>
    </row>
    <row r="68" spans="1:16" ht="16.5" x14ac:dyDescent="0.3">
      <c r="A68" s="1020"/>
      <c r="B68" s="1060"/>
      <c r="C68" s="1412"/>
      <c r="D68" s="1412"/>
      <c r="E68" s="1046"/>
      <c r="F68" s="1053"/>
      <c r="G68" s="1054"/>
      <c r="H68" s="1049"/>
      <c r="I68" s="1050">
        <f>IF(C68=0,0,VLOOKUP(C68,Tabla1[],3,FALSE))</f>
        <v>0</v>
      </c>
      <c r="J68" s="1051"/>
      <c r="K68" s="1157">
        <f t="shared" si="6"/>
        <v>0</v>
      </c>
      <c r="L68" s="1052">
        <f t="shared" si="7"/>
        <v>0</v>
      </c>
      <c r="M68" s="1021"/>
      <c r="N68" s="1025"/>
      <c r="O68" s="1026"/>
      <c r="P68" s="1128"/>
    </row>
    <row r="69" spans="1:16" ht="16.5" x14ac:dyDescent="0.3">
      <c r="A69" s="1020"/>
      <c r="B69" s="1060"/>
      <c r="C69" s="1412"/>
      <c r="D69" s="1412"/>
      <c r="E69" s="1046"/>
      <c r="F69" s="1053"/>
      <c r="G69" s="1054"/>
      <c r="H69" s="1049"/>
      <c r="I69" s="1050">
        <f>IF(C69=0,0,VLOOKUP(C69,Tabla1[],3,FALSE))</f>
        <v>0</v>
      </c>
      <c r="J69" s="1051"/>
      <c r="K69" s="1157">
        <f t="shared" si="6"/>
        <v>0</v>
      </c>
      <c r="L69" s="1052">
        <f t="shared" si="7"/>
        <v>0</v>
      </c>
      <c r="M69" s="1021"/>
      <c r="N69" s="1025"/>
      <c r="O69" s="1026"/>
      <c r="P69" s="1128"/>
    </row>
    <row r="70" spans="1:16" ht="17.25" thickBot="1" x14ac:dyDescent="0.35">
      <c r="A70" s="1020"/>
      <c r="B70" s="1022"/>
      <c r="C70" s="1021"/>
      <c r="D70" s="1021"/>
      <c r="E70" s="1022"/>
      <c r="F70" s="1022"/>
      <c r="G70" s="1023"/>
      <c r="H70" s="1021"/>
      <c r="I70" s="1024"/>
      <c r="J70" s="1024"/>
      <c r="K70" s="1024"/>
      <c r="L70" s="1021"/>
      <c r="M70" s="1021"/>
      <c r="N70" s="1025"/>
      <c r="O70" s="1026"/>
      <c r="P70" s="1128"/>
    </row>
    <row r="71" spans="1:16" ht="17.25" thickBot="1" x14ac:dyDescent="0.35">
      <c r="A71" s="1020"/>
      <c r="B71" s="1022"/>
      <c r="C71" s="1021"/>
      <c r="D71" s="1021"/>
      <c r="E71" s="1022"/>
      <c r="F71" s="1408" t="s">
        <v>344</v>
      </c>
      <c r="G71" s="1409"/>
      <c r="H71" s="1409"/>
      <c r="I71" s="1410"/>
      <c r="J71" s="1024"/>
      <c r="K71" s="1158">
        <f>+SUM(K60:K69)</f>
        <v>0</v>
      </c>
      <c r="L71" s="1055">
        <f>+SUM(L60:L69)</f>
        <v>0</v>
      </c>
      <c r="M71" s="1021"/>
      <c r="N71" s="1025"/>
      <c r="O71" s="1026"/>
      <c r="P71" s="1128"/>
    </row>
    <row r="72" spans="1:16" ht="17.25" thickBot="1" x14ac:dyDescent="0.35">
      <c r="A72" s="1020"/>
      <c r="B72" s="1022"/>
      <c r="C72" s="1021"/>
      <c r="D72" s="1021"/>
      <c r="E72" s="1022"/>
      <c r="F72" s="1022"/>
      <c r="G72" s="1023"/>
      <c r="H72" s="1021"/>
      <c r="I72" s="1024"/>
      <c r="J72" s="1024"/>
      <c r="K72" s="1024"/>
      <c r="L72" s="1021"/>
      <c r="M72" s="1021"/>
      <c r="N72" s="1025"/>
      <c r="O72" s="1026"/>
      <c r="P72" s="1128"/>
    </row>
    <row r="73" spans="1:16" ht="17.25" thickBot="1" x14ac:dyDescent="0.35">
      <c r="A73" s="1020"/>
      <c r="B73" s="1389" t="s">
        <v>382</v>
      </c>
      <c r="C73" s="1390"/>
      <c r="D73" s="1390"/>
      <c r="E73" s="1390"/>
      <c r="F73" s="1390"/>
      <c r="G73" s="1391"/>
      <c r="H73" s="1021"/>
      <c r="I73" s="1024"/>
      <c r="J73" s="1024"/>
      <c r="K73" s="1024"/>
      <c r="L73" s="1021"/>
      <c r="M73" s="1021"/>
      <c r="N73" s="1025"/>
      <c r="O73" s="1026"/>
      <c r="P73" s="1128"/>
    </row>
    <row r="74" spans="1:16" ht="16.5" x14ac:dyDescent="0.3">
      <c r="A74" s="1020"/>
      <c r="B74" s="1056" t="s">
        <v>49</v>
      </c>
      <c r="C74" s="1392" t="s">
        <v>341</v>
      </c>
      <c r="D74" s="1393"/>
      <c r="E74" s="1041" t="s">
        <v>380</v>
      </c>
      <c r="F74" s="1056" t="s">
        <v>25</v>
      </c>
      <c r="G74" s="1043" t="s">
        <v>24</v>
      </c>
      <c r="H74" s="1038"/>
      <c r="I74" s="1039" t="s">
        <v>342</v>
      </c>
      <c r="J74" s="1040"/>
      <c r="K74" s="1039" t="s">
        <v>27</v>
      </c>
      <c r="L74" s="1045" t="s">
        <v>381</v>
      </c>
      <c r="M74" s="1021"/>
      <c r="N74" s="1025"/>
      <c r="O74" s="1026"/>
      <c r="P74" s="1128"/>
    </row>
    <row r="75" spans="1:16" ht="16.5" x14ac:dyDescent="0.3">
      <c r="A75" s="1020"/>
      <c r="B75" s="1060"/>
      <c r="C75" s="1382"/>
      <c r="D75" s="1383"/>
      <c r="E75" s="1046"/>
      <c r="F75" s="1047"/>
      <c r="G75" s="1048"/>
      <c r="H75" s="1049"/>
      <c r="I75" s="1050">
        <f>IF(C75=0,0,VLOOKUP(C75,Tabla3[],3,FALSE))</f>
        <v>0</v>
      </c>
      <c r="J75" s="1024"/>
      <c r="K75" s="1157">
        <f>+F75*I75</f>
        <v>0</v>
      </c>
      <c r="L75" s="1052">
        <f>E75*I75</f>
        <v>0</v>
      </c>
      <c r="M75" s="1021"/>
      <c r="N75" s="1025"/>
      <c r="O75" s="1026"/>
      <c r="P75" s="1128"/>
    </row>
    <row r="76" spans="1:16" ht="16.5" x14ac:dyDescent="0.3">
      <c r="A76" s="1020"/>
      <c r="B76" s="1060"/>
      <c r="C76" s="1382"/>
      <c r="D76" s="1383"/>
      <c r="E76" s="1057"/>
      <c r="F76" s="1053"/>
      <c r="G76" s="1054"/>
      <c r="H76" s="1021"/>
      <c r="I76" s="1050">
        <f>IF(C76=0,0,VLOOKUP(C76,Tabla3[],3,FALSE))</f>
        <v>0</v>
      </c>
      <c r="J76" s="1024"/>
      <c r="K76" s="1157">
        <f t="shared" ref="K76:K78" si="8">+F76*I76</f>
        <v>0</v>
      </c>
      <c r="L76" s="1052">
        <f t="shared" ref="L76:L78" si="9">E76*I76</f>
        <v>0</v>
      </c>
      <c r="M76" s="1021"/>
      <c r="N76" s="1025"/>
      <c r="O76" s="1026"/>
      <c r="P76" s="1128"/>
    </row>
    <row r="77" spans="1:16" ht="16.5" x14ac:dyDescent="0.3">
      <c r="A77" s="1020"/>
      <c r="B77" s="1060"/>
      <c r="C77" s="1382"/>
      <c r="D77" s="1383"/>
      <c r="E77" s="1057"/>
      <c r="F77" s="1053"/>
      <c r="G77" s="1054"/>
      <c r="H77" s="1021"/>
      <c r="I77" s="1050">
        <f>IF(C77=0,0,VLOOKUP(C77,Tabla3[],3,FALSE))</f>
        <v>0</v>
      </c>
      <c r="J77" s="1024"/>
      <c r="K77" s="1157">
        <f t="shared" si="8"/>
        <v>0</v>
      </c>
      <c r="L77" s="1052">
        <f t="shared" si="9"/>
        <v>0</v>
      </c>
      <c r="M77" s="1021"/>
      <c r="N77" s="1025"/>
      <c r="O77" s="1026"/>
      <c r="P77" s="1128"/>
    </row>
    <row r="78" spans="1:16" ht="16.5" x14ac:dyDescent="0.3">
      <c r="A78" s="1020"/>
      <c r="B78" s="1060"/>
      <c r="C78" s="1384"/>
      <c r="D78" s="1385"/>
      <c r="E78" s="1057"/>
      <c r="F78" s="1053"/>
      <c r="G78" s="1054"/>
      <c r="H78" s="1021"/>
      <c r="I78" s="1050">
        <f>IF(C78=0,0,VLOOKUP(C78,Tabla3[],3,FALSE))</f>
        <v>0</v>
      </c>
      <c r="J78" s="1024"/>
      <c r="K78" s="1157">
        <f t="shared" si="8"/>
        <v>0</v>
      </c>
      <c r="L78" s="1052">
        <f t="shared" si="9"/>
        <v>0</v>
      </c>
      <c r="M78" s="1021"/>
      <c r="N78" s="1025"/>
      <c r="O78" s="1026"/>
      <c r="P78" s="1128"/>
    </row>
    <row r="79" spans="1:16" ht="17.25" thickBot="1" x14ac:dyDescent="0.35">
      <c r="A79" s="1020"/>
      <c r="B79" s="1022"/>
      <c r="C79" s="1021"/>
      <c r="D79" s="1021"/>
      <c r="E79" s="1022"/>
      <c r="F79" s="1022"/>
      <c r="G79" s="1023"/>
      <c r="H79" s="1021"/>
      <c r="I79" s="1024"/>
      <c r="J79" s="1024"/>
      <c r="K79" s="1024"/>
      <c r="L79" s="1021"/>
      <c r="M79" s="1021"/>
      <c r="N79" s="1025"/>
      <c r="O79" s="1026"/>
      <c r="P79" s="1128"/>
    </row>
    <row r="80" spans="1:16" ht="17.25" thickBot="1" x14ac:dyDescent="0.35">
      <c r="A80" s="1020"/>
      <c r="B80" s="1022"/>
      <c r="C80" s="1021"/>
      <c r="D80" s="1021"/>
      <c r="E80" s="1022"/>
      <c r="F80" s="1408" t="s">
        <v>387</v>
      </c>
      <c r="G80" s="1409"/>
      <c r="H80" s="1409"/>
      <c r="I80" s="1410"/>
      <c r="J80" s="1024"/>
      <c r="K80" s="1158">
        <f>+SUM(K75:K78)</f>
        <v>0</v>
      </c>
      <c r="L80" s="1055">
        <f>+SUM(L75:L78)</f>
        <v>0</v>
      </c>
      <c r="M80" s="1021"/>
      <c r="N80" s="1025"/>
      <c r="O80" s="1026"/>
      <c r="P80" s="1128"/>
    </row>
    <row r="81" spans="1:16" ht="17.25" thickBot="1" x14ac:dyDescent="0.35">
      <c r="A81" s="1020"/>
      <c r="B81" s="1022"/>
      <c r="C81" s="1021"/>
      <c r="D81" s="1021"/>
      <c r="E81" s="1022"/>
      <c r="F81" s="1022"/>
      <c r="G81" s="1023"/>
      <c r="H81" s="1021"/>
      <c r="I81" s="1024"/>
      <c r="J81" s="1024"/>
      <c r="K81" s="1024"/>
      <c r="L81" s="1021"/>
      <c r="M81" s="1021"/>
      <c r="N81" s="1025"/>
      <c r="O81" s="1026"/>
      <c r="P81" s="1128"/>
    </row>
    <row r="82" spans="1:16" ht="17.25" thickBot="1" x14ac:dyDescent="0.35">
      <c r="A82" s="1020"/>
      <c r="B82" s="1389" t="s">
        <v>345</v>
      </c>
      <c r="C82" s="1390"/>
      <c r="D82" s="1390"/>
      <c r="E82" s="1390"/>
      <c r="F82" s="1390"/>
      <c r="G82" s="1391"/>
      <c r="H82" s="1021"/>
      <c r="I82" s="1024"/>
      <c r="J82" s="1024"/>
      <c r="K82" s="1024"/>
      <c r="L82" s="1021"/>
      <c r="M82" s="1021"/>
      <c r="N82" s="1025"/>
      <c r="O82" s="1026"/>
      <c r="P82" s="1128"/>
    </row>
    <row r="83" spans="1:16" ht="16.5" x14ac:dyDescent="0.3">
      <c r="A83" s="1020"/>
      <c r="B83" s="1056" t="s">
        <v>49</v>
      </c>
      <c r="C83" s="1392" t="s">
        <v>341</v>
      </c>
      <c r="D83" s="1393"/>
      <c r="E83" s="1041" t="s">
        <v>380</v>
      </c>
      <c r="F83" s="1056" t="s">
        <v>25</v>
      </c>
      <c r="G83" s="1043" t="s">
        <v>24</v>
      </c>
      <c r="H83" s="1038"/>
      <c r="I83" s="1039" t="s">
        <v>342</v>
      </c>
      <c r="J83" s="1040"/>
      <c r="K83" s="1039" t="s">
        <v>27</v>
      </c>
      <c r="L83" s="1045" t="s">
        <v>381</v>
      </c>
      <c r="M83" s="1021"/>
      <c r="N83" s="1025"/>
      <c r="O83" s="1026"/>
      <c r="P83" s="1128"/>
    </row>
    <row r="84" spans="1:16" ht="16.5" x14ac:dyDescent="0.3">
      <c r="A84" s="1020"/>
      <c r="B84" s="1060">
        <v>1</v>
      </c>
      <c r="C84" s="1411" t="s">
        <v>454</v>
      </c>
      <c r="D84" s="1411"/>
      <c r="E84" s="1046">
        <f>I56</f>
        <v>17.100000000000001</v>
      </c>
      <c r="F84" s="1047">
        <f>ROUND(E84/I56,2)</f>
        <v>1</v>
      </c>
      <c r="G84" s="1048" t="str">
        <f>IF(C84=0,0,VLOOKUP(C84,Tabla2[],2,FALSE))</f>
        <v>m²</v>
      </c>
      <c r="H84" s="1049"/>
      <c r="I84" s="1050">
        <f>IF(C84=0,0,VLOOKUP(C84,Tabla2[],3,FALSE))</f>
        <v>145</v>
      </c>
      <c r="J84" s="1024"/>
      <c r="K84" s="1157">
        <f>+F84*I84</f>
        <v>145</v>
      </c>
      <c r="L84" s="1052">
        <f>E84*I84</f>
        <v>2479.5</v>
      </c>
      <c r="M84" s="1021"/>
      <c r="N84" s="1025"/>
      <c r="O84" s="1026"/>
      <c r="P84" s="1128"/>
    </row>
    <row r="85" spans="1:16" ht="16.5" x14ac:dyDescent="0.3">
      <c r="A85" s="1020"/>
      <c r="B85" s="1060"/>
      <c r="C85" s="1411"/>
      <c r="D85" s="1411"/>
      <c r="E85" s="1046"/>
      <c r="F85" s="1047"/>
      <c r="G85" s="1048"/>
      <c r="H85" s="1021"/>
      <c r="I85" s="1050">
        <f>IF(C85=0,0,VLOOKUP(C85,Tabla2[],3,FALSE))</f>
        <v>0</v>
      </c>
      <c r="J85" s="1024"/>
      <c r="K85" s="1157">
        <f>+F85*I85</f>
        <v>0</v>
      </c>
      <c r="L85" s="1052">
        <f t="shared" ref="L85:L86" si="10">E85*I85</f>
        <v>0</v>
      </c>
      <c r="M85" s="1021"/>
      <c r="N85" s="1025"/>
      <c r="O85" s="1026"/>
      <c r="P85" s="1128"/>
    </row>
    <row r="86" spans="1:16" ht="16.5" x14ac:dyDescent="0.3">
      <c r="A86" s="1020"/>
      <c r="B86" s="1060"/>
      <c r="C86" s="1412"/>
      <c r="D86" s="1412"/>
      <c r="E86" s="1046"/>
      <c r="F86" s="1053"/>
      <c r="G86" s="1048"/>
      <c r="H86" s="1021"/>
      <c r="I86" s="1050">
        <f>IF(C86=0,0,VLOOKUP(C86,Tabla2[],3,FALSE))</f>
        <v>0</v>
      </c>
      <c r="J86" s="1024"/>
      <c r="K86" s="1157">
        <f t="shared" ref="K86" si="11">+F86*I86</f>
        <v>0</v>
      </c>
      <c r="L86" s="1052">
        <f t="shared" si="10"/>
        <v>0</v>
      </c>
      <c r="M86" s="1021"/>
      <c r="N86" s="1025"/>
      <c r="O86" s="1026"/>
      <c r="P86" s="1128"/>
    </row>
    <row r="87" spans="1:16" ht="17.25" thickBot="1" x14ac:dyDescent="0.35">
      <c r="A87" s="1020"/>
      <c r="B87" s="1022"/>
      <c r="C87" s="1021"/>
      <c r="D87" s="1021"/>
      <c r="E87" s="1022"/>
      <c r="F87" s="1022"/>
      <c r="G87" s="1023"/>
      <c r="H87" s="1021"/>
      <c r="I87" s="1024"/>
      <c r="J87" s="1024"/>
      <c r="K87" s="1024"/>
      <c r="L87" s="1021"/>
      <c r="M87" s="1021"/>
      <c r="N87" s="1025"/>
      <c r="O87" s="1026"/>
      <c r="P87" s="1128"/>
    </row>
    <row r="88" spans="1:16" ht="17.25" thickBot="1" x14ac:dyDescent="0.35">
      <c r="A88" s="1020"/>
      <c r="B88" s="1022"/>
      <c r="C88" s="1021"/>
      <c r="D88" s="1021"/>
      <c r="E88" s="1022"/>
      <c r="F88" s="1408" t="s">
        <v>346</v>
      </c>
      <c r="G88" s="1409"/>
      <c r="H88" s="1409"/>
      <c r="I88" s="1410"/>
      <c r="J88" s="1024"/>
      <c r="K88" s="1158">
        <f>+SUM(K84:K86)</f>
        <v>145</v>
      </c>
      <c r="L88" s="1055">
        <f>+SUM(L84:L86)</f>
        <v>2479.5</v>
      </c>
      <c r="M88" s="1021"/>
      <c r="N88" s="1025"/>
      <c r="O88" s="1026"/>
      <c r="P88" s="1128"/>
    </row>
    <row r="89" spans="1:16" ht="16.5" x14ac:dyDescent="0.3">
      <c r="A89" s="1020"/>
      <c r="B89" s="1022"/>
      <c r="C89" s="1021"/>
      <c r="D89" s="1021"/>
      <c r="E89" s="1022"/>
      <c r="F89" s="1022"/>
      <c r="G89" s="1023"/>
      <c r="H89" s="1021"/>
      <c r="I89" s="1024"/>
      <c r="J89" s="1024"/>
      <c r="K89" s="1024"/>
      <c r="L89" s="1021"/>
      <c r="M89" s="1021"/>
      <c r="N89" s="1025"/>
      <c r="O89" s="1026"/>
      <c r="P89" s="1128"/>
    </row>
    <row r="90" spans="1:16" ht="15" customHeight="1" thickBot="1" x14ac:dyDescent="0.35">
      <c r="A90" s="1020"/>
      <c r="B90" s="1022"/>
      <c r="C90" s="1021"/>
      <c r="D90" s="1021"/>
      <c r="E90" s="1022"/>
      <c r="F90" s="1022"/>
      <c r="G90" s="1023"/>
      <c r="H90" s="1021"/>
      <c r="I90" s="1024"/>
      <c r="J90" s="1024"/>
      <c r="K90" s="1024"/>
      <c r="L90" s="1021"/>
      <c r="M90" s="1021"/>
      <c r="N90" s="1025"/>
      <c r="O90" s="1026"/>
      <c r="P90" s="1128"/>
    </row>
    <row r="91" spans="1:16" ht="17.25" thickBot="1" x14ac:dyDescent="0.35">
      <c r="A91" s="1020"/>
      <c r="B91" s="1022"/>
      <c r="C91" s="1021"/>
      <c r="D91" s="1021"/>
      <c r="E91" s="1022"/>
      <c r="F91" s="1408" t="s">
        <v>388</v>
      </c>
      <c r="G91" s="1409"/>
      <c r="H91" s="1409"/>
      <c r="I91" s="1410"/>
      <c r="J91" s="1024"/>
      <c r="K91" s="1158">
        <f>(+K71+K80+K88)</f>
        <v>145</v>
      </c>
      <c r="L91" s="1055">
        <f>(+L71+L80+L88)</f>
        <v>2479.5</v>
      </c>
      <c r="M91" s="1021"/>
      <c r="N91" s="1065"/>
      <c r="O91" s="1066"/>
      <c r="P91" s="1130"/>
    </row>
    <row r="92" spans="1:16" ht="7.5" customHeight="1" thickBot="1" x14ac:dyDescent="0.35">
      <c r="A92" s="1020"/>
      <c r="B92" s="1022"/>
      <c r="C92" s="1021"/>
      <c r="D92" s="1021"/>
      <c r="E92" s="1022"/>
      <c r="F92" s="1022"/>
      <c r="G92" s="1023"/>
      <c r="H92" s="1021"/>
      <c r="I92" s="1024"/>
      <c r="J92" s="1024"/>
      <c r="K92" s="1024"/>
      <c r="L92" s="1021"/>
      <c r="M92" s="1021"/>
      <c r="N92" s="1065"/>
      <c r="O92" s="1067"/>
      <c r="P92" s="1130"/>
    </row>
    <row r="93" spans="1:16" ht="17.25" thickBot="1" x14ac:dyDescent="0.35">
      <c r="A93" s="1020"/>
      <c r="B93" s="1022"/>
      <c r="C93" s="1021"/>
      <c r="D93" s="1021"/>
      <c r="E93" s="1022"/>
      <c r="F93" s="1408" t="s">
        <v>384</v>
      </c>
      <c r="G93" s="1409"/>
      <c r="H93" s="1409"/>
      <c r="I93" s="1410"/>
      <c r="J93" s="1024"/>
      <c r="K93" s="1158">
        <f>K91*$N$2</f>
        <v>58</v>
      </c>
      <c r="L93" s="1055">
        <f>L91*$N$2</f>
        <v>991.80000000000007</v>
      </c>
      <c r="M93" s="1021"/>
      <c r="N93" s="1025"/>
      <c r="O93" s="1026"/>
      <c r="P93" s="1128"/>
    </row>
    <row r="94" spans="1:16" ht="7.5" customHeight="1" thickBot="1" x14ac:dyDescent="0.35">
      <c r="A94" s="1020"/>
      <c r="B94" s="1022"/>
      <c r="C94" s="1021"/>
      <c r="D94" s="1021"/>
      <c r="E94" s="1022"/>
      <c r="F94" s="1022"/>
      <c r="G94" s="1023"/>
      <c r="H94" s="1021"/>
      <c r="I94" s="1024"/>
      <c r="J94" s="1024"/>
      <c r="K94" s="1024"/>
      <c r="L94" s="1021"/>
      <c r="M94" s="1021"/>
      <c r="N94" s="1025"/>
      <c r="O94" s="1026"/>
      <c r="P94" s="1128"/>
    </row>
    <row r="95" spans="1:16" ht="17.25" thickBot="1" x14ac:dyDescent="0.35">
      <c r="A95" s="1020"/>
      <c r="B95" s="1022"/>
      <c r="C95" s="1021"/>
      <c r="D95" s="1021"/>
      <c r="E95" s="1022"/>
      <c r="F95" s="1408" t="s">
        <v>385</v>
      </c>
      <c r="G95" s="1409"/>
      <c r="H95" s="1409"/>
      <c r="I95" s="1410"/>
      <c r="J95" s="1024"/>
      <c r="K95" s="1158">
        <f>+K91+K93</f>
        <v>203</v>
      </c>
      <c r="L95" s="1055">
        <f>+L91+L93</f>
        <v>3471.3</v>
      </c>
      <c r="M95" s="1021"/>
      <c r="N95" s="1025"/>
      <c r="O95" s="1026"/>
      <c r="P95" s="1128"/>
    </row>
    <row r="96" spans="1:16" ht="17.25" thickBot="1" x14ac:dyDescent="0.35">
      <c r="A96" s="1020"/>
      <c r="B96" s="1022"/>
      <c r="C96" s="1021"/>
      <c r="D96" s="1021"/>
      <c r="E96" s="1022"/>
      <c r="F96" s="1061"/>
      <c r="G96" s="1062"/>
      <c r="H96" s="1063"/>
      <c r="I96" s="1064"/>
      <c r="J96" s="1024"/>
      <c r="K96" s="1159"/>
      <c r="L96" s="1068">
        <f>L95/I56</f>
        <v>203</v>
      </c>
      <c r="M96" s="1069">
        <f>(K95-L96)*I56</f>
        <v>0</v>
      </c>
      <c r="N96" s="1025"/>
      <c r="O96" s="1026"/>
      <c r="P96" s="1128"/>
    </row>
    <row r="97" spans="1:17" ht="16.5" x14ac:dyDescent="0.3">
      <c r="A97" s="1020"/>
      <c r="B97" s="1022"/>
      <c r="C97" s="1021"/>
      <c r="D97" s="1021"/>
      <c r="E97" s="1022"/>
      <c r="F97" s="1061"/>
      <c r="G97" s="1062"/>
      <c r="H97" s="1063"/>
      <c r="I97" s="1064"/>
      <c r="J97" s="1024"/>
      <c r="K97" s="1159"/>
      <c r="L97" s="1153"/>
      <c r="M97" s="1051"/>
      <c r="N97" s="1025"/>
      <c r="O97" s="1026"/>
      <c r="P97" s="1128"/>
    </row>
    <row r="98" spans="1:17" ht="16.5" x14ac:dyDescent="0.3">
      <c r="A98" s="1020"/>
      <c r="B98" s="1106"/>
      <c r="C98" s="1152"/>
      <c r="D98" s="1152"/>
      <c r="E98" s="1022"/>
      <c r="F98" s="1022"/>
      <c r="G98" s="1023"/>
      <c r="H98" s="1021"/>
      <c r="I98" s="1024"/>
      <c r="J98" s="1024"/>
      <c r="K98" s="1024"/>
      <c r="L98" s="1021"/>
      <c r="M98" s="1021"/>
      <c r="N98" s="1025"/>
      <c r="O98" s="1026"/>
      <c r="P98" s="1128"/>
    </row>
    <row r="99" spans="1:17" ht="16.5" x14ac:dyDescent="0.3">
      <c r="A99" s="1020"/>
      <c r="B99" s="1105" t="s">
        <v>379</v>
      </c>
      <c r="C99" s="1038"/>
      <c r="D99" s="1414" t="s">
        <v>341</v>
      </c>
      <c r="E99" s="1414"/>
      <c r="F99" s="1414"/>
      <c r="G99" s="1414"/>
      <c r="H99" s="1038"/>
      <c r="I99" s="1039" t="s">
        <v>25</v>
      </c>
      <c r="J99" s="1040"/>
      <c r="K99" s="1039" t="s">
        <v>24</v>
      </c>
      <c r="L99" s="1021"/>
      <c r="M99" s="1021"/>
      <c r="N99" s="1025"/>
      <c r="O99" s="1026"/>
      <c r="P99" s="1128"/>
    </row>
    <row r="100" spans="1:17" s="1037" customFormat="1" ht="30.75" customHeight="1" x14ac:dyDescent="0.25">
      <c r="A100" s="1033"/>
      <c r="B100" s="1074">
        <f>'(01)A. TRABAJO EXTRA.'!B27</f>
        <v>111.01</v>
      </c>
      <c r="C100" s="1034"/>
      <c r="D100" s="1428" t="str">
        <f>'(01)A. TRABAJO EXTRA.'!C27</f>
        <v>DEMOLICIÓN DE PISO O BANQUETA CON BASE DE CONCRETO</v>
      </c>
      <c r="E100" s="1429"/>
      <c r="F100" s="1429"/>
      <c r="G100" s="1429"/>
      <c r="H100" s="1075"/>
      <c r="I100" s="1074">
        <f>'(01)A. TRABAJO EXTRA.'!G27</f>
        <v>50</v>
      </c>
      <c r="J100" s="1076"/>
      <c r="K100" s="1155" t="str">
        <f>'(01)A. TRABAJO EXTRA.'!F27</f>
        <v>m²</v>
      </c>
      <c r="L100" s="1034"/>
      <c r="M100" s="1034"/>
      <c r="N100" s="1035"/>
      <c r="O100" s="1036"/>
      <c r="P100" s="1129"/>
      <c r="Q100" s="1132"/>
    </row>
    <row r="101" spans="1:17" ht="17.25" thickBot="1" x14ac:dyDescent="0.35">
      <c r="A101" s="1020"/>
      <c r="B101" s="1022"/>
      <c r="C101" s="1021"/>
      <c r="D101" s="1021"/>
      <c r="E101" s="1022"/>
      <c r="F101" s="1022"/>
      <c r="G101" s="1023"/>
      <c r="H101" s="1021"/>
      <c r="I101" s="1024"/>
      <c r="J101" s="1024"/>
      <c r="K101" s="1024"/>
      <c r="L101" s="1021"/>
      <c r="M101" s="1021"/>
      <c r="N101" s="1025"/>
      <c r="O101" s="1026"/>
      <c r="P101" s="1128"/>
    </row>
    <row r="102" spans="1:17" ht="17.25" thickBot="1" x14ac:dyDescent="0.35">
      <c r="A102" s="1020"/>
      <c r="B102" s="1389" t="s">
        <v>343</v>
      </c>
      <c r="C102" s="1390"/>
      <c r="D102" s="1390"/>
      <c r="E102" s="1390"/>
      <c r="F102" s="1390"/>
      <c r="G102" s="1391"/>
      <c r="H102" s="1021"/>
      <c r="I102" s="1024"/>
      <c r="J102" s="1024"/>
      <c r="K102" s="1024"/>
      <c r="L102" s="1021"/>
      <c r="M102" s="1021"/>
      <c r="N102" s="1025"/>
      <c r="O102" s="1026"/>
      <c r="P102" s="1128"/>
    </row>
    <row r="103" spans="1:17" ht="16.5" x14ac:dyDescent="0.3">
      <c r="A103" s="1020"/>
      <c r="B103" s="1042" t="s">
        <v>49</v>
      </c>
      <c r="C103" s="1406" t="s">
        <v>341</v>
      </c>
      <c r="D103" s="1407"/>
      <c r="E103" s="1041" t="s">
        <v>380</v>
      </c>
      <c r="F103" s="1042" t="s">
        <v>25</v>
      </c>
      <c r="G103" s="1043" t="s">
        <v>24</v>
      </c>
      <c r="H103" s="1044"/>
      <c r="I103" s="1039" t="s">
        <v>342</v>
      </c>
      <c r="J103" s="1040"/>
      <c r="K103" s="1156" t="s">
        <v>27</v>
      </c>
      <c r="L103" s="1045" t="s">
        <v>381</v>
      </c>
      <c r="M103" s="1021"/>
      <c r="N103" s="1025"/>
      <c r="O103" s="1026"/>
      <c r="P103" s="1128"/>
    </row>
    <row r="104" spans="1:17" ht="16.5" x14ac:dyDescent="0.3">
      <c r="A104" s="1020"/>
      <c r="B104" s="1060"/>
      <c r="C104" s="1411"/>
      <c r="D104" s="1411"/>
      <c r="E104" s="1046"/>
      <c r="F104" s="1047"/>
      <c r="G104" s="1048"/>
      <c r="H104" s="1049"/>
      <c r="I104" s="1050">
        <f>IF(C104=0,0,VLOOKUP(C104,Tabla1[],3,FALSE))</f>
        <v>0</v>
      </c>
      <c r="J104" s="1051"/>
      <c r="K104" s="1157">
        <f>+F104*I104</f>
        <v>0</v>
      </c>
      <c r="L104" s="1052">
        <f>E104*I104</f>
        <v>0</v>
      </c>
      <c r="M104" s="1021"/>
      <c r="N104" s="1025"/>
      <c r="O104" s="1026"/>
      <c r="P104" s="1128"/>
    </row>
    <row r="105" spans="1:17" ht="16.5" x14ac:dyDescent="0.3">
      <c r="A105" s="1020"/>
      <c r="B105" s="1060"/>
      <c r="C105" s="1411"/>
      <c r="D105" s="1411"/>
      <c r="E105" s="1046"/>
      <c r="F105" s="1047"/>
      <c r="G105" s="1048"/>
      <c r="H105" s="1049"/>
      <c r="I105" s="1050">
        <f>IF(C105=0,0,VLOOKUP(C105,Tabla1[],3,FALSE))</f>
        <v>0</v>
      </c>
      <c r="J105" s="1051"/>
      <c r="K105" s="1157">
        <f t="shared" ref="K105:K113" si="12">+F105*I105</f>
        <v>0</v>
      </c>
      <c r="L105" s="1052">
        <f t="shared" ref="L105:L113" si="13">E105*I105</f>
        <v>0</v>
      </c>
      <c r="M105" s="1021"/>
      <c r="N105" s="1025"/>
      <c r="O105" s="1026"/>
      <c r="P105" s="1128"/>
    </row>
    <row r="106" spans="1:17" ht="16.5" x14ac:dyDescent="0.3">
      <c r="A106" s="1020"/>
      <c r="B106" s="1060"/>
      <c r="C106" s="1411"/>
      <c r="D106" s="1411"/>
      <c r="E106" s="1046"/>
      <c r="F106" s="1047"/>
      <c r="G106" s="1048"/>
      <c r="H106" s="1049"/>
      <c r="I106" s="1050">
        <f>IF(C106=0,0,VLOOKUP(C106,Tabla1[],3,FALSE))</f>
        <v>0</v>
      </c>
      <c r="J106" s="1051"/>
      <c r="K106" s="1157">
        <f t="shared" si="12"/>
        <v>0</v>
      </c>
      <c r="L106" s="1052">
        <f t="shared" si="13"/>
        <v>0</v>
      </c>
      <c r="M106" s="1021"/>
      <c r="N106" s="1025"/>
      <c r="O106" s="1026"/>
      <c r="P106" s="1128"/>
    </row>
    <row r="107" spans="1:17" ht="16.5" x14ac:dyDescent="0.3">
      <c r="A107" s="1020"/>
      <c r="B107" s="1060"/>
      <c r="C107" s="1411"/>
      <c r="D107" s="1411"/>
      <c r="E107" s="1046"/>
      <c r="F107" s="1047"/>
      <c r="G107" s="1048"/>
      <c r="H107" s="1049"/>
      <c r="I107" s="1050">
        <f>IF(C107=0,0,VLOOKUP(C107,Tabla1[],3,FALSE))</f>
        <v>0</v>
      </c>
      <c r="J107" s="1051"/>
      <c r="K107" s="1157">
        <f t="shared" si="12"/>
        <v>0</v>
      </c>
      <c r="L107" s="1052">
        <f t="shared" si="13"/>
        <v>0</v>
      </c>
      <c r="M107" s="1021"/>
      <c r="N107" s="1025"/>
      <c r="O107" s="1026"/>
      <c r="P107" s="1128"/>
    </row>
    <row r="108" spans="1:17" ht="16.5" x14ac:dyDescent="0.3">
      <c r="A108" s="1020"/>
      <c r="B108" s="1060"/>
      <c r="C108" s="1412"/>
      <c r="D108" s="1412"/>
      <c r="E108" s="1046"/>
      <c r="F108" s="1047"/>
      <c r="G108" s="1048"/>
      <c r="H108" s="1049"/>
      <c r="I108" s="1050">
        <f>IF(C108=0,0,VLOOKUP(C108,Tabla1[],3,FALSE))</f>
        <v>0</v>
      </c>
      <c r="J108" s="1051"/>
      <c r="K108" s="1157">
        <f t="shared" si="12"/>
        <v>0</v>
      </c>
      <c r="L108" s="1052">
        <f t="shared" si="13"/>
        <v>0</v>
      </c>
      <c r="M108" s="1021"/>
      <c r="N108" s="1025"/>
      <c r="O108" s="1026"/>
      <c r="P108" s="1128"/>
    </row>
    <row r="109" spans="1:17" ht="16.5" x14ac:dyDescent="0.3">
      <c r="A109" s="1020"/>
      <c r="B109" s="1060"/>
      <c r="C109" s="1412"/>
      <c r="D109" s="1412"/>
      <c r="E109" s="1046"/>
      <c r="F109" s="1053"/>
      <c r="G109" s="1054"/>
      <c r="H109" s="1049"/>
      <c r="I109" s="1050">
        <f>IF(C109=0,0,VLOOKUP(C109,Tabla1[],3,FALSE))</f>
        <v>0</v>
      </c>
      <c r="J109" s="1051"/>
      <c r="K109" s="1157">
        <f t="shared" si="12"/>
        <v>0</v>
      </c>
      <c r="L109" s="1052">
        <f t="shared" si="13"/>
        <v>0</v>
      </c>
      <c r="M109" s="1021"/>
      <c r="N109" s="1025"/>
      <c r="O109" s="1026"/>
      <c r="P109" s="1128"/>
    </row>
    <row r="110" spans="1:17" ht="16.5" x14ac:dyDescent="0.3">
      <c r="A110" s="1020"/>
      <c r="B110" s="1060"/>
      <c r="C110" s="1412"/>
      <c r="D110" s="1412"/>
      <c r="E110" s="1046"/>
      <c r="F110" s="1053"/>
      <c r="G110" s="1054"/>
      <c r="H110" s="1049"/>
      <c r="I110" s="1050">
        <f>IF(C110=0,0,VLOOKUP(C110,Tabla1[],3,FALSE))</f>
        <v>0</v>
      </c>
      <c r="J110" s="1051"/>
      <c r="K110" s="1157">
        <f t="shared" si="12"/>
        <v>0</v>
      </c>
      <c r="L110" s="1052">
        <f t="shared" si="13"/>
        <v>0</v>
      </c>
      <c r="M110" s="1021"/>
      <c r="N110" s="1025"/>
      <c r="O110" s="1026"/>
      <c r="P110" s="1128"/>
    </row>
    <row r="111" spans="1:17" ht="16.5" x14ac:dyDescent="0.3">
      <c r="A111" s="1020"/>
      <c r="B111" s="1060"/>
      <c r="C111" s="1412"/>
      <c r="D111" s="1412"/>
      <c r="E111" s="1046"/>
      <c r="F111" s="1053"/>
      <c r="G111" s="1054"/>
      <c r="H111" s="1049"/>
      <c r="I111" s="1050">
        <f>IF(C111=0,0,VLOOKUP(C111,Tabla1[],3,FALSE))</f>
        <v>0</v>
      </c>
      <c r="J111" s="1051"/>
      <c r="K111" s="1157">
        <f t="shared" si="12"/>
        <v>0</v>
      </c>
      <c r="L111" s="1052">
        <f t="shared" si="13"/>
        <v>0</v>
      </c>
      <c r="M111" s="1021"/>
      <c r="N111" s="1025"/>
      <c r="O111" s="1026"/>
      <c r="P111" s="1128"/>
    </row>
    <row r="112" spans="1:17" ht="16.5" x14ac:dyDescent="0.3">
      <c r="A112" s="1020"/>
      <c r="B112" s="1060"/>
      <c r="C112" s="1412"/>
      <c r="D112" s="1412"/>
      <c r="E112" s="1046"/>
      <c r="F112" s="1053"/>
      <c r="G112" s="1054"/>
      <c r="H112" s="1049"/>
      <c r="I112" s="1050">
        <f>IF(C112=0,0,VLOOKUP(C112,Tabla1[],3,FALSE))</f>
        <v>0</v>
      </c>
      <c r="J112" s="1051"/>
      <c r="K112" s="1157">
        <f t="shared" si="12"/>
        <v>0</v>
      </c>
      <c r="L112" s="1052">
        <f t="shared" si="13"/>
        <v>0</v>
      </c>
      <c r="M112" s="1021"/>
      <c r="N112" s="1025"/>
      <c r="O112" s="1026"/>
      <c r="P112" s="1128"/>
    </row>
    <row r="113" spans="1:16" ht="16.5" x14ac:dyDescent="0.3">
      <c r="A113" s="1020"/>
      <c r="B113" s="1060"/>
      <c r="C113" s="1412"/>
      <c r="D113" s="1412"/>
      <c r="E113" s="1046"/>
      <c r="F113" s="1053"/>
      <c r="G113" s="1054"/>
      <c r="H113" s="1049"/>
      <c r="I113" s="1050">
        <f>IF(C113=0,0,VLOOKUP(C113,Tabla1[],3,FALSE))</f>
        <v>0</v>
      </c>
      <c r="J113" s="1051"/>
      <c r="K113" s="1157">
        <f t="shared" si="12"/>
        <v>0</v>
      </c>
      <c r="L113" s="1052">
        <f t="shared" si="13"/>
        <v>0</v>
      </c>
      <c r="M113" s="1021"/>
      <c r="N113" s="1025"/>
      <c r="O113" s="1026"/>
      <c r="P113" s="1128"/>
    </row>
    <row r="114" spans="1:16" ht="17.25" thickBot="1" x14ac:dyDescent="0.35">
      <c r="A114" s="1020"/>
      <c r="B114" s="1022"/>
      <c r="C114" s="1021"/>
      <c r="D114" s="1021"/>
      <c r="E114" s="1022"/>
      <c r="F114" s="1022"/>
      <c r="G114" s="1023"/>
      <c r="H114" s="1021"/>
      <c r="I114" s="1024"/>
      <c r="J114" s="1024"/>
      <c r="K114" s="1024"/>
      <c r="L114" s="1021"/>
      <c r="M114" s="1021"/>
      <c r="N114" s="1025"/>
      <c r="O114" s="1026"/>
      <c r="P114" s="1128"/>
    </row>
    <row r="115" spans="1:16" ht="17.25" thickBot="1" x14ac:dyDescent="0.35">
      <c r="A115" s="1020"/>
      <c r="B115" s="1022"/>
      <c r="C115" s="1021"/>
      <c r="D115" s="1021"/>
      <c r="E115" s="1022"/>
      <c r="F115" s="1408" t="s">
        <v>344</v>
      </c>
      <c r="G115" s="1409"/>
      <c r="H115" s="1409"/>
      <c r="I115" s="1410"/>
      <c r="J115" s="1024"/>
      <c r="K115" s="1158">
        <f>+SUM(K104:K113)</f>
        <v>0</v>
      </c>
      <c r="L115" s="1055">
        <f>+SUM(L104:L113)</f>
        <v>0</v>
      </c>
      <c r="M115" s="1021"/>
      <c r="N115" s="1025"/>
      <c r="O115" s="1026"/>
      <c r="P115" s="1128"/>
    </row>
    <row r="116" spans="1:16" ht="17.25" thickBot="1" x14ac:dyDescent="0.35">
      <c r="A116" s="1020"/>
      <c r="B116" s="1022"/>
      <c r="C116" s="1021"/>
      <c r="D116" s="1021"/>
      <c r="E116" s="1022"/>
      <c r="F116" s="1022"/>
      <c r="G116" s="1023"/>
      <c r="H116" s="1021"/>
      <c r="I116" s="1024"/>
      <c r="J116" s="1024"/>
      <c r="K116" s="1024"/>
      <c r="L116" s="1021"/>
      <c r="M116" s="1021"/>
      <c r="N116" s="1025"/>
      <c r="O116" s="1026"/>
      <c r="P116" s="1128"/>
    </row>
    <row r="117" spans="1:16" ht="17.25" thickBot="1" x14ac:dyDescent="0.35">
      <c r="A117" s="1020"/>
      <c r="B117" s="1389" t="s">
        <v>382</v>
      </c>
      <c r="C117" s="1390"/>
      <c r="D117" s="1390"/>
      <c r="E117" s="1390"/>
      <c r="F117" s="1390"/>
      <c r="G117" s="1391"/>
      <c r="H117" s="1021"/>
      <c r="I117" s="1024"/>
      <c r="J117" s="1024"/>
      <c r="K117" s="1024"/>
      <c r="L117" s="1021"/>
      <c r="M117" s="1021"/>
      <c r="N117" s="1025"/>
      <c r="O117" s="1026"/>
      <c r="P117" s="1128"/>
    </row>
    <row r="118" spans="1:16" ht="16.5" x14ac:dyDescent="0.3">
      <c r="A118" s="1020"/>
      <c r="B118" s="1056" t="s">
        <v>49</v>
      </c>
      <c r="C118" s="1392" t="s">
        <v>341</v>
      </c>
      <c r="D118" s="1393"/>
      <c r="E118" s="1041" t="s">
        <v>380</v>
      </c>
      <c r="F118" s="1056" t="s">
        <v>25</v>
      </c>
      <c r="G118" s="1043" t="s">
        <v>24</v>
      </c>
      <c r="H118" s="1038"/>
      <c r="I118" s="1039" t="s">
        <v>342</v>
      </c>
      <c r="J118" s="1040"/>
      <c r="K118" s="1039" t="s">
        <v>27</v>
      </c>
      <c r="L118" s="1045" t="s">
        <v>381</v>
      </c>
      <c r="M118" s="1021"/>
      <c r="N118" s="1025"/>
      <c r="O118" s="1026"/>
      <c r="P118" s="1128"/>
    </row>
    <row r="119" spans="1:16" ht="16.5" x14ac:dyDescent="0.3">
      <c r="A119" s="1020"/>
      <c r="B119" s="1060"/>
      <c r="C119" s="1382"/>
      <c r="D119" s="1383"/>
      <c r="E119" s="1046"/>
      <c r="F119" s="1047"/>
      <c r="G119" s="1048"/>
      <c r="H119" s="1049"/>
      <c r="I119" s="1050">
        <f>IF(C119=0,0,VLOOKUP(C119,Tabla3[],3,FALSE))</f>
        <v>0</v>
      </c>
      <c r="J119" s="1024"/>
      <c r="K119" s="1157">
        <f>+F119*I119</f>
        <v>0</v>
      </c>
      <c r="L119" s="1052">
        <f>E119*I119</f>
        <v>0</v>
      </c>
      <c r="M119" s="1021"/>
      <c r="N119" s="1025"/>
      <c r="O119" s="1026"/>
      <c r="P119" s="1128"/>
    </row>
    <row r="120" spans="1:16" ht="16.5" x14ac:dyDescent="0.3">
      <c r="A120" s="1020"/>
      <c r="B120" s="1060"/>
      <c r="C120" s="1382"/>
      <c r="D120" s="1383"/>
      <c r="E120" s="1057"/>
      <c r="F120" s="1053"/>
      <c r="G120" s="1054"/>
      <c r="H120" s="1021"/>
      <c r="I120" s="1050">
        <f>IF(C120=0,0,VLOOKUP(C120,Tabla3[],3,FALSE))</f>
        <v>0</v>
      </c>
      <c r="J120" s="1024"/>
      <c r="K120" s="1157">
        <f t="shared" ref="K120:K122" si="14">+F120*I120</f>
        <v>0</v>
      </c>
      <c r="L120" s="1052">
        <f t="shared" ref="L120:L122" si="15">E120*I120</f>
        <v>0</v>
      </c>
      <c r="M120" s="1021"/>
      <c r="N120" s="1025"/>
      <c r="O120" s="1026"/>
      <c r="P120" s="1128"/>
    </row>
    <row r="121" spans="1:16" ht="16.5" x14ac:dyDescent="0.3">
      <c r="A121" s="1020"/>
      <c r="B121" s="1060"/>
      <c r="C121" s="1382"/>
      <c r="D121" s="1383"/>
      <c r="E121" s="1057"/>
      <c r="F121" s="1053"/>
      <c r="G121" s="1054"/>
      <c r="H121" s="1021"/>
      <c r="I121" s="1050">
        <f>IF(C121=0,0,VLOOKUP(C121,Tabla3[],3,FALSE))</f>
        <v>0</v>
      </c>
      <c r="J121" s="1024"/>
      <c r="K121" s="1157">
        <f t="shared" si="14"/>
        <v>0</v>
      </c>
      <c r="L121" s="1052">
        <f t="shared" si="15"/>
        <v>0</v>
      </c>
      <c r="M121" s="1021"/>
      <c r="N121" s="1025"/>
      <c r="O121" s="1026"/>
      <c r="P121" s="1128"/>
    </row>
    <row r="122" spans="1:16" ht="16.5" x14ac:dyDescent="0.3">
      <c r="A122" s="1020"/>
      <c r="B122" s="1060"/>
      <c r="C122" s="1384"/>
      <c r="D122" s="1385"/>
      <c r="E122" s="1057"/>
      <c r="F122" s="1053"/>
      <c r="G122" s="1054"/>
      <c r="H122" s="1021"/>
      <c r="I122" s="1050">
        <f>IF(C122=0,0,VLOOKUP(C122,Tabla3[],3,FALSE))</f>
        <v>0</v>
      </c>
      <c r="J122" s="1024"/>
      <c r="K122" s="1157">
        <f t="shared" si="14"/>
        <v>0</v>
      </c>
      <c r="L122" s="1052">
        <f t="shared" si="15"/>
        <v>0</v>
      </c>
      <c r="M122" s="1021"/>
      <c r="N122" s="1025"/>
      <c r="O122" s="1026"/>
      <c r="P122" s="1128"/>
    </row>
    <row r="123" spans="1:16" ht="17.25" thickBot="1" x14ac:dyDescent="0.35">
      <c r="A123" s="1020"/>
      <c r="B123" s="1022"/>
      <c r="C123" s="1021"/>
      <c r="D123" s="1021"/>
      <c r="E123" s="1022"/>
      <c r="F123" s="1022"/>
      <c r="G123" s="1023"/>
      <c r="H123" s="1021"/>
      <c r="I123" s="1024"/>
      <c r="J123" s="1024"/>
      <c r="K123" s="1024"/>
      <c r="L123" s="1021"/>
      <c r="M123" s="1021"/>
      <c r="N123" s="1025"/>
      <c r="O123" s="1026"/>
      <c r="P123" s="1128"/>
    </row>
    <row r="124" spans="1:16" ht="17.25" thickBot="1" x14ac:dyDescent="0.35">
      <c r="A124" s="1020"/>
      <c r="B124" s="1022"/>
      <c r="C124" s="1021"/>
      <c r="D124" s="1021"/>
      <c r="E124" s="1022"/>
      <c r="F124" s="1408" t="s">
        <v>387</v>
      </c>
      <c r="G124" s="1409"/>
      <c r="H124" s="1409"/>
      <c r="I124" s="1410"/>
      <c r="J124" s="1024"/>
      <c r="K124" s="1158">
        <f>+SUM(K119:K122)</f>
        <v>0</v>
      </c>
      <c r="L124" s="1055">
        <f>+SUM(L119:L122)</f>
        <v>0</v>
      </c>
      <c r="M124" s="1021"/>
      <c r="N124" s="1025"/>
      <c r="O124" s="1026"/>
      <c r="P124" s="1128"/>
    </row>
    <row r="125" spans="1:16" ht="17.25" thickBot="1" x14ac:dyDescent="0.35">
      <c r="A125" s="1020"/>
      <c r="B125" s="1022"/>
      <c r="C125" s="1021"/>
      <c r="D125" s="1021"/>
      <c r="E125" s="1022"/>
      <c r="F125" s="1022"/>
      <c r="G125" s="1023"/>
      <c r="H125" s="1021"/>
      <c r="I125" s="1024"/>
      <c r="J125" s="1024"/>
      <c r="K125" s="1024"/>
      <c r="L125" s="1021"/>
      <c r="M125" s="1021"/>
      <c r="N125" s="1025"/>
      <c r="O125" s="1026"/>
      <c r="P125" s="1128"/>
    </row>
    <row r="126" spans="1:16" ht="17.25" thickBot="1" x14ac:dyDescent="0.35">
      <c r="A126" s="1020"/>
      <c r="B126" s="1389" t="s">
        <v>345</v>
      </c>
      <c r="C126" s="1390"/>
      <c r="D126" s="1390"/>
      <c r="E126" s="1390"/>
      <c r="F126" s="1390"/>
      <c r="G126" s="1391"/>
      <c r="H126" s="1021"/>
      <c r="I126" s="1024"/>
      <c r="J126" s="1024"/>
      <c r="K126" s="1024"/>
      <c r="L126" s="1021"/>
      <c r="M126" s="1021"/>
      <c r="N126" s="1025"/>
      <c r="O126" s="1026"/>
      <c r="P126" s="1128"/>
    </row>
    <row r="127" spans="1:16" ht="16.5" x14ac:dyDescent="0.3">
      <c r="A127" s="1020"/>
      <c r="B127" s="1056" t="s">
        <v>49</v>
      </c>
      <c r="C127" s="1392" t="s">
        <v>341</v>
      </c>
      <c r="D127" s="1393"/>
      <c r="E127" s="1041" t="s">
        <v>380</v>
      </c>
      <c r="F127" s="1056" t="s">
        <v>25</v>
      </c>
      <c r="G127" s="1043" t="s">
        <v>24</v>
      </c>
      <c r="H127" s="1038"/>
      <c r="I127" s="1039" t="s">
        <v>342</v>
      </c>
      <c r="J127" s="1040"/>
      <c r="K127" s="1039" t="s">
        <v>27</v>
      </c>
      <c r="L127" s="1045" t="s">
        <v>381</v>
      </c>
      <c r="M127" s="1021"/>
      <c r="N127" s="1025"/>
      <c r="O127" s="1026"/>
      <c r="P127" s="1128"/>
    </row>
    <row r="128" spans="1:16" ht="16.5" x14ac:dyDescent="0.3">
      <c r="A128" s="1020"/>
      <c r="B128" s="1060">
        <v>1</v>
      </c>
      <c r="C128" s="1411" t="s">
        <v>100</v>
      </c>
      <c r="D128" s="1411"/>
      <c r="E128" s="1046">
        <f>I100</f>
        <v>50</v>
      </c>
      <c r="F128" s="1047">
        <f>ROUND(E128/I100,2)</f>
        <v>1</v>
      </c>
      <c r="G128" s="1048" t="str">
        <f>IF(C128=0,0,VLOOKUP(C128,Tabla2[],2,FALSE))</f>
        <v>m²</v>
      </c>
      <c r="H128" s="1049"/>
      <c r="I128" s="1050">
        <f>IF(C128=0,0,VLOOKUP(C128,Tabla2[],3,FALSE))</f>
        <v>160</v>
      </c>
      <c r="J128" s="1024"/>
      <c r="K128" s="1157">
        <f>+F128*I128</f>
        <v>160</v>
      </c>
      <c r="L128" s="1052">
        <f>E128*I128</f>
        <v>8000</v>
      </c>
      <c r="M128" s="1021"/>
      <c r="N128" s="1025"/>
      <c r="O128" s="1026"/>
      <c r="P128" s="1128"/>
    </row>
    <row r="129" spans="1:17" ht="16.5" x14ac:dyDescent="0.3">
      <c r="A129" s="1020"/>
      <c r="B129" s="1060"/>
      <c r="C129" s="1411"/>
      <c r="D129" s="1411"/>
      <c r="E129" s="1046"/>
      <c r="F129" s="1047"/>
      <c r="G129" s="1048"/>
      <c r="H129" s="1021"/>
      <c r="I129" s="1050">
        <f>IF(C129=0,0,VLOOKUP(C129,Tabla2[],3,FALSE))</f>
        <v>0</v>
      </c>
      <c r="J129" s="1024"/>
      <c r="K129" s="1157">
        <f>+F129*I129</f>
        <v>0</v>
      </c>
      <c r="L129" s="1052">
        <f t="shared" ref="L129:L130" si="16">E129*I129</f>
        <v>0</v>
      </c>
      <c r="M129" s="1021"/>
      <c r="N129" s="1025"/>
      <c r="O129" s="1026"/>
      <c r="P129" s="1128"/>
    </row>
    <row r="130" spans="1:17" ht="16.5" x14ac:dyDescent="0.3">
      <c r="A130" s="1020"/>
      <c r="B130" s="1060"/>
      <c r="C130" s="1412"/>
      <c r="D130" s="1412"/>
      <c r="E130" s="1046"/>
      <c r="F130" s="1053"/>
      <c r="G130" s="1048"/>
      <c r="H130" s="1021"/>
      <c r="I130" s="1050">
        <f>IF(C130=0,0,VLOOKUP(C130,Tabla2[],3,FALSE))</f>
        <v>0</v>
      </c>
      <c r="J130" s="1024"/>
      <c r="K130" s="1157">
        <f t="shared" ref="K130" si="17">+F130*I130</f>
        <v>0</v>
      </c>
      <c r="L130" s="1052">
        <f t="shared" si="16"/>
        <v>0</v>
      </c>
      <c r="M130" s="1021"/>
      <c r="N130" s="1025"/>
      <c r="O130" s="1026"/>
      <c r="P130" s="1128"/>
    </row>
    <row r="131" spans="1:17" ht="17.25" thickBot="1" x14ac:dyDescent="0.35">
      <c r="A131" s="1020"/>
      <c r="B131" s="1022"/>
      <c r="C131" s="1021"/>
      <c r="D131" s="1021"/>
      <c r="E131" s="1022"/>
      <c r="F131" s="1022"/>
      <c r="G131" s="1023"/>
      <c r="H131" s="1021"/>
      <c r="I131" s="1024"/>
      <c r="J131" s="1024"/>
      <c r="K131" s="1024"/>
      <c r="L131" s="1021"/>
      <c r="M131" s="1021"/>
      <c r="N131" s="1025"/>
      <c r="O131" s="1026"/>
      <c r="P131" s="1128"/>
    </row>
    <row r="132" spans="1:17" ht="17.25" thickBot="1" x14ac:dyDescent="0.35">
      <c r="A132" s="1020"/>
      <c r="B132" s="1022"/>
      <c r="C132" s="1021"/>
      <c r="D132" s="1021"/>
      <c r="E132" s="1022"/>
      <c r="F132" s="1408" t="s">
        <v>346</v>
      </c>
      <c r="G132" s="1409"/>
      <c r="H132" s="1409"/>
      <c r="I132" s="1410"/>
      <c r="J132" s="1024"/>
      <c r="K132" s="1158">
        <f>+SUM(K128:K130)</f>
        <v>160</v>
      </c>
      <c r="L132" s="1055">
        <f>+SUM(L128:L130)</f>
        <v>8000</v>
      </c>
      <c r="M132" s="1021"/>
      <c r="N132" s="1025"/>
      <c r="O132" s="1026"/>
      <c r="P132" s="1128"/>
    </row>
    <row r="133" spans="1:17" ht="16.5" x14ac:dyDescent="0.3">
      <c r="A133" s="1020"/>
      <c r="B133" s="1022"/>
      <c r="C133" s="1021"/>
      <c r="D133" s="1021"/>
      <c r="E133" s="1022"/>
      <c r="F133" s="1022"/>
      <c r="G133" s="1023"/>
      <c r="H133" s="1021"/>
      <c r="I133" s="1024"/>
      <c r="J133" s="1024"/>
      <c r="K133" s="1024"/>
      <c r="L133" s="1021"/>
      <c r="M133" s="1021"/>
      <c r="N133" s="1025"/>
      <c r="O133" s="1026"/>
      <c r="P133" s="1128"/>
    </row>
    <row r="134" spans="1:17" ht="15" customHeight="1" thickBot="1" x14ac:dyDescent="0.35">
      <c r="A134" s="1020"/>
      <c r="B134" s="1022"/>
      <c r="C134" s="1021"/>
      <c r="D134" s="1021"/>
      <c r="E134" s="1022"/>
      <c r="F134" s="1022"/>
      <c r="G134" s="1023"/>
      <c r="H134" s="1021"/>
      <c r="I134" s="1024"/>
      <c r="J134" s="1024"/>
      <c r="K134" s="1024"/>
      <c r="L134" s="1021"/>
      <c r="M134" s="1021"/>
      <c r="N134" s="1025"/>
      <c r="O134" s="1026"/>
      <c r="P134" s="1128"/>
    </row>
    <row r="135" spans="1:17" ht="17.25" thickBot="1" x14ac:dyDescent="0.35">
      <c r="A135" s="1020"/>
      <c r="B135" s="1022"/>
      <c r="C135" s="1021"/>
      <c r="D135" s="1021"/>
      <c r="E135" s="1022"/>
      <c r="F135" s="1408" t="s">
        <v>388</v>
      </c>
      <c r="G135" s="1409"/>
      <c r="H135" s="1409"/>
      <c r="I135" s="1410"/>
      <c r="J135" s="1024"/>
      <c r="K135" s="1158">
        <f>(+K115+K124+K132)</f>
        <v>160</v>
      </c>
      <c r="L135" s="1055">
        <f>(+L115+L124+L132)</f>
        <v>8000</v>
      </c>
      <c r="M135" s="1021"/>
      <c r="N135" s="1065"/>
      <c r="O135" s="1066"/>
      <c r="P135" s="1130"/>
    </row>
    <row r="136" spans="1:17" ht="7.5" customHeight="1" thickBot="1" x14ac:dyDescent="0.35">
      <c r="A136" s="1020"/>
      <c r="B136" s="1022"/>
      <c r="C136" s="1021"/>
      <c r="D136" s="1021"/>
      <c r="E136" s="1022"/>
      <c r="F136" s="1022"/>
      <c r="G136" s="1023"/>
      <c r="H136" s="1021"/>
      <c r="I136" s="1024"/>
      <c r="J136" s="1024"/>
      <c r="K136" s="1024"/>
      <c r="L136" s="1021"/>
      <c r="M136" s="1021"/>
      <c r="N136" s="1065"/>
      <c r="O136" s="1067"/>
      <c r="P136" s="1130"/>
    </row>
    <row r="137" spans="1:17" ht="17.25" thickBot="1" x14ac:dyDescent="0.35">
      <c r="A137" s="1020"/>
      <c r="B137" s="1022"/>
      <c r="C137" s="1021"/>
      <c r="D137" s="1021"/>
      <c r="E137" s="1022"/>
      <c r="F137" s="1408" t="s">
        <v>384</v>
      </c>
      <c r="G137" s="1409"/>
      <c r="H137" s="1409"/>
      <c r="I137" s="1410"/>
      <c r="J137" s="1024"/>
      <c r="K137" s="1158">
        <f>K135*$N$2</f>
        <v>64</v>
      </c>
      <c r="L137" s="1055">
        <f>L135*$N$2</f>
        <v>3200</v>
      </c>
      <c r="M137" s="1021"/>
      <c r="N137" s="1025"/>
      <c r="O137" s="1026"/>
      <c r="P137" s="1128"/>
    </row>
    <row r="138" spans="1:17" ht="7.5" customHeight="1" thickBot="1" x14ac:dyDescent="0.35">
      <c r="A138" s="1020"/>
      <c r="B138" s="1022"/>
      <c r="C138" s="1021"/>
      <c r="D138" s="1021"/>
      <c r="E138" s="1022"/>
      <c r="F138" s="1022"/>
      <c r="G138" s="1023"/>
      <c r="H138" s="1021"/>
      <c r="I138" s="1024"/>
      <c r="J138" s="1024"/>
      <c r="K138" s="1024"/>
      <c r="L138" s="1021"/>
      <c r="M138" s="1021"/>
      <c r="N138" s="1025"/>
      <c r="O138" s="1026"/>
      <c r="P138" s="1128"/>
    </row>
    <row r="139" spans="1:17" ht="17.25" thickBot="1" x14ac:dyDescent="0.35">
      <c r="A139" s="1020"/>
      <c r="B139" s="1022"/>
      <c r="C139" s="1021"/>
      <c r="D139" s="1021"/>
      <c r="E139" s="1022"/>
      <c r="F139" s="1408" t="s">
        <v>385</v>
      </c>
      <c r="G139" s="1409"/>
      <c r="H139" s="1409"/>
      <c r="I139" s="1410"/>
      <c r="J139" s="1024"/>
      <c r="K139" s="1158">
        <f>+K135+K137</f>
        <v>224</v>
      </c>
      <c r="L139" s="1055">
        <f>+L135+L137</f>
        <v>11200</v>
      </c>
      <c r="M139" s="1021"/>
      <c r="N139" s="1025"/>
      <c r="O139" s="1026"/>
      <c r="P139" s="1128"/>
    </row>
    <row r="140" spans="1:17" ht="17.25" thickBot="1" x14ac:dyDescent="0.35">
      <c r="A140" s="1020"/>
      <c r="B140" s="1022"/>
      <c r="C140" s="1021"/>
      <c r="D140" s="1021"/>
      <c r="E140" s="1022"/>
      <c r="F140" s="1061"/>
      <c r="G140" s="1062"/>
      <c r="H140" s="1063"/>
      <c r="I140" s="1064"/>
      <c r="J140" s="1024"/>
      <c r="K140" s="1159"/>
      <c r="L140" s="1068">
        <f>L139/I100</f>
        <v>224</v>
      </c>
      <c r="M140" s="1069">
        <f>(K139-L140)*I100</f>
        <v>0</v>
      </c>
      <c r="N140" s="1025"/>
      <c r="O140" s="1026"/>
      <c r="P140" s="1128"/>
    </row>
    <row r="141" spans="1:17" ht="16.5" x14ac:dyDescent="0.3">
      <c r="A141" s="1020"/>
      <c r="B141" s="1106"/>
      <c r="C141" s="1152"/>
      <c r="D141" s="1152"/>
      <c r="E141" s="1022"/>
      <c r="F141" s="1022"/>
      <c r="G141" s="1023"/>
      <c r="H141" s="1021"/>
      <c r="I141" s="1024"/>
      <c r="J141" s="1024"/>
      <c r="K141" s="1024"/>
      <c r="L141" s="1021"/>
      <c r="M141" s="1021"/>
      <c r="N141" s="1025"/>
      <c r="O141" s="1026"/>
      <c r="P141" s="1128"/>
    </row>
    <row r="142" spans="1:17" ht="16.5" x14ac:dyDescent="0.3">
      <c r="A142" s="1020"/>
      <c r="B142" s="1106"/>
      <c r="C142" s="1152"/>
      <c r="D142" s="1152"/>
      <c r="E142" s="1022"/>
      <c r="F142" s="1022"/>
      <c r="G142" s="1023"/>
      <c r="H142" s="1021"/>
      <c r="I142" s="1024"/>
      <c r="J142" s="1024"/>
      <c r="K142" s="1024"/>
      <c r="L142" s="1021"/>
      <c r="M142" s="1021"/>
      <c r="N142" s="1025"/>
      <c r="O142" s="1026"/>
      <c r="P142" s="1128"/>
    </row>
    <row r="143" spans="1:17" ht="16.5" x14ac:dyDescent="0.3">
      <c r="A143" s="1020"/>
      <c r="B143" s="1105" t="s">
        <v>379</v>
      </c>
      <c r="C143" s="1038"/>
      <c r="D143" s="1414" t="s">
        <v>341</v>
      </c>
      <c r="E143" s="1414"/>
      <c r="F143" s="1414"/>
      <c r="G143" s="1414"/>
      <c r="H143" s="1038"/>
      <c r="I143" s="1039" t="s">
        <v>25</v>
      </c>
      <c r="J143" s="1040"/>
      <c r="K143" s="1039" t="s">
        <v>24</v>
      </c>
      <c r="L143" s="1021"/>
      <c r="M143" s="1021"/>
      <c r="N143" s="1025"/>
      <c r="O143" s="1026"/>
      <c r="P143" s="1128"/>
    </row>
    <row r="144" spans="1:17" s="1037" customFormat="1" ht="30.75" customHeight="1" x14ac:dyDescent="0.25">
      <c r="A144" s="1033"/>
      <c r="B144" s="1074">
        <f>'(01)A. TRABAJO EXTRA.'!B28</f>
        <v>113.03</v>
      </c>
      <c r="C144" s="1034"/>
      <c r="D144" s="1428" t="str">
        <f>'(01)A. TRABAJO EXTRA.'!C28</f>
        <v>DESMONTAJE DE DIVISIONES O TABIQUES DE MADERA</v>
      </c>
      <c r="E144" s="1429"/>
      <c r="F144" s="1429"/>
      <c r="G144" s="1429"/>
      <c r="H144" s="1075"/>
      <c r="I144" s="1074">
        <f>'(01)A. TRABAJO EXTRA.'!G28</f>
        <v>30</v>
      </c>
      <c r="J144" s="1076"/>
      <c r="K144" s="1155" t="str">
        <f>'(01)A. TRABAJO EXTRA.'!F28</f>
        <v>m²</v>
      </c>
      <c r="L144" s="1034"/>
      <c r="M144" s="1034"/>
      <c r="N144" s="1035"/>
      <c r="O144" s="1036"/>
      <c r="P144" s="1129"/>
      <c r="Q144" s="1132"/>
    </row>
    <row r="145" spans="1:16" ht="17.25" thickBot="1" x14ac:dyDescent="0.35">
      <c r="A145" s="1020"/>
      <c r="B145" s="1022"/>
      <c r="C145" s="1021"/>
      <c r="D145" s="1021"/>
      <c r="E145" s="1022"/>
      <c r="F145" s="1022"/>
      <c r="G145" s="1023"/>
      <c r="H145" s="1021"/>
      <c r="I145" s="1024"/>
      <c r="J145" s="1024"/>
      <c r="K145" s="1024"/>
      <c r="L145" s="1021"/>
      <c r="M145" s="1021"/>
      <c r="N145" s="1025"/>
      <c r="O145" s="1026"/>
      <c r="P145" s="1128"/>
    </row>
    <row r="146" spans="1:16" ht="17.25" thickBot="1" x14ac:dyDescent="0.35">
      <c r="A146" s="1020"/>
      <c r="B146" s="1389" t="s">
        <v>343</v>
      </c>
      <c r="C146" s="1390"/>
      <c r="D146" s="1390"/>
      <c r="E146" s="1390"/>
      <c r="F146" s="1390"/>
      <c r="G146" s="1391"/>
      <c r="H146" s="1021"/>
      <c r="I146" s="1024"/>
      <c r="J146" s="1024"/>
      <c r="K146" s="1024"/>
      <c r="L146" s="1021"/>
      <c r="M146" s="1021"/>
      <c r="N146" s="1025"/>
      <c r="O146" s="1026"/>
      <c r="P146" s="1128"/>
    </row>
    <row r="147" spans="1:16" ht="16.5" x14ac:dyDescent="0.3">
      <c r="A147" s="1020"/>
      <c r="B147" s="1042" t="s">
        <v>49</v>
      </c>
      <c r="C147" s="1406" t="s">
        <v>341</v>
      </c>
      <c r="D147" s="1407"/>
      <c r="E147" s="1041" t="s">
        <v>380</v>
      </c>
      <c r="F147" s="1042" t="s">
        <v>25</v>
      </c>
      <c r="G147" s="1043" t="s">
        <v>24</v>
      </c>
      <c r="H147" s="1044"/>
      <c r="I147" s="1039" t="s">
        <v>342</v>
      </c>
      <c r="J147" s="1040"/>
      <c r="K147" s="1156" t="s">
        <v>27</v>
      </c>
      <c r="L147" s="1045" t="s">
        <v>381</v>
      </c>
      <c r="M147" s="1021"/>
      <c r="N147" s="1025"/>
      <c r="O147" s="1026"/>
      <c r="P147" s="1128"/>
    </row>
    <row r="148" spans="1:16" ht="16.5" x14ac:dyDescent="0.3">
      <c r="A148" s="1020"/>
      <c r="B148" s="1060"/>
      <c r="C148" s="1411"/>
      <c r="D148" s="1411"/>
      <c r="E148" s="1046"/>
      <c r="F148" s="1047"/>
      <c r="G148" s="1048"/>
      <c r="H148" s="1049"/>
      <c r="I148" s="1050">
        <f>IF(C148=0,0,VLOOKUP(C148,Tabla1[],3,FALSE))</f>
        <v>0</v>
      </c>
      <c r="J148" s="1051"/>
      <c r="K148" s="1157">
        <f>+F148*I148</f>
        <v>0</v>
      </c>
      <c r="L148" s="1052">
        <f>E148*I148</f>
        <v>0</v>
      </c>
      <c r="M148" s="1021"/>
      <c r="N148" s="1025"/>
      <c r="O148" s="1026"/>
      <c r="P148" s="1128"/>
    </row>
    <row r="149" spans="1:16" ht="16.5" x14ac:dyDescent="0.3">
      <c r="A149" s="1020"/>
      <c r="B149" s="1060"/>
      <c r="C149" s="1411"/>
      <c r="D149" s="1411"/>
      <c r="E149" s="1046"/>
      <c r="F149" s="1047"/>
      <c r="G149" s="1048"/>
      <c r="H149" s="1049"/>
      <c r="I149" s="1050">
        <f>IF(C149=0,0,VLOOKUP(C149,Tabla1[],3,FALSE))</f>
        <v>0</v>
      </c>
      <c r="J149" s="1051"/>
      <c r="K149" s="1157">
        <f t="shared" ref="K149:K158" si="18">+F149*I149</f>
        <v>0</v>
      </c>
      <c r="L149" s="1052">
        <f t="shared" ref="L149:L158" si="19">E149*I149</f>
        <v>0</v>
      </c>
      <c r="M149" s="1021"/>
      <c r="N149" s="1025"/>
      <c r="O149" s="1026"/>
      <c r="P149" s="1128"/>
    </row>
    <row r="150" spans="1:16" ht="16.5" x14ac:dyDescent="0.3">
      <c r="A150" s="1020"/>
      <c r="B150" s="1060"/>
      <c r="C150" s="1411"/>
      <c r="D150" s="1411"/>
      <c r="E150" s="1046"/>
      <c r="F150" s="1047"/>
      <c r="G150" s="1048"/>
      <c r="H150" s="1049"/>
      <c r="I150" s="1050">
        <f>IF(C150=0,0,VLOOKUP(C150,Tabla1[],3,FALSE))</f>
        <v>0</v>
      </c>
      <c r="J150" s="1051"/>
      <c r="K150" s="1157">
        <f t="shared" si="18"/>
        <v>0</v>
      </c>
      <c r="L150" s="1052">
        <f t="shared" si="19"/>
        <v>0</v>
      </c>
      <c r="M150" s="1021"/>
      <c r="N150" s="1025"/>
      <c r="O150" s="1026"/>
      <c r="P150" s="1128"/>
    </row>
    <row r="151" spans="1:16" ht="16.5" x14ac:dyDescent="0.3">
      <c r="A151" s="1020"/>
      <c r="B151" s="1060"/>
      <c r="C151" s="1411"/>
      <c r="D151" s="1411"/>
      <c r="E151" s="1046"/>
      <c r="F151" s="1047"/>
      <c r="G151" s="1048"/>
      <c r="H151" s="1049"/>
      <c r="I151" s="1050">
        <f>IF(C151=0,0,VLOOKUP(C151,Tabla1[],3,FALSE))</f>
        <v>0</v>
      </c>
      <c r="J151" s="1051"/>
      <c r="K151" s="1157">
        <f t="shared" si="18"/>
        <v>0</v>
      </c>
      <c r="L151" s="1052">
        <f t="shared" si="19"/>
        <v>0</v>
      </c>
      <c r="M151" s="1021"/>
      <c r="N151" s="1025"/>
      <c r="O151" s="1026"/>
      <c r="P151" s="1128"/>
    </row>
    <row r="152" spans="1:16" ht="16.5" x14ac:dyDescent="0.3">
      <c r="A152" s="1020"/>
      <c r="B152" s="1060"/>
      <c r="C152" s="1413"/>
      <c r="D152" s="1413"/>
      <c r="E152" s="1046"/>
      <c r="F152" s="1047"/>
      <c r="G152" s="1048"/>
      <c r="H152" s="1049"/>
      <c r="I152" s="1050">
        <f>IF(C152=0,0,VLOOKUP(C152,Tabla1[],3,FALSE))</f>
        <v>0</v>
      </c>
      <c r="J152" s="1051"/>
      <c r="K152" s="1157">
        <f t="shared" si="18"/>
        <v>0</v>
      </c>
      <c r="L152" s="1052">
        <f t="shared" si="19"/>
        <v>0</v>
      </c>
      <c r="M152" s="1021"/>
      <c r="N152" s="1025"/>
      <c r="O152" s="1026"/>
      <c r="P152" s="1128"/>
    </row>
    <row r="153" spans="1:16" ht="16.5" x14ac:dyDescent="0.3">
      <c r="A153" s="1020"/>
      <c r="B153" s="1060"/>
      <c r="C153" s="1413"/>
      <c r="D153" s="1413"/>
      <c r="E153" s="1046"/>
      <c r="F153" s="1047"/>
      <c r="G153" s="1048"/>
      <c r="H153" s="1049"/>
      <c r="I153" s="1050">
        <f>IF(C153=0,0,VLOOKUP(C153,Tabla1[],3,FALSE))</f>
        <v>0</v>
      </c>
      <c r="J153" s="1051"/>
      <c r="K153" s="1157">
        <f t="shared" si="18"/>
        <v>0</v>
      </c>
      <c r="L153" s="1052">
        <f t="shared" si="19"/>
        <v>0</v>
      </c>
      <c r="M153" s="1021"/>
      <c r="N153" s="1025"/>
      <c r="O153" s="1026"/>
      <c r="P153" s="1128"/>
    </row>
    <row r="154" spans="1:16" ht="16.5" x14ac:dyDescent="0.3">
      <c r="A154" s="1020"/>
      <c r="B154" s="1060"/>
      <c r="C154" s="1413"/>
      <c r="D154" s="1413"/>
      <c r="E154" s="1046"/>
      <c r="F154" s="1047"/>
      <c r="G154" s="1048"/>
      <c r="H154" s="1049"/>
      <c r="I154" s="1050">
        <f>IF(C154=0,0,VLOOKUP(C154,Tabla1[],3,FALSE))</f>
        <v>0</v>
      </c>
      <c r="J154" s="1051"/>
      <c r="K154" s="1157">
        <f t="shared" si="18"/>
        <v>0</v>
      </c>
      <c r="L154" s="1052">
        <f t="shared" si="19"/>
        <v>0</v>
      </c>
      <c r="M154" s="1021"/>
      <c r="N154" s="1025"/>
      <c r="O154" s="1026"/>
      <c r="P154" s="1128"/>
    </row>
    <row r="155" spans="1:16" ht="16.5" x14ac:dyDescent="0.3">
      <c r="A155" s="1020"/>
      <c r="B155" s="1060"/>
      <c r="C155" s="1413"/>
      <c r="D155" s="1413"/>
      <c r="E155" s="1046"/>
      <c r="F155" s="1047"/>
      <c r="G155" s="1048"/>
      <c r="H155" s="1049"/>
      <c r="I155" s="1050">
        <f>IF(C155=0,0,VLOOKUP(C155,Tabla1[],3,FALSE))</f>
        <v>0</v>
      </c>
      <c r="J155" s="1051"/>
      <c r="K155" s="1157">
        <f t="shared" si="18"/>
        <v>0</v>
      </c>
      <c r="L155" s="1052">
        <f t="shared" si="19"/>
        <v>0</v>
      </c>
      <c r="M155" s="1021"/>
      <c r="N155" s="1025"/>
      <c r="O155" s="1026"/>
      <c r="P155" s="1128"/>
    </row>
    <row r="156" spans="1:16" ht="16.5" x14ac:dyDescent="0.3">
      <c r="A156" s="1020"/>
      <c r="B156" s="1060"/>
      <c r="C156" s="1413"/>
      <c r="D156" s="1413"/>
      <c r="E156" s="1046"/>
      <c r="F156" s="1047"/>
      <c r="G156" s="1048"/>
      <c r="H156" s="1049"/>
      <c r="I156" s="1050">
        <f>IF(C156=0,0,VLOOKUP(C156,Tabla1[],3,FALSE))</f>
        <v>0</v>
      </c>
      <c r="J156" s="1051"/>
      <c r="K156" s="1157">
        <f t="shared" si="18"/>
        <v>0</v>
      </c>
      <c r="L156" s="1052">
        <f t="shared" si="19"/>
        <v>0</v>
      </c>
      <c r="M156" s="1021"/>
      <c r="N156" s="1025"/>
      <c r="O156" s="1026"/>
      <c r="P156" s="1128"/>
    </row>
    <row r="157" spans="1:16" ht="16.5" x14ac:dyDescent="0.3">
      <c r="A157" s="1020"/>
      <c r="B157" s="1060"/>
      <c r="C157" s="1413"/>
      <c r="D157" s="1413"/>
      <c r="E157" s="1046"/>
      <c r="F157" s="1047"/>
      <c r="G157" s="1048"/>
      <c r="H157" s="1049"/>
      <c r="I157" s="1050">
        <f>IF(C157=0,0,VLOOKUP(C157,Tabla1[],3,FALSE))</f>
        <v>0</v>
      </c>
      <c r="J157" s="1051"/>
      <c r="K157" s="1157">
        <f t="shared" si="18"/>
        <v>0</v>
      </c>
      <c r="L157" s="1052">
        <f t="shared" si="19"/>
        <v>0</v>
      </c>
      <c r="M157" s="1021"/>
      <c r="N157" s="1025"/>
      <c r="O157" s="1026"/>
      <c r="P157" s="1128"/>
    </row>
    <row r="158" spans="1:16" ht="16.5" x14ac:dyDescent="0.3">
      <c r="A158" s="1020"/>
      <c r="B158" s="1060"/>
      <c r="C158" s="1413"/>
      <c r="D158" s="1413"/>
      <c r="E158" s="1046"/>
      <c r="F158" s="1047"/>
      <c r="G158" s="1048"/>
      <c r="H158" s="1049"/>
      <c r="I158" s="1050">
        <f>IF(C158=0,0,VLOOKUP(C158,Tabla1[],3,FALSE))</f>
        <v>0</v>
      </c>
      <c r="J158" s="1051"/>
      <c r="K158" s="1157">
        <f t="shared" si="18"/>
        <v>0</v>
      </c>
      <c r="L158" s="1052">
        <f t="shared" si="19"/>
        <v>0</v>
      </c>
      <c r="M158" s="1021"/>
      <c r="N158" s="1025"/>
      <c r="O158" s="1026"/>
      <c r="P158" s="1128"/>
    </row>
    <row r="159" spans="1:16" ht="17.25" thickBot="1" x14ac:dyDescent="0.35">
      <c r="A159" s="1020"/>
      <c r="B159" s="1022"/>
      <c r="C159" s="1021"/>
      <c r="D159" s="1021"/>
      <c r="E159" s="1022"/>
      <c r="F159" s="1022"/>
      <c r="G159" s="1023"/>
      <c r="H159" s="1021"/>
      <c r="I159" s="1024"/>
      <c r="J159" s="1024"/>
      <c r="K159" s="1024"/>
      <c r="L159" s="1021"/>
      <c r="M159" s="1021"/>
      <c r="N159" s="1025"/>
      <c r="O159" s="1026"/>
      <c r="P159" s="1128"/>
    </row>
    <row r="160" spans="1:16" ht="17.25" thickBot="1" x14ac:dyDescent="0.35">
      <c r="A160" s="1020"/>
      <c r="B160" s="1022"/>
      <c r="C160" s="1021"/>
      <c r="D160" s="1021"/>
      <c r="E160" s="1022"/>
      <c r="F160" s="1408" t="s">
        <v>344</v>
      </c>
      <c r="G160" s="1409"/>
      <c r="H160" s="1409"/>
      <c r="I160" s="1410"/>
      <c r="J160" s="1024"/>
      <c r="K160" s="1158">
        <f>+SUM(K148:K158)</f>
        <v>0</v>
      </c>
      <c r="L160" s="1055">
        <f>+SUM(L148:L158)</f>
        <v>0</v>
      </c>
      <c r="M160" s="1021"/>
      <c r="N160" s="1025"/>
      <c r="O160" s="1026"/>
      <c r="P160" s="1128"/>
    </row>
    <row r="161" spans="1:16" ht="17.25" thickBot="1" x14ac:dyDescent="0.35">
      <c r="A161" s="1020"/>
      <c r="B161" s="1022"/>
      <c r="C161" s="1021"/>
      <c r="D161" s="1021"/>
      <c r="E161" s="1022"/>
      <c r="F161" s="1022"/>
      <c r="G161" s="1023"/>
      <c r="H161" s="1021"/>
      <c r="I161" s="1024"/>
      <c r="J161" s="1024"/>
      <c r="K161" s="1024"/>
      <c r="L161" s="1021"/>
      <c r="M161" s="1021"/>
      <c r="N161" s="1025"/>
      <c r="O161" s="1026"/>
      <c r="P161" s="1128"/>
    </row>
    <row r="162" spans="1:16" ht="17.25" thickBot="1" x14ac:dyDescent="0.35">
      <c r="A162" s="1020"/>
      <c r="B162" s="1389" t="s">
        <v>382</v>
      </c>
      <c r="C162" s="1390"/>
      <c r="D162" s="1390"/>
      <c r="E162" s="1390"/>
      <c r="F162" s="1390"/>
      <c r="G162" s="1391"/>
      <c r="H162" s="1021"/>
      <c r="I162" s="1024"/>
      <c r="J162" s="1024"/>
      <c r="K162" s="1024"/>
      <c r="L162" s="1021"/>
      <c r="M162" s="1021"/>
      <c r="N162" s="1025"/>
      <c r="O162" s="1026"/>
      <c r="P162" s="1128"/>
    </row>
    <row r="163" spans="1:16" ht="16.5" x14ac:dyDescent="0.3">
      <c r="A163" s="1020"/>
      <c r="B163" s="1056" t="s">
        <v>49</v>
      </c>
      <c r="C163" s="1392" t="s">
        <v>341</v>
      </c>
      <c r="D163" s="1393"/>
      <c r="E163" s="1041" t="s">
        <v>380</v>
      </c>
      <c r="F163" s="1056" t="s">
        <v>25</v>
      </c>
      <c r="G163" s="1043" t="s">
        <v>24</v>
      </c>
      <c r="H163" s="1038"/>
      <c r="I163" s="1039" t="s">
        <v>342</v>
      </c>
      <c r="J163" s="1040"/>
      <c r="K163" s="1039" t="s">
        <v>27</v>
      </c>
      <c r="L163" s="1045" t="s">
        <v>381</v>
      </c>
      <c r="M163" s="1021"/>
      <c r="N163" s="1025"/>
      <c r="O163" s="1026"/>
      <c r="P163" s="1128"/>
    </row>
    <row r="164" spans="1:16" ht="16.5" x14ac:dyDescent="0.3">
      <c r="A164" s="1020"/>
      <c r="B164" s="1060"/>
      <c r="C164" s="1382"/>
      <c r="D164" s="1383"/>
      <c r="E164" s="1046"/>
      <c r="F164" s="1047"/>
      <c r="G164" s="1048"/>
      <c r="H164" s="1049"/>
      <c r="I164" s="1050">
        <f>IF(C164=0,0,VLOOKUP(C164,Tabla3[],3,FALSE))</f>
        <v>0</v>
      </c>
      <c r="J164" s="1024"/>
      <c r="K164" s="1157">
        <f>+F164*I164</f>
        <v>0</v>
      </c>
      <c r="L164" s="1052">
        <f>E164*I164</f>
        <v>0</v>
      </c>
      <c r="M164" s="1021"/>
      <c r="N164" s="1025"/>
      <c r="O164" s="1026"/>
      <c r="P164" s="1128"/>
    </row>
    <row r="165" spans="1:16" ht="16.5" x14ac:dyDescent="0.3">
      <c r="A165" s="1020"/>
      <c r="B165" s="1060"/>
      <c r="C165" s="1382"/>
      <c r="D165" s="1383"/>
      <c r="E165" s="1057"/>
      <c r="F165" s="1053"/>
      <c r="G165" s="1054"/>
      <c r="H165" s="1021"/>
      <c r="I165" s="1050">
        <f>IF(C165=0,0,VLOOKUP(C165,Tabla3[],3,FALSE))</f>
        <v>0</v>
      </c>
      <c r="J165" s="1024"/>
      <c r="K165" s="1157">
        <f t="shared" ref="K165:K167" si="20">+F165*I165</f>
        <v>0</v>
      </c>
      <c r="L165" s="1052">
        <f t="shared" ref="L165:L167" si="21">E165*I165</f>
        <v>0</v>
      </c>
      <c r="M165" s="1021"/>
      <c r="N165" s="1025"/>
      <c r="O165" s="1026"/>
      <c r="P165" s="1128"/>
    </row>
    <row r="166" spans="1:16" ht="16.5" x14ac:dyDescent="0.3">
      <c r="A166" s="1020"/>
      <c r="B166" s="1060"/>
      <c r="C166" s="1382"/>
      <c r="D166" s="1383"/>
      <c r="E166" s="1057"/>
      <c r="F166" s="1053"/>
      <c r="G166" s="1054"/>
      <c r="H166" s="1021"/>
      <c r="I166" s="1050">
        <f>IF(C166=0,0,VLOOKUP(C166,Tabla3[],3,FALSE))</f>
        <v>0</v>
      </c>
      <c r="J166" s="1024"/>
      <c r="K166" s="1157">
        <f t="shared" si="20"/>
        <v>0</v>
      </c>
      <c r="L166" s="1052">
        <f t="shared" si="21"/>
        <v>0</v>
      </c>
      <c r="M166" s="1021"/>
      <c r="N166" s="1025"/>
      <c r="O166" s="1026"/>
      <c r="P166" s="1128"/>
    </row>
    <row r="167" spans="1:16" ht="16.5" x14ac:dyDescent="0.3">
      <c r="A167" s="1020"/>
      <c r="B167" s="1060"/>
      <c r="C167" s="1384"/>
      <c r="D167" s="1385"/>
      <c r="E167" s="1057"/>
      <c r="F167" s="1053"/>
      <c r="G167" s="1054"/>
      <c r="H167" s="1021"/>
      <c r="I167" s="1050">
        <f>IF(C167=0,0,VLOOKUP(C167,Tabla3[],3,FALSE))</f>
        <v>0</v>
      </c>
      <c r="J167" s="1024"/>
      <c r="K167" s="1157">
        <f t="shared" si="20"/>
        <v>0</v>
      </c>
      <c r="L167" s="1052">
        <f t="shared" si="21"/>
        <v>0</v>
      </c>
      <c r="M167" s="1021"/>
      <c r="N167" s="1025"/>
      <c r="O167" s="1026"/>
      <c r="P167" s="1128"/>
    </row>
    <row r="168" spans="1:16" ht="17.25" thickBot="1" x14ac:dyDescent="0.35">
      <c r="A168" s="1020"/>
      <c r="B168" s="1022"/>
      <c r="C168" s="1021"/>
      <c r="D168" s="1021"/>
      <c r="E168" s="1022"/>
      <c r="F168" s="1022"/>
      <c r="G168" s="1023"/>
      <c r="H168" s="1021"/>
      <c r="I168" s="1024"/>
      <c r="J168" s="1024"/>
      <c r="K168" s="1024"/>
      <c r="L168" s="1021"/>
      <c r="M168" s="1021"/>
      <c r="N168" s="1025"/>
      <c r="O168" s="1026"/>
      <c r="P168" s="1128"/>
    </row>
    <row r="169" spans="1:16" ht="17.25" thickBot="1" x14ac:dyDescent="0.35">
      <c r="A169" s="1020"/>
      <c r="B169" s="1022"/>
      <c r="C169" s="1021"/>
      <c r="D169" s="1021"/>
      <c r="E169" s="1022"/>
      <c r="F169" s="1408" t="s">
        <v>387</v>
      </c>
      <c r="G169" s="1409"/>
      <c r="H169" s="1409"/>
      <c r="I169" s="1410"/>
      <c r="J169" s="1024"/>
      <c r="K169" s="1158">
        <f>+SUM(K164:K167)</f>
        <v>0</v>
      </c>
      <c r="L169" s="1055">
        <f>+SUM(L164:L167)</f>
        <v>0</v>
      </c>
      <c r="M169" s="1021"/>
      <c r="N169" s="1025"/>
      <c r="O169" s="1026"/>
      <c r="P169" s="1128"/>
    </row>
    <row r="170" spans="1:16" ht="17.25" thickBot="1" x14ac:dyDescent="0.35">
      <c r="A170" s="1020"/>
      <c r="B170" s="1022"/>
      <c r="C170" s="1021"/>
      <c r="D170" s="1021"/>
      <c r="E170" s="1022"/>
      <c r="F170" s="1022"/>
      <c r="G170" s="1023"/>
      <c r="H170" s="1021"/>
      <c r="I170" s="1024"/>
      <c r="J170" s="1024"/>
      <c r="K170" s="1024"/>
      <c r="L170" s="1021"/>
      <c r="M170" s="1021"/>
      <c r="N170" s="1025"/>
      <c r="O170" s="1026"/>
      <c r="P170" s="1128"/>
    </row>
    <row r="171" spans="1:16" ht="17.25" thickBot="1" x14ac:dyDescent="0.35">
      <c r="A171" s="1020"/>
      <c r="B171" s="1389" t="s">
        <v>345</v>
      </c>
      <c r="C171" s="1390"/>
      <c r="D171" s="1390"/>
      <c r="E171" s="1390"/>
      <c r="F171" s="1390"/>
      <c r="G171" s="1391"/>
      <c r="H171" s="1021"/>
      <c r="I171" s="1024"/>
      <c r="J171" s="1024"/>
      <c r="K171" s="1024"/>
      <c r="L171" s="1021"/>
      <c r="M171" s="1021"/>
      <c r="N171" s="1025"/>
      <c r="O171" s="1026"/>
      <c r="P171" s="1128"/>
    </row>
    <row r="172" spans="1:16" ht="16.5" x14ac:dyDescent="0.3">
      <c r="A172" s="1020"/>
      <c r="B172" s="1056" t="s">
        <v>49</v>
      </c>
      <c r="C172" s="1392" t="s">
        <v>341</v>
      </c>
      <c r="D172" s="1393"/>
      <c r="E172" s="1041" t="s">
        <v>380</v>
      </c>
      <c r="F172" s="1056" t="s">
        <v>25</v>
      </c>
      <c r="G172" s="1043" t="s">
        <v>24</v>
      </c>
      <c r="H172" s="1038"/>
      <c r="I172" s="1039" t="s">
        <v>342</v>
      </c>
      <c r="J172" s="1040"/>
      <c r="K172" s="1039" t="s">
        <v>27</v>
      </c>
      <c r="L172" s="1045" t="s">
        <v>381</v>
      </c>
      <c r="M172" s="1021"/>
      <c r="N172" s="1025"/>
      <c r="O172" s="1026"/>
      <c r="P172" s="1128"/>
    </row>
    <row r="173" spans="1:16" ht="16.5" x14ac:dyDescent="0.3">
      <c r="A173" s="1020"/>
      <c r="B173" s="1060">
        <v>1</v>
      </c>
      <c r="C173" s="1411" t="s">
        <v>935</v>
      </c>
      <c r="D173" s="1411"/>
      <c r="E173" s="1046">
        <f>I144</f>
        <v>30</v>
      </c>
      <c r="F173" s="1047">
        <f>ROUND(E173/I144,2)</f>
        <v>1</v>
      </c>
      <c r="G173" s="1048" t="str">
        <f>IF(C173=0,0,VLOOKUP(C173,Tabla2[],2,FALSE))</f>
        <v>m²</v>
      </c>
      <c r="H173" s="1049"/>
      <c r="I173" s="1050">
        <f>IF(C173=0,0,VLOOKUP(C173,Tabla2[],3,FALSE))</f>
        <v>30</v>
      </c>
      <c r="J173" s="1024"/>
      <c r="K173" s="1157">
        <f>+F173*I173</f>
        <v>30</v>
      </c>
      <c r="L173" s="1052">
        <f>E173*I173</f>
        <v>900</v>
      </c>
      <c r="M173" s="1021"/>
      <c r="N173" s="1025"/>
      <c r="O173" s="1026"/>
      <c r="P173" s="1128"/>
    </row>
    <row r="174" spans="1:16" ht="16.5" x14ac:dyDescent="0.3">
      <c r="A174" s="1020"/>
      <c r="B174" s="1060"/>
      <c r="C174" s="1411"/>
      <c r="D174" s="1411"/>
      <c r="E174" s="1046"/>
      <c r="F174" s="1047"/>
      <c r="G174" s="1048"/>
      <c r="H174" s="1021"/>
      <c r="I174" s="1050">
        <f>IF(C174=0,0,VLOOKUP(C174,Tabla2[],3,FALSE))</f>
        <v>0</v>
      </c>
      <c r="J174" s="1024"/>
      <c r="K174" s="1157">
        <f>+F174*I174</f>
        <v>0</v>
      </c>
      <c r="L174" s="1052">
        <f t="shared" ref="L174:L175" si="22">E174*I174</f>
        <v>0</v>
      </c>
      <c r="M174" s="1021"/>
      <c r="N174" s="1025"/>
      <c r="O174" s="1026"/>
      <c r="P174" s="1128"/>
    </row>
    <row r="175" spans="1:16" ht="16.5" x14ac:dyDescent="0.3">
      <c r="A175" s="1020"/>
      <c r="B175" s="1060"/>
      <c r="C175" s="1412"/>
      <c r="D175" s="1412"/>
      <c r="E175" s="1046"/>
      <c r="F175" s="1053"/>
      <c r="G175" s="1048"/>
      <c r="H175" s="1021"/>
      <c r="I175" s="1050">
        <f>IF(C175=0,0,VLOOKUP(C175,Tabla2[],3,FALSE))</f>
        <v>0</v>
      </c>
      <c r="J175" s="1024"/>
      <c r="K175" s="1157">
        <f t="shared" ref="K175" si="23">+F175*I175</f>
        <v>0</v>
      </c>
      <c r="L175" s="1052">
        <f t="shared" si="22"/>
        <v>0</v>
      </c>
      <c r="M175" s="1021"/>
      <c r="N175" s="1025"/>
      <c r="O175" s="1026"/>
      <c r="P175" s="1128"/>
    </row>
    <row r="176" spans="1:16" ht="17.25" thickBot="1" x14ac:dyDescent="0.35">
      <c r="A176" s="1020"/>
      <c r="B176" s="1022"/>
      <c r="C176" s="1021"/>
      <c r="D176" s="1021"/>
      <c r="E176" s="1022"/>
      <c r="F176" s="1022"/>
      <c r="G176" s="1023"/>
      <c r="H176" s="1021"/>
      <c r="I176" s="1024"/>
      <c r="J176" s="1024"/>
      <c r="K176" s="1024"/>
      <c r="L176" s="1021"/>
      <c r="M176" s="1021"/>
      <c r="N176" s="1025"/>
      <c r="O176" s="1026"/>
      <c r="P176" s="1128"/>
    </row>
    <row r="177" spans="1:17" ht="17.25" thickBot="1" x14ac:dyDescent="0.35">
      <c r="A177" s="1020"/>
      <c r="B177" s="1022"/>
      <c r="C177" s="1021"/>
      <c r="D177" s="1021"/>
      <c r="E177" s="1022"/>
      <c r="F177" s="1408" t="s">
        <v>346</v>
      </c>
      <c r="G177" s="1409"/>
      <c r="H177" s="1409"/>
      <c r="I177" s="1410"/>
      <c r="J177" s="1024"/>
      <c r="K177" s="1158">
        <f>+SUM(K173:K175)</f>
        <v>30</v>
      </c>
      <c r="L177" s="1055">
        <f>+SUM(L173:L175)</f>
        <v>900</v>
      </c>
      <c r="M177" s="1021"/>
      <c r="N177" s="1025"/>
      <c r="O177" s="1026"/>
      <c r="P177" s="1128"/>
    </row>
    <row r="178" spans="1:17" ht="16.5" x14ac:dyDescent="0.3">
      <c r="A178" s="1020"/>
      <c r="B178" s="1022"/>
      <c r="C178" s="1021"/>
      <c r="D178" s="1021"/>
      <c r="E178" s="1022"/>
      <c r="F178" s="1022"/>
      <c r="G178" s="1023"/>
      <c r="H178" s="1021"/>
      <c r="I178" s="1024"/>
      <c r="J178" s="1024"/>
      <c r="K178" s="1024"/>
      <c r="L178" s="1021"/>
      <c r="M178" s="1021"/>
      <c r="N178" s="1025"/>
      <c r="O178" s="1026"/>
      <c r="P178" s="1128"/>
    </row>
    <row r="179" spans="1:17" ht="15" customHeight="1" thickBot="1" x14ac:dyDescent="0.35">
      <c r="A179" s="1020"/>
      <c r="B179" s="1022"/>
      <c r="C179" s="1021"/>
      <c r="D179" s="1021"/>
      <c r="E179" s="1022"/>
      <c r="F179" s="1022"/>
      <c r="G179" s="1023"/>
      <c r="H179" s="1021"/>
      <c r="I179" s="1024"/>
      <c r="J179" s="1024"/>
      <c r="K179" s="1024"/>
      <c r="L179" s="1021"/>
      <c r="M179" s="1021"/>
      <c r="N179" s="1025"/>
      <c r="O179" s="1026"/>
      <c r="P179" s="1128"/>
    </row>
    <row r="180" spans="1:17" ht="17.25" thickBot="1" x14ac:dyDescent="0.35">
      <c r="A180" s="1020"/>
      <c r="B180" s="1022"/>
      <c r="C180" s="1021"/>
      <c r="D180" s="1021"/>
      <c r="E180" s="1022"/>
      <c r="F180" s="1408" t="s">
        <v>388</v>
      </c>
      <c r="G180" s="1409"/>
      <c r="H180" s="1409"/>
      <c r="I180" s="1410"/>
      <c r="J180" s="1024"/>
      <c r="K180" s="1158">
        <f>(+K160+K169+K177)</f>
        <v>30</v>
      </c>
      <c r="L180" s="1055">
        <f>(+L160+L169+L177)</f>
        <v>900</v>
      </c>
      <c r="M180" s="1021"/>
      <c r="N180" s="1065"/>
      <c r="O180" s="1066"/>
      <c r="P180" s="1130"/>
    </row>
    <row r="181" spans="1:17" ht="7.5" customHeight="1" thickBot="1" x14ac:dyDescent="0.35">
      <c r="A181" s="1020"/>
      <c r="B181" s="1022"/>
      <c r="C181" s="1021"/>
      <c r="D181" s="1021"/>
      <c r="E181" s="1022"/>
      <c r="F181" s="1022"/>
      <c r="G181" s="1023"/>
      <c r="H181" s="1021"/>
      <c r="I181" s="1024"/>
      <c r="J181" s="1024"/>
      <c r="K181" s="1024"/>
      <c r="L181" s="1021"/>
      <c r="M181" s="1021"/>
      <c r="N181" s="1065"/>
      <c r="O181" s="1067"/>
      <c r="P181" s="1130"/>
    </row>
    <row r="182" spans="1:17" ht="17.25" thickBot="1" x14ac:dyDescent="0.35">
      <c r="A182" s="1020"/>
      <c r="B182" s="1022"/>
      <c r="C182" s="1021"/>
      <c r="D182" s="1021"/>
      <c r="E182" s="1022"/>
      <c r="F182" s="1408" t="s">
        <v>384</v>
      </c>
      <c r="G182" s="1409"/>
      <c r="H182" s="1409"/>
      <c r="I182" s="1410"/>
      <c r="J182" s="1024"/>
      <c r="K182" s="1158">
        <f>K180*$N$2</f>
        <v>12</v>
      </c>
      <c r="L182" s="1055">
        <f>L180*$N$2</f>
        <v>360</v>
      </c>
      <c r="M182" s="1021"/>
      <c r="N182" s="1025"/>
      <c r="O182" s="1026"/>
      <c r="P182" s="1128"/>
    </row>
    <row r="183" spans="1:17" ht="7.5" customHeight="1" thickBot="1" x14ac:dyDescent="0.35">
      <c r="A183" s="1020"/>
      <c r="B183" s="1022"/>
      <c r="C183" s="1021"/>
      <c r="D183" s="1021"/>
      <c r="E183" s="1022"/>
      <c r="F183" s="1022"/>
      <c r="G183" s="1023"/>
      <c r="H183" s="1021"/>
      <c r="I183" s="1024"/>
      <c r="J183" s="1024"/>
      <c r="K183" s="1024"/>
      <c r="L183" s="1021"/>
      <c r="M183" s="1021"/>
      <c r="N183" s="1025"/>
      <c r="O183" s="1026"/>
      <c r="P183" s="1128"/>
    </row>
    <row r="184" spans="1:17" ht="17.25" thickBot="1" x14ac:dyDescent="0.35">
      <c r="A184" s="1020"/>
      <c r="B184" s="1022"/>
      <c r="C184" s="1021"/>
      <c r="D184" s="1021"/>
      <c r="E184" s="1022"/>
      <c r="F184" s="1408" t="s">
        <v>385</v>
      </c>
      <c r="G184" s="1409"/>
      <c r="H184" s="1409"/>
      <c r="I184" s="1410"/>
      <c r="J184" s="1024"/>
      <c r="K184" s="1158">
        <f>+K180+K182</f>
        <v>42</v>
      </c>
      <c r="L184" s="1055">
        <f>+L180+L182</f>
        <v>1260</v>
      </c>
      <c r="M184" s="1021"/>
      <c r="N184" s="1025"/>
      <c r="O184" s="1026"/>
      <c r="P184" s="1128"/>
    </row>
    <row r="185" spans="1:17" ht="17.25" thickBot="1" x14ac:dyDescent="0.35">
      <c r="A185" s="1020"/>
      <c r="B185" s="1022"/>
      <c r="C185" s="1021"/>
      <c r="D185" s="1021"/>
      <c r="E185" s="1022"/>
      <c r="F185" s="1061"/>
      <c r="G185" s="1062"/>
      <c r="H185" s="1063"/>
      <c r="I185" s="1064"/>
      <c r="J185" s="1024"/>
      <c r="K185" s="1159"/>
      <c r="L185" s="1068">
        <f>L184/I144</f>
        <v>42</v>
      </c>
      <c r="M185" s="1069">
        <f>(K184-L185)*I144</f>
        <v>0</v>
      </c>
      <c r="N185" s="1025"/>
      <c r="O185" s="1026"/>
      <c r="P185" s="1128"/>
    </row>
    <row r="186" spans="1:17" ht="16.5" x14ac:dyDescent="0.3">
      <c r="A186" s="1020"/>
      <c r="B186" s="1022"/>
      <c r="C186" s="1021"/>
      <c r="D186" s="1021"/>
      <c r="E186" s="1022"/>
      <c r="F186" s="1061"/>
      <c r="G186" s="1062"/>
      <c r="H186" s="1063"/>
      <c r="I186" s="1064"/>
      <c r="J186" s="1024"/>
      <c r="K186" s="1160"/>
      <c r="L186" s="1070"/>
      <c r="M186" s="1071"/>
      <c r="N186" s="1072"/>
      <c r="O186" s="1026"/>
      <c r="P186" s="1128"/>
    </row>
    <row r="187" spans="1:17" ht="16.5" x14ac:dyDescent="0.3">
      <c r="A187" s="1020"/>
      <c r="B187" s="1106"/>
      <c r="C187" s="1152"/>
      <c r="D187" s="1152"/>
      <c r="E187" s="1022"/>
      <c r="F187" s="1022"/>
      <c r="G187" s="1023"/>
      <c r="H187" s="1021"/>
      <c r="I187" s="1024"/>
      <c r="J187" s="1024"/>
      <c r="K187" s="1024"/>
      <c r="L187" s="1021"/>
      <c r="M187" s="1021"/>
      <c r="N187" s="1025"/>
      <c r="O187" s="1026"/>
      <c r="P187" s="1128"/>
    </row>
    <row r="188" spans="1:17" ht="16.5" x14ac:dyDescent="0.3">
      <c r="A188" s="1020"/>
      <c r="B188" s="1105" t="s">
        <v>379</v>
      </c>
      <c r="C188" s="1038"/>
      <c r="D188" s="1397" t="s">
        <v>341</v>
      </c>
      <c r="E188" s="1398"/>
      <c r="F188" s="1398"/>
      <c r="G188" s="1399"/>
      <c r="H188" s="1038"/>
      <c r="I188" s="1039" t="s">
        <v>25</v>
      </c>
      <c r="J188" s="1040"/>
      <c r="K188" s="1039" t="s">
        <v>24</v>
      </c>
      <c r="L188" s="1021"/>
      <c r="M188" s="1021"/>
      <c r="N188" s="1025"/>
      <c r="O188" s="1026"/>
      <c r="P188" s="1128"/>
    </row>
    <row r="189" spans="1:17" s="1037" customFormat="1" ht="30.75" customHeight="1" x14ac:dyDescent="0.25">
      <c r="A189" s="1033"/>
      <c r="B189" s="1074">
        <f>'(01)A. TRABAJO EXTRA.'!B29</f>
        <v>114.04</v>
      </c>
      <c r="C189" s="1034"/>
      <c r="D189" s="1428" t="str">
        <f>'(01)A. TRABAJO EXTRA.'!C29</f>
        <v>DESMONTAJE DE ESTRUCTURA Y CUBIERTA DE TECHO</v>
      </c>
      <c r="E189" s="1429"/>
      <c r="F189" s="1429"/>
      <c r="G189" s="1429"/>
      <c r="H189" s="1075"/>
      <c r="I189" s="1074">
        <f>'(01)A. TRABAJO EXTRA.'!G29</f>
        <v>30</v>
      </c>
      <c r="J189" s="1076"/>
      <c r="K189" s="1155" t="str">
        <f>'(01)A. TRABAJO EXTRA.'!F29</f>
        <v>m²</v>
      </c>
      <c r="L189" s="1034"/>
      <c r="M189" s="1034"/>
      <c r="N189" s="1035"/>
      <c r="O189" s="1036"/>
      <c r="P189" s="1129"/>
      <c r="Q189" s="1132"/>
    </row>
    <row r="190" spans="1:17" ht="17.25" thickBot="1" x14ac:dyDescent="0.35">
      <c r="A190" s="1020"/>
      <c r="B190" s="1022"/>
      <c r="C190" s="1021"/>
      <c r="D190" s="1021"/>
      <c r="E190" s="1022"/>
      <c r="F190" s="1022"/>
      <c r="G190" s="1023"/>
      <c r="H190" s="1021"/>
      <c r="I190" s="1024"/>
      <c r="J190" s="1024"/>
      <c r="K190" s="1024"/>
      <c r="L190" s="1021"/>
      <c r="M190" s="1021"/>
      <c r="N190" s="1025"/>
      <c r="O190" s="1026"/>
      <c r="P190" s="1128"/>
    </row>
    <row r="191" spans="1:17" ht="17.25" thickBot="1" x14ac:dyDescent="0.35">
      <c r="A191" s="1020"/>
      <c r="B191" s="1389" t="s">
        <v>343</v>
      </c>
      <c r="C191" s="1390"/>
      <c r="D191" s="1390"/>
      <c r="E191" s="1390"/>
      <c r="F191" s="1390"/>
      <c r="G191" s="1391"/>
      <c r="H191" s="1021"/>
      <c r="I191" s="1024"/>
      <c r="J191" s="1024"/>
      <c r="K191" s="1024"/>
      <c r="L191" s="1021"/>
      <c r="M191" s="1021"/>
      <c r="N191" s="1025"/>
      <c r="O191" s="1026"/>
      <c r="P191" s="1128"/>
    </row>
    <row r="192" spans="1:17" ht="16.5" x14ac:dyDescent="0.3">
      <c r="A192" s="1020"/>
      <c r="B192" s="1042" t="s">
        <v>49</v>
      </c>
      <c r="C192" s="1392" t="s">
        <v>341</v>
      </c>
      <c r="D192" s="1393"/>
      <c r="E192" s="1041" t="s">
        <v>380</v>
      </c>
      <c r="F192" s="1042" t="s">
        <v>25</v>
      </c>
      <c r="G192" s="1043" t="s">
        <v>24</v>
      </c>
      <c r="H192" s="1044"/>
      <c r="I192" s="1039" t="s">
        <v>342</v>
      </c>
      <c r="J192" s="1040"/>
      <c r="K192" s="1156" t="s">
        <v>27</v>
      </c>
      <c r="L192" s="1045" t="s">
        <v>381</v>
      </c>
      <c r="M192" s="1021"/>
      <c r="N192" s="1025"/>
      <c r="O192" s="1026"/>
      <c r="P192" s="1128"/>
    </row>
    <row r="193" spans="1:16" ht="16.5" x14ac:dyDescent="0.3">
      <c r="A193" s="1020"/>
      <c r="B193" s="1060"/>
      <c r="C193" s="1395"/>
      <c r="D193" s="1396"/>
      <c r="E193" s="1046"/>
      <c r="F193" s="1047"/>
      <c r="G193" s="1048"/>
      <c r="H193" s="1049"/>
      <c r="I193" s="1050">
        <f>IF(C193=0,0,VLOOKUP(C193,Tabla1[],3,FALSE))</f>
        <v>0</v>
      </c>
      <c r="J193" s="1051"/>
      <c r="K193" s="1157">
        <f>+F193*I193</f>
        <v>0</v>
      </c>
      <c r="L193" s="1052">
        <f>E193*I193</f>
        <v>0</v>
      </c>
      <c r="M193" s="1021"/>
      <c r="N193" s="1025"/>
      <c r="O193" s="1026"/>
      <c r="P193" s="1128"/>
    </row>
    <row r="194" spans="1:16" ht="16.5" x14ac:dyDescent="0.3">
      <c r="A194" s="1020"/>
      <c r="B194" s="1060"/>
      <c r="C194" s="1395"/>
      <c r="D194" s="1396"/>
      <c r="E194" s="1046"/>
      <c r="F194" s="1047"/>
      <c r="G194" s="1048"/>
      <c r="H194" s="1049"/>
      <c r="I194" s="1050">
        <f>IF(C194=0,0,VLOOKUP(C194,Tabla1[],3,FALSE))</f>
        <v>0</v>
      </c>
      <c r="J194" s="1051"/>
      <c r="K194" s="1157">
        <f t="shared" ref="K194:K203" si="24">+F194*I194</f>
        <v>0</v>
      </c>
      <c r="L194" s="1052">
        <f t="shared" ref="L194:L203" si="25">E194*I194</f>
        <v>0</v>
      </c>
      <c r="M194" s="1021"/>
      <c r="N194" s="1025"/>
      <c r="O194" s="1026"/>
      <c r="P194" s="1128"/>
    </row>
    <row r="195" spans="1:16" ht="16.5" x14ac:dyDescent="0.3">
      <c r="A195" s="1020"/>
      <c r="B195" s="1060"/>
      <c r="C195" s="1395"/>
      <c r="D195" s="1396"/>
      <c r="E195" s="1046"/>
      <c r="F195" s="1047"/>
      <c r="G195" s="1048"/>
      <c r="H195" s="1049"/>
      <c r="I195" s="1050">
        <f>IF(C195=0,0,VLOOKUP(C195,Tabla1[],3,FALSE))</f>
        <v>0</v>
      </c>
      <c r="J195" s="1051"/>
      <c r="K195" s="1157">
        <f t="shared" si="24"/>
        <v>0</v>
      </c>
      <c r="L195" s="1052">
        <f t="shared" si="25"/>
        <v>0</v>
      </c>
      <c r="M195" s="1021"/>
      <c r="N195" s="1025"/>
      <c r="O195" s="1026"/>
      <c r="P195" s="1128"/>
    </row>
    <row r="196" spans="1:16" ht="16.5" x14ac:dyDescent="0.3">
      <c r="A196" s="1020"/>
      <c r="B196" s="1060"/>
      <c r="C196" s="1395"/>
      <c r="D196" s="1396"/>
      <c r="E196" s="1046"/>
      <c r="F196" s="1047"/>
      <c r="G196" s="1048"/>
      <c r="H196" s="1049"/>
      <c r="I196" s="1050">
        <f>IF(C196=0,0,VLOOKUP(C196,Tabla1[],3,FALSE))</f>
        <v>0</v>
      </c>
      <c r="J196" s="1051"/>
      <c r="K196" s="1157">
        <f t="shared" si="24"/>
        <v>0</v>
      </c>
      <c r="L196" s="1052">
        <f t="shared" si="25"/>
        <v>0</v>
      </c>
      <c r="M196" s="1021"/>
      <c r="N196" s="1025"/>
      <c r="O196" s="1026"/>
      <c r="P196" s="1128"/>
    </row>
    <row r="197" spans="1:16" ht="16.5" x14ac:dyDescent="0.3">
      <c r="A197" s="1020"/>
      <c r="B197" s="1060"/>
      <c r="C197" s="1382"/>
      <c r="D197" s="1383"/>
      <c r="E197" s="1046"/>
      <c r="F197" s="1047"/>
      <c r="G197" s="1048"/>
      <c r="H197" s="1049"/>
      <c r="I197" s="1050">
        <f>IF(C197=0,0,VLOOKUP(C197,Tabla1[],3,FALSE))</f>
        <v>0</v>
      </c>
      <c r="J197" s="1051"/>
      <c r="K197" s="1157">
        <f t="shared" si="24"/>
        <v>0</v>
      </c>
      <c r="L197" s="1052">
        <f t="shared" si="25"/>
        <v>0</v>
      </c>
      <c r="M197" s="1021"/>
      <c r="N197" s="1025"/>
      <c r="O197" s="1026"/>
      <c r="P197" s="1128"/>
    </row>
    <row r="198" spans="1:16" ht="16.5" x14ac:dyDescent="0.3">
      <c r="A198" s="1020"/>
      <c r="B198" s="1060"/>
      <c r="C198" s="1382"/>
      <c r="D198" s="1383"/>
      <c r="E198" s="1046"/>
      <c r="F198" s="1047"/>
      <c r="G198" s="1048"/>
      <c r="H198" s="1049"/>
      <c r="I198" s="1050">
        <f>IF(C198=0,0,VLOOKUP(C198,Tabla1[],3,FALSE))</f>
        <v>0</v>
      </c>
      <c r="J198" s="1051"/>
      <c r="K198" s="1157">
        <f t="shared" si="24"/>
        <v>0</v>
      </c>
      <c r="L198" s="1052">
        <f t="shared" si="25"/>
        <v>0</v>
      </c>
      <c r="M198" s="1021"/>
      <c r="N198" s="1025"/>
      <c r="O198" s="1026"/>
      <c r="P198" s="1128"/>
    </row>
    <row r="199" spans="1:16" ht="16.5" x14ac:dyDescent="0.3">
      <c r="A199" s="1020"/>
      <c r="B199" s="1060"/>
      <c r="C199" s="1382"/>
      <c r="D199" s="1383"/>
      <c r="E199" s="1046"/>
      <c r="F199" s="1047"/>
      <c r="G199" s="1048"/>
      <c r="H199" s="1049"/>
      <c r="I199" s="1050">
        <f>IF(C199=0,0,VLOOKUP(C199,Tabla1[],3,FALSE))</f>
        <v>0</v>
      </c>
      <c r="J199" s="1051"/>
      <c r="K199" s="1157">
        <f t="shared" si="24"/>
        <v>0</v>
      </c>
      <c r="L199" s="1052">
        <f t="shared" si="25"/>
        <v>0</v>
      </c>
      <c r="M199" s="1021"/>
      <c r="N199" s="1025"/>
      <c r="O199" s="1026"/>
      <c r="P199" s="1128"/>
    </row>
    <row r="200" spans="1:16" ht="16.5" x14ac:dyDescent="0.3">
      <c r="A200" s="1020"/>
      <c r="B200" s="1060"/>
      <c r="C200" s="1382"/>
      <c r="D200" s="1383"/>
      <c r="E200" s="1046"/>
      <c r="F200" s="1047"/>
      <c r="G200" s="1048"/>
      <c r="H200" s="1049"/>
      <c r="I200" s="1050">
        <f>IF(C200=0,0,VLOOKUP(C200,Tabla1[],3,FALSE))</f>
        <v>0</v>
      </c>
      <c r="J200" s="1051"/>
      <c r="K200" s="1157">
        <f t="shared" si="24"/>
        <v>0</v>
      </c>
      <c r="L200" s="1052">
        <f t="shared" si="25"/>
        <v>0</v>
      </c>
      <c r="M200" s="1021"/>
      <c r="N200" s="1025"/>
      <c r="O200" s="1026"/>
      <c r="P200" s="1128"/>
    </row>
    <row r="201" spans="1:16" ht="16.5" x14ac:dyDescent="0.3">
      <c r="A201" s="1020"/>
      <c r="B201" s="1060"/>
      <c r="C201" s="1382"/>
      <c r="D201" s="1383"/>
      <c r="E201" s="1046"/>
      <c r="F201" s="1047"/>
      <c r="G201" s="1048"/>
      <c r="H201" s="1049"/>
      <c r="I201" s="1050">
        <f>IF(C201=0,0,VLOOKUP(C201,Tabla1[],3,FALSE))</f>
        <v>0</v>
      </c>
      <c r="J201" s="1051"/>
      <c r="K201" s="1157">
        <f t="shared" si="24"/>
        <v>0</v>
      </c>
      <c r="L201" s="1052">
        <f t="shared" si="25"/>
        <v>0</v>
      </c>
      <c r="M201" s="1021"/>
      <c r="N201" s="1025"/>
      <c r="O201" s="1026"/>
      <c r="P201" s="1128"/>
    </row>
    <row r="202" spans="1:16" ht="16.5" x14ac:dyDescent="0.3">
      <c r="A202" s="1020"/>
      <c r="B202" s="1060"/>
      <c r="C202" s="1382"/>
      <c r="D202" s="1383"/>
      <c r="E202" s="1046"/>
      <c r="F202" s="1047"/>
      <c r="G202" s="1048"/>
      <c r="H202" s="1049"/>
      <c r="I202" s="1050">
        <f>IF(C202=0,0,VLOOKUP(C202,Tabla1[],3,FALSE))</f>
        <v>0</v>
      </c>
      <c r="J202" s="1051"/>
      <c r="K202" s="1157">
        <f t="shared" si="24"/>
        <v>0</v>
      </c>
      <c r="L202" s="1052">
        <f t="shared" si="25"/>
        <v>0</v>
      </c>
      <c r="M202" s="1021"/>
      <c r="N202" s="1025"/>
      <c r="O202" s="1026"/>
      <c r="P202" s="1128"/>
    </row>
    <row r="203" spans="1:16" ht="16.5" x14ac:dyDescent="0.3">
      <c r="A203" s="1020"/>
      <c r="B203" s="1060"/>
      <c r="C203" s="1382"/>
      <c r="D203" s="1383"/>
      <c r="E203" s="1046"/>
      <c r="F203" s="1047"/>
      <c r="G203" s="1048"/>
      <c r="H203" s="1049"/>
      <c r="I203" s="1050">
        <f>IF(C203=0,0,VLOOKUP(C203,Tabla1[],3,FALSE))</f>
        <v>0</v>
      </c>
      <c r="J203" s="1051"/>
      <c r="K203" s="1157">
        <f t="shared" si="24"/>
        <v>0</v>
      </c>
      <c r="L203" s="1052">
        <f t="shared" si="25"/>
        <v>0</v>
      </c>
      <c r="M203" s="1021"/>
      <c r="N203" s="1025"/>
      <c r="O203" s="1026"/>
      <c r="P203" s="1128"/>
    </row>
    <row r="204" spans="1:16" ht="17.25" thickBot="1" x14ac:dyDescent="0.35">
      <c r="A204" s="1020"/>
      <c r="B204" s="1022"/>
      <c r="C204" s="1021"/>
      <c r="D204" s="1021"/>
      <c r="E204" s="1022"/>
      <c r="F204" s="1022"/>
      <c r="G204" s="1023"/>
      <c r="H204" s="1021"/>
      <c r="I204" s="1024"/>
      <c r="J204" s="1024"/>
      <c r="K204" s="1024"/>
      <c r="L204" s="1021"/>
      <c r="M204" s="1021"/>
      <c r="N204" s="1025"/>
      <c r="O204" s="1026"/>
      <c r="P204" s="1128"/>
    </row>
    <row r="205" spans="1:16" ht="17.25" thickBot="1" x14ac:dyDescent="0.35">
      <c r="A205" s="1020"/>
      <c r="B205" s="1022"/>
      <c r="C205" s="1021"/>
      <c r="D205" s="1021"/>
      <c r="E205" s="1022"/>
      <c r="F205" s="1386" t="s">
        <v>344</v>
      </c>
      <c r="G205" s="1387"/>
      <c r="H205" s="1387"/>
      <c r="I205" s="1388"/>
      <c r="J205" s="1024"/>
      <c r="K205" s="1158">
        <f>+SUM(K193:K203)</f>
        <v>0</v>
      </c>
      <c r="L205" s="1055">
        <f>+SUM(L193:L203)</f>
        <v>0</v>
      </c>
      <c r="M205" s="1021"/>
      <c r="N205" s="1025"/>
      <c r="O205" s="1026"/>
      <c r="P205" s="1128"/>
    </row>
    <row r="206" spans="1:16" ht="17.25" thickBot="1" x14ac:dyDescent="0.35">
      <c r="A206" s="1020"/>
      <c r="B206" s="1022"/>
      <c r="C206" s="1021"/>
      <c r="D206" s="1021"/>
      <c r="E206" s="1022"/>
      <c r="F206" s="1022"/>
      <c r="G206" s="1023"/>
      <c r="H206" s="1021"/>
      <c r="I206" s="1024"/>
      <c r="J206" s="1024"/>
      <c r="K206" s="1024"/>
      <c r="L206" s="1021"/>
      <c r="M206" s="1021"/>
      <c r="N206" s="1025"/>
      <c r="O206" s="1026"/>
      <c r="P206" s="1128"/>
    </row>
    <row r="207" spans="1:16" ht="17.25" thickBot="1" x14ac:dyDescent="0.35">
      <c r="A207" s="1020"/>
      <c r="B207" s="1389" t="s">
        <v>382</v>
      </c>
      <c r="C207" s="1390"/>
      <c r="D207" s="1390"/>
      <c r="E207" s="1390"/>
      <c r="F207" s="1390"/>
      <c r="G207" s="1391"/>
      <c r="H207" s="1021"/>
      <c r="I207" s="1024"/>
      <c r="J207" s="1024"/>
      <c r="K207" s="1024"/>
      <c r="L207" s="1021"/>
      <c r="M207" s="1021"/>
      <c r="N207" s="1025"/>
      <c r="O207" s="1026"/>
      <c r="P207" s="1128"/>
    </row>
    <row r="208" spans="1:16" ht="16.5" x14ac:dyDescent="0.3">
      <c r="A208" s="1020"/>
      <c r="B208" s="1056" t="s">
        <v>49</v>
      </c>
      <c r="C208" s="1392" t="s">
        <v>341</v>
      </c>
      <c r="D208" s="1393"/>
      <c r="E208" s="1041" t="s">
        <v>380</v>
      </c>
      <c r="F208" s="1056" t="s">
        <v>25</v>
      </c>
      <c r="G208" s="1043" t="s">
        <v>24</v>
      </c>
      <c r="H208" s="1038"/>
      <c r="I208" s="1039" t="s">
        <v>342</v>
      </c>
      <c r="J208" s="1040"/>
      <c r="K208" s="1039" t="s">
        <v>27</v>
      </c>
      <c r="L208" s="1045" t="s">
        <v>381</v>
      </c>
      <c r="M208" s="1021"/>
      <c r="N208" s="1025"/>
      <c r="O208" s="1026"/>
      <c r="P208" s="1128"/>
    </row>
    <row r="209" spans="1:16" ht="16.5" x14ac:dyDescent="0.3">
      <c r="A209" s="1020"/>
      <c r="B209" s="1060"/>
      <c r="C209" s="1382"/>
      <c r="D209" s="1383"/>
      <c r="E209" s="1046"/>
      <c r="F209" s="1047"/>
      <c r="G209" s="1048"/>
      <c r="H209" s="1049"/>
      <c r="I209" s="1050">
        <f>IF(C209=0,0,VLOOKUP(C209,Tabla3[],3,FALSE))</f>
        <v>0</v>
      </c>
      <c r="J209" s="1024"/>
      <c r="K209" s="1157">
        <f>+F209*I209</f>
        <v>0</v>
      </c>
      <c r="L209" s="1052">
        <f>E209*I209</f>
        <v>0</v>
      </c>
      <c r="M209" s="1021"/>
      <c r="N209" s="1025"/>
      <c r="O209" s="1026"/>
      <c r="P209" s="1128"/>
    </row>
    <row r="210" spans="1:16" ht="16.5" x14ac:dyDescent="0.3">
      <c r="A210" s="1020"/>
      <c r="B210" s="1060"/>
      <c r="C210" s="1382"/>
      <c r="D210" s="1383"/>
      <c r="E210" s="1057"/>
      <c r="F210" s="1053"/>
      <c r="G210" s="1054"/>
      <c r="H210" s="1021"/>
      <c r="I210" s="1050">
        <f>IF(C210=0,0,VLOOKUP(C210,Tabla3[],3,FALSE))</f>
        <v>0</v>
      </c>
      <c r="J210" s="1024"/>
      <c r="K210" s="1157">
        <f t="shared" ref="K210:K212" si="26">+F210*I210</f>
        <v>0</v>
      </c>
      <c r="L210" s="1052">
        <f t="shared" ref="L210:L212" si="27">E210*I210</f>
        <v>0</v>
      </c>
      <c r="M210" s="1021"/>
      <c r="N210" s="1025"/>
      <c r="O210" s="1026"/>
      <c r="P210" s="1128"/>
    </row>
    <row r="211" spans="1:16" ht="16.5" x14ac:dyDescent="0.3">
      <c r="A211" s="1020"/>
      <c r="B211" s="1060"/>
      <c r="C211" s="1382"/>
      <c r="D211" s="1383"/>
      <c r="E211" s="1057"/>
      <c r="F211" s="1053"/>
      <c r="G211" s="1054"/>
      <c r="H211" s="1021"/>
      <c r="I211" s="1050">
        <f>IF(C211=0,0,VLOOKUP(C211,Tabla3[],3,FALSE))</f>
        <v>0</v>
      </c>
      <c r="J211" s="1024"/>
      <c r="K211" s="1157">
        <f t="shared" si="26"/>
        <v>0</v>
      </c>
      <c r="L211" s="1052">
        <f t="shared" si="27"/>
        <v>0</v>
      </c>
      <c r="M211" s="1021"/>
      <c r="N211" s="1025"/>
      <c r="O211" s="1026"/>
      <c r="P211" s="1128"/>
    </row>
    <row r="212" spans="1:16" ht="16.5" x14ac:dyDescent="0.3">
      <c r="A212" s="1020"/>
      <c r="B212" s="1060"/>
      <c r="C212" s="1384"/>
      <c r="D212" s="1385"/>
      <c r="E212" s="1057"/>
      <c r="F212" s="1053"/>
      <c r="G212" s="1054"/>
      <c r="H212" s="1021"/>
      <c r="I212" s="1050">
        <f>IF(C212=0,0,VLOOKUP(C212,Tabla3[],3,FALSE))</f>
        <v>0</v>
      </c>
      <c r="J212" s="1024"/>
      <c r="K212" s="1157">
        <f t="shared" si="26"/>
        <v>0</v>
      </c>
      <c r="L212" s="1052">
        <f t="shared" si="27"/>
        <v>0</v>
      </c>
      <c r="M212" s="1021"/>
      <c r="N212" s="1025"/>
      <c r="O212" s="1026"/>
      <c r="P212" s="1128"/>
    </row>
    <row r="213" spans="1:16" ht="17.25" thickBot="1" x14ac:dyDescent="0.35">
      <c r="A213" s="1020"/>
      <c r="B213" s="1022"/>
      <c r="C213" s="1021"/>
      <c r="D213" s="1021"/>
      <c r="E213" s="1022"/>
      <c r="F213" s="1022"/>
      <c r="G213" s="1023"/>
      <c r="H213" s="1021"/>
      <c r="I213" s="1024"/>
      <c r="J213" s="1024"/>
      <c r="K213" s="1024"/>
      <c r="L213" s="1021"/>
      <c r="M213" s="1021"/>
      <c r="N213" s="1025"/>
      <c r="O213" s="1026"/>
      <c r="P213" s="1128"/>
    </row>
    <row r="214" spans="1:16" ht="17.25" thickBot="1" x14ac:dyDescent="0.35">
      <c r="A214" s="1020"/>
      <c r="B214" s="1022"/>
      <c r="C214" s="1021"/>
      <c r="D214" s="1021"/>
      <c r="E214" s="1022"/>
      <c r="F214" s="1386" t="s">
        <v>387</v>
      </c>
      <c r="G214" s="1387"/>
      <c r="H214" s="1387"/>
      <c r="I214" s="1388"/>
      <c r="J214" s="1024"/>
      <c r="K214" s="1158">
        <f>+SUM(K209:K212)</f>
        <v>0</v>
      </c>
      <c r="L214" s="1055">
        <f>+SUM(L209:L212)</f>
        <v>0</v>
      </c>
      <c r="M214" s="1021"/>
      <c r="N214" s="1025"/>
      <c r="O214" s="1026"/>
      <c r="P214" s="1128"/>
    </row>
    <row r="215" spans="1:16" ht="17.25" thickBot="1" x14ac:dyDescent="0.35">
      <c r="A215" s="1020"/>
      <c r="B215" s="1022"/>
      <c r="C215" s="1021"/>
      <c r="D215" s="1021"/>
      <c r="E215" s="1022"/>
      <c r="F215" s="1022"/>
      <c r="G215" s="1023"/>
      <c r="H215" s="1021"/>
      <c r="I215" s="1024"/>
      <c r="J215" s="1024"/>
      <c r="K215" s="1024"/>
      <c r="L215" s="1021"/>
      <c r="M215" s="1021"/>
      <c r="N215" s="1025"/>
      <c r="O215" s="1026"/>
      <c r="P215" s="1128"/>
    </row>
    <row r="216" spans="1:16" ht="17.25" thickBot="1" x14ac:dyDescent="0.35">
      <c r="A216" s="1020"/>
      <c r="B216" s="1389" t="s">
        <v>345</v>
      </c>
      <c r="C216" s="1390"/>
      <c r="D216" s="1390"/>
      <c r="E216" s="1390"/>
      <c r="F216" s="1390"/>
      <c r="G216" s="1391"/>
      <c r="H216" s="1021"/>
      <c r="I216" s="1024"/>
      <c r="J216" s="1024"/>
      <c r="K216" s="1024"/>
      <c r="L216" s="1021"/>
      <c r="M216" s="1021"/>
      <c r="N216" s="1025"/>
      <c r="O216" s="1026"/>
      <c r="P216" s="1128"/>
    </row>
    <row r="217" spans="1:16" ht="16.5" x14ac:dyDescent="0.3">
      <c r="A217" s="1020"/>
      <c r="B217" s="1056" t="s">
        <v>49</v>
      </c>
      <c r="C217" s="1392" t="s">
        <v>341</v>
      </c>
      <c r="D217" s="1393"/>
      <c r="E217" s="1041" t="s">
        <v>380</v>
      </c>
      <c r="F217" s="1056" t="s">
        <v>25</v>
      </c>
      <c r="G217" s="1043" t="s">
        <v>24</v>
      </c>
      <c r="H217" s="1038"/>
      <c r="I217" s="1039" t="s">
        <v>342</v>
      </c>
      <c r="J217" s="1040"/>
      <c r="K217" s="1039" t="s">
        <v>27</v>
      </c>
      <c r="L217" s="1045" t="s">
        <v>381</v>
      </c>
      <c r="M217" s="1021"/>
      <c r="N217" s="1025"/>
      <c r="O217" s="1026"/>
      <c r="P217" s="1128"/>
    </row>
    <row r="218" spans="1:16" ht="16.5" x14ac:dyDescent="0.3">
      <c r="A218" s="1020"/>
      <c r="B218" s="1060">
        <v>1</v>
      </c>
      <c r="C218" s="1395" t="s">
        <v>464</v>
      </c>
      <c r="D218" s="1396"/>
      <c r="E218" s="1046">
        <f>I189</f>
        <v>30</v>
      </c>
      <c r="F218" s="1047">
        <f>ROUND(E218/I189,2)</f>
        <v>1</v>
      </c>
      <c r="G218" s="1048" t="str">
        <f>IF(C218=0,0,VLOOKUP(C218,Tabla2[],2,FALSE))</f>
        <v>m²</v>
      </c>
      <c r="H218" s="1049"/>
      <c r="I218" s="1050">
        <f>IF(C218=0,0,VLOOKUP(C218,Tabla2[],3,FALSE))+15</f>
        <v>190</v>
      </c>
      <c r="J218" s="1024"/>
      <c r="K218" s="1157">
        <f>+F218*I218</f>
        <v>190</v>
      </c>
      <c r="L218" s="1052">
        <f>E218*I218</f>
        <v>5700</v>
      </c>
      <c r="M218" s="1021"/>
      <c r="N218" s="1025"/>
      <c r="O218" s="1026"/>
      <c r="P218" s="1128"/>
    </row>
    <row r="219" spans="1:16" ht="16.5" x14ac:dyDescent="0.3">
      <c r="A219" s="1020"/>
      <c r="B219" s="1060"/>
      <c r="C219" s="1395"/>
      <c r="D219" s="1396"/>
      <c r="E219" s="1046"/>
      <c r="F219" s="1047"/>
      <c r="G219" s="1048"/>
      <c r="H219" s="1021"/>
      <c r="I219" s="1050">
        <f>IF(C219=0,0,VLOOKUP(C219,Tabla2[],3,FALSE))</f>
        <v>0</v>
      </c>
      <c r="J219" s="1024"/>
      <c r="K219" s="1157">
        <f>+F219*I219</f>
        <v>0</v>
      </c>
      <c r="L219" s="1052">
        <f t="shared" ref="L219:L220" si="28">E219*I219</f>
        <v>0</v>
      </c>
      <c r="M219" s="1021"/>
      <c r="N219" s="1025"/>
      <c r="O219" s="1026"/>
      <c r="P219" s="1128"/>
    </row>
    <row r="220" spans="1:16" ht="16.5" x14ac:dyDescent="0.3">
      <c r="A220" s="1020"/>
      <c r="B220" s="1060"/>
      <c r="C220" s="1384"/>
      <c r="D220" s="1385"/>
      <c r="E220" s="1046"/>
      <c r="F220" s="1053"/>
      <c r="G220" s="1048"/>
      <c r="H220" s="1021"/>
      <c r="I220" s="1050">
        <f>IF(C220=0,0,VLOOKUP(C220,Tabla2[],3,FALSE))</f>
        <v>0</v>
      </c>
      <c r="J220" s="1024"/>
      <c r="K220" s="1157">
        <f t="shared" ref="K220" si="29">+F220*I220</f>
        <v>0</v>
      </c>
      <c r="L220" s="1052">
        <f t="shared" si="28"/>
        <v>0</v>
      </c>
      <c r="M220" s="1021"/>
      <c r="N220" s="1025"/>
      <c r="O220" s="1026"/>
      <c r="P220" s="1128"/>
    </row>
    <row r="221" spans="1:16" ht="17.25" thickBot="1" x14ac:dyDescent="0.35">
      <c r="A221" s="1020"/>
      <c r="B221" s="1022"/>
      <c r="C221" s="1021"/>
      <c r="D221" s="1021"/>
      <c r="E221" s="1022"/>
      <c r="F221" s="1022"/>
      <c r="G221" s="1023"/>
      <c r="H221" s="1021"/>
      <c r="I221" s="1024"/>
      <c r="J221" s="1024"/>
      <c r="K221" s="1024"/>
      <c r="L221" s="1021"/>
      <c r="M221" s="1021"/>
      <c r="N221" s="1025"/>
      <c r="O221" s="1026"/>
      <c r="P221" s="1128"/>
    </row>
    <row r="222" spans="1:16" ht="17.25" thickBot="1" x14ac:dyDescent="0.35">
      <c r="A222" s="1020"/>
      <c r="B222" s="1022"/>
      <c r="C222" s="1021"/>
      <c r="D222" s="1021"/>
      <c r="E222" s="1022"/>
      <c r="F222" s="1386" t="s">
        <v>346</v>
      </c>
      <c r="G222" s="1387"/>
      <c r="H222" s="1387"/>
      <c r="I222" s="1388"/>
      <c r="J222" s="1024"/>
      <c r="K222" s="1158">
        <f>+SUM(K218:K220)</f>
        <v>190</v>
      </c>
      <c r="L222" s="1055">
        <f>+SUM(L218:L220)</f>
        <v>5700</v>
      </c>
      <c r="M222" s="1021"/>
      <c r="N222" s="1025"/>
      <c r="O222" s="1026"/>
      <c r="P222" s="1128"/>
    </row>
    <row r="223" spans="1:16" ht="16.5" x14ac:dyDescent="0.3">
      <c r="A223" s="1020"/>
      <c r="B223" s="1022"/>
      <c r="C223" s="1021"/>
      <c r="D223" s="1021"/>
      <c r="E223" s="1022"/>
      <c r="F223" s="1022"/>
      <c r="G223" s="1023"/>
      <c r="H223" s="1021"/>
      <c r="I223" s="1024"/>
      <c r="J223" s="1024"/>
      <c r="K223" s="1024"/>
      <c r="L223" s="1021"/>
      <c r="M223" s="1021"/>
      <c r="N223" s="1025"/>
      <c r="O223" s="1026"/>
      <c r="P223" s="1128"/>
    </row>
    <row r="224" spans="1:16" ht="15" customHeight="1" thickBot="1" x14ac:dyDescent="0.35">
      <c r="A224" s="1020"/>
      <c r="B224" s="1022"/>
      <c r="C224" s="1021"/>
      <c r="D224" s="1021"/>
      <c r="E224" s="1022"/>
      <c r="F224" s="1022"/>
      <c r="G224" s="1023"/>
      <c r="H224" s="1021"/>
      <c r="I224" s="1024"/>
      <c r="J224" s="1024"/>
      <c r="K224" s="1024"/>
      <c r="L224" s="1021"/>
      <c r="M224" s="1021"/>
      <c r="N224" s="1025"/>
      <c r="O224" s="1026"/>
      <c r="P224" s="1128"/>
    </row>
    <row r="225" spans="1:17" ht="17.25" thickBot="1" x14ac:dyDescent="0.35">
      <c r="A225" s="1020"/>
      <c r="B225" s="1022"/>
      <c r="C225" s="1021"/>
      <c r="D225" s="1021"/>
      <c r="E225" s="1022"/>
      <c r="F225" s="1386" t="s">
        <v>388</v>
      </c>
      <c r="G225" s="1387"/>
      <c r="H225" s="1387"/>
      <c r="I225" s="1388"/>
      <c r="J225" s="1024"/>
      <c r="K225" s="1158">
        <f>(+K205+K214+K222)</f>
        <v>190</v>
      </c>
      <c r="L225" s="1055">
        <f>(+L205+L214+L222)</f>
        <v>5700</v>
      </c>
      <c r="M225" s="1021"/>
      <c r="N225" s="1065"/>
      <c r="O225" s="1066"/>
      <c r="P225" s="1130"/>
    </row>
    <row r="226" spans="1:17" ht="7.5" customHeight="1" thickBot="1" x14ac:dyDescent="0.35">
      <c r="A226" s="1020"/>
      <c r="B226" s="1022"/>
      <c r="C226" s="1021"/>
      <c r="D226" s="1021"/>
      <c r="E226" s="1022"/>
      <c r="F226" s="1022"/>
      <c r="G226" s="1023"/>
      <c r="H226" s="1021"/>
      <c r="I226" s="1024"/>
      <c r="J226" s="1024"/>
      <c r="K226" s="1024"/>
      <c r="L226" s="1021"/>
      <c r="M226" s="1021"/>
      <c r="N226" s="1065"/>
      <c r="O226" s="1067"/>
      <c r="P226" s="1130"/>
    </row>
    <row r="227" spans="1:17" ht="17.25" thickBot="1" x14ac:dyDescent="0.35">
      <c r="A227" s="1020"/>
      <c r="B227" s="1022"/>
      <c r="C227" s="1021"/>
      <c r="D227" s="1021"/>
      <c r="E227" s="1022"/>
      <c r="F227" s="1386" t="s">
        <v>384</v>
      </c>
      <c r="G227" s="1387"/>
      <c r="H227" s="1387"/>
      <c r="I227" s="1388"/>
      <c r="J227" s="1024"/>
      <c r="K227" s="1158">
        <f>K225*$N$2</f>
        <v>76</v>
      </c>
      <c r="L227" s="1055">
        <f>L225*$N$2</f>
        <v>2280</v>
      </c>
      <c r="M227" s="1021"/>
      <c r="N227" s="1025"/>
      <c r="O227" s="1026"/>
      <c r="P227" s="1128"/>
    </row>
    <row r="228" spans="1:17" ht="7.5" customHeight="1" thickBot="1" x14ac:dyDescent="0.35">
      <c r="A228" s="1020"/>
      <c r="B228" s="1022"/>
      <c r="C228" s="1021"/>
      <c r="D228" s="1021"/>
      <c r="E228" s="1022"/>
      <c r="F228" s="1022"/>
      <c r="G228" s="1023"/>
      <c r="H228" s="1021"/>
      <c r="I228" s="1024"/>
      <c r="J228" s="1024"/>
      <c r="K228" s="1024"/>
      <c r="L228" s="1021"/>
      <c r="M228" s="1021"/>
      <c r="N228" s="1025"/>
      <c r="O228" s="1026"/>
      <c r="P228" s="1128"/>
    </row>
    <row r="229" spans="1:17" ht="17.25" thickBot="1" x14ac:dyDescent="0.35">
      <c r="A229" s="1020"/>
      <c r="B229" s="1022"/>
      <c r="C229" s="1021"/>
      <c r="D229" s="1021"/>
      <c r="E229" s="1022"/>
      <c r="F229" s="1386" t="s">
        <v>385</v>
      </c>
      <c r="G229" s="1387"/>
      <c r="H229" s="1387"/>
      <c r="I229" s="1388"/>
      <c r="J229" s="1024"/>
      <c r="K229" s="1158">
        <f>+K225+K227</f>
        <v>266</v>
      </c>
      <c r="L229" s="1055">
        <f>+L225+L227</f>
        <v>7980</v>
      </c>
      <c r="M229" s="1021"/>
      <c r="N229" s="1025"/>
      <c r="O229" s="1026"/>
      <c r="P229" s="1128"/>
    </row>
    <row r="230" spans="1:17" ht="17.25" thickBot="1" x14ac:dyDescent="0.35">
      <c r="A230" s="1020"/>
      <c r="B230" s="1022"/>
      <c r="C230" s="1021"/>
      <c r="D230" s="1021"/>
      <c r="E230" s="1022"/>
      <c r="F230" s="1061"/>
      <c r="G230" s="1062"/>
      <c r="H230" s="1063"/>
      <c r="I230" s="1064"/>
      <c r="J230" s="1024"/>
      <c r="K230" s="1159"/>
      <c r="L230" s="1068">
        <f>L229/I189</f>
        <v>266</v>
      </c>
      <c r="M230" s="1069">
        <f>(K229-L230)*I189</f>
        <v>0</v>
      </c>
      <c r="N230" s="1025"/>
      <c r="O230" s="1026"/>
      <c r="P230" s="1128"/>
    </row>
    <row r="231" spans="1:17" ht="16.5" x14ac:dyDescent="0.3">
      <c r="A231" s="1020"/>
      <c r="B231" s="1105" t="s">
        <v>379</v>
      </c>
      <c r="C231" s="1038"/>
      <c r="D231" s="1397" t="s">
        <v>341</v>
      </c>
      <c r="E231" s="1398"/>
      <c r="F231" s="1398"/>
      <c r="G231" s="1399"/>
      <c r="H231" s="1038"/>
      <c r="I231" s="1039" t="s">
        <v>25</v>
      </c>
      <c r="J231" s="1040"/>
      <c r="K231" s="1039" t="s">
        <v>24</v>
      </c>
      <c r="L231" s="1021"/>
      <c r="M231" s="1021"/>
      <c r="N231" s="1025"/>
      <c r="O231" s="1026"/>
      <c r="P231" s="1128"/>
    </row>
    <row r="232" spans="1:17" s="1037" customFormat="1" ht="30.75" customHeight="1" x14ac:dyDescent="0.25">
      <c r="A232" s="1033"/>
      <c r="B232" s="1074">
        <f>'(01)A. TRABAJO EXTRA.'!B31</f>
        <v>206.06</v>
      </c>
      <c r="C232" s="1034"/>
      <c r="D232" s="1400" t="str">
        <f>'(01)A. TRABAJO EXTRA.'!C31</f>
        <v>CIMIENTO CORRIDO DE 0.20m X 0.60m, CONCRETO 3000 PSI, REFUERZO 3NO3 + ESL NO3 @ 0.20m</v>
      </c>
      <c r="E232" s="1401"/>
      <c r="F232" s="1401"/>
      <c r="G232" s="1401"/>
      <c r="H232" s="1075"/>
      <c r="I232" s="1074">
        <f>'(01)A. TRABAJO EXTRA.'!G31</f>
        <v>18.3</v>
      </c>
      <c r="J232" s="1076"/>
      <c r="K232" s="1155" t="str">
        <f>'(01)A. TRABAJO EXTRA.'!F31</f>
        <v>m²</v>
      </c>
      <c r="L232" s="1034"/>
      <c r="M232" s="1034"/>
      <c r="N232" s="1035"/>
      <c r="O232" s="1036"/>
      <c r="P232" s="1129"/>
      <c r="Q232" s="1132"/>
    </row>
    <row r="233" spans="1:17" ht="17.25" thickBot="1" x14ac:dyDescent="0.35">
      <c r="A233" s="1020"/>
      <c r="B233" s="1022"/>
      <c r="C233" s="1021"/>
      <c r="D233" s="1021"/>
      <c r="E233" s="1022"/>
      <c r="F233" s="1022"/>
      <c r="G233" s="1023"/>
      <c r="H233" s="1021"/>
      <c r="I233" s="1024"/>
      <c r="J233" s="1024"/>
      <c r="K233" s="1024"/>
      <c r="L233" s="1021"/>
      <c r="M233" s="1021"/>
      <c r="N233" s="1025"/>
      <c r="O233" s="1026"/>
      <c r="P233" s="1128"/>
    </row>
    <row r="234" spans="1:17" ht="17.25" thickBot="1" x14ac:dyDescent="0.35">
      <c r="A234" s="1020"/>
      <c r="B234" s="1389" t="s">
        <v>343</v>
      </c>
      <c r="C234" s="1390"/>
      <c r="D234" s="1390"/>
      <c r="E234" s="1390"/>
      <c r="F234" s="1390"/>
      <c r="G234" s="1391"/>
      <c r="H234" s="1021"/>
      <c r="I234" s="1024"/>
      <c r="J234" s="1024"/>
      <c r="K234" s="1024"/>
      <c r="L234" s="1021"/>
      <c r="M234" s="1021"/>
      <c r="N234" s="1025"/>
      <c r="O234" s="1026"/>
      <c r="P234" s="1128"/>
    </row>
    <row r="235" spans="1:17" ht="16.5" x14ac:dyDescent="0.3">
      <c r="A235" s="1020"/>
      <c r="B235" s="1042" t="s">
        <v>49</v>
      </c>
      <c r="C235" s="1392" t="s">
        <v>341</v>
      </c>
      <c r="D235" s="1393"/>
      <c r="E235" s="1041" t="s">
        <v>380</v>
      </c>
      <c r="F235" s="1042" t="s">
        <v>25</v>
      </c>
      <c r="G235" s="1043" t="s">
        <v>24</v>
      </c>
      <c r="H235" s="1044"/>
      <c r="I235" s="1039" t="s">
        <v>342</v>
      </c>
      <c r="J235" s="1040"/>
      <c r="K235" s="1156" t="s">
        <v>27</v>
      </c>
      <c r="L235" s="1045" t="s">
        <v>381</v>
      </c>
      <c r="M235" s="1021"/>
      <c r="N235" s="1025"/>
      <c r="O235" s="1026"/>
      <c r="P235" s="1128"/>
    </row>
    <row r="236" spans="1:17" ht="16.5" customHeight="1" x14ac:dyDescent="0.3">
      <c r="A236" s="1020"/>
      <c r="B236" s="1175">
        <v>1</v>
      </c>
      <c r="C236" s="1402" t="s">
        <v>408</v>
      </c>
      <c r="D236" s="1403"/>
      <c r="E236" s="1046"/>
      <c r="F236" s="1177">
        <v>1.5</v>
      </c>
      <c r="G236" s="1048" t="str">
        <f>IF(C236=0,0,VLOOKUP(C236,Tabla1[],2,FALSE))</f>
        <v>Varilla</v>
      </c>
      <c r="H236" s="1049"/>
      <c r="I236" s="1050">
        <f>IF(C236=0,0,VLOOKUP(C236,Tabla1[],3,FALSE))</f>
        <v>40</v>
      </c>
      <c r="J236" s="1051"/>
      <c r="K236" s="1157">
        <f>+F236*I236</f>
        <v>60</v>
      </c>
      <c r="L236" s="1052">
        <f>E236*I236</f>
        <v>0</v>
      </c>
      <c r="M236" s="1021"/>
      <c r="N236" s="1025"/>
      <c r="O236" s="1026"/>
      <c r="P236" s="1128"/>
    </row>
    <row r="237" spans="1:17" ht="16.5" customHeight="1" x14ac:dyDescent="0.3">
      <c r="A237" s="1020"/>
      <c r="B237" s="1175">
        <v>2</v>
      </c>
      <c r="C237" s="1181" t="s">
        <v>531</v>
      </c>
      <c r="D237" s="1180"/>
      <c r="E237" s="1046"/>
      <c r="F237" s="1177">
        <v>1.5</v>
      </c>
      <c r="G237" s="1048" t="str">
        <f>IF(C237=0,0,VLOOKUP(C237,Tabla1[],2,FALSE))</f>
        <v>Saco</v>
      </c>
      <c r="H237" s="1049"/>
      <c r="I237" s="1050">
        <f>IF(C237=0,0,VLOOKUP(C237,Tabla1[],3,FALSE))</f>
        <v>80</v>
      </c>
      <c r="J237" s="1051"/>
      <c r="K237" s="1157">
        <f t="shared" ref="K237:K246" si="30">+F237*I237</f>
        <v>120</v>
      </c>
      <c r="L237" s="1052">
        <f t="shared" ref="L237:L246" si="31">E237*I237</f>
        <v>0</v>
      </c>
      <c r="M237" s="1021"/>
      <c r="N237" s="1025"/>
      <c r="O237" s="1026"/>
      <c r="P237" s="1128"/>
    </row>
    <row r="238" spans="1:17" ht="16.5" x14ac:dyDescent="0.3">
      <c r="A238" s="1020"/>
      <c r="B238" s="1175">
        <v>3</v>
      </c>
      <c r="C238" s="1179" t="s">
        <v>463</v>
      </c>
      <c r="D238" s="1180"/>
      <c r="E238" s="1046"/>
      <c r="F238" s="1177">
        <v>0.05</v>
      </c>
      <c r="G238" s="1048" t="str">
        <f>IF(C238=0,0,VLOOKUP(C238,Tabla1[],2,FALSE))</f>
        <v>m³</v>
      </c>
      <c r="H238" s="1049"/>
      <c r="I238" s="1050">
        <f>IF(C238=0,0,VLOOKUP(C238,Tabla1[],3,FALSE))</f>
        <v>250</v>
      </c>
      <c r="J238" s="1051"/>
      <c r="K238" s="1157">
        <f t="shared" si="30"/>
        <v>12.5</v>
      </c>
      <c r="L238" s="1052">
        <f t="shared" si="31"/>
        <v>0</v>
      </c>
      <c r="M238" s="1021"/>
      <c r="N238" s="1025"/>
      <c r="O238" s="1026"/>
      <c r="P238" s="1128"/>
    </row>
    <row r="239" spans="1:17" ht="16.5" x14ac:dyDescent="0.3">
      <c r="A239" s="1020"/>
      <c r="B239" s="1175">
        <v>4</v>
      </c>
      <c r="C239" s="1404" t="s">
        <v>659</v>
      </c>
      <c r="D239" s="1405"/>
      <c r="E239" s="1046"/>
      <c r="F239" s="1177">
        <v>0.05</v>
      </c>
      <c r="G239" s="1048" t="str">
        <f>IF(C239=0,0,VLOOKUP(C239,Tabla1[],2,FALSE))</f>
        <v>m³</v>
      </c>
      <c r="H239" s="1049"/>
      <c r="I239" s="1050">
        <f>IF(C239=0,0,VLOOKUP(C239,Tabla1[],3,FALSE))</f>
        <v>250</v>
      </c>
      <c r="J239" s="1051"/>
      <c r="K239" s="1157">
        <f t="shared" si="30"/>
        <v>12.5</v>
      </c>
      <c r="L239" s="1052">
        <f t="shared" si="31"/>
        <v>0</v>
      </c>
      <c r="M239" s="1021"/>
      <c r="N239" s="1025"/>
      <c r="O239" s="1026"/>
      <c r="P239" s="1128"/>
    </row>
    <row r="240" spans="1:17" ht="16.5" x14ac:dyDescent="0.3">
      <c r="A240" s="1020"/>
      <c r="B240" s="1175"/>
      <c r="C240" s="1404"/>
      <c r="D240" s="1405"/>
      <c r="E240" s="1046"/>
      <c r="F240" s="1177"/>
      <c r="G240" s="1048"/>
      <c r="H240" s="1049"/>
      <c r="I240" s="1050">
        <f>IF(C240=0,0,VLOOKUP(C240,Tabla1[],3,FALSE))</f>
        <v>0</v>
      </c>
      <c r="J240" s="1051"/>
      <c r="K240" s="1157">
        <f t="shared" si="30"/>
        <v>0</v>
      </c>
      <c r="L240" s="1052">
        <f t="shared" si="31"/>
        <v>0</v>
      </c>
      <c r="M240" s="1021"/>
      <c r="N240" s="1025"/>
      <c r="O240" s="1026"/>
      <c r="P240" s="1128"/>
    </row>
    <row r="241" spans="1:16" ht="16.5" x14ac:dyDescent="0.3">
      <c r="A241" s="1020"/>
      <c r="B241" s="1060"/>
      <c r="C241" s="1382"/>
      <c r="D241" s="1383"/>
      <c r="E241" s="1046"/>
      <c r="F241" s="1047"/>
      <c r="G241" s="1048"/>
      <c r="H241" s="1049"/>
      <c r="I241" s="1050">
        <f>IF(C241=0,0,VLOOKUP(C241,Tabla1[],3,FALSE))</f>
        <v>0</v>
      </c>
      <c r="J241" s="1051"/>
      <c r="K241" s="1157">
        <f t="shared" si="30"/>
        <v>0</v>
      </c>
      <c r="L241" s="1052">
        <f t="shared" si="31"/>
        <v>0</v>
      </c>
      <c r="M241" s="1021"/>
      <c r="N241" s="1025"/>
      <c r="O241" s="1026"/>
      <c r="P241" s="1128"/>
    </row>
    <row r="242" spans="1:16" ht="16.5" x14ac:dyDescent="0.3">
      <c r="A242" s="1020"/>
      <c r="B242" s="1060"/>
      <c r="C242" s="1382"/>
      <c r="D242" s="1383"/>
      <c r="E242" s="1046"/>
      <c r="F242" s="1047"/>
      <c r="G242" s="1048"/>
      <c r="H242" s="1049"/>
      <c r="I242" s="1050">
        <f>IF(C242=0,0,VLOOKUP(C242,Tabla1[],3,FALSE))</f>
        <v>0</v>
      </c>
      <c r="J242" s="1051"/>
      <c r="K242" s="1157">
        <f t="shared" si="30"/>
        <v>0</v>
      </c>
      <c r="L242" s="1052">
        <f t="shared" si="31"/>
        <v>0</v>
      </c>
      <c r="M242" s="1021"/>
      <c r="N242" s="1025"/>
      <c r="O242" s="1026"/>
      <c r="P242" s="1128"/>
    </row>
    <row r="243" spans="1:16" ht="16.5" x14ac:dyDescent="0.3">
      <c r="A243" s="1020"/>
      <c r="B243" s="1060"/>
      <c r="C243" s="1382"/>
      <c r="D243" s="1383"/>
      <c r="E243" s="1046"/>
      <c r="F243" s="1047"/>
      <c r="G243" s="1048"/>
      <c r="H243" s="1049"/>
      <c r="I243" s="1050">
        <f>IF(C243=0,0,VLOOKUP(C243,Tabla1[],3,FALSE))</f>
        <v>0</v>
      </c>
      <c r="J243" s="1051"/>
      <c r="K243" s="1157">
        <f t="shared" si="30"/>
        <v>0</v>
      </c>
      <c r="L243" s="1052">
        <f t="shared" si="31"/>
        <v>0</v>
      </c>
      <c r="M243" s="1021"/>
      <c r="N243" s="1025"/>
      <c r="O243" s="1026"/>
      <c r="P243" s="1128"/>
    </row>
    <row r="244" spans="1:16" ht="16.5" x14ac:dyDescent="0.3">
      <c r="A244" s="1020"/>
      <c r="B244" s="1060"/>
      <c r="C244" s="1382"/>
      <c r="D244" s="1383"/>
      <c r="E244" s="1046"/>
      <c r="F244" s="1047"/>
      <c r="G244" s="1048"/>
      <c r="H244" s="1049"/>
      <c r="I244" s="1050">
        <f>IF(C244=0,0,VLOOKUP(C244,Tabla1[],3,FALSE))</f>
        <v>0</v>
      </c>
      <c r="J244" s="1051"/>
      <c r="K244" s="1157">
        <f t="shared" si="30"/>
        <v>0</v>
      </c>
      <c r="L244" s="1052">
        <f t="shared" si="31"/>
        <v>0</v>
      </c>
      <c r="M244" s="1021"/>
      <c r="N244" s="1025"/>
      <c r="O244" s="1026"/>
      <c r="P244" s="1128"/>
    </row>
    <row r="245" spans="1:16" ht="16.5" x14ac:dyDescent="0.3">
      <c r="A245" s="1020"/>
      <c r="B245" s="1060"/>
      <c r="C245" s="1382"/>
      <c r="D245" s="1383"/>
      <c r="E245" s="1046"/>
      <c r="F245" s="1047"/>
      <c r="G245" s="1048"/>
      <c r="H245" s="1049"/>
      <c r="I245" s="1050">
        <f>IF(C245=0,0,VLOOKUP(C245,Tabla1[],3,FALSE))</f>
        <v>0</v>
      </c>
      <c r="J245" s="1051"/>
      <c r="K245" s="1157">
        <f t="shared" si="30"/>
        <v>0</v>
      </c>
      <c r="L245" s="1052">
        <f t="shared" si="31"/>
        <v>0</v>
      </c>
      <c r="M245" s="1021"/>
      <c r="N245" s="1025"/>
      <c r="O245" s="1026"/>
      <c r="P245" s="1128"/>
    </row>
    <row r="246" spans="1:16" ht="16.5" x14ac:dyDescent="0.3">
      <c r="A246" s="1020"/>
      <c r="B246" s="1060"/>
      <c r="C246" s="1382"/>
      <c r="D246" s="1383"/>
      <c r="E246" s="1046"/>
      <c r="F246" s="1047"/>
      <c r="G246" s="1048"/>
      <c r="H246" s="1049"/>
      <c r="I246" s="1050">
        <f>IF(C246=0,0,VLOOKUP(C246,Tabla1[],3,FALSE))</f>
        <v>0</v>
      </c>
      <c r="J246" s="1051"/>
      <c r="K246" s="1157">
        <f t="shared" si="30"/>
        <v>0</v>
      </c>
      <c r="L246" s="1052">
        <f t="shared" si="31"/>
        <v>0</v>
      </c>
      <c r="M246" s="1021"/>
      <c r="N246" s="1025"/>
      <c r="O246" s="1026"/>
      <c r="P246" s="1128"/>
    </row>
    <row r="247" spans="1:16" ht="17.25" thickBot="1" x14ac:dyDescent="0.35">
      <c r="A247" s="1020"/>
      <c r="B247" s="1022"/>
      <c r="C247" s="1021"/>
      <c r="D247" s="1021"/>
      <c r="E247" s="1022"/>
      <c r="F247" s="1022"/>
      <c r="G247" s="1023"/>
      <c r="H247" s="1021"/>
      <c r="I247" s="1024"/>
      <c r="J247" s="1024"/>
      <c r="K247" s="1024"/>
      <c r="L247" s="1021"/>
      <c r="M247" s="1021"/>
      <c r="N247" s="1025"/>
      <c r="O247" s="1026"/>
      <c r="P247" s="1128"/>
    </row>
    <row r="248" spans="1:16" ht="17.25" thickBot="1" x14ac:dyDescent="0.35">
      <c r="A248" s="1020"/>
      <c r="B248" s="1022"/>
      <c r="C248" s="1021"/>
      <c r="D248" s="1021"/>
      <c r="E248" s="1022"/>
      <c r="F248" s="1386" t="s">
        <v>344</v>
      </c>
      <c r="G248" s="1387"/>
      <c r="H248" s="1387"/>
      <c r="I248" s="1388"/>
      <c r="J248" s="1024"/>
      <c r="K248" s="1158">
        <f>+SUM(K236:K246)</f>
        <v>205</v>
      </c>
      <c r="L248" s="1055">
        <f>+SUM(L236:L246)</f>
        <v>0</v>
      </c>
      <c r="M248" s="1021"/>
      <c r="N248" s="1025"/>
      <c r="O248" s="1026"/>
      <c r="P248" s="1128"/>
    </row>
    <row r="249" spans="1:16" ht="17.25" thickBot="1" x14ac:dyDescent="0.35">
      <c r="A249" s="1020"/>
      <c r="B249" s="1022"/>
      <c r="C249" s="1021"/>
      <c r="D249" s="1021"/>
      <c r="E249" s="1022"/>
      <c r="F249" s="1022"/>
      <c r="G249" s="1023"/>
      <c r="H249" s="1021"/>
      <c r="I249" s="1024"/>
      <c r="J249" s="1024"/>
      <c r="K249" s="1024"/>
      <c r="L249" s="1021"/>
      <c r="M249" s="1021"/>
      <c r="N249" s="1025"/>
      <c r="O249" s="1026"/>
      <c r="P249" s="1128"/>
    </row>
    <row r="250" spans="1:16" ht="17.25" thickBot="1" x14ac:dyDescent="0.35">
      <c r="A250" s="1020"/>
      <c r="B250" s="1389" t="s">
        <v>382</v>
      </c>
      <c r="C250" s="1390"/>
      <c r="D250" s="1390"/>
      <c r="E250" s="1390"/>
      <c r="F250" s="1390"/>
      <c r="G250" s="1391"/>
      <c r="H250" s="1021"/>
      <c r="I250" s="1024"/>
      <c r="J250" s="1024"/>
      <c r="K250" s="1024"/>
      <c r="L250" s="1021"/>
      <c r="M250" s="1021"/>
      <c r="N250" s="1025"/>
      <c r="O250" s="1026"/>
      <c r="P250" s="1128"/>
    </row>
    <row r="251" spans="1:16" ht="16.5" x14ac:dyDescent="0.3">
      <c r="A251" s="1020"/>
      <c r="B251" s="1056" t="s">
        <v>49</v>
      </c>
      <c r="C251" s="1392" t="s">
        <v>341</v>
      </c>
      <c r="D251" s="1393"/>
      <c r="E251" s="1041" t="s">
        <v>380</v>
      </c>
      <c r="F251" s="1056" t="s">
        <v>25</v>
      </c>
      <c r="G251" s="1043" t="s">
        <v>24</v>
      </c>
      <c r="H251" s="1038"/>
      <c r="I251" s="1039" t="s">
        <v>342</v>
      </c>
      <c r="J251" s="1040"/>
      <c r="K251" s="1039" t="s">
        <v>27</v>
      </c>
      <c r="L251" s="1045" t="s">
        <v>381</v>
      </c>
      <c r="M251" s="1021"/>
      <c r="N251" s="1025"/>
      <c r="O251" s="1026"/>
      <c r="P251" s="1128"/>
    </row>
    <row r="252" spans="1:16" ht="16.5" x14ac:dyDescent="0.3">
      <c r="A252" s="1020"/>
      <c r="B252" s="1060"/>
      <c r="C252" s="1382"/>
      <c r="D252" s="1383"/>
      <c r="E252" s="1046"/>
      <c r="F252" s="1047"/>
      <c r="G252" s="1048"/>
      <c r="H252" s="1049"/>
      <c r="I252" s="1050">
        <f>IF(C252=0,0,VLOOKUP(C252,Tabla3[],3,FALSE))</f>
        <v>0</v>
      </c>
      <c r="J252" s="1024"/>
      <c r="K252" s="1157">
        <f>+F252*I252</f>
        <v>0</v>
      </c>
      <c r="L252" s="1052">
        <f>E252*I252</f>
        <v>0</v>
      </c>
      <c r="M252" s="1021"/>
      <c r="N252" s="1025"/>
      <c r="O252" s="1026"/>
      <c r="P252" s="1128"/>
    </row>
    <row r="253" spans="1:16" ht="16.5" x14ac:dyDescent="0.3">
      <c r="A253" s="1020"/>
      <c r="B253" s="1060"/>
      <c r="C253" s="1382"/>
      <c r="D253" s="1383"/>
      <c r="E253" s="1057"/>
      <c r="F253" s="1053"/>
      <c r="G253" s="1054"/>
      <c r="H253" s="1021"/>
      <c r="I253" s="1050">
        <f>IF(C253=0,0,VLOOKUP(C253,Tabla3[],3,FALSE))</f>
        <v>0</v>
      </c>
      <c r="J253" s="1024"/>
      <c r="K253" s="1157">
        <f t="shared" ref="K253:K255" si="32">+F253*I253</f>
        <v>0</v>
      </c>
      <c r="L253" s="1052">
        <f t="shared" ref="L253:L255" si="33">E253*I253</f>
        <v>0</v>
      </c>
      <c r="M253" s="1021"/>
      <c r="N253" s="1025"/>
      <c r="O253" s="1026"/>
      <c r="P253" s="1128"/>
    </row>
    <row r="254" spans="1:16" ht="16.5" x14ac:dyDescent="0.3">
      <c r="A254" s="1020"/>
      <c r="B254" s="1060"/>
      <c r="C254" s="1382"/>
      <c r="D254" s="1383"/>
      <c r="E254" s="1057"/>
      <c r="F254" s="1053"/>
      <c r="G254" s="1054"/>
      <c r="H254" s="1021"/>
      <c r="I254" s="1050">
        <f>IF(C254=0,0,VLOOKUP(C254,Tabla3[],3,FALSE))</f>
        <v>0</v>
      </c>
      <c r="J254" s="1024"/>
      <c r="K254" s="1157">
        <f t="shared" si="32"/>
        <v>0</v>
      </c>
      <c r="L254" s="1052">
        <f t="shared" si="33"/>
        <v>0</v>
      </c>
      <c r="M254" s="1021"/>
      <c r="N254" s="1025"/>
      <c r="O254" s="1026"/>
      <c r="P254" s="1128"/>
    </row>
    <row r="255" spans="1:16" ht="16.5" x14ac:dyDescent="0.3">
      <c r="A255" s="1020"/>
      <c r="B255" s="1060"/>
      <c r="C255" s="1384"/>
      <c r="D255" s="1385"/>
      <c r="E255" s="1057"/>
      <c r="F255" s="1053"/>
      <c r="G255" s="1054"/>
      <c r="H255" s="1021"/>
      <c r="I255" s="1050">
        <f>IF(C255=0,0,VLOOKUP(C255,Tabla3[],3,FALSE))</f>
        <v>0</v>
      </c>
      <c r="J255" s="1024"/>
      <c r="K255" s="1157">
        <f t="shared" si="32"/>
        <v>0</v>
      </c>
      <c r="L255" s="1052">
        <f t="shared" si="33"/>
        <v>0</v>
      </c>
      <c r="M255" s="1021"/>
      <c r="N255" s="1025"/>
      <c r="O255" s="1026"/>
      <c r="P255" s="1128"/>
    </row>
    <row r="256" spans="1:16" ht="17.25" thickBot="1" x14ac:dyDescent="0.35">
      <c r="A256" s="1020"/>
      <c r="B256" s="1022"/>
      <c r="C256" s="1021"/>
      <c r="D256" s="1021"/>
      <c r="E256" s="1022"/>
      <c r="F256" s="1022"/>
      <c r="G256" s="1023"/>
      <c r="H256" s="1021"/>
      <c r="I256" s="1024"/>
      <c r="J256" s="1024"/>
      <c r="K256" s="1024"/>
      <c r="L256" s="1021"/>
      <c r="M256" s="1021"/>
      <c r="N256" s="1025"/>
      <c r="O256" s="1026"/>
      <c r="P256" s="1128"/>
    </row>
    <row r="257" spans="1:16" ht="17.25" thickBot="1" x14ac:dyDescent="0.35">
      <c r="A257" s="1020"/>
      <c r="B257" s="1022"/>
      <c r="C257" s="1021"/>
      <c r="D257" s="1021"/>
      <c r="E257" s="1022"/>
      <c r="F257" s="1386" t="s">
        <v>387</v>
      </c>
      <c r="G257" s="1387"/>
      <c r="H257" s="1387"/>
      <c r="I257" s="1388"/>
      <c r="J257" s="1024"/>
      <c r="K257" s="1158">
        <f>+SUM(K252:K255)</f>
        <v>0</v>
      </c>
      <c r="L257" s="1055">
        <f>+SUM(L252:L255)</f>
        <v>0</v>
      </c>
      <c r="M257" s="1021"/>
      <c r="N257" s="1025"/>
      <c r="O257" s="1026"/>
      <c r="P257" s="1128"/>
    </row>
    <row r="258" spans="1:16" ht="17.25" thickBot="1" x14ac:dyDescent="0.35">
      <c r="A258" s="1020"/>
      <c r="B258" s="1022"/>
      <c r="C258" s="1021"/>
      <c r="D258" s="1021"/>
      <c r="E258" s="1022"/>
      <c r="F258" s="1022"/>
      <c r="G258" s="1023"/>
      <c r="H258" s="1021"/>
      <c r="I258" s="1024"/>
      <c r="J258" s="1024"/>
      <c r="K258" s="1024"/>
      <c r="L258" s="1021"/>
      <c r="M258" s="1021"/>
      <c r="N258" s="1025"/>
      <c r="O258" s="1026"/>
      <c r="P258" s="1128"/>
    </row>
    <row r="259" spans="1:16" ht="17.25" thickBot="1" x14ac:dyDescent="0.35">
      <c r="A259" s="1020"/>
      <c r="B259" s="1389" t="s">
        <v>345</v>
      </c>
      <c r="C259" s="1390"/>
      <c r="D259" s="1390"/>
      <c r="E259" s="1390"/>
      <c r="F259" s="1390"/>
      <c r="G259" s="1391"/>
      <c r="H259" s="1021"/>
      <c r="I259" s="1024"/>
      <c r="J259" s="1024"/>
      <c r="K259" s="1024"/>
      <c r="L259" s="1021"/>
      <c r="M259" s="1021"/>
      <c r="N259" s="1025"/>
      <c r="O259" s="1026"/>
      <c r="P259" s="1128"/>
    </row>
    <row r="260" spans="1:16" ht="16.5" x14ac:dyDescent="0.3">
      <c r="A260" s="1020"/>
      <c r="B260" s="1056" t="s">
        <v>49</v>
      </c>
      <c r="C260" s="1392" t="s">
        <v>341</v>
      </c>
      <c r="D260" s="1393"/>
      <c r="E260" s="1041" t="s">
        <v>380</v>
      </c>
      <c r="F260" s="1056" t="s">
        <v>25</v>
      </c>
      <c r="G260" s="1043" t="s">
        <v>24</v>
      </c>
      <c r="H260" s="1038"/>
      <c r="I260" s="1039" t="s">
        <v>342</v>
      </c>
      <c r="J260" s="1040"/>
      <c r="K260" s="1039" t="s">
        <v>27</v>
      </c>
      <c r="L260" s="1045" t="s">
        <v>381</v>
      </c>
      <c r="M260" s="1021"/>
      <c r="N260" s="1025"/>
      <c r="O260" s="1026"/>
      <c r="P260" s="1128"/>
    </row>
    <row r="261" spans="1:16" ht="16.5" x14ac:dyDescent="0.3">
      <c r="A261" s="1020"/>
      <c r="B261" s="1060">
        <v>1</v>
      </c>
      <c r="C261" s="1394" t="s">
        <v>410</v>
      </c>
      <c r="D261" s="1394"/>
      <c r="E261" s="1046">
        <f>I232</f>
        <v>18.3</v>
      </c>
      <c r="F261" s="1047">
        <f>ROUND(E261/I232,2)</f>
        <v>1</v>
      </c>
      <c r="G261" s="1048" t="str">
        <f>IF(C261=0,0,VLOOKUP(C261,Tabla2[],2,FALSE))</f>
        <v>Unidad</v>
      </c>
      <c r="H261" s="1049"/>
      <c r="I261" s="1050">
        <f>IF(C261=0,0,VLOOKUP(C261,Tabla2[],3,FALSE))+75</f>
        <v>150</v>
      </c>
      <c r="J261" s="1024"/>
      <c r="K261" s="1157">
        <f>+F261*I261</f>
        <v>150</v>
      </c>
      <c r="L261" s="1052">
        <f>E261*I261</f>
        <v>2745</v>
      </c>
      <c r="M261" s="1021"/>
      <c r="N261" s="1025"/>
      <c r="O261" s="1026"/>
      <c r="P261" s="1128"/>
    </row>
    <row r="262" spans="1:16" ht="16.5" x14ac:dyDescent="0.3">
      <c r="A262" s="1020"/>
      <c r="B262" s="1060"/>
      <c r="C262" s="1395"/>
      <c r="D262" s="1396"/>
      <c r="E262" s="1046"/>
      <c r="F262" s="1047"/>
      <c r="G262" s="1048"/>
      <c r="H262" s="1021"/>
      <c r="I262" s="1050">
        <f>IF(C262=0,0,VLOOKUP(C262,Tabla2[],3,FALSE))</f>
        <v>0</v>
      </c>
      <c r="J262" s="1024"/>
      <c r="K262" s="1157">
        <f>+F262*I262</f>
        <v>0</v>
      </c>
      <c r="L262" s="1052">
        <f t="shared" ref="L262:L263" si="34">E262*I262</f>
        <v>0</v>
      </c>
      <c r="M262" s="1021"/>
      <c r="N262" s="1025"/>
      <c r="O262" s="1026"/>
      <c r="P262" s="1128"/>
    </row>
    <row r="263" spans="1:16" ht="16.5" x14ac:dyDescent="0.3">
      <c r="A263" s="1020"/>
      <c r="B263" s="1060"/>
      <c r="C263" s="1384"/>
      <c r="D263" s="1385"/>
      <c r="E263" s="1046"/>
      <c r="F263" s="1053"/>
      <c r="G263" s="1048"/>
      <c r="H263" s="1021"/>
      <c r="I263" s="1050">
        <f>IF(C263=0,0,VLOOKUP(C263,Tabla2[],3,FALSE))</f>
        <v>0</v>
      </c>
      <c r="J263" s="1024"/>
      <c r="K263" s="1157">
        <f t="shared" ref="K263" si="35">+F263*I263</f>
        <v>0</v>
      </c>
      <c r="L263" s="1052">
        <f t="shared" si="34"/>
        <v>0</v>
      </c>
      <c r="M263" s="1021"/>
      <c r="N263" s="1025"/>
      <c r="O263" s="1026"/>
      <c r="P263" s="1128"/>
    </row>
    <row r="264" spans="1:16" ht="17.25" thickBot="1" x14ac:dyDescent="0.35">
      <c r="A264" s="1020"/>
      <c r="B264" s="1022"/>
      <c r="C264" s="1021"/>
      <c r="D264" s="1021"/>
      <c r="E264" s="1022"/>
      <c r="F264" s="1022"/>
      <c r="G264" s="1023"/>
      <c r="H264" s="1021"/>
      <c r="I264" s="1024"/>
      <c r="J264" s="1024"/>
      <c r="K264" s="1024"/>
      <c r="L264" s="1021"/>
      <c r="M264" s="1021"/>
      <c r="N264" s="1025"/>
      <c r="O264" s="1026"/>
      <c r="P264" s="1128"/>
    </row>
    <row r="265" spans="1:16" ht="17.25" thickBot="1" x14ac:dyDescent="0.35">
      <c r="A265" s="1020"/>
      <c r="B265" s="1022"/>
      <c r="C265" s="1021"/>
      <c r="D265" s="1021"/>
      <c r="E265" s="1022"/>
      <c r="F265" s="1386" t="s">
        <v>346</v>
      </c>
      <c r="G265" s="1387"/>
      <c r="H265" s="1387"/>
      <c r="I265" s="1388"/>
      <c r="J265" s="1024"/>
      <c r="K265" s="1158">
        <f>+SUM(K261:K263)</f>
        <v>150</v>
      </c>
      <c r="L265" s="1055">
        <f>+SUM(L261:L263)</f>
        <v>2745</v>
      </c>
      <c r="M265" s="1021"/>
      <c r="N265" s="1025"/>
      <c r="O265" s="1026"/>
      <c r="P265" s="1128"/>
    </row>
    <row r="266" spans="1:16" ht="16.5" x14ac:dyDescent="0.3">
      <c r="A266" s="1020"/>
      <c r="B266" s="1022"/>
      <c r="C266" s="1021"/>
      <c r="D266" s="1021"/>
      <c r="E266" s="1022"/>
      <c r="F266" s="1022"/>
      <c r="G266" s="1023"/>
      <c r="H266" s="1021"/>
      <c r="I266" s="1024"/>
      <c r="J266" s="1024"/>
      <c r="K266" s="1024"/>
      <c r="L266" s="1021"/>
      <c r="M266" s="1021"/>
      <c r="N266" s="1025"/>
      <c r="O266" s="1026"/>
      <c r="P266" s="1128"/>
    </row>
    <row r="267" spans="1:16" ht="15" customHeight="1" thickBot="1" x14ac:dyDescent="0.35">
      <c r="A267" s="1020"/>
      <c r="B267" s="1022"/>
      <c r="C267" s="1021"/>
      <c r="D267" s="1021"/>
      <c r="E267" s="1022"/>
      <c r="F267" s="1022"/>
      <c r="G267" s="1023"/>
      <c r="H267" s="1021"/>
      <c r="I267" s="1024"/>
      <c r="J267" s="1024"/>
      <c r="K267" s="1024"/>
      <c r="L267" s="1021"/>
      <c r="M267" s="1021"/>
      <c r="N267" s="1025"/>
      <c r="O267" s="1026"/>
      <c r="P267" s="1128"/>
    </row>
    <row r="268" spans="1:16" ht="17.25" thickBot="1" x14ac:dyDescent="0.35">
      <c r="A268" s="1020"/>
      <c r="B268" s="1022"/>
      <c r="C268" s="1021"/>
      <c r="D268" s="1021"/>
      <c r="E268" s="1022"/>
      <c r="F268" s="1386" t="s">
        <v>388</v>
      </c>
      <c r="G268" s="1387"/>
      <c r="H268" s="1387"/>
      <c r="I268" s="1388"/>
      <c r="J268" s="1024"/>
      <c r="K268" s="1158">
        <f>(+K248+K257+K265)</f>
        <v>355</v>
      </c>
      <c r="L268" s="1055">
        <f>(+L248+L257+L265)</f>
        <v>2745</v>
      </c>
      <c r="M268" s="1021"/>
      <c r="N268" s="1065"/>
      <c r="O268" s="1066"/>
      <c r="P268" s="1130"/>
    </row>
    <row r="269" spans="1:16" ht="7.5" customHeight="1" thickBot="1" x14ac:dyDescent="0.35">
      <c r="A269" s="1020"/>
      <c r="B269" s="1022"/>
      <c r="C269" s="1021"/>
      <c r="D269" s="1021"/>
      <c r="E269" s="1022"/>
      <c r="F269" s="1022"/>
      <c r="G269" s="1023"/>
      <c r="H269" s="1021"/>
      <c r="I269" s="1024"/>
      <c r="J269" s="1024"/>
      <c r="K269" s="1024"/>
      <c r="L269" s="1021"/>
      <c r="M269" s="1021"/>
      <c r="N269" s="1065"/>
      <c r="O269" s="1067"/>
      <c r="P269" s="1130"/>
    </row>
    <row r="270" spans="1:16" ht="17.25" thickBot="1" x14ac:dyDescent="0.35">
      <c r="A270" s="1020"/>
      <c r="B270" s="1022"/>
      <c r="C270" s="1021"/>
      <c r="D270" s="1021"/>
      <c r="E270" s="1022"/>
      <c r="F270" s="1386" t="s">
        <v>384</v>
      </c>
      <c r="G270" s="1387"/>
      <c r="H270" s="1387"/>
      <c r="I270" s="1388"/>
      <c r="J270" s="1024"/>
      <c r="K270" s="1158">
        <f>K268*$N$2</f>
        <v>142</v>
      </c>
      <c r="L270" s="1055">
        <f>L268*$N$2</f>
        <v>1098</v>
      </c>
      <c r="M270" s="1021"/>
      <c r="N270" s="1025"/>
      <c r="O270" s="1026"/>
      <c r="P270" s="1128"/>
    </row>
    <row r="271" spans="1:16" ht="7.5" customHeight="1" thickBot="1" x14ac:dyDescent="0.35">
      <c r="A271" s="1020"/>
      <c r="B271" s="1022"/>
      <c r="C271" s="1021"/>
      <c r="D271" s="1021"/>
      <c r="E271" s="1022"/>
      <c r="F271" s="1022"/>
      <c r="G271" s="1023"/>
      <c r="H271" s="1021"/>
      <c r="I271" s="1024"/>
      <c r="J271" s="1024"/>
      <c r="K271" s="1024"/>
      <c r="L271" s="1021"/>
      <c r="M271" s="1021"/>
      <c r="N271" s="1025"/>
      <c r="O271" s="1026"/>
      <c r="P271" s="1128"/>
    </row>
    <row r="272" spans="1:16" ht="17.25" thickBot="1" x14ac:dyDescent="0.35">
      <c r="A272" s="1020"/>
      <c r="B272" s="1022"/>
      <c r="C272" s="1021"/>
      <c r="D272" s="1021"/>
      <c r="E272" s="1022"/>
      <c r="F272" s="1386" t="s">
        <v>385</v>
      </c>
      <c r="G272" s="1387"/>
      <c r="H272" s="1387"/>
      <c r="I272" s="1388"/>
      <c r="J272" s="1024"/>
      <c r="K272" s="1158">
        <f>+K268+K270</f>
        <v>497</v>
      </c>
      <c r="L272" s="1055">
        <f>+L268+L270</f>
        <v>3843</v>
      </c>
      <c r="M272" s="1021"/>
      <c r="N272" s="1025"/>
      <c r="O272" s="1026"/>
      <c r="P272" s="1128"/>
    </row>
    <row r="273" spans="1:17" ht="17.25" thickBot="1" x14ac:dyDescent="0.35">
      <c r="A273" s="1020"/>
      <c r="B273" s="1022"/>
      <c r="C273" s="1021"/>
      <c r="D273" s="1021"/>
      <c r="E273" s="1022"/>
      <c r="F273" s="1061"/>
      <c r="G273" s="1062"/>
      <c r="H273" s="1063"/>
      <c r="I273" s="1064"/>
      <c r="J273" s="1024"/>
      <c r="K273" s="1159"/>
      <c r="L273" s="1068">
        <f>L272/I232</f>
        <v>210</v>
      </c>
      <c r="M273" s="1069">
        <f>(K272-L273)*I232</f>
        <v>5252.1</v>
      </c>
      <c r="N273" s="1025"/>
      <c r="O273" s="1026"/>
      <c r="P273" s="1128"/>
    </row>
    <row r="274" spans="1:17" ht="16.5" x14ac:dyDescent="0.3">
      <c r="A274" s="1020"/>
      <c r="B274" s="1106"/>
      <c r="C274" s="1152"/>
      <c r="D274" s="1152"/>
      <c r="E274" s="1022"/>
      <c r="F274" s="1022"/>
      <c r="G274" s="1023"/>
      <c r="H274" s="1021"/>
      <c r="I274" s="1024"/>
      <c r="J274" s="1024"/>
      <c r="K274" s="1024"/>
      <c r="L274" s="1021"/>
      <c r="M274" s="1021"/>
      <c r="N274" s="1025"/>
      <c r="O274" s="1026"/>
      <c r="P274" s="1128"/>
    </row>
    <row r="275" spans="1:17" ht="16.5" x14ac:dyDescent="0.3">
      <c r="A275" s="1020"/>
      <c r="B275" s="1106"/>
      <c r="C275" s="1152"/>
      <c r="D275" s="1152"/>
      <c r="E275" s="1022"/>
      <c r="F275" s="1022"/>
      <c r="G275" s="1023"/>
      <c r="H275" s="1021"/>
      <c r="I275" s="1024"/>
      <c r="J275" s="1024"/>
      <c r="K275" s="1024"/>
      <c r="L275" s="1021"/>
      <c r="M275" s="1021"/>
      <c r="N275" s="1025"/>
      <c r="O275" s="1026"/>
      <c r="P275" s="1128"/>
    </row>
    <row r="276" spans="1:17" ht="16.5" x14ac:dyDescent="0.3">
      <c r="A276" s="1020"/>
      <c r="B276" s="1105" t="s">
        <v>379</v>
      </c>
      <c r="C276" s="1038"/>
      <c r="D276" s="1414" t="s">
        <v>341</v>
      </c>
      <c r="E276" s="1414"/>
      <c r="F276" s="1414"/>
      <c r="G276" s="1414"/>
      <c r="H276" s="1038"/>
      <c r="I276" s="1039" t="s">
        <v>25</v>
      </c>
      <c r="J276" s="1040"/>
      <c r="K276" s="1039" t="s">
        <v>24</v>
      </c>
      <c r="L276" s="1021"/>
      <c r="M276" s="1021"/>
      <c r="N276" s="1025"/>
      <c r="O276" s="1026"/>
      <c r="P276" s="1128"/>
    </row>
    <row r="277" spans="1:17" s="1037" customFormat="1" ht="30.75" customHeight="1" x14ac:dyDescent="0.25">
      <c r="A277" s="1033"/>
      <c r="B277" s="1074">
        <f>'(01)A. TRABAJO EXTRA.'!B32</f>
        <v>0</v>
      </c>
      <c r="C277" s="1034"/>
      <c r="D277" s="1400" t="str">
        <f>'(01)A. TRABAJO EXTRA.'!C32</f>
        <v>LEVANTADO DE MURO DE CIMENTACIÓN CON BLOCK TIPO B (50 Kg/cm², 0.15 x 0.20 x 0.40 m). HASTA SOLERA DE HUMEDAD</v>
      </c>
      <c r="E277" s="1401"/>
      <c r="F277" s="1401"/>
      <c r="G277" s="1401"/>
      <c r="H277" s="1075"/>
      <c r="I277" s="1074">
        <f>'(01)A. TRABAJO EXTRA.'!G32</f>
        <v>7.2</v>
      </c>
      <c r="J277" s="1076"/>
      <c r="K277" s="1155" t="str">
        <f>'(01)A. TRABAJO EXTRA.'!F32</f>
        <v>m²</v>
      </c>
      <c r="L277" s="1034"/>
      <c r="M277" s="1034"/>
      <c r="N277" s="1035"/>
      <c r="O277" s="1036"/>
      <c r="P277" s="1129"/>
      <c r="Q277" s="1132"/>
    </row>
    <row r="278" spans="1:17" ht="17.25" thickBot="1" x14ac:dyDescent="0.35">
      <c r="A278" s="1020"/>
      <c r="B278" s="1022"/>
      <c r="C278" s="1021"/>
      <c r="D278" s="1021"/>
      <c r="E278" s="1022"/>
      <c r="F278" s="1022"/>
      <c r="G278" s="1023"/>
      <c r="H278" s="1021"/>
      <c r="I278" s="1024"/>
      <c r="J278" s="1024"/>
      <c r="K278" s="1024"/>
      <c r="L278" s="1021"/>
      <c r="M278" s="1021"/>
      <c r="N278" s="1025"/>
      <c r="O278" s="1026"/>
      <c r="P278" s="1128"/>
    </row>
    <row r="279" spans="1:17" ht="17.25" thickBot="1" x14ac:dyDescent="0.35">
      <c r="A279" s="1020"/>
      <c r="B279" s="1389" t="s">
        <v>343</v>
      </c>
      <c r="C279" s="1390"/>
      <c r="D279" s="1390"/>
      <c r="E279" s="1390"/>
      <c r="F279" s="1390"/>
      <c r="G279" s="1391"/>
      <c r="H279" s="1021"/>
      <c r="I279" s="1024"/>
      <c r="J279" s="1024"/>
      <c r="K279" s="1024"/>
      <c r="L279" s="1021"/>
      <c r="M279" s="1021"/>
      <c r="N279" s="1025"/>
      <c r="O279" s="1026"/>
      <c r="P279" s="1128"/>
    </row>
    <row r="280" spans="1:17" ht="16.5" x14ac:dyDescent="0.3">
      <c r="A280" s="1020"/>
      <c r="B280" s="1042" t="s">
        <v>49</v>
      </c>
      <c r="C280" s="1406" t="s">
        <v>341</v>
      </c>
      <c r="D280" s="1407"/>
      <c r="E280" s="1041" t="s">
        <v>380</v>
      </c>
      <c r="F280" s="1042" t="s">
        <v>25</v>
      </c>
      <c r="G280" s="1043" t="s">
        <v>24</v>
      </c>
      <c r="H280" s="1044"/>
      <c r="I280" s="1039" t="s">
        <v>342</v>
      </c>
      <c r="J280" s="1040"/>
      <c r="K280" s="1156" t="s">
        <v>27</v>
      </c>
      <c r="L280" s="1045" t="s">
        <v>381</v>
      </c>
      <c r="M280" s="1021"/>
      <c r="N280" s="1025"/>
      <c r="O280" s="1026"/>
      <c r="P280" s="1128"/>
    </row>
    <row r="281" spans="1:17" ht="16.5" x14ac:dyDescent="0.3">
      <c r="A281" s="1020"/>
      <c r="B281" s="1060">
        <v>1</v>
      </c>
      <c r="C281" s="1402" t="s">
        <v>937</v>
      </c>
      <c r="D281" s="1403"/>
      <c r="E281" s="1046">
        <f>I277*2</f>
        <v>14.4</v>
      </c>
      <c r="F281" s="1047">
        <v>13</v>
      </c>
      <c r="G281" s="1048" t="s">
        <v>44</v>
      </c>
      <c r="H281" s="1049"/>
      <c r="I281" s="1050">
        <v>9</v>
      </c>
      <c r="J281" s="1051"/>
      <c r="K281" s="1157">
        <f>+F281*I281</f>
        <v>117</v>
      </c>
      <c r="L281" s="1052">
        <f>E281*I281</f>
        <v>129.6</v>
      </c>
      <c r="M281" s="1021"/>
      <c r="N281" s="1025"/>
      <c r="O281" s="1026"/>
      <c r="P281" s="1128"/>
    </row>
    <row r="282" spans="1:17" ht="16.5" x14ac:dyDescent="0.3">
      <c r="A282" s="1020"/>
      <c r="B282" s="1060">
        <v>2</v>
      </c>
      <c r="C282" s="1415" t="s">
        <v>531</v>
      </c>
      <c r="D282" s="1405"/>
      <c r="E282" s="1046">
        <f>I277</f>
        <v>7.2</v>
      </c>
      <c r="F282" s="1047">
        <v>0.3</v>
      </c>
      <c r="G282" s="1048" t="str">
        <f>IF(C282=0,0,VLOOKUP(C282,Tabla1[],2,FALSE))</f>
        <v>Saco</v>
      </c>
      <c r="H282" s="1049"/>
      <c r="I282" s="1050">
        <f>IF(C282=0,0,VLOOKUP(C282,Tabla1[],3,FALSE))</f>
        <v>80</v>
      </c>
      <c r="J282" s="1051"/>
      <c r="K282" s="1157">
        <f t="shared" ref="K282:K291" si="36">+F282*I282</f>
        <v>24</v>
      </c>
      <c r="L282" s="1052">
        <f t="shared" ref="L282:L291" si="37">E282*I282</f>
        <v>576</v>
      </c>
      <c r="M282" s="1021"/>
      <c r="N282" s="1025"/>
      <c r="O282" s="1026"/>
      <c r="P282" s="1128"/>
    </row>
    <row r="283" spans="1:17" ht="16.5" x14ac:dyDescent="0.3">
      <c r="A283" s="1020"/>
      <c r="B283" s="1060">
        <v>3</v>
      </c>
      <c r="C283" s="1404" t="s">
        <v>463</v>
      </c>
      <c r="D283" s="1405"/>
      <c r="E283" s="1046">
        <f>I277*2</f>
        <v>14.4</v>
      </c>
      <c r="F283" s="1047">
        <v>0.04</v>
      </c>
      <c r="G283" s="1048" t="str">
        <f>IF(C283=0,0,VLOOKUP(C283,Tabla1[],2,FALSE))</f>
        <v>m³</v>
      </c>
      <c r="H283" s="1049"/>
      <c r="I283" s="1050">
        <f>IF(C283=0,0,VLOOKUP(C283,Tabla1[],3,FALSE))</f>
        <v>250</v>
      </c>
      <c r="J283" s="1051"/>
      <c r="K283" s="1157">
        <f t="shared" si="36"/>
        <v>10</v>
      </c>
      <c r="L283" s="1052">
        <f t="shared" si="37"/>
        <v>3600</v>
      </c>
      <c r="M283" s="1021"/>
      <c r="N283" s="1025"/>
      <c r="O283" s="1026"/>
      <c r="P283" s="1128"/>
    </row>
    <row r="284" spans="1:17" ht="16.5" x14ac:dyDescent="0.3">
      <c r="A284" s="1020"/>
      <c r="B284" s="1060"/>
      <c r="C284" s="1411"/>
      <c r="D284" s="1411"/>
      <c r="E284" s="1046"/>
      <c r="F284" s="1047"/>
      <c r="G284" s="1048"/>
      <c r="H284" s="1049"/>
      <c r="I284" s="1050">
        <f>IF(C284=0,0,VLOOKUP(C284,Tabla1[],3,FALSE))</f>
        <v>0</v>
      </c>
      <c r="J284" s="1051"/>
      <c r="K284" s="1157">
        <f t="shared" si="36"/>
        <v>0</v>
      </c>
      <c r="L284" s="1052">
        <f t="shared" si="37"/>
        <v>0</v>
      </c>
      <c r="M284" s="1021"/>
      <c r="N284" s="1025"/>
      <c r="O284" s="1026"/>
      <c r="P284" s="1128"/>
    </row>
    <row r="285" spans="1:17" ht="16.5" x14ac:dyDescent="0.3">
      <c r="A285" s="1020"/>
      <c r="B285" s="1060"/>
      <c r="C285" s="1413"/>
      <c r="D285" s="1413"/>
      <c r="E285" s="1046"/>
      <c r="F285" s="1047"/>
      <c r="G285" s="1048"/>
      <c r="H285" s="1049"/>
      <c r="I285" s="1050">
        <f>IF(C285=0,0,VLOOKUP(C285,Tabla1[],3,FALSE))</f>
        <v>0</v>
      </c>
      <c r="J285" s="1051"/>
      <c r="K285" s="1157">
        <f t="shared" si="36"/>
        <v>0</v>
      </c>
      <c r="L285" s="1052">
        <f t="shared" si="37"/>
        <v>0</v>
      </c>
      <c r="M285" s="1021"/>
      <c r="N285" s="1025"/>
      <c r="O285" s="1026"/>
      <c r="P285" s="1128"/>
    </row>
    <row r="286" spans="1:17" ht="16.5" x14ac:dyDescent="0.3">
      <c r="A286" s="1020"/>
      <c r="B286" s="1060"/>
      <c r="C286" s="1413"/>
      <c r="D286" s="1413"/>
      <c r="E286" s="1046"/>
      <c r="F286" s="1047"/>
      <c r="G286" s="1048"/>
      <c r="H286" s="1049"/>
      <c r="I286" s="1050">
        <f>IF(C286=0,0,VLOOKUP(C286,Tabla1[],3,FALSE))</f>
        <v>0</v>
      </c>
      <c r="J286" s="1051"/>
      <c r="K286" s="1157">
        <f t="shared" si="36"/>
        <v>0</v>
      </c>
      <c r="L286" s="1052">
        <f t="shared" si="37"/>
        <v>0</v>
      </c>
      <c r="M286" s="1021"/>
      <c r="N286" s="1025"/>
      <c r="O286" s="1026"/>
      <c r="P286" s="1128"/>
    </row>
    <row r="287" spans="1:17" ht="16.5" x14ac:dyDescent="0.3">
      <c r="A287" s="1020"/>
      <c r="B287" s="1060"/>
      <c r="C287" s="1413"/>
      <c r="D287" s="1413"/>
      <c r="E287" s="1046"/>
      <c r="F287" s="1047"/>
      <c r="G287" s="1048"/>
      <c r="H287" s="1049"/>
      <c r="I287" s="1050">
        <f>IF(C287=0,0,VLOOKUP(C287,Tabla1[],3,FALSE))</f>
        <v>0</v>
      </c>
      <c r="J287" s="1051"/>
      <c r="K287" s="1157">
        <f t="shared" si="36"/>
        <v>0</v>
      </c>
      <c r="L287" s="1052">
        <f t="shared" si="37"/>
        <v>0</v>
      </c>
      <c r="M287" s="1021"/>
      <c r="N287" s="1025"/>
      <c r="O287" s="1026"/>
      <c r="P287" s="1128"/>
    </row>
    <row r="288" spans="1:17" ht="16.5" x14ac:dyDescent="0.3">
      <c r="A288" s="1020"/>
      <c r="B288" s="1060"/>
      <c r="C288" s="1413"/>
      <c r="D288" s="1413"/>
      <c r="E288" s="1046"/>
      <c r="F288" s="1047"/>
      <c r="G288" s="1048"/>
      <c r="H288" s="1049"/>
      <c r="I288" s="1050">
        <f>IF(C288=0,0,VLOOKUP(C288,Tabla1[],3,FALSE))</f>
        <v>0</v>
      </c>
      <c r="J288" s="1051"/>
      <c r="K288" s="1157">
        <f t="shared" si="36"/>
        <v>0</v>
      </c>
      <c r="L288" s="1052">
        <f t="shared" si="37"/>
        <v>0</v>
      </c>
      <c r="M288" s="1021"/>
      <c r="N288" s="1025"/>
      <c r="O288" s="1026"/>
      <c r="P288" s="1128"/>
    </row>
    <row r="289" spans="1:16" ht="16.5" x14ac:dyDescent="0.3">
      <c r="A289" s="1020"/>
      <c r="B289" s="1060"/>
      <c r="C289" s="1413"/>
      <c r="D289" s="1413"/>
      <c r="E289" s="1046"/>
      <c r="F289" s="1047"/>
      <c r="G289" s="1048"/>
      <c r="H289" s="1049"/>
      <c r="I289" s="1050">
        <f>IF(C289=0,0,VLOOKUP(C289,Tabla1[],3,FALSE))</f>
        <v>0</v>
      </c>
      <c r="J289" s="1051"/>
      <c r="K289" s="1157">
        <f t="shared" si="36"/>
        <v>0</v>
      </c>
      <c r="L289" s="1052">
        <f t="shared" si="37"/>
        <v>0</v>
      </c>
      <c r="M289" s="1021"/>
      <c r="N289" s="1025"/>
      <c r="O289" s="1026"/>
      <c r="P289" s="1128"/>
    </row>
    <row r="290" spans="1:16" s="1131" customFormat="1" ht="16.5" x14ac:dyDescent="0.3">
      <c r="A290" s="1020"/>
      <c r="B290" s="1060"/>
      <c r="C290" s="1413"/>
      <c r="D290" s="1413"/>
      <c r="E290" s="1046"/>
      <c r="F290" s="1047"/>
      <c r="G290" s="1048"/>
      <c r="H290" s="1049"/>
      <c r="I290" s="1050">
        <f>IF(C290=0,0,VLOOKUP(C290,Tabla1[],3,FALSE))</f>
        <v>0</v>
      </c>
      <c r="J290" s="1051"/>
      <c r="K290" s="1157">
        <f t="shared" si="36"/>
        <v>0</v>
      </c>
      <c r="L290" s="1052">
        <f t="shared" si="37"/>
        <v>0</v>
      </c>
      <c r="M290" s="1021"/>
      <c r="N290" s="1025"/>
      <c r="O290" s="1026"/>
      <c r="P290" s="1128"/>
    </row>
    <row r="291" spans="1:16" s="1131" customFormat="1" ht="16.5" x14ac:dyDescent="0.3">
      <c r="A291" s="1020"/>
      <c r="B291" s="1060"/>
      <c r="C291" s="1413"/>
      <c r="D291" s="1413"/>
      <c r="E291" s="1046"/>
      <c r="F291" s="1047"/>
      <c r="G291" s="1048"/>
      <c r="H291" s="1049"/>
      <c r="I291" s="1050">
        <f>IF(C291=0,0,VLOOKUP(C291,Tabla1[],3,FALSE))</f>
        <v>0</v>
      </c>
      <c r="J291" s="1051"/>
      <c r="K291" s="1157">
        <f t="shared" si="36"/>
        <v>0</v>
      </c>
      <c r="L291" s="1052">
        <f t="shared" si="37"/>
        <v>0</v>
      </c>
      <c r="M291" s="1021"/>
      <c r="N291" s="1025"/>
      <c r="O291" s="1026"/>
      <c r="P291" s="1128"/>
    </row>
    <row r="292" spans="1:16" s="1131" customFormat="1" ht="17.25" thickBot="1" x14ac:dyDescent="0.35">
      <c r="A292" s="1020"/>
      <c r="B292" s="1022"/>
      <c r="C292" s="1021"/>
      <c r="D292" s="1021"/>
      <c r="E292" s="1022"/>
      <c r="F292" s="1022"/>
      <c r="G292" s="1023"/>
      <c r="H292" s="1021"/>
      <c r="I292" s="1024"/>
      <c r="J292" s="1024"/>
      <c r="K292" s="1024"/>
      <c r="L292" s="1021"/>
      <c r="M292" s="1021"/>
      <c r="N292" s="1025"/>
      <c r="O292" s="1026"/>
      <c r="P292" s="1128"/>
    </row>
    <row r="293" spans="1:16" s="1131" customFormat="1" ht="17.25" thickBot="1" x14ac:dyDescent="0.35">
      <c r="A293" s="1020"/>
      <c r="B293" s="1022"/>
      <c r="C293" s="1021"/>
      <c r="D293" s="1021"/>
      <c r="E293" s="1022"/>
      <c r="F293" s="1408" t="s">
        <v>344</v>
      </c>
      <c r="G293" s="1409"/>
      <c r="H293" s="1409"/>
      <c r="I293" s="1410"/>
      <c r="J293" s="1024"/>
      <c r="K293" s="1158">
        <f>+SUM(K281:K291)</f>
        <v>151</v>
      </c>
      <c r="L293" s="1055">
        <f>+SUM(L281:L291)</f>
        <v>4305.6000000000004</v>
      </c>
      <c r="M293" s="1021"/>
      <c r="N293" s="1025"/>
      <c r="O293" s="1026"/>
      <c r="P293" s="1128"/>
    </row>
    <row r="294" spans="1:16" s="1131" customFormat="1" ht="17.25" thickBot="1" x14ac:dyDescent="0.35">
      <c r="A294" s="1020"/>
      <c r="B294" s="1022"/>
      <c r="C294" s="1021"/>
      <c r="D294" s="1021"/>
      <c r="E294" s="1022"/>
      <c r="F294" s="1022"/>
      <c r="G294" s="1023"/>
      <c r="H294" s="1021"/>
      <c r="I294" s="1024"/>
      <c r="J294" s="1024"/>
      <c r="K294" s="1024"/>
      <c r="L294" s="1021"/>
      <c r="M294" s="1021"/>
      <c r="N294" s="1025"/>
      <c r="O294" s="1026"/>
      <c r="P294" s="1128"/>
    </row>
    <row r="295" spans="1:16" s="1131" customFormat="1" ht="17.25" thickBot="1" x14ac:dyDescent="0.35">
      <c r="A295" s="1020"/>
      <c r="B295" s="1389" t="s">
        <v>382</v>
      </c>
      <c r="C295" s="1390"/>
      <c r="D295" s="1390"/>
      <c r="E295" s="1390"/>
      <c r="F295" s="1390"/>
      <c r="G295" s="1391"/>
      <c r="H295" s="1021"/>
      <c r="I295" s="1024"/>
      <c r="J295" s="1024"/>
      <c r="K295" s="1024"/>
      <c r="L295" s="1021"/>
      <c r="M295" s="1021"/>
      <c r="N295" s="1025"/>
      <c r="O295" s="1026"/>
      <c r="P295" s="1128"/>
    </row>
    <row r="296" spans="1:16" s="1131" customFormat="1" ht="16.5" x14ac:dyDescent="0.3">
      <c r="A296" s="1020"/>
      <c r="B296" s="1056" t="s">
        <v>49</v>
      </c>
      <c r="C296" s="1392" t="s">
        <v>341</v>
      </c>
      <c r="D296" s="1393"/>
      <c r="E296" s="1041" t="s">
        <v>380</v>
      </c>
      <c r="F296" s="1056" t="s">
        <v>25</v>
      </c>
      <c r="G296" s="1043" t="s">
        <v>24</v>
      </c>
      <c r="H296" s="1038"/>
      <c r="I296" s="1039" t="s">
        <v>342</v>
      </c>
      <c r="J296" s="1040"/>
      <c r="K296" s="1039" t="s">
        <v>27</v>
      </c>
      <c r="L296" s="1045" t="s">
        <v>381</v>
      </c>
      <c r="M296" s="1021"/>
      <c r="N296" s="1025"/>
      <c r="O296" s="1026"/>
      <c r="P296" s="1128"/>
    </row>
    <row r="297" spans="1:16" s="1131" customFormat="1" ht="16.5" x14ac:dyDescent="0.3">
      <c r="A297" s="1020"/>
      <c r="B297" s="1060"/>
      <c r="C297" s="1382"/>
      <c r="D297" s="1383"/>
      <c r="E297" s="1046"/>
      <c r="F297" s="1047"/>
      <c r="G297" s="1048"/>
      <c r="H297" s="1049"/>
      <c r="I297" s="1050">
        <f>IF(C297=0,0,VLOOKUP(C297,Tabla3[],3,FALSE))</f>
        <v>0</v>
      </c>
      <c r="J297" s="1024"/>
      <c r="K297" s="1157">
        <f>+F297*I297</f>
        <v>0</v>
      </c>
      <c r="L297" s="1052">
        <f>E297*I297</f>
        <v>0</v>
      </c>
      <c r="M297" s="1021"/>
      <c r="N297" s="1025"/>
      <c r="O297" s="1026"/>
      <c r="P297" s="1128"/>
    </row>
    <row r="298" spans="1:16" s="1131" customFormat="1" ht="16.5" x14ac:dyDescent="0.3">
      <c r="A298" s="1020"/>
      <c r="B298" s="1060"/>
      <c r="C298" s="1382"/>
      <c r="D298" s="1383"/>
      <c r="E298" s="1057"/>
      <c r="F298" s="1053"/>
      <c r="G298" s="1054"/>
      <c r="H298" s="1021"/>
      <c r="I298" s="1050">
        <f>IF(C298=0,0,VLOOKUP(C298,Tabla3[],3,FALSE))</f>
        <v>0</v>
      </c>
      <c r="J298" s="1024"/>
      <c r="K298" s="1157">
        <f t="shared" ref="K298:K300" si="38">+F298*I298</f>
        <v>0</v>
      </c>
      <c r="L298" s="1052">
        <f t="shared" ref="L298:L300" si="39">E298*I298</f>
        <v>0</v>
      </c>
      <c r="M298" s="1021"/>
      <c r="N298" s="1025"/>
      <c r="O298" s="1026"/>
      <c r="P298" s="1128"/>
    </row>
    <row r="299" spans="1:16" s="1131" customFormat="1" ht="16.5" x14ac:dyDescent="0.3">
      <c r="A299" s="1020"/>
      <c r="B299" s="1060"/>
      <c r="C299" s="1382"/>
      <c r="D299" s="1383"/>
      <c r="E299" s="1057"/>
      <c r="F299" s="1053"/>
      <c r="G299" s="1054"/>
      <c r="H299" s="1021"/>
      <c r="I299" s="1050">
        <f>IF(C299=0,0,VLOOKUP(C299,Tabla3[],3,FALSE))</f>
        <v>0</v>
      </c>
      <c r="J299" s="1024"/>
      <c r="K299" s="1157">
        <f t="shared" si="38"/>
        <v>0</v>
      </c>
      <c r="L299" s="1052">
        <f t="shared" si="39"/>
        <v>0</v>
      </c>
      <c r="M299" s="1021"/>
      <c r="N299" s="1025"/>
      <c r="O299" s="1026"/>
      <c r="P299" s="1128"/>
    </row>
    <row r="300" spans="1:16" s="1131" customFormat="1" ht="16.5" x14ac:dyDescent="0.3">
      <c r="A300" s="1020"/>
      <c r="B300" s="1060"/>
      <c r="C300" s="1384"/>
      <c r="D300" s="1385"/>
      <c r="E300" s="1057"/>
      <c r="F300" s="1053"/>
      <c r="G300" s="1054"/>
      <c r="H300" s="1021"/>
      <c r="I300" s="1050">
        <f>IF(C300=0,0,VLOOKUP(C300,Tabla3[],3,FALSE))</f>
        <v>0</v>
      </c>
      <c r="J300" s="1024"/>
      <c r="K300" s="1157">
        <f t="shared" si="38"/>
        <v>0</v>
      </c>
      <c r="L300" s="1052">
        <f t="shared" si="39"/>
        <v>0</v>
      </c>
      <c r="M300" s="1021"/>
      <c r="N300" s="1025"/>
      <c r="O300" s="1026"/>
      <c r="P300" s="1128"/>
    </row>
    <row r="301" spans="1:16" s="1131" customFormat="1" ht="17.25" thickBot="1" x14ac:dyDescent="0.35">
      <c r="A301" s="1020"/>
      <c r="B301" s="1022"/>
      <c r="C301" s="1021"/>
      <c r="D301" s="1021"/>
      <c r="E301" s="1022"/>
      <c r="F301" s="1022"/>
      <c r="G301" s="1023"/>
      <c r="H301" s="1021"/>
      <c r="I301" s="1024"/>
      <c r="J301" s="1024"/>
      <c r="K301" s="1024"/>
      <c r="L301" s="1021"/>
      <c r="M301" s="1021"/>
      <c r="N301" s="1025"/>
      <c r="O301" s="1026"/>
      <c r="P301" s="1128"/>
    </row>
    <row r="302" spans="1:16" s="1131" customFormat="1" ht="17.25" thickBot="1" x14ac:dyDescent="0.35">
      <c r="A302" s="1020"/>
      <c r="B302" s="1022"/>
      <c r="C302" s="1021"/>
      <c r="D302" s="1021"/>
      <c r="E302" s="1022"/>
      <c r="F302" s="1408" t="s">
        <v>387</v>
      </c>
      <c r="G302" s="1409"/>
      <c r="H302" s="1409"/>
      <c r="I302" s="1410"/>
      <c r="J302" s="1024"/>
      <c r="K302" s="1158">
        <f>+SUM(K297:K300)</f>
        <v>0</v>
      </c>
      <c r="L302" s="1055">
        <f>+SUM(L297:L300)</f>
        <v>0</v>
      </c>
      <c r="M302" s="1021"/>
      <c r="N302" s="1025"/>
      <c r="O302" s="1026"/>
      <c r="P302" s="1128"/>
    </row>
    <row r="303" spans="1:16" s="1131" customFormat="1" ht="17.25" thickBot="1" x14ac:dyDescent="0.35">
      <c r="A303" s="1020"/>
      <c r="B303" s="1022"/>
      <c r="C303" s="1021"/>
      <c r="D303" s="1021"/>
      <c r="E303" s="1022"/>
      <c r="F303" s="1022"/>
      <c r="G303" s="1023"/>
      <c r="H303" s="1021"/>
      <c r="I303" s="1024"/>
      <c r="J303" s="1024"/>
      <c r="K303" s="1024"/>
      <c r="L303" s="1021"/>
      <c r="M303" s="1021"/>
      <c r="N303" s="1025"/>
      <c r="O303" s="1026"/>
      <c r="P303" s="1128"/>
    </row>
    <row r="304" spans="1:16" s="1131" customFormat="1" ht="17.25" thickBot="1" x14ac:dyDescent="0.35">
      <c r="A304" s="1020"/>
      <c r="B304" s="1389" t="s">
        <v>345</v>
      </c>
      <c r="C304" s="1390"/>
      <c r="D304" s="1390"/>
      <c r="E304" s="1390"/>
      <c r="F304" s="1390"/>
      <c r="G304" s="1391"/>
      <c r="H304" s="1021"/>
      <c r="I304" s="1024"/>
      <c r="J304" s="1024"/>
      <c r="K304" s="1024"/>
      <c r="L304" s="1021"/>
      <c r="M304" s="1021"/>
      <c r="N304" s="1025"/>
      <c r="O304" s="1026"/>
      <c r="P304" s="1128"/>
    </row>
    <row r="305" spans="1:16" s="1131" customFormat="1" ht="16.5" x14ac:dyDescent="0.3">
      <c r="A305" s="1020"/>
      <c r="B305" s="1056" t="s">
        <v>49</v>
      </c>
      <c r="C305" s="1392" t="s">
        <v>341</v>
      </c>
      <c r="D305" s="1393"/>
      <c r="E305" s="1041" t="s">
        <v>380</v>
      </c>
      <c r="F305" s="1056" t="s">
        <v>25</v>
      </c>
      <c r="G305" s="1043" t="s">
        <v>24</v>
      </c>
      <c r="H305" s="1038"/>
      <c r="I305" s="1039" t="s">
        <v>342</v>
      </c>
      <c r="J305" s="1040"/>
      <c r="K305" s="1039" t="s">
        <v>27</v>
      </c>
      <c r="L305" s="1045" t="s">
        <v>381</v>
      </c>
      <c r="M305" s="1021"/>
      <c r="N305" s="1025"/>
      <c r="O305" s="1026"/>
      <c r="P305" s="1128"/>
    </row>
    <row r="306" spans="1:16" s="1131" customFormat="1" ht="16.5" x14ac:dyDescent="0.3">
      <c r="A306" s="1020"/>
      <c r="B306" s="1060">
        <v>1</v>
      </c>
      <c r="C306" s="1394" t="s">
        <v>813</v>
      </c>
      <c r="D306" s="1394"/>
      <c r="E306" s="1046">
        <f>I277</f>
        <v>7.2</v>
      </c>
      <c r="F306" s="1047">
        <f>ROUND(E306/I277,2)</f>
        <v>1</v>
      </c>
      <c r="G306" s="1048" t="str">
        <f>IF(C306=0,0,VLOOKUP(C306,Tabla2[],2,FALSE))</f>
        <v>m²</v>
      </c>
      <c r="H306" s="1049"/>
      <c r="I306" s="1050">
        <f>IF(C306=0,0,VLOOKUP(C306,Tabla2[],3,FALSE))-41</f>
        <v>49</v>
      </c>
      <c r="J306" s="1024"/>
      <c r="K306" s="1157">
        <f>+F306*I306</f>
        <v>49</v>
      </c>
      <c r="L306" s="1052">
        <f>E306*I306</f>
        <v>352.8</v>
      </c>
      <c r="M306" s="1021"/>
      <c r="N306" s="1025"/>
      <c r="O306" s="1026"/>
      <c r="P306" s="1128"/>
    </row>
    <row r="307" spans="1:16" s="1131" customFormat="1" ht="16.5" x14ac:dyDescent="0.3">
      <c r="A307" s="1020"/>
      <c r="B307" s="1060"/>
      <c r="C307" s="1411"/>
      <c r="D307" s="1411"/>
      <c r="E307" s="1046"/>
      <c r="F307" s="1047"/>
      <c r="G307" s="1048"/>
      <c r="H307" s="1021"/>
      <c r="I307" s="1050">
        <f>IF(C307=0,0,VLOOKUP(C307,Tabla2[],3,FALSE))</f>
        <v>0</v>
      </c>
      <c r="J307" s="1024"/>
      <c r="K307" s="1157">
        <f>+F307*I307</f>
        <v>0</v>
      </c>
      <c r="L307" s="1052">
        <f t="shared" ref="L307:L308" si="40">E307*I307</f>
        <v>0</v>
      </c>
      <c r="M307" s="1021"/>
      <c r="N307" s="1025"/>
      <c r="O307" s="1026"/>
      <c r="P307" s="1128"/>
    </row>
    <row r="308" spans="1:16" s="1131" customFormat="1" ht="16.5" x14ac:dyDescent="0.3">
      <c r="A308" s="1020"/>
      <c r="B308" s="1060"/>
      <c r="C308" s="1412"/>
      <c r="D308" s="1412"/>
      <c r="E308" s="1046"/>
      <c r="F308" s="1053"/>
      <c r="G308" s="1048"/>
      <c r="H308" s="1021"/>
      <c r="I308" s="1050">
        <f>IF(C308=0,0,VLOOKUP(C308,Tabla2[],3,FALSE))</f>
        <v>0</v>
      </c>
      <c r="J308" s="1024"/>
      <c r="K308" s="1157">
        <f t="shared" ref="K308" si="41">+F308*I308</f>
        <v>0</v>
      </c>
      <c r="L308" s="1052">
        <f t="shared" si="40"/>
        <v>0</v>
      </c>
      <c r="M308" s="1021"/>
      <c r="N308" s="1025"/>
      <c r="O308" s="1026"/>
      <c r="P308" s="1128"/>
    </row>
    <row r="309" spans="1:16" s="1131" customFormat="1" ht="17.25" thickBot="1" x14ac:dyDescent="0.35">
      <c r="A309" s="1020"/>
      <c r="B309" s="1022"/>
      <c r="C309" s="1021"/>
      <c r="D309" s="1021"/>
      <c r="E309" s="1022"/>
      <c r="F309" s="1022"/>
      <c r="G309" s="1023"/>
      <c r="H309" s="1021"/>
      <c r="I309" s="1024"/>
      <c r="J309" s="1024"/>
      <c r="K309" s="1024"/>
      <c r="L309" s="1021"/>
      <c r="M309" s="1021"/>
      <c r="N309" s="1025"/>
      <c r="O309" s="1026"/>
      <c r="P309" s="1128"/>
    </row>
    <row r="310" spans="1:16" s="1131" customFormat="1" ht="17.25" thickBot="1" x14ac:dyDescent="0.35">
      <c r="A310" s="1020"/>
      <c r="B310" s="1022"/>
      <c r="C310" s="1021"/>
      <c r="D310" s="1021"/>
      <c r="E310" s="1022"/>
      <c r="F310" s="1408" t="s">
        <v>346</v>
      </c>
      <c r="G310" s="1409"/>
      <c r="H310" s="1409"/>
      <c r="I310" s="1410"/>
      <c r="J310" s="1024"/>
      <c r="K310" s="1158">
        <f>+SUM(K306:K308)</f>
        <v>49</v>
      </c>
      <c r="L310" s="1055">
        <f>+SUM(L306:L308)</f>
        <v>352.8</v>
      </c>
      <c r="M310" s="1021"/>
      <c r="N310" s="1025"/>
      <c r="O310" s="1026"/>
      <c r="P310" s="1128"/>
    </row>
    <row r="311" spans="1:16" s="1131" customFormat="1" ht="16.5" x14ac:dyDescent="0.3">
      <c r="A311" s="1020"/>
      <c r="B311" s="1022"/>
      <c r="C311" s="1021"/>
      <c r="D311" s="1021"/>
      <c r="E311" s="1022"/>
      <c r="F311" s="1022"/>
      <c r="G311" s="1023"/>
      <c r="H311" s="1021"/>
      <c r="I311" s="1024"/>
      <c r="J311" s="1024"/>
      <c r="K311" s="1024"/>
      <c r="L311" s="1021"/>
      <c r="M311" s="1021"/>
      <c r="N311" s="1025"/>
      <c r="O311" s="1026"/>
      <c r="P311" s="1128"/>
    </row>
    <row r="312" spans="1:16" s="1131" customFormat="1" ht="15" customHeight="1" thickBot="1" x14ac:dyDescent="0.35">
      <c r="A312" s="1020"/>
      <c r="B312" s="1022"/>
      <c r="C312" s="1021"/>
      <c r="D312" s="1021"/>
      <c r="E312" s="1022"/>
      <c r="F312" s="1022"/>
      <c r="G312" s="1023"/>
      <c r="H312" s="1021"/>
      <c r="I312" s="1024"/>
      <c r="J312" s="1024"/>
      <c r="K312" s="1024"/>
      <c r="L312" s="1021"/>
      <c r="M312" s="1021"/>
      <c r="N312" s="1025"/>
      <c r="O312" s="1026"/>
      <c r="P312" s="1128"/>
    </row>
    <row r="313" spans="1:16" s="1131" customFormat="1" ht="17.25" thickBot="1" x14ac:dyDescent="0.35">
      <c r="A313" s="1020"/>
      <c r="B313" s="1022"/>
      <c r="C313" s="1021"/>
      <c r="D313" s="1021"/>
      <c r="E313" s="1022"/>
      <c r="F313" s="1408" t="s">
        <v>388</v>
      </c>
      <c r="G313" s="1409"/>
      <c r="H313" s="1409"/>
      <c r="I313" s="1410"/>
      <c r="J313" s="1024"/>
      <c r="K313" s="1158">
        <f>(+K293+K302+K310)</f>
        <v>200</v>
      </c>
      <c r="L313" s="1055">
        <f>(+L293+L302+L310)</f>
        <v>4658.4000000000005</v>
      </c>
      <c r="M313" s="1021"/>
      <c r="N313" s="1065"/>
      <c r="O313" s="1066"/>
      <c r="P313" s="1130"/>
    </row>
    <row r="314" spans="1:16" s="1131" customFormat="1" ht="7.5" customHeight="1" thickBot="1" x14ac:dyDescent="0.35">
      <c r="A314" s="1020"/>
      <c r="B314" s="1022"/>
      <c r="C314" s="1021"/>
      <c r="D314" s="1021"/>
      <c r="E314" s="1022"/>
      <c r="F314" s="1022"/>
      <c r="G314" s="1023"/>
      <c r="H314" s="1021"/>
      <c r="I314" s="1024"/>
      <c r="J314" s="1024"/>
      <c r="K314" s="1024"/>
      <c r="L314" s="1021"/>
      <c r="M314" s="1021"/>
      <c r="N314" s="1065"/>
      <c r="O314" s="1067"/>
      <c r="P314" s="1130"/>
    </row>
    <row r="315" spans="1:16" s="1131" customFormat="1" ht="17.25" thickBot="1" x14ac:dyDescent="0.35">
      <c r="A315" s="1020"/>
      <c r="B315" s="1022"/>
      <c r="C315" s="1021"/>
      <c r="D315" s="1021"/>
      <c r="E315" s="1022"/>
      <c r="F315" s="1408" t="s">
        <v>384</v>
      </c>
      <c r="G315" s="1409"/>
      <c r="H315" s="1409"/>
      <c r="I315" s="1410"/>
      <c r="J315" s="1024"/>
      <c r="K315" s="1158">
        <f>K313*$N$2</f>
        <v>80</v>
      </c>
      <c r="L315" s="1055">
        <f>L313*$N$2</f>
        <v>1863.3600000000004</v>
      </c>
      <c r="M315" s="1021"/>
      <c r="N315" s="1025"/>
      <c r="O315" s="1026"/>
      <c r="P315" s="1128"/>
    </row>
    <row r="316" spans="1:16" s="1131" customFormat="1" ht="7.5" customHeight="1" thickBot="1" x14ac:dyDescent="0.35">
      <c r="A316" s="1020"/>
      <c r="B316" s="1022"/>
      <c r="C316" s="1021"/>
      <c r="D316" s="1021"/>
      <c r="E316" s="1022"/>
      <c r="F316" s="1022"/>
      <c r="G316" s="1023"/>
      <c r="H316" s="1021"/>
      <c r="I316" s="1024"/>
      <c r="J316" s="1024"/>
      <c r="K316" s="1024"/>
      <c r="L316" s="1021"/>
      <c r="M316" s="1021"/>
      <c r="N316" s="1025"/>
      <c r="O316" s="1026"/>
      <c r="P316" s="1128"/>
    </row>
    <row r="317" spans="1:16" s="1131" customFormat="1" ht="17.25" thickBot="1" x14ac:dyDescent="0.35">
      <c r="A317" s="1020"/>
      <c r="B317" s="1022"/>
      <c r="C317" s="1021"/>
      <c r="D317" s="1021"/>
      <c r="E317" s="1022"/>
      <c r="F317" s="1408" t="s">
        <v>385</v>
      </c>
      <c r="G317" s="1409"/>
      <c r="H317" s="1409"/>
      <c r="I317" s="1410"/>
      <c r="J317" s="1024"/>
      <c r="K317" s="1158">
        <f>+K313+K315</f>
        <v>280</v>
      </c>
      <c r="L317" s="1055">
        <f>+L313+L315</f>
        <v>6521.7600000000011</v>
      </c>
      <c r="M317" s="1021"/>
      <c r="N317" s="1025"/>
      <c r="O317" s="1026"/>
      <c r="P317" s="1128"/>
    </row>
    <row r="318" spans="1:16" s="1131" customFormat="1" ht="17.25" thickBot="1" x14ac:dyDescent="0.35">
      <c r="A318" s="1020"/>
      <c r="B318" s="1022"/>
      <c r="C318" s="1021"/>
      <c r="D318" s="1021"/>
      <c r="E318" s="1022"/>
      <c r="F318" s="1061"/>
      <c r="G318" s="1062"/>
      <c r="H318" s="1063"/>
      <c r="I318" s="1064"/>
      <c r="J318" s="1024"/>
      <c r="K318" s="1159"/>
      <c r="L318" s="1068">
        <f>L317/I277</f>
        <v>905.80000000000018</v>
      </c>
      <c r="M318" s="1069">
        <f>(K317-L318)*I277</f>
        <v>-4505.7600000000011</v>
      </c>
      <c r="N318" s="1025"/>
      <c r="O318" s="1026"/>
      <c r="P318" s="1128"/>
    </row>
    <row r="319" spans="1:16" s="1131" customFormat="1" ht="16.5" x14ac:dyDescent="0.3">
      <c r="A319" s="1020"/>
      <c r="B319" s="1106"/>
      <c r="C319" s="1152"/>
      <c r="D319" s="1152"/>
      <c r="E319" s="1022"/>
      <c r="F319" s="1022"/>
      <c r="G319" s="1023"/>
      <c r="H319" s="1021"/>
      <c r="I319" s="1024"/>
      <c r="J319" s="1024"/>
      <c r="K319" s="1024"/>
      <c r="L319" s="1021"/>
      <c r="M319" s="1021"/>
      <c r="N319" s="1025"/>
      <c r="O319" s="1026"/>
      <c r="P319" s="1128"/>
    </row>
    <row r="320" spans="1:16" ht="16.5" x14ac:dyDescent="0.3">
      <c r="A320" s="1020"/>
      <c r="B320" s="1105" t="s">
        <v>379</v>
      </c>
      <c r="C320" s="1038"/>
      <c r="D320" s="1414" t="s">
        <v>341</v>
      </c>
      <c r="E320" s="1414"/>
      <c r="F320" s="1414"/>
      <c r="G320" s="1414"/>
      <c r="H320" s="1038"/>
      <c r="I320" s="1039" t="s">
        <v>25</v>
      </c>
      <c r="J320" s="1040"/>
      <c r="K320" s="1039" t="s">
        <v>24</v>
      </c>
      <c r="L320" s="1021"/>
      <c r="M320" s="1021"/>
      <c r="N320" s="1025"/>
      <c r="O320" s="1026"/>
      <c r="P320" s="1128"/>
    </row>
    <row r="321" spans="1:17" s="1037" customFormat="1" ht="30.75" customHeight="1" x14ac:dyDescent="0.25">
      <c r="A321" s="1033"/>
      <c r="B321" s="1074">
        <f>'(01)A. TRABAJO EXTRA.'!B34</f>
        <v>0</v>
      </c>
      <c r="C321" s="1034"/>
      <c r="D321" s="1400" t="str">
        <f>'(01)A. TRABAJO EXTRA.'!C34</f>
        <v>LEVANTADO DE MURO CON BLOCK TIPO B (50 Kg/cm², 0.15 x 0.20 x 0.40 m).</v>
      </c>
      <c r="E321" s="1401"/>
      <c r="F321" s="1401"/>
      <c r="G321" s="1401"/>
      <c r="H321" s="1075"/>
      <c r="I321" s="1074">
        <f>'(01)A. TRABAJO EXTRA.'!G34</f>
        <v>28.2</v>
      </c>
      <c r="J321" s="1076"/>
      <c r="K321" s="1155" t="str">
        <f>'(01)A. TRABAJO EXTRA.'!F34</f>
        <v>m²</v>
      </c>
      <c r="L321" s="1034"/>
      <c r="M321" s="1034"/>
      <c r="N321" s="1035"/>
      <c r="O321" s="1036"/>
      <c r="P321" s="1129"/>
      <c r="Q321" s="1132"/>
    </row>
    <row r="322" spans="1:17" ht="17.25" thickBot="1" x14ac:dyDescent="0.35">
      <c r="A322" s="1020"/>
      <c r="B322" s="1022"/>
      <c r="C322" s="1021"/>
      <c r="D322" s="1021"/>
      <c r="E322" s="1022"/>
      <c r="F322" s="1022"/>
      <c r="G322" s="1023"/>
      <c r="H322" s="1021"/>
      <c r="I322" s="1024"/>
      <c r="J322" s="1024"/>
      <c r="K322" s="1024"/>
      <c r="L322" s="1021"/>
      <c r="M322" s="1021"/>
      <c r="N322" s="1025"/>
      <c r="O322" s="1026"/>
      <c r="P322" s="1128"/>
    </row>
    <row r="323" spans="1:17" ht="17.25" thickBot="1" x14ac:dyDescent="0.35">
      <c r="A323" s="1020"/>
      <c r="B323" s="1389" t="s">
        <v>343</v>
      </c>
      <c r="C323" s="1390"/>
      <c r="D323" s="1390"/>
      <c r="E323" s="1390"/>
      <c r="F323" s="1390"/>
      <c r="G323" s="1391"/>
      <c r="H323" s="1021"/>
      <c r="I323" s="1024"/>
      <c r="J323" s="1024"/>
      <c r="K323" s="1024"/>
      <c r="L323" s="1021"/>
      <c r="M323" s="1021"/>
      <c r="N323" s="1025"/>
      <c r="O323" s="1026"/>
      <c r="P323" s="1128"/>
    </row>
    <row r="324" spans="1:17" ht="16.5" x14ac:dyDescent="0.3">
      <c r="A324" s="1020"/>
      <c r="B324" s="1042" t="s">
        <v>49</v>
      </c>
      <c r="C324" s="1406" t="s">
        <v>341</v>
      </c>
      <c r="D324" s="1407"/>
      <c r="E324" s="1041" t="s">
        <v>380</v>
      </c>
      <c r="F324" s="1042" t="s">
        <v>25</v>
      </c>
      <c r="G324" s="1043" t="s">
        <v>24</v>
      </c>
      <c r="H324" s="1044"/>
      <c r="I324" s="1039" t="s">
        <v>342</v>
      </c>
      <c r="J324" s="1040"/>
      <c r="K324" s="1156" t="s">
        <v>27</v>
      </c>
      <c r="L324" s="1045" t="s">
        <v>381</v>
      </c>
      <c r="M324" s="1021"/>
      <c r="N324" s="1025"/>
      <c r="O324" s="1026"/>
      <c r="P324" s="1128"/>
    </row>
    <row r="325" spans="1:17" ht="16.5" x14ac:dyDescent="0.3">
      <c r="A325" s="1020"/>
      <c r="B325" s="1060">
        <v>1</v>
      </c>
      <c r="C325" s="1402" t="s">
        <v>937</v>
      </c>
      <c r="D325" s="1403"/>
      <c r="E325" s="1046">
        <f>I321*2</f>
        <v>56.4</v>
      </c>
      <c r="F325" s="1047">
        <v>13</v>
      </c>
      <c r="G325" s="1048" t="s">
        <v>44</v>
      </c>
      <c r="H325" s="1049"/>
      <c r="I325" s="1050">
        <v>9</v>
      </c>
      <c r="J325" s="1051"/>
      <c r="K325" s="1157">
        <f>+F325*I325</f>
        <v>117</v>
      </c>
      <c r="L325" s="1052">
        <f>E325*I325</f>
        <v>507.59999999999997</v>
      </c>
      <c r="M325" s="1021"/>
      <c r="N325" s="1025"/>
      <c r="O325" s="1026"/>
      <c r="P325" s="1128"/>
    </row>
    <row r="326" spans="1:17" ht="16.5" x14ac:dyDescent="0.3">
      <c r="A326" s="1020"/>
      <c r="B326" s="1060">
        <v>2</v>
      </c>
      <c r="C326" s="1415" t="s">
        <v>531</v>
      </c>
      <c r="D326" s="1405"/>
      <c r="E326" s="1046">
        <f>I321</f>
        <v>28.2</v>
      </c>
      <c r="F326" s="1047">
        <v>0.3</v>
      </c>
      <c r="G326" s="1048" t="str">
        <f>IF(C326=0,0,VLOOKUP(C326,Tabla1[],2,FALSE))</f>
        <v>Saco</v>
      </c>
      <c r="H326" s="1049"/>
      <c r="I326" s="1050">
        <f>IF(C326=0,0,VLOOKUP(C326,Tabla1[],3,FALSE))</f>
        <v>80</v>
      </c>
      <c r="J326" s="1051"/>
      <c r="K326" s="1157">
        <f t="shared" ref="K326:K335" si="42">+F326*I326</f>
        <v>24</v>
      </c>
      <c r="L326" s="1052">
        <f t="shared" ref="L326:L335" si="43">E326*I326</f>
        <v>2256</v>
      </c>
      <c r="M326" s="1021"/>
      <c r="N326" s="1025"/>
      <c r="O326" s="1026"/>
      <c r="P326" s="1128"/>
    </row>
    <row r="327" spans="1:17" ht="16.5" x14ac:dyDescent="0.3">
      <c r="A327" s="1020"/>
      <c r="B327" s="1060">
        <v>3</v>
      </c>
      <c r="C327" s="1404" t="s">
        <v>463</v>
      </c>
      <c r="D327" s="1405"/>
      <c r="E327" s="1046">
        <f>I321*2</f>
        <v>56.4</v>
      </c>
      <c r="F327" s="1047">
        <v>0.04</v>
      </c>
      <c r="G327" s="1048" t="str">
        <f>IF(C327=0,0,VLOOKUP(C327,Tabla1[],2,FALSE))</f>
        <v>m³</v>
      </c>
      <c r="H327" s="1049"/>
      <c r="I327" s="1050">
        <f>IF(C327=0,0,VLOOKUP(C327,Tabla1[],3,FALSE))</f>
        <v>250</v>
      </c>
      <c r="J327" s="1051"/>
      <c r="K327" s="1157">
        <f t="shared" si="42"/>
        <v>10</v>
      </c>
      <c r="L327" s="1052">
        <f t="shared" si="43"/>
        <v>14100</v>
      </c>
      <c r="M327" s="1021"/>
      <c r="N327" s="1025"/>
      <c r="O327" s="1026"/>
      <c r="P327" s="1128"/>
    </row>
    <row r="328" spans="1:17" ht="16.5" x14ac:dyDescent="0.3">
      <c r="A328" s="1020"/>
      <c r="B328" s="1060"/>
      <c r="C328" s="1411"/>
      <c r="D328" s="1411"/>
      <c r="E328" s="1046"/>
      <c r="F328" s="1047"/>
      <c r="G328" s="1048"/>
      <c r="H328" s="1049"/>
      <c r="I328" s="1050">
        <f>IF(C328=0,0,VLOOKUP(C328,Tabla1[],3,FALSE))</f>
        <v>0</v>
      </c>
      <c r="J328" s="1051"/>
      <c r="K328" s="1157">
        <f t="shared" si="42"/>
        <v>0</v>
      </c>
      <c r="L328" s="1052">
        <f t="shared" si="43"/>
        <v>0</v>
      </c>
      <c r="M328" s="1021"/>
      <c r="N328" s="1025"/>
      <c r="O328" s="1026"/>
      <c r="P328" s="1128"/>
    </row>
    <row r="329" spans="1:17" ht="16.5" x14ac:dyDescent="0.3">
      <c r="A329" s="1020"/>
      <c r="B329" s="1060"/>
      <c r="C329" s="1413"/>
      <c r="D329" s="1413"/>
      <c r="E329" s="1046"/>
      <c r="F329" s="1047"/>
      <c r="G329" s="1048"/>
      <c r="H329" s="1049"/>
      <c r="I329" s="1050">
        <f>IF(C329=0,0,VLOOKUP(C329,Tabla1[],3,FALSE))</f>
        <v>0</v>
      </c>
      <c r="J329" s="1051"/>
      <c r="K329" s="1157">
        <f t="shared" si="42"/>
        <v>0</v>
      </c>
      <c r="L329" s="1052">
        <f t="shared" si="43"/>
        <v>0</v>
      </c>
      <c r="M329" s="1021"/>
      <c r="N329" s="1025"/>
      <c r="O329" s="1026"/>
      <c r="P329" s="1128"/>
    </row>
    <row r="330" spans="1:17" ht="16.5" x14ac:dyDescent="0.3">
      <c r="A330" s="1020"/>
      <c r="B330" s="1060"/>
      <c r="C330" s="1413"/>
      <c r="D330" s="1413"/>
      <c r="E330" s="1046"/>
      <c r="F330" s="1047"/>
      <c r="G330" s="1048"/>
      <c r="H330" s="1049"/>
      <c r="I330" s="1050">
        <f>IF(C330=0,0,VLOOKUP(C330,Tabla1[],3,FALSE))</f>
        <v>0</v>
      </c>
      <c r="J330" s="1051"/>
      <c r="K330" s="1157">
        <f t="shared" si="42"/>
        <v>0</v>
      </c>
      <c r="L330" s="1052">
        <f t="shared" si="43"/>
        <v>0</v>
      </c>
      <c r="M330" s="1021"/>
      <c r="N330" s="1025"/>
      <c r="O330" s="1026"/>
      <c r="P330" s="1128"/>
    </row>
    <row r="331" spans="1:17" ht="16.5" x14ac:dyDescent="0.3">
      <c r="A331" s="1020"/>
      <c r="B331" s="1060"/>
      <c r="C331" s="1413"/>
      <c r="D331" s="1413"/>
      <c r="E331" s="1046"/>
      <c r="F331" s="1047"/>
      <c r="G331" s="1048"/>
      <c r="H331" s="1049"/>
      <c r="I331" s="1050">
        <f>IF(C331=0,0,VLOOKUP(C331,Tabla1[],3,FALSE))</f>
        <v>0</v>
      </c>
      <c r="J331" s="1051"/>
      <c r="K331" s="1157">
        <f t="shared" si="42"/>
        <v>0</v>
      </c>
      <c r="L331" s="1052">
        <f t="shared" si="43"/>
        <v>0</v>
      </c>
      <c r="M331" s="1021"/>
      <c r="N331" s="1025"/>
      <c r="O331" s="1026"/>
      <c r="P331" s="1128"/>
    </row>
    <row r="332" spans="1:17" ht="16.5" x14ac:dyDescent="0.3">
      <c r="A332" s="1020"/>
      <c r="B332" s="1060"/>
      <c r="C332" s="1413"/>
      <c r="D332" s="1413"/>
      <c r="E332" s="1046"/>
      <c r="F332" s="1047"/>
      <c r="G332" s="1048"/>
      <c r="H332" s="1049"/>
      <c r="I332" s="1050">
        <f>IF(C332=0,0,VLOOKUP(C332,Tabla1[],3,FALSE))</f>
        <v>0</v>
      </c>
      <c r="J332" s="1051"/>
      <c r="K332" s="1157">
        <f t="shared" si="42"/>
        <v>0</v>
      </c>
      <c r="L332" s="1052">
        <f t="shared" si="43"/>
        <v>0</v>
      </c>
      <c r="M332" s="1021"/>
      <c r="N332" s="1025"/>
      <c r="O332" s="1026"/>
      <c r="P332" s="1128"/>
    </row>
    <row r="333" spans="1:17" ht="16.5" x14ac:dyDescent="0.3">
      <c r="A333" s="1020"/>
      <c r="B333" s="1060"/>
      <c r="C333" s="1413"/>
      <c r="D333" s="1413"/>
      <c r="E333" s="1046"/>
      <c r="F333" s="1047"/>
      <c r="G333" s="1048"/>
      <c r="H333" s="1049"/>
      <c r="I333" s="1050">
        <f>IF(C333=0,0,VLOOKUP(C333,Tabla1[],3,FALSE))</f>
        <v>0</v>
      </c>
      <c r="J333" s="1051"/>
      <c r="K333" s="1157">
        <f t="shared" si="42"/>
        <v>0</v>
      </c>
      <c r="L333" s="1052">
        <f t="shared" si="43"/>
        <v>0</v>
      </c>
      <c r="M333" s="1021"/>
      <c r="N333" s="1025"/>
      <c r="O333" s="1026"/>
      <c r="P333" s="1128"/>
    </row>
    <row r="334" spans="1:17" s="1131" customFormat="1" ht="16.5" x14ac:dyDescent="0.3">
      <c r="A334" s="1020"/>
      <c r="B334" s="1060"/>
      <c r="C334" s="1413"/>
      <c r="D334" s="1413"/>
      <c r="E334" s="1046"/>
      <c r="F334" s="1047"/>
      <c r="G334" s="1048"/>
      <c r="H334" s="1049"/>
      <c r="I334" s="1050">
        <f>IF(C334=0,0,VLOOKUP(C334,Tabla1[],3,FALSE))</f>
        <v>0</v>
      </c>
      <c r="J334" s="1051"/>
      <c r="K334" s="1157">
        <f t="shared" si="42"/>
        <v>0</v>
      </c>
      <c r="L334" s="1052">
        <f t="shared" si="43"/>
        <v>0</v>
      </c>
      <c r="M334" s="1021"/>
      <c r="N334" s="1025"/>
      <c r="O334" s="1026"/>
      <c r="P334" s="1128"/>
    </row>
    <row r="335" spans="1:17" s="1131" customFormat="1" ht="16.5" x14ac:dyDescent="0.3">
      <c r="A335" s="1020"/>
      <c r="B335" s="1060"/>
      <c r="C335" s="1413"/>
      <c r="D335" s="1413"/>
      <c r="E335" s="1046"/>
      <c r="F335" s="1047"/>
      <c r="G335" s="1048"/>
      <c r="H335" s="1049"/>
      <c r="I335" s="1050">
        <f>IF(C335=0,0,VLOOKUP(C335,Tabla1[],3,FALSE))</f>
        <v>0</v>
      </c>
      <c r="J335" s="1051"/>
      <c r="K335" s="1157">
        <f t="shared" si="42"/>
        <v>0</v>
      </c>
      <c r="L335" s="1052">
        <f t="shared" si="43"/>
        <v>0</v>
      </c>
      <c r="M335" s="1021"/>
      <c r="N335" s="1025"/>
      <c r="O335" s="1026"/>
      <c r="P335" s="1128"/>
    </row>
    <row r="336" spans="1:17" s="1131" customFormat="1" ht="17.25" thickBot="1" x14ac:dyDescent="0.35">
      <c r="A336" s="1020"/>
      <c r="B336" s="1022"/>
      <c r="C336" s="1021"/>
      <c r="D336" s="1021"/>
      <c r="E336" s="1022"/>
      <c r="F336" s="1022"/>
      <c r="G336" s="1023"/>
      <c r="H336" s="1021"/>
      <c r="I336" s="1024"/>
      <c r="J336" s="1024"/>
      <c r="K336" s="1024"/>
      <c r="L336" s="1021"/>
      <c r="M336" s="1021"/>
      <c r="N336" s="1025"/>
      <c r="O336" s="1026"/>
      <c r="P336" s="1128"/>
    </row>
    <row r="337" spans="1:16" s="1131" customFormat="1" ht="17.25" thickBot="1" x14ac:dyDescent="0.35">
      <c r="A337" s="1020"/>
      <c r="B337" s="1022"/>
      <c r="C337" s="1021"/>
      <c r="D337" s="1021"/>
      <c r="E337" s="1022"/>
      <c r="F337" s="1408" t="s">
        <v>344</v>
      </c>
      <c r="G337" s="1409"/>
      <c r="H337" s="1409"/>
      <c r="I337" s="1410"/>
      <c r="J337" s="1024"/>
      <c r="K337" s="1158">
        <f>+SUM(K325:K335)</f>
        <v>151</v>
      </c>
      <c r="L337" s="1055">
        <f>+SUM(L325:L335)</f>
        <v>16863.599999999999</v>
      </c>
      <c r="M337" s="1021"/>
      <c r="N337" s="1025"/>
      <c r="O337" s="1026"/>
      <c r="P337" s="1128"/>
    </row>
    <row r="338" spans="1:16" s="1131" customFormat="1" ht="17.25" thickBot="1" x14ac:dyDescent="0.35">
      <c r="A338" s="1020"/>
      <c r="B338" s="1022"/>
      <c r="C338" s="1021"/>
      <c r="D338" s="1021"/>
      <c r="E338" s="1022"/>
      <c r="F338" s="1022"/>
      <c r="G338" s="1023"/>
      <c r="H338" s="1021"/>
      <c r="I338" s="1024"/>
      <c r="J338" s="1024"/>
      <c r="K338" s="1024"/>
      <c r="L338" s="1021"/>
      <c r="M338" s="1021"/>
      <c r="N338" s="1025"/>
      <c r="O338" s="1026"/>
      <c r="P338" s="1128"/>
    </row>
    <row r="339" spans="1:16" s="1131" customFormat="1" ht="17.25" thickBot="1" x14ac:dyDescent="0.35">
      <c r="A339" s="1020"/>
      <c r="B339" s="1389" t="s">
        <v>382</v>
      </c>
      <c r="C339" s="1390"/>
      <c r="D339" s="1390"/>
      <c r="E339" s="1390"/>
      <c r="F339" s="1390"/>
      <c r="G339" s="1391"/>
      <c r="H339" s="1021"/>
      <c r="I339" s="1024"/>
      <c r="J339" s="1024"/>
      <c r="K339" s="1024"/>
      <c r="L339" s="1021"/>
      <c r="M339" s="1021"/>
      <c r="N339" s="1025"/>
      <c r="O339" s="1026"/>
      <c r="P339" s="1128"/>
    </row>
    <row r="340" spans="1:16" s="1131" customFormat="1" ht="16.5" x14ac:dyDescent="0.3">
      <c r="A340" s="1020"/>
      <c r="B340" s="1056" t="s">
        <v>49</v>
      </c>
      <c r="C340" s="1392" t="s">
        <v>341</v>
      </c>
      <c r="D340" s="1393"/>
      <c r="E340" s="1041" t="s">
        <v>380</v>
      </c>
      <c r="F340" s="1056" t="s">
        <v>25</v>
      </c>
      <c r="G340" s="1043" t="s">
        <v>24</v>
      </c>
      <c r="H340" s="1038"/>
      <c r="I340" s="1039" t="s">
        <v>342</v>
      </c>
      <c r="J340" s="1040"/>
      <c r="K340" s="1039" t="s">
        <v>27</v>
      </c>
      <c r="L340" s="1045" t="s">
        <v>381</v>
      </c>
      <c r="M340" s="1021"/>
      <c r="N340" s="1025"/>
      <c r="O340" s="1026"/>
      <c r="P340" s="1128"/>
    </row>
    <row r="341" spans="1:16" s="1131" customFormat="1" ht="16.5" x14ac:dyDescent="0.3">
      <c r="A341" s="1020"/>
      <c r="B341" s="1060"/>
      <c r="C341" s="1382"/>
      <c r="D341" s="1383"/>
      <c r="E341" s="1046"/>
      <c r="F341" s="1047"/>
      <c r="G341" s="1048"/>
      <c r="H341" s="1049"/>
      <c r="I341" s="1050">
        <f>IF(C341=0,0,VLOOKUP(C341,Tabla3[],3,FALSE))</f>
        <v>0</v>
      </c>
      <c r="J341" s="1024"/>
      <c r="K341" s="1157">
        <f>+F341*I341</f>
        <v>0</v>
      </c>
      <c r="L341" s="1052">
        <f>E341*I341</f>
        <v>0</v>
      </c>
      <c r="M341" s="1021"/>
      <c r="N341" s="1025"/>
      <c r="O341" s="1026"/>
      <c r="P341" s="1128"/>
    </row>
    <row r="342" spans="1:16" s="1131" customFormat="1" ht="16.5" x14ac:dyDescent="0.3">
      <c r="A342" s="1020"/>
      <c r="B342" s="1060"/>
      <c r="C342" s="1382"/>
      <c r="D342" s="1383"/>
      <c r="E342" s="1057"/>
      <c r="F342" s="1053"/>
      <c r="G342" s="1054"/>
      <c r="H342" s="1021"/>
      <c r="I342" s="1050">
        <f>IF(C342=0,0,VLOOKUP(C342,Tabla3[],3,FALSE))</f>
        <v>0</v>
      </c>
      <c r="J342" s="1024"/>
      <c r="K342" s="1157">
        <f t="shared" ref="K342:K344" si="44">+F342*I342</f>
        <v>0</v>
      </c>
      <c r="L342" s="1052">
        <f t="shared" ref="L342:L344" si="45">E342*I342</f>
        <v>0</v>
      </c>
      <c r="M342" s="1021"/>
      <c r="N342" s="1025"/>
      <c r="O342" s="1026"/>
      <c r="P342" s="1128"/>
    </row>
    <row r="343" spans="1:16" s="1131" customFormat="1" ht="16.5" x14ac:dyDescent="0.3">
      <c r="A343" s="1020"/>
      <c r="B343" s="1060"/>
      <c r="C343" s="1382"/>
      <c r="D343" s="1383"/>
      <c r="E343" s="1057"/>
      <c r="F343" s="1053"/>
      <c r="G343" s="1054"/>
      <c r="H343" s="1021"/>
      <c r="I343" s="1050">
        <f>IF(C343=0,0,VLOOKUP(C343,Tabla3[],3,FALSE))</f>
        <v>0</v>
      </c>
      <c r="J343" s="1024"/>
      <c r="K343" s="1157">
        <f t="shared" si="44"/>
        <v>0</v>
      </c>
      <c r="L343" s="1052">
        <f t="shared" si="45"/>
        <v>0</v>
      </c>
      <c r="M343" s="1021"/>
      <c r="N343" s="1025"/>
      <c r="O343" s="1026"/>
      <c r="P343" s="1128"/>
    </row>
    <row r="344" spans="1:16" s="1131" customFormat="1" ht="16.5" x14ac:dyDescent="0.3">
      <c r="A344" s="1020"/>
      <c r="B344" s="1060"/>
      <c r="C344" s="1384"/>
      <c r="D344" s="1385"/>
      <c r="E344" s="1057"/>
      <c r="F344" s="1053"/>
      <c r="G344" s="1054"/>
      <c r="H344" s="1021"/>
      <c r="I344" s="1050">
        <f>IF(C344=0,0,VLOOKUP(C344,Tabla3[],3,FALSE))</f>
        <v>0</v>
      </c>
      <c r="J344" s="1024"/>
      <c r="K344" s="1157">
        <f t="shared" si="44"/>
        <v>0</v>
      </c>
      <c r="L344" s="1052">
        <f t="shared" si="45"/>
        <v>0</v>
      </c>
      <c r="M344" s="1021"/>
      <c r="N344" s="1025"/>
      <c r="O344" s="1026"/>
      <c r="P344" s="1128"/>
    </row>
    <row r="345" spans="1:16" s="1131" customFormat="1" ht="17.25" thickBot="1" x14ac:dyDescent="0.35">
      <c r="A345" s="1020"/>
      <c r="B345" s="1022"/>
      <c r="C345" s="1021"/>
      <c r="D345" s="1021"/>
      <c r="E345" s="1022"/>
      <c r="F345" s="1022"/>
      <c r="G345" s="1023"/>
      <c r="H345" s="1021"/>
      <c r="I345" s="1024"/>
      <c r="J345" s="1024"/>
      <c r="K345" s="1024"/>
      <c r="L345" s="1021"/>
      <c r="M345" s="1021"/>
      <c r="N345" s="1025"/>
      <c r="O345" s="1026"/>
      <c r="P345" s="1128"/>
    </row>
    <row r="346" spans="1:16" s="1131" customFormat="1" ht="17.25" thickBot="1" x14ac:dyDescent="0.35">
      <c r="A346" s="1020"/>
      <c r="B346" s="1022"/>
      <c r="C346" s="1021"/>
      <c r="D346" s="1021"/>
      <c r="E346" s="1022"/>
      <c r="F346" s="1408" t="s">
        <v>387</v>
      </c>
      <c r="G346" s="1409"/>
      <c r="H346" s="1409"/>
      <c r="I346" s="1410"/>
      <c r="J346" s="1024"/>
      <c r="K346" s="1158">
        <f>+SUM(K341:K344)</f>
        <v>0</v>
      </c>
      <c r="L346" s="1055">
        <f>+SUM(L341:L344)</f>
        <v>0</v>
      </c>
      <c r="M346" s="1021"/>
      <c r="N346" s="1025"/>
      <c r="O346" s="1026"/>
      <c r="P346" s="1128"/>
    </row>
    <row r="347" spans="1:16" s="1131" customFormat="1" ht="17.25" thickBot="1" x14ac:dyDescent="0.35">
      <c r="A347" s="1020"/>
      <c r="B347" s="1022"/>
      <c r="C347" s="1021"/>
      <c r="D347" s="1021"/>
      <c r="E347" s="1022"/>
      <c r="F347" s="1022"/>
      <c r="G347" s="1023"/>
      <c r="H347" s="1021"/>
      <c r="I347" s="1024"/>
      <c r="J347" s="1024"/>
      <c r="K347" s="1024"/>
      <c r="L347" s="1021"/>
      <c r="M347" s="1021"/>
      <c r="N347" s="1025"/>
      <c r="O347" s="1026"/>
      <c r="P347" s="1128"/>
    </row>
    <row r="348" spans="1:16" s="1131" customFormat="1" ht="17.25" thickBot="1" x14ac:dyDescent="0.35">
      <c r="A348" s="1020"/>
      <c r="B348" s="1389" t="s">
        <v>345</v>
      </c>
      <c r="C348" s="1390"/>
      <c r="D348" s="1390"/>
      <c r="E348" s="1390"/>
      <c r="F348" s="1390"/>
      <c r="G348" s="1391"/>
      <c r="H348" s="1021"/>
      <c r="I348" s="1024"/>
      <c r="J348" s="1024"/>
      <c r="K348" s="1024"/>
      <c r="L348" s="1021"/>
      <c r="M348" s="1021"/>
      <c r="N348" s="1025"/>
      <c r="O348" s="1026"/>
      <c r="P348" s="1128"/>
    </row>
    <row r="349" spans="1:16" s="1131" customFormat="1" ht="16.5" x14ac:dyDescent="0.3">
      <c r="A349" s="1020"/>
      <c r="B349" s="1056" t="s">
        <v>49</v>
      </c>
      <c r="C349" s="1392" t="s">
        <v>341</v>
      </c>
      <c r="D349" s="1393"/>
      <c r="E349" s="1041" t="s">
        <v>380</v>
      </c>
      <c r="F349" s="1056" t="s">
        <v>25</v>
      </c>
      <c r="G349" s="1043" t="s">
        <v>24</v>
      </c>
      <c r="H349" s="1038"/>
      <c r="I349" s="1039" t="s">
        <v>342</v>
      </c>
      <c r="J349" s="1040"/>
      <c r="K349" s="1039" t="s">
        <v>27</v>
      </c>
      <c r="L349" s="1045" t="s">
        <v>381</v>
      </c>
      <c r="M349" s="1021"/>
      <c r="N349" s="1025"/>
      <c r="O349" s="1026"/>
      <c r="P349" s="1128"/>
    </row>
    <row r="350" spans="1:16" s="1131" customFormat="1" ht="16.5" x14ac:dyDescent="0.3">
      <c r="A350" s="1020"/>
      <c r="B350" s="1060">
        <v>1</v>
      </c>
      <c r="C350" s="1394" t="s">
        <v>813</v>
      </c>
      <c r="D350" s="1394"/>
      <c r="E350" s="1046">
        <f>I321</f>
        <v>28.2</v>
      </c>
      <c r="F350" s="1047">
        <v>1</v>
      </c>
      <c r="G350" s="1048" t="str">
        <f>IF(C350=0,0,VLOOKUP(C350,Tabla2[],2,FALSE))</f>
        <v>m²</v>
      </c>
      <c r="H350" s="1049"/>
      <c r="I350" s="1050">
        <f>IF(C350=0,0,VLOOKUP(C350,Tabla2[],3,FALSE))-41</f>
        <v>49</v>
      </c>
      <c r="J350" s="1024"/>
      <c r="K350" s="1157">
        <f>+F350*I350</f>
        <v>49</v>
      </c>
      <c r="L350" s="1052">
        <f>E350*I350</f>
        <v>1381.8</v>
      </c>
      <c r="M350" s="1021"/>
      <c r="N350" s="1025"/>
      <c r="O350" s="1026"/>
      <c r="P350" s="1128"/>
    </row>
    <row r="351" spans="1:16" s="1131" customFormat="1" ht="16.5" x14ac:dyDescent="0.3">
      <c r="A351" s="1020"/>
      <c r="B351" s="1060"/>
      <c r="C351" s="1411"/>
      <c r="D351" s="1411"/>
      <c r="E351" s="1046"/>
      <c r="F351" s="1047"/>
      <c r="G351" s="1048"/>
      <c r="H351" s="1021"/>
      <c r="I351" s="1050">
        <f>IF(C351=0,0,VLOOKUP(C351,Tabla2[],3,FALSE))</f>
        <v>0</v>
      </c>
      <c r="J351" s="1024"/>
      <c r="K351" s="1157">
        <f>+F351*I351</f>
        <v>0</v>
      </c>
      <c r="L351" s="1052">
        <f t="shared" ref="L351:L352" si="46">E351*I351</f>
        <v>0</v>
      </c>
      <c r="M351" s="1021"/>
      <c r="N351" s="1025"/>
      <c r="O351" s="1026"/>
      <c r="P351" s="1128"/>
    </row>
    <row r="352" spans="1:16" s="1131" customFormat="1" ht="16.5" x14ac:dyDescent="0.3">
      <c r="A352" s="1020"/>
      <c r="B352" s="1060"/>
      <c r="C352" s="1412"/>
      <c r="D352" s="1412"/>
      <c r="E352" s="1046"/>
      <c r="F352" s="1053"/>
      <c r="G352" s="1048"/>
      <c r="H352" s="1021"/>
      <c r="I352" s="1050">
        <f>IF(C352=0,0,VLOOKUP(C352,Tabla2[],3,FALSE))</f>
        <v>0</v>
      </c>
      <c r="J352" s="1024"/>
      <c r="K352" s="1157">
        <f t="shared" ref="K352" si="47">+F352*I352</f>
        <v>0</v>
      </c>
      <c r="L352" s="1052">
        <f t="shared" si="46"/>
        <v>0</v>
      </c>
      <c r="M352" s="1021"/>
      <c r="N352" s="1025"/>
      <c r="O352" s="1026"/>
      <c r="P352" s="1128"/>
    </row>
    <row r="353" spans="1:17" s="1131" customFormat="1" ht="17.25" thickBot="1" x14ac:dyDescent="0.35">
      <c r="A353" s="1020"/>
      <c r="B353" s="1022"/>
      <c r="C353" s="1021"/>
      <c r="D353" s="1021"/>
      <c r="E353" s="1022"/>
      <c r="F353" s="1022"/>
      <c r="G353" s="1023"/>
      <c r="H353" s="1021"/>
      <c r="I353" s="1024"/>
      <c r="J353" s="1024"/>
      <c r="K353" s="1024"/>
      <c r="L353" s="1021"/>
      <c r="M353" s="1021"/>
      <c r="N353" s="1025"/>
      <c r="O353" s="1026"/>
      <c r="P353" s="1128"/>
    </row>
    <row r="354" spans="1:17" s="1131" customFormat="1" ht="17.25" thickBot="1" x14ac:dyDescent="0.35">
      <c r="A354" s="1020"/>
      <c r="B354" s="1022"/>
      <c r="C354" s="1021"/>
      <c r="D354" s="1021"/>
      <c r="E354" s="1022"/>
      <c r="F354" s="1408" t="s">
        <v>346</v>
      </c>
      <c r="G354" s="1409"/>
      <c r="H354" s="1409"/>
      <c r="I354" s="1410"/>
      <c r="J354" s="1024"/>
      <c r="K354" s="1158">
        <f>+SUM(K350:K352)</f>
        <v>49</v>
      </c>
      <c r="L354" s="1055">
        <f>+SUM(L350:L352)</f>
        <v>1381.8</v>
      </c>
      <c r="M354" s="1021"/>
      <c r="N354" s="1025"/>
      <c r="O354" s="1026"/>
      <c r="P354" s="1128"/>
    </row>
    <row r="355" spans="1:17" s="1131" customFormat="1" ht="16.5" x14ac:dyDescent="0.3">
      <c r="A355" s="1020"/>
      <c r="B355" s="1022"/>
      <c r="C355" s="1021"/>
      <c r="D355" s="1021"/>
      <c r="E355" s="1022"/>
      <c r="F355" s="1022"/>
      <c r="G355" s="1023"/>
      <c r="H355" s="1021"/>
      <c r="I355" s="1024"/>
      <c r="J355" s="1024"/>
      <c r="K355" s="1024"/>
      <c r="L355" s="1021"/>
      <c r="M355" s="1021"/>
      <c r="N355" s="1025"/>
      <c r="O355" s="1026"/>
      <c r="P355" s="1128"/>
    </row>
    <row r="356" spans="1:17" s="1131" customFormat="1" ht="15" customHeight="1" thickBot="1" x14ac:dyDescent="0.35">
      <c r="A356" s="1020"/>
      <c r="B356" s="1022"/>
      <c r="C356" s="1021"/>
      <c r="D356" s="1021"/>
      <c r="E356" s="1022"/>
      <c r="F356" s="1022"/>
      <c r="G356" s="1023"/>
      <c r="H356" s="1021"/>
      <c r="I356" s="1024"/>
      <c r="J356" s="1024"/>
      <c r="K356" s="1024"/>
      <c r="L356" s="1021"/>
      <c r="M356" s="1021"/>
      <c r="N356" s="1025"/>
      <c r="O356" s="1026"/>
      <c r="P356" s="1128"/>
    </row>
    <row r="357" spans="1:17" s="1131" customFormat="1" ht="17.25" thickBot="1" x14ac:dyDescent="0.35">
      <c r="A357" s="1020"/>
      <c r="B357" s="1022"/>
      <c r="C357" s="1021"/>
      <c r="D357" s="1021"/>
      <c r="E357" s="1022"/>
      <c r="F357" s="1408" t="s">
        <v>388</v>
      </c>
      <c r="G357" s="1409"/>
      <c r="H357" s="1409"/>
      <c r="I357" s="1410"/>
      <c r="J357" s="1024"/>
      <c r="K357" s="1158">
        <f>(+K337+K346+K354)</f>
        <v>200</v>
      </c>
      <c r="L357" s="1055">
        <f>(+L337+L346+L354)</f>
        <v>18245.399999999998</v>
      </c>
      <c r="M357" s="1021"/>
      <c r="N357" s="1065"/>
      <c r="O357" s="1066"/>
      <c r="P357" s="1130"/>
    </row>
    <row r="358" spans="1:17" s="1131" customFormat="1" ht="7.5" customHeight="1" thickBot="1" x14ac:dyDescent="0.35">
      <c r="A358" s="1020"/>
      <c r="B358" s="1022"/>
      <c r="C358" s="1021"/>
      <c r="D358" s="1021"/>
      <c r="E358" s="1022"/>
      <c r="F358" s="1022"/>
      <c r="G358" s="1023"/>
      <c r="H358" s="1021"/>
      <c r="I358" s="1024"/>
      <c r="J358" s="1024"/>
      <c r="K358" s="1024"/>
      <c r="L358" s="1021"/>
      <c r="M358" s="1021"/>
      <c r="N358" s="1065"/>
      <c r="O358" s="1067"/>
      <c r="P358" s="1130"/>
    </row>
    <row r="359" spans="1:17" s="1131" customFormat="1" ht="17.25" thickBot="1" x14ac:dyDescent="0.35">
      <c r="A359" s="1020"/>
      <c r="B359" s="1022"/>
      <c r="C359" s="1021"/>
      <c r="D359" s="1021"/>
      <c r="E359" s="1022"/>
      <c r="F359" s="1408" t="s">
        <v>384</v>
      </c>
      <c r="G359" s="1409"/>
      <c r="H359" s="1409"/>
      <c r="I359" s="1410"/>
      <c r="J359" s="1024"/>
      <c r="K359" s="1158">
        <f>K357*$N$2</f>
        <v>80</v>
      </c>
      <c r="L359" s="1055">
        <f>L357*$N$2</f>
        <v>7298.16</v>
      </c>
      <c r="M359" s="1021"/>
      <c r="N359" s="1025"/>
      <c r="O359" s="1026"/>
      <c r="P359" s="1128"/>
    </row>
    <row r="360" spans="1:17" s="1131" customFormat="1" ht="7.5" customHeight="1" thickBot="1" x14ac:dyDescent="0.35">
      <c r="A360" s="1020"/>
      <c r="B360" s="1022"/>
      <c r="C360" s="1021"/>
      <c r="D360" s="1021"/>
      <c r="E360" s="1022"/>
      <c r="F360" s="1022"/>
      <c r="G360" s="1023"/>
      <c r="H360" s="1021"/>
      <c r="I360" s="1024"/>
      <c r="J360" s="1024"/>
      <c r="K360" s="1024"/>
      <c r="L360" s="1021"/>
      <c r="M360" s="1021"/>
      <c r="N360" s="1025"/>
      <c r="O360" s="1026"/>
      <c r="P360" s="1128"/>
    </row>
    <row r="361" spans="1:17" s="1131" customFormat="1" ht="17.25" thickBot="1" x14ac:dyDescent="0.35">
      <c r="A361" s="1020"/>
      <c r="B361" s="1022"/>
      <c r="C361" s="1021"/>
      <c r="D361" s="1021"/>
      <c r="E361" s="1022"/>
      <c r="F361" s="1408" t="s">
        <v>385</v>
      </c>
      <c r="G361" s="1409"/>
      <c r="H361" s="1409"/>
      <c r="I361" s="1410"/>
      <c r="J361" s="1024"/>
      <c r="K361" s="1158">
        <f>+K357+K359</f>
        <v>280</v>
      </c>
      <c r="L361" s="1055">
        <f>+L357+L359</f>
        <v>25543.559999999998</v>
      </c>
      <c r="M361" s="1021"/>
      <c r="N361" s="1025"/>
      <c r="O361" s="1026"/>
      <c r="P361" s="1128"/>
    </row>
    <row r="362" spans="1:17" s="1131" customFormat="1" ht="17.25" thickBot="1" x14ac:dyDescent="0.35">
      <c r="A362" s="1020"/>
      <c r="B362" s="1022"/>
      <c r="C362" s="1021"/>
      <c r="D362" s="1021"/>
      <c r="E362" s="1022"/>
      <c r="F362" s="1061"/>
      <c r="G362" s="1062"/>
      <c r="H362" s="1063"/>
      <c r="I362" s="1064"/>
      <c r="J362" s="1024"/>
      <c r="K362" s="1159"/>
      <c r="L362" s="1068">
        <f>L361/I321</f>
        <v>905.8</v>
      </c>
      <c r="M362" s="1069">
        <f>(K361-L362)*I321</f>
        <v>-17647.559999999998</v>
      </c>
      <c r="N362" s="1025"/>
      <c r="O362" s="1026"/>
      <c r="P362" s="1128"/>
    </row>
    <row r="363" spans="1:17" s="1131" customFormat="1" ht="16.5" x14ac:dyDescent="0.3">
      <c r="A363" s="1020"/>
      <c r="B363" s="1022"/>
      <c r="C363" s="1021"/>
      <c r="D363" s="1021"/>
      <c r="E363" s="1022"/>
      <c r="F363" s="1061"/>
      <c r="G363" s="1062"/>
      <c r="H363" s="1063"/>
      <c r="I363" s="1064"/>
      <c r="J363" s="1024"/>
      <c r="K363" s="1159"/>
      <c r="L363" s="1153"/>
      <c r="M363" s="1051"/>
      <c r="N363" s="1025"/>
      <c r="O363" s="1026"/>
      <c r="P363" s="1128"/>
    </row>
    <row r="364" spans="1:17" ht="16.5" x14ac:dyDescent="0.3">
      <c r="A364" s="1020"/>
      <c r="B364" s="1105" t="s">
        <v>379</v>
      </c>
      <c r="C364" s="1038"/>
      <c r="D364" s="1414" t="s">
        <v>341</v>
      </c>
      <c r="E364" s="1414"/>
      <c r="F364" s="1414"/>
      <c r="G364" s="1414"/>
      <c r="H364" s="1038"/>
      <c r="I364" s="1039" t="s">
        <v>25</v>
      </c>
      <c r="J364" s="1040"/>
      <c r="K364" s="1039" t="s">
        <v>24</v>
      </c>
      <c r="L364" s="1021"/>
      <c r="M364" s="1021"/>
      <c r="N364" s="1025"/>
      <c r="O364" s="1026"/>
      <c r="P364" s="1128"/>
    </row>
    <row r="365" spans="1:17" s="1037" customFormat="1" ht="30.75" customHeight="1" x14ac:dyDescent="0.25">
      <c r="A365" s="1033"/>
      <c r="B365" s="1074">
        <f>'(01)A. TRABAJO EXTRA.'!B36</f>
        <v>0</v>
      </c>
      <c r="C365" s="1034"/>
      <c r="D365" s="1428" t="str">
        <f>'(01)A. TRABAJO EXTRA.'!C36</f>
        <v>COLUMNA (0.15m x 0.20m + 6 NO. 3 + EST NO. 2 @ 0.10m)</v>
      </c>
      <c r="E365" s="1429"/>
      <c r="F365" s="1429"/>
      <c r="G365" s="1429"/>
      <c r="H365" s="1075"/>
      <c r="I365" s="1074">
        <f>'(01)A. TRABAJO EXTRA.'!G36</f>
        <v>30</v>
      </c>
      <c r="J365" s="1076"/>
      <c r="K365" s="1155" t="str">
        <f>'(01)A. TRABAJO EXTRA.'!F36</f>
        <v>ml</v>
      </c>
      <c r="L365" s="1034"/>
      <c r="M365" s="1034"/>
      <c r="N365" s="1035"/>
      <c r="O365" s="1036"/>
      <c r="P365" s="1129"/>
      <c r="Q365" s="1132"/>
    </row>
    <row r="366" spans="1:17" ht="17.25" thickBot="1" x14ac:dyDescent="0.35">
      <c r="A366" s="1020"/>
      <c r="B366" s="1022"/>
      <c r="C366" s="1021"/>
      <c r="D366" s="1021"/>
      <c r="E366" s="1022"/>
      <c r="F366" s="1022"/>
      <c r="G366" s="1023"/>
      <c r="H366" s="1021"/>
      <c r="I366" s="1024"/>
      <c r="J366" s="1024"/>
      <c r="K366" s="1024"/>
      <c r="L366" s="1021"/>
      <c r="M366" s="1021"/>
      <c r="N366" s="1025"/>
      <c r="O366" s="1026"/>
      <c r="P366" s="1128"/>
    </row>
    <row r="367" spans="1:17" ht="17.25" thickBot="1" x14ac:dyDescent="0.35">
      <c r="A367" s="1020"/>
      <c r="B367" s="1389" t="s">
        <v>343</v>
      </c>
      <c r="C367" s="1390"/>
      <c r="D367" s="1390"/>
      <c r="E367" s="1390"/>
      <c r="F367" s="1390"/>
      <c r="G367" s="1391"/>
      <c r="H367" s="1021"/>
      <c r="I367" s="1024"/>
      <c r="J367" s="1024"/>
      <c r="K367" s="1024"/>
      <c r="L367" s="1021"/>
      <c r="M367" s="1021"/>
      <c r="N367" s="1025"/>
      <c r="O367" s="1026"/>
      <c r="P367" s="1128"/>
    </row>
    <row r="368" spans="1:17" ht="16.5" x14ac:dyDescent="0.3">
      <c r="A368" s="1020"/>
      <c r="B368" s="1042" t="s">
        <v>49</v>
      </c>
      <c r="C368" s="1406" t="s">
        <v>341</v>
      </c>
      <c r="D368" s="1407"/>
      <c r="E368" s="1041" t="s">
        <v>380</v>
      </c>
      <c r="F368" s="1042" t="s">
        <v>25</v>
      </c>
      <c r="G368" s="1043" t="s">
        <v>24</v>
      </c>
      <c r="H368" s="1044"/>
      <c r="I368" s="1039" t="s">
        <v>342</v>
      </c>
      <c r="J368" s="1040"/>
      <c r="K368" s="1156" t="s">
        <v>27</v>
      </c>
      <c r="L368" s="1045" t="s">
        <v>381</v>
      </c>
      <c r="M368" s="1021"/>
      <c r="N368" s="1025"/>
      <c r="O368" s="1026"/>
      <c r="P368" s="1128"/>
    </row>
    <row r="369" spans="1:16" ht="16.5" x14ac:dyDescent="0.3">
      <c r="A369" s="1020"/>
      <c r="B369" s="1060">
        <v>1</v>
      </c>
      <c r="C369" s="1402" t="s">
        <v>408</v>
      </c>
      <c r="D369" s="1403"/>
      <c r="E369" s="1046">
        <f>I365</f>
        <v>30</v>
      </c>
      <c r="F369" s="1047">
        <v>0.6</v>
      </c>
      <c r="G369" s="1048" t="str">
        <f>IF(C369=0,0,VLOOKUP(C369,Tabla1[],2,FALSE))</f>
        <v>Varilla</v>
      </c>
      <c r="H369" s="1049"/>
      <c r="I369" s="1050">
        <f>IF(C369=0,0,VLOOKUP(C369,Tabla1[],3,FALSE))</f>
        <v>40</v>
      </c>
      <c r="J369" s="1051"/>
      <c r="K369" s="1157">
        <f>+F369*I369</f>
        <v>24</v>
      </c>
      <c r="L369" s="1052">
        <f>E369*I369</f>
        <v>1200</v>
      </c>
      <c r="M369" s="1021"/>
      <c r="N369" s="1025"/>
      <c r="O369" s="1026"/>
      <c r="P369" s="1128"/>
    </row>
    <row r="370" spans="1:16" ht="16.5" x14ac:dyDescent="0.3">
      <c r="A370" s="1020"/>
      <c r="B370" s="1060">
        <v>2</v>
      </c>
      <c r="C370" s="1402" t="s">
        <v>418</v>
      </c>
      <c r="D370" s="1403"/>
      <c r="E370" s="1046">
        <f>I365*0.9</f>
        <v>27</v>
      </c>
      <c r="F370" s="1047">
        <v>0.3</v>
      </c>
      <c r="G370" s="1048" t="str">
        <f>IF(C370=0,0,VLOOKUP(C370,Tabla1[],2,FALSE))</f>
        <v>Varilla</v>
      </c>
      <c r="H370" s="1049"/>
      <c r="I370" s="1050">
        <f>IF(C370=0,0,VLOOKUP(C370,Tabla1[],3,FALSE))</f>
        <v>20</v>
      </c>
      <c r="J370" s="1051"/>
      <c r="K370" s="1157">
        <f t="shared" ref="K370:K376" si="48">+F370*I370</f>
        <v>6</v>
      </c>
      <c r="L370" s="1052">
        <f t="shared" ref="L370:L376" si="49">E370*I370</f>
        <v>540</v>
      </c>
      <c r="M370" s="1021"/>
      <c r="N370" s="1025"/>
      <c r="O370" s="1026"/>
      <c r="P370" s="1128"/>
    </row>
    <row r="371" spans="1:16" ht="16.5" x14ac:dyDescent="0.3">
      <c r="A371" s="1020"/>
      <c r="B371" s="1060">
        <v>3</v>
      </c>
      <c r="C371" s="1415" t="s">
        <v>531</v>
      </c>
      <c r="D371" s="1405"/>
      <c r="E371" s="1046">
        <f>I365*0.04</f>
        <v>1.2</v>
      </c>
      <c r="F371" s="1047">
        <v>0.2</v>
      </c>
      <c r="G371" s="1048" t="str">
        <f>IF(C371=0,0,VLOOKUP(C371,Tabla1[],2,FALSE))</f>
        <v>Saco</v>
      </c>
      <c r="H371" s="1049"/>
      <c r="I371" s="1050">
        <f>IF(C371=0,0,VLOOKUP(C371,Tabla1[],3,FALSE))</f>
        <v>80</v>
      </c>
      <c r="J371" s="1051"/>
      <c r="K371" s="1157">
        <f t="shared" si="48"/>
        <v>16</v>
      </c>
      <c r="L371" s="1052">
        <f t="shared" si="49"/>
        <v>96</v>
      </c>
      <c r="M371" s="1021"/>
      <c r="N371" s="1025"/>
      <c r="O371" s="1026"/>
      <c r="P371" s="1128"/>
    </row>
    <row r="372" spans="1:16" ht="16.5" x14ac:dyDescent="0.3">
      <c r="A372" s="1020"/>
      <c r="B372" s="1060">
        <v>4</v>
      </c>
      <c r="C372" s="1404" t="s">
        <v>463</v>
      </c>
      <c r="D372" s="1405"/>
      <c r="E372" s="1046">
        <f>I365*0.04</f>
        <v>1.2</v>
      </c>
      <c r="F372" s="1047">
        <v>0.01</v>
      </c>
      <c r="G372" s="1048" t="str">
        <f>IF(C372=0,0,VLOOKUP(C372,Tabla1[],2,FALSE))</f>
        <v>m³</v>
      </c>
      <c r="H372" s="1049"/>
      <c r="I372" s="1050">
        <f>IF(C372=0,0,VLOOKUP(C372,Tabla1[],3,FALSE))</f>
        <v>250</v>
      </c>
      <c r="J372" s="1051"/>
      <c r="K372" s="1157">
        <f t="shared" si="48"/>
        <v>2.5</v>
      </c>
      <c r="L372" s="1052">
        <f t="shared" si="49"/>
        <v>300</v>
      </c>
      <c r="M372" s="1021"/>
      <c r="N372" s="1025"/>
      <c r="O372" s="1026"/>
      <c r="P372" s="1128"/>
    </row>
    <row r="373" spans="1:16" ht="16.5" x14ac:dyDescent="0.3">
      <c r="A373" s="1020"/>
      <c r="B373" s="1060">
        <v>5</v>
      </c>
      <c r="C373" s="1404" t="s">
        <v>659</v>
      </c>
      <c r="D373" s="1405"/>
      <c r="E373" s="1046">
        <f>I365*25</f>
        <v>750</v>
      </c>
      <c r="F373" s="1047">
        <v>0.01</v>
      </c>
      <c r="G373" s="1048" t="str">
        <f>IF(C373=0,0,VLOOKUP(C373,Tabla1[],2,FALSE))</f>
        <v>m³</v>
      </c>
      <c r="H373" s="1049"/>
      <c r="I373" s="1050">
        <f>IF(C373=0,0,VLOOKUP(C373,Tabla1[],3,FALSE))</f>
        <v>250</v>
      </c>
      <c r="J373" s="1051"/>
      <c r="K373" s="1157">
        <f t="shared" si="48"/>
        <v>2.5</v>
      </c>
      <c r="L373" s="1052">
        <f t="shared" si="49"/>
        <v>187500</v>
      </c>
      <c r="M373" s="1021"/>
      <c r="N373" s="1025"/>
      <c r="O373" s="1026"/>
      <c r="P373" s="1128"/>
    </row>
    <row r="374" spans="1:16" ht="16.5" x14ac:dyDescent="0.3">
      <c r="A374" s="1020"/>
      <c r="B374" s="1060">
        <v>6</v>
      </c>
      <c r="C374" s="1434" t="s">
        <v>443</v>
      </c>
      <c r="D374" s="1434"/>
      <c r="E374" s="1046">
        <f>I365*8</f>
        <v>240</v>
      </c>
      <c r="F374" s="1047">
        <v>0.1</v>
      </c>
      <c r="G374" s="1048" t="str">
        <f>IF(C374=0,0,VLOOKUP(C374,Tabla1[],2,FALSE))</f>
        <v>Libra</v>
      </c>
      <c r="H374" s="1049"/>
      <c r="I374" s="1050">
        <f>IF(C374=0,0,VLOOKUP(C374,Tabla1[],3,FALSE))</f>
        <v>7</v>
      </c>
      <c r="J374" s="1051"/>
      <c r="K374" s="1157">
        <f t="shared" si="48"/>
        <v>0.70000000000000007</v>
      </c>
      <c r="L374" s="1052">
        <f t="shared" si="49"/>
        <v>1680</v>
      </c>
      <c r="M374" s="1021"/>
      <c r="N374" s="1025"/>
      <c r="O374" s="1026"/>
      <c r="P374" s="1128"/>
    </row>
    <row r="375" spans="1:16" ht="16.5" x14ac:dyDescent="0.3">
      <c r="A375" s="1020"/>
      <c r="B375" s="1060">
        <v>7</v>
      </c>
      <c r="C375" s="1434" t="s">
        <v>549</v>
      </c>
      <c r="D375" s="1434"/>
      <c r="E375" s="1046">
        <f>I365*50</f>
        <v>1500</v>
      </c>
      <c r="F375" s="1047">
        <v>0.13</v>
      </c>
      <c r="G375" s="1048" t="str">
        <f>IF(C375=0,0,VLOOKUP(C375,Tabla1[],2,FALSE))</f>
        <v>Libra</v>
      </c>
      <c r="H375" s="1049"/>
      <c r="I375" s="1050">
        <f>IF(C375=0,0,VLOOKUP(C375,Tabla1[],3,FALSE))</f>
        <v>10</v>
      </c>
      <c r="J375" s="1051"/>
      <c r="K375" s="1157">
        <f t="shared" si="48"/>
        <v>1.3</v>
      </c>
      <c r="L375" s="1052">
        <f t="shared" si="49"/>
        <v>15000</v>
      </c>
      <c r="M375" s="1021"/>
      <c r="N375" s="1025"/>
      <c r="O375" s="1026"/>
      <c r="P375" s="1128"/>
    </row>
    <row r="376" spans="1:16" ht="16.5" x14ac:dyDescent="0.3">
      <c r="A376" s="1020"/>
      <c r="B376" s="1060">
        <v>8</v>
      </c>
      <c r="C376" s="1434" t="s">
        <v>640</v>
      </c>
      <c r="D376" s="1434"/>
      <c r="E376" s="1046">
        <f>I365*1.7</f>
        <v>51</v>
      </c>
      <c r="F376" s="1047">
        <v>3</v>
      </c>
      <c r="G376" s="1048" t="str">
        <f>IF(C376=0,0,VLOOKUP(C376,Tabla1[],2,FALSE))</f>
        <v>pt</v>
      </c>
      <c r="H376" s="1049"/>
      <c r="I376" s="1050">
        <f>IF(C376=0,0,VLOOKUP(C376,Tabla1[],3,FALSE))</f>
        <v>10</v>
      </c>
      <c r="J376" s="1051"/>
      <c r="K376" s="1157">
        <f t="shared" si="48"/>
        <v>30</v>
      </c>
      <c r="L376" s="1052">
        <f t="shared" si="49"/>
        <v>510</v>
      </c>
      <c r="M376" s="1021"/>
      <c r="N376" s="1025"/>
      <c r="O376" s="1026"/>
      <c r="P376" s="1128"/>
    </row>
    <row r="377" spans="1:16" ht="17.25" thickBot="1" x14ac:dyDescent="0.35">
      <c r="A377" s="1020"/>
      <c r="B377" s="1022"/>
      <c r="C377" s="1021"/>
      <c r="D377" s="1021"/>
      <c r="E377" s="1022"/>
      <c r="F377" s="1022"/>
      <c r="G377" s="1023"/>
      <c r="H377" s="1021"/>
      <c r="I377" s="1024"/>
      <c r="J377" s="1024"/>
      <c r="K377" s="1024"/>
      <c r="L377" s="1021"/>
      <c r="M377" s="1021"/>
      <c r="N377" s="1025"/>
      <c r="O377" s="1026"/>
      <c r="P377" s="1128"/>
    </row>
    <row r="378" spans="1:16" ht="17.25" thickBot="1" x14ac:dyDescent="0.35">
      <c r="A378" s="1020"/>
      <c r="B378" s="1022"/>
      <c r="C378" s="1021"/>
      <c r="D378" s="1021"/>
      <c r="E378" s="1022"/>
      <c r="F378" s="1408" t="s">
        <v>344</v>
      </c>
      <c r="G378" s="1409"/>
      <c r="H378" s="1409"/>
      <c r="I378" s="1410"/>
      <c r="J378" s="1024"/>
      <c r="K378" s="1158">
        <f>+SUM(K369:K376)</f>
        <v>83</v>
      </c>
      <c r="L378" s="1055">
        <f>+SUM(L369:L376)</f>
        <v>206826</v>
      </c>
      <c r="M378" s="1021"/>
      <c r="N378" s="1025"/>
      <c r="O378" s="1026"/>
      <c r="P378" s="1128"/>
    </row>
    <row r="379" spans="1:16" s="1131" customFormat="1" ht="17.25" thickBot="1" x14ac:dyDescent="0.35">
      <c r="A379" s="1020"/>
      <c r="B379" s="1022"/>
      <c r="C379" s="1021"/>
      <c r="D379" s="1021"/>
      <c r="E379" s="1022"/>
      <c r="F379" s="1022"/>
      <c r="G379" s="1023"/>
      <c r="H379" s="1021"/>
      <c r="I379" s="1024"/>
      <c r="J379" s="1024"/>
      <c r="K379" s="1024"/>
      <c r="L379" s="1021"/>
      <c r="M379" s="1021"/>
      <c r="N379" s="1025"/>
      <c r="O379" s="1026"/>
      <c r="P379" s="1128"/>
    </row>
    <row r="380" spans="1:16" s="1131" customFormat="1" ht="17.25" thickBot="1" x14ac:dyDescent="0.35">
      <c r="A380" s="1020"/>
      <c r="B380" s="1389" t="s">
        <v>382</v>
      </c>
      <c r="C380" s="1390"/>
      <c r="D380" s="1390"/>
      <c r="E380" s="1390"/>
      <c r="F380" s="1390"/>
      <c r="G380" s="1391"/>
      <c r="H380" s="1021"/>
      <c r="I380" s="1024"/>
      <c r="J380" s="1024"/>
      <c r="K380" s="1024"/>
      <c r="L380" s="1021"/>
      <c r="M380" s="1021"/>
      <c r="N380" s="1025"/>
      <c r="O380" s="1026"/>
      <c r="P380" s="1128"/>
    </row>
    <row r="381" spans="1:16" s="1131" customFormat="1" ht="16.5" x14ac:dyDescent="0.3">
      <c r="A381" s="1020"/>
      <c r="B381" s="1056" t="s">
        <v>49</v>
      </c>
      <c r="C381" s="1392" t="s">
        <v>341</v>
      </c>
      <c r="D381" s="1393"/>
      <c r="E381" s="1041" t="s">
        <v>380</v>
      </c>
      <c r="F381" s="1056" t="s">
        <v>25</v>
      </c>
      <c r="G381" s="1043" t="s">
        <v>24</v>
      </c>
      <c r="H381" s="1038"/>
      <c r="I381" s="1039" t="s">
        <v>342</v>
      </c>
      <c r="J381" s="1040"/>
      <c r="K381" s="1039" t="s">
        <v>27</v>
      </c>
      <c r="L381" s="1045" t="s">
        <v>381</v>
      </c>
      <c r="M381" s="1021"/>
      <c r="N381" s="1025"/>
      <c r="O381" s="1026"/>
      <c r="P381" s="1128"/>
    </row>
    <row r="382" spans="1:16" s="1131" customFormat="1" ht="16.5" x14ac:dyDescent="0.3">
      <c r="A382" s="1020"/>
      <c r="B382" s="1060"/>
      <c r="C382" s="1382"/>
      <c r="D382" s="1383"/>
      <c r="E382" s="1046"/>
      <c r="F382" s="1047"/>
      <c r="G382" s="1048"/>
      <c r="H382" s="1049"/>
      <c r="I382" s="1050">
        <f>IF(C382=0,0,VLOOKUP(C382,Tabla3[],3,FALSE))</f>
        <v>0</v>
      </c>
      <c r="J382" s="1024"/>
      <c r="K382" s="1157">
        <f>+F382*I382</f>
        <v>0</v>
      </c>
      <c r="L382" s="1052">
        <f>E382*I382</f>
        <v>0</v>
      </c>
      <c r="M382" s="1021"/>
      <c r="N382" s="1025"/>
      <c r="O382" s="1026"/>
      <c r="P382" s="1128"/>
    </row>
    <row r="383" spans="1:16" s="1131" customFormat="1" ht="16.5" x14ac:dyDescent="0.3">
      <c r="A383" s="1020"/>
      <c r="B383" s="1060"/>
      <c r="C383" s="1382"/>
      <c r="D383" s="1383"/>
      <c r="E383" s="1057"/>
      <c r="F383" s="1053"/>
      <c r="G383" s="1054"/>
      <c r="H383" s="1021"/>
      <c r="I383" s="1050">
        <f>IF(C383=0,0,VLOOKUP(C383,Tabla3[],3,FALSE))</f>
        <v>0</v>
      </c>
      <c r="J383" s="1024"/>
      <c r="K383" s="1157">
        <f t="shared" ref="K383:K385" si="50">+F383*I383</f>
        <v>0</v>
      </c>
      <c r="L383" s="1052">
        <f t="shared" ref="L383:L385" si="51">E383*I383</f>
        <v>0</v>
      </c>
      <c r="M383" s="1021"/>
      <c r="N383" s="1025"/>
      <c r="O383" s="1026"/>
      <c r="P383" s="1128"/>
    </row>
    <row r="384" spans="1:16" s="1131" customFormat="1" ht="16.5" x14ac:dyDescent="0.3">
      <c r="A384" s="1020"/>
      <c r="B384" s="1060"/>
      <c r="C384" s="1382"/>
      <c r="D384" s="1383"/>
      <c r="E384" s="1057"/>
      <c r="F384" s="1053"/>
      <c r="G384" s="1054"/>
      <c r="H384" s="1021"/>
      <c r="I384" s="1050">
        <f>IF(C384=0,0,VLOOKUP(C384,Tabla3[],3,FALSE))</f>
        <v>0</v>
      </c>
      <c r="J384" s="1024"/>
      <c r="K384" s="1157">
        <f t="shared" si="50"/>
        <v>0</v>
      </c>
      <c r="L384" s="1052">
        <f t="shared" si="51"/>
        <v>0</v>
      </c>
      <c r="M384" s="1021"/>
      <c r="N384" s="1025"/>
      <c r="O384" s="1026"/>
      <c r="P384" s="1128"/>
    </row>
    <row r="385" spans="1:16" s="1131" customFormat="1" ht="16.5" x14ac:dyDescent="0.3">
      <c r="A385" s="1020"/>
      <c r="B385" s="1060"/>
      <c r="C385" s="1384"/>
      <c r="D385" s="1385"/>
      <c r="E385" s="1057"/>
      <c r="F385" s="1053"/>
      <c r="G385" s="1054"/>
      <c r="H385" s="1021"/>
      <c r="I385" s="1050">
        <f>IF(C385=0,0,VLOOKUP(C385,Tabla3[],3,FALSE))</f>
        <v>0</v>
      </c>
      <c r="J385" s="1024"/>
      <c r="K385" s="1157">
        <f t="shared" si="50"/>
        <v>0</v>
      </c>
      <c r="L385" s="1052">
        <f t="shared" si="51"/>
        <v>0</v>
      </c>
      <c r="M385" s="1021"/>
      <c r="N385" s="1025"/>
      <c r="O385" s="1026"/>
      <c r="P385" s="1128"/>
    </row>
    <row r="386" spans="1:16" s="1131" customFormat="1" ht="17.25" thickBot="1" x14ac:dyDescent="0.35">
      <c r="A386" s="1020"/>
      <c r="B386" s="1022"/>
      <c r="C386" s="1021"/>
      <c r="D386" s="1021"/>
      <c r="E386" s="1022"/>
      <c r="F386" s="1022"/>
      <c r="G386" s="1023"/>
      <c r="H386" s="1021"/>
      <c r="I386" s="1024"/>
      <c r="J386" s="1024"/>
      <c r="K386" s="1024"/>
      <c r="L386" s="1021"/>
      <c r="M386" s="1021"/>
      <c r="N386" s="1025"/>
      <c r="O386" s="1026"/>
      <c r="P386" s="1128"/>
    </row>
    <row r="387" spans="1:16" s="1131" customFormat="1" ht="17.25" thickBot="1" x14ac:dyDescent="0.35">
      <c r="A387" s="1020"/>
      <c r="B387" s="1022"/>
      <c r="C387" s="1021"/>
      <c r="D387" s="1021"/>
      <c r="E387" s="1022"/>
      <c r="F387" s="1408" t="s">
        <v>387</v>
      </c>
      <c r="G387" s="1409"/>
      <c r="H387" s="1409"/>
      <c r="I387" s="1410"/>
      <c r="J387" s="1024"/>
      <c r="K387" s="1158">
        <f>+SUM(K382:K385)</f>
        <v>0</v>
      </c>
      <c r="L387" s="1055">
        <f>+SUM(L382:L385)</f>
        <v>0</v>
      </c>
      <c r="M387" s="1021"/>
      <c r="N387" s="1025"/>
      <c r="O387" s="1026"/>
      <c r="P387" s="1128"/>
    </row>
    <row r="388" spans="1:16" s="1131" customFormat="1" ht="17.25" thickBot="1" x14ac:dyDescent="0.35">
      <c r="A388" s="1020"/>
      <c r="B388" s="1022"/>
      <c r="C388" s="1021"/>
      <c r="D388" s="1021"/>
      <c r="E388" s="1022"/>
      <c r="F388" s="1022"/>
      <c r="G388" s="1023"/>
      <c r="H388" s="1021"/>
      <c r="I388" s="1024"/>
      <c r="J388" s="1024"/>
      <c r="K388" s="1024"/>
      <c r="L388" s="1021"/>
      <c r="M388" s="1021"/>
      <c r="N388" s="1025"/>
      <c r="O388" s="1026"/>
      <c r="P388" s="1128"/>
    </row>
    <row r="389" spans="1:16" s="1131" customFormat="1" ht="17.25" thickBot="1" x14ac:dyDescent="0.35">
      <c r="A389" s="1020"/>
      <c r="B389" s="1389" t="s">
        <v>345</v>
      </c>
      <c r="C389" s="1390"/>
      <c r="D389" s="1390"/>
      <c r="E389" s="1390"/>
      <c r="F389" s="1390"/>
      <c r="G389" s="1391"/>
      <c r="H389" s="1021"/>
      <c r="I389" s="1024"/>
      <c r="J389" s="1024"/>
      <c r="K389" s="1024"/>
      <c r="L389" s="1021"/>
      <c r="M389" s="1021"/>
      <c r="N389" s="1025"/>
      <c r="O389" s="1026"/>
      <c r="P389" s="1128"/>
    </row>
    <row r="390" spans="1:16" s="1131" customFormat="1" ht="16.5" x14ac:dyDescent="0.3">
      <c r="A390" s="1020"/>
      <c r="B390" s="1056" t="s">
        <v>49</v>
      </c>
      <c r="C390" s="1392" t="s">
        <v>341</v>
      </c>
      <c r="D390" s="1393"/>
      <c r="E390" s="1041" t="s">
        <v>380</v>
      </c>
      <c r="F390" s="1056" t="s">
        <v>25</v>
      </c>
      <c r="G390" s="1043" t="s">
        <v>24</v>
      </c>
      <c r="H390" s="1038"/>
      <c r="I390" s="1039" t="s">
        <v>342</v>
      </c>
      <c r="J390" s="1040"/>
      <c r="K390" s="1039" t="s">
        <v>27</v>
      </c>
      <c r="L390" s="1045" t="s">
        <v>381</v>
      </c>
      <c r="M390" s="1021"/>
      <c r="N390" s="1025"/>
      <c r="O390" s="1026"/>
      <c r="P390" s="1128"/>
    </row>
    <row r="391" spans="1:16" s="1131" customFormat="1" ht="16.5" x14ac:dyDescent="0.3">
      <c r="A391" s="1020"/>
      <c r="B391" s="1060">
        <v>1</v>
      </c>
      <c r="C391" s="1394" t="s">
        <v>413</v>
      </c>
      <c r="D391" s="1394"/>
      <c r="E391" s="1046">
        <f>I365</f>
        <v>30</v>
      </c>
      <c r="F391" s="1047">
        <f>ROUND(E391/I365,2)</f>
        <v>1</v>
      </c>
      <c r="G391" s="1048" t="str">
        <f>IF(C391=0,0,VLOOKUP(C391,Tabla2[],2,FALSE))</f>
        <v>ml</v>
      </c>
      <c r="H391" s="1049"/>
      <c r="I391" s="1050">
        <f>IF(C391=0,0,VLOOKUP(C391,Tabla2[],3,FALSE))+42</f>
        <v>92</v>
      </c>
      <c r="J391" s="1024"/>
      <c r="K391" s="1157">
        <f>+F391*I391</f>
        <v>92</v>
      </c>
      <c r="L391" s="1052">
        <f>E391*I391</f>
        <v>2760</v>
      </c>
      <c r="M391" s="1021"/>
      <c r="N391" s="1025"/>
      <c r="O391" s="1026"/>
      <c r="P391" s="1128"/>
    </row>
    <row r="392" spans="1:16" s="1131" customFormat="1" ht="16.5" x14ac:dyDescent="0.3">
      <c r="A392" s="1020"/>
      <c r="B392" s="1060"/>
      <c r="C392" s="1411"/>
      <c r="D392" s="1411"/>
      <c r="E392" s="1046"/>
      <c r="F392" s="1047"/>
      <c r="G392" s="1048"/>
      <c r="H392" s="1021"/>
      <c r="I392" s="1050">
        <f>IF(C392=0,0,VLOOKUP(C392,Tabla2[],3,FALSE))</f>
        <v>0</v>
      </c>
      <c r="J392" s="1024"/>
      <c r="K392" s="1157">
        <f>+F392*I392</f>
        <v>0</v>
      </c>
      <c r="L392" s="1052">
        <f t="shared" ref="L392:L393" si="52">E392*I392</f>
        <v>0</v>
      </c>
      <c r="M392" s="1021"/>
      <c r="N392" s="1025"/>
      <c r="O392" s="1026"/>
      <c r="P392" s="1128"/>
    </row>
    <row r="393" spans="1:16" s="1131" customFormat="1" ht="16.5" x14ac:dyDescent="0.3">
      <c r="A393" s="1020"/>
      <c r="B393" s="1060"/>
      <c r="C393" s="1412"/>
      <c r="D393" s="1412"/>
      <c r="E393" s="1046"/>
      <c r="F393" s="1053"/>
      <c r="G393" s="1048"/>
      <c r="H393" s="1021"/>
      <c r="I393" s="1050">
        <f>IF(C393=0,0,VLOOKUP(C393,Tabla2[],3,FALSE))</f>
        <v>0</v>
      </c>
      <c r="J393" s="1024"/>
      <c r="K393" s="1157">
        <f t="shared" ref="K393" si="53">+F393*I393</f>
        <v>0</v>
      </c>
      <c r="L393" s="1052">
        <f t="shared" si="52"/>
        <v>0</v>
      </c>
      <c r="M393" s="1021"/>
      <c r="N393" s="1025"/>
      <c r="O393" s="1026"/>
      <c r="P393" s="1128"/>
    </row>
    <row r="394" spans="1:16" s="1131" customFormat="1" ht="17.25" thickBot="1" x14ac:dyDescent="0.35">
      <c r="A394" s="1020"/>
      <c r="B394" s="1022"/>
      <c r="C394" s="1021"/>
      <c r="D394" s="1021"/>
      <c r="E394" s="1022"/>
      <c r="F394" s="1022"/>
      <c r="G394" s="1023"/>
      <c r="H394" s="1021"/>
      <c r="I394" s="1024"/>
      <c r="J394" s="1024"/>
      <c r="K394" s="1024"/>
      <c r="L394" s="1021"/>
      <c r="M394" s="1021"/>
      <c r="N394" s="1025"/>
      <c r="O394" s="1026"/>
      <c r="P394" s="1128"/>
    </row>
    <row r="395" spans="1:16" ht="17.25" thickBot="1" x14ac:dyDescent="0.35">
      <c r="A395" s="1020"/>
      <c r="B395" s="1022"/>
      <c r="C395" s="1021"/>
      <c r="D395" s="1021"/>
      <c r="E395" s="1022"/>
      <c r="F395" s="1408" t="s">
        <v>346</v>
      </c>
      <c r="G395" s="1409"/>
      <c r="H395" s="1409"/>
      <c r="I395" s="1410"/>
      <c r="J395" s="1024"/>
      <c r="K395" s="1158">
        <f>+SUM(K391:K393)</f>
        <v>92</v>
      </c>
      <c r="L395" s="1055">
        <f>+SUM(L391:L393)</f>
        <v>2760</v>
      </c>
      <c r="M395" s="1021"/>
      <c r="N395" s="1025"/>
      <c r="O395" s="1026"/>
      <c r="P395" s="1128"/>
    </row>
    <row r="396" spans="1:16" ht="16.5" x14ac:dyDescent="0.3">
      <c r="A396" s="1020"/>
      <c r="B396" s="1022"/>
      <c r="C396" s="1021"/>
      <c r="D396" s="1021"/>
      <c r="E396" s="1022"/>
      <c r="F396" s="1022"/>
      <c r="G396" s="1023"/>
      <c r="H396" s="1021"/>
      <c r="I396" s="1024"/>
      <c r="J396" s="1024"/>
      <c r="K396" s="1024"/>
      <c r="L396" s="1021"/>
      <c r="M396" s="1021"/>
      <c r="N396" s="1025"/>
      <c r="O396" s="1026"/>
      <c r="P396" s="1128"/>
    </row>
    <row r="397" spans="1:16" ht="15" customHeight="1" thickBot="1" x14ac:dyDescent="0.35">
      <c r="A397" s="1020"/>
      <c r="B397" s="1022"/>
      <c r="C397" s="1021"/>
      <c r="D397" s="1021"/>
      <c r="E397" s="1022"/>
      <c r="F397" s="1022"/>
      <c r="G397" s="1023"/>
      <c r="H397" s="1021"/>
      <c r="I397" s="1024"/>
      <c r="J397" s="1024"/>
      <c r="K397" s="1024"/>
      <c r="L397" s="1021"/>
      <c r="M397" s="1021"/>
      <c r="N397" s="1025"/>
      <c r="O397" s="1026"/>
      <c r="P397" s="1128"/>
    </row>
    <row r="398" spans="1:16" ht="17.25" thickBot="1" x14ac:dyDescent="0.35">
      <c r="A398" s="1020"/>
      <c r="B398" s="1022"/>
      <c r="C398" s="1021"/>
      <c r="D398" s="1021"/>
      <c r="E398" s="1022"/>
      <c r="F398" s="1408" t="s">
        <v>388</v>
      </c>
      <c r="G398" s="1409"/>
      <c r="H398" s="1409"/>
      <c r="I398" s="1410"/>
      <c r="J398" s="1024"/>
      <c r="K398" s="1158">
        <f>(+K378+K387+K395)</f>
        <v>175</v>
      </c>
      <c r="L398" s="1055">
        <f>(+L378+L387+L395)</f>
        <v>209586</v>
      </c>
      <c r="M398" s="1021"/>
      <c r="N398" s="1065"/>
      <c r="O398" s="1066"/>
      <c r="P398" s="1130"/>
    </row>
    <row r="399" spans="1:16" ht="7.5" customHeight="1" thickBot="1" x14ac:dyDescent="0.35">
      <c r="A399" s="1020"/>
      <c r="B399" s="1022"/>
      <c r="C399" s="1021"/>
      <c r="D399" s="1021"/>
      <c r="E399" s="1022"/>
      <c r="F399" s="1022"/>
      <c r="G399" s="1023"/>
      <c r="H399" s="1021"/>
      <c r="I399" s="1024"/>
      <c r="J399" s="1024"/>
      <c r="K399" s="1024"/>
      <c r="L399" s="1021"/>
      <c r="M399" s="1021"/>
      <c r="N399" s="1065"/>
      <c r="O399" s="1067"/>
      <c r="P399" s="1130"/>
    </row>
    <row r="400" spans="1:16" ht="17.25" thickBot="1" x14ac:dyDescent="0.35">
      <c r="A400" s="1020"/>
      <c r="B400" s="1022"/>
      <c r="C400" s="1021"/>
      <c r="D400" s="1021"/>
      <c r="E400" s="1022"/>
      <c r="F400" s="1408" t="s">
        <v>384</v>
      </c>
      <c r="G400" s="1409"/>
      <c r="H400" s="1409"/>
      <c r="I400" s="1410"/>
      <c r="J400" s="1024"/>
      <c r="K400" s="1158">
        <f>K398*$N$2</f>
        <v>70</v>
      </c>
      <c r="L400" s="1055">
        <f>L398*$N$2</f>
        <v>83834.400000000009</v>
      </c>
      <c r="M400" s="1021"/>
      <c r="N400" s="1025"/>
      <c r="O400" s="1026"/>
      <c r="P400" s="1128"/>
    </row>
    <row r="401" spans="1:17" ht="7.5" customHeight="1" thickBot="1" x14ac:dyDescent="0.35">
      <c r="A401" s="1020"/>
      <c r="B401" s="1022"/>
      <c r="C401" s="1021"/>
      <c r="D401" s="1021"/>
      <c r="E401" s="1022"/>
      <c r="F401" s="1022"/>
      <c r="G401" s="1023"/>
      <c r="H401" s="1021"/>
      <c r="I401" s="1024"/>
      <c r="J401" s="1024"/>
      <c r="K401" s="1024"/>
      <c r="L401" s="1021"/>
      <c r="M401" s="1021"/>
      <c r="N401" s="1025"/>
      <c r="O401" s="1026"/>
      <c r="P401" s="1128"/>
    </row>
    <row r="402" spans="1:17" ht="17.25" thickBot="1" x14ac:dyDescent="0.35">
      <c r="A402" s="1020"/>
      <c r="B402" s="1022"/>
      <c r="C402" s="1021"/>
      <c r="D402" s="1021"/>
      <c r="E402" s="1022"/>
      <c r="F402" s="1408" t="s">
        <v>385</v>
      </c>
      <c r="G402" s="1409"/>
      <c r="H402" s="1409"/>
      <c r="I402" s="1410"/>
      <c r="J402" s="1024"/>
      <c r="K402" s="1158">
        <f>+K398+K400</f>
        <v>245</v>
      </c>
      <c r="L402" s="1055">
        <f>+L398+L400</f>
        <v>293420.40000000002</v>
      </c>
      <c r="M402" s="1021"/>
      <c r="N402" s="1025"/>
      <c r="O402" s="1026"/>
      <c r="P402" s="1128"/>
    </row>
    <row r="403" spans="1:17" ht="17.25" thickBot="1" x14ac:dyDescent="0.35">
      <c r="A403" s="1020"/>
      <c r="B403" s="1022"/>
      <c r="C403" s="1021"/>
      <c r="D403" s="1021"/>
      <c r="E403" s="1022"/>
      <c r="F403" s="1061"/>
      <c r="G403" s="1062"/>
      <c r="H403" s="1063"/>
      <c r="I403" s="1064"/>
      <c r="J403" s="1024"/>
      <c r="K403" s="1159"/>
      <c r="L403" s="1068">
        <f>L402/I365</f>
        <v>9780.68</v>
      </c>
      <c r="M403" s="1069">
        <f>(K402-L403)*I365</f>
        <v>-286070.40000000002</v>
      </c>
      <c r="N403" s="1025"/>
      <c r="O403" s="1026"/>
      <c r="P403" s="1128"/>
    </row>
    <row r="404" spans="1:17" ht="16.5" x14ac:dyDescent="0.3">
      <c r="A404" s="1020"/>
      <c r="B404" s="1022"/>
      <c r="C404" s="1021"/>
      <c r="D404" s="1021"/>
      <c r="E404" s="1022"/>
      <c r="F404" s="1061"/>
      <c r="G404" s="1062"/>
      <c r="H404" s="1063"/>
      <c r="I404" s="1064"/>
      <c r="J404" s="1024"/>
      <c r="K404" s="1160"/>
      <c r="L404" s="1070"/>
      <c r="M404" s="1071"/>
      <c r="N404" s="1072"/>
      <c r="O404" s="1026"/>
      <c r="P404" s="1128"/>
    </row>
    <row r="405" spans="1:17" ht="16.5" x14ac:dyDescent="0.3">
      <c r="A405" s="1020"/>
      <c r="B405" s="1106"/>
      <c r="C405" s="1152"/>
      <c r="D405" s="1152"/>
      <c r="E405" s="1022"/>
      <c r="F405" s="1022"/>
      <c r="G405" s="1023"/>
      <c r="H405" s="1021"/>
      <c r="I405" s="1024"/>
      <c r="J405" s="1024"/>
      <c r="K405" s="1024"/>
      <c r="L405" s="1021"/>
      <c r="M405" s="1021"/>
      <c r="N405" s="1025"/>
      <c r="O405" s="1026"/>
      <c r="P405" s="1128"/>
    </row>
    <row r="406" spans="1:17" ht="16.5" x14ac:dyDescent="0.3">
      <c r="A406" s="1020"/>
      <c r="B406" s="1105" t="s">
        <v>379</v>
      </c>
      <c r="C406" s="1038"/>
      <c r="D406" s="1414" t="s">
        <v>341</v>
      </c>
      <c r="E406" s="1414"/>
      <c r="F406" s="1414"/>
      <c r="G406" s="1414"/>
      <c r="H406" s="1038"/>
      <c r="I406" s="1039" t="s">
        <v>25</v>
      </c>
      <c r="J406" s="1040"/>
      <c r="K406" s="1039" t="s">
        <v>24</v>
      </c>
      <c r="L406" s="1021"/>
      <c r="M406" s="1021"/>
      <c r="N406" s="1025"/>
      <c r="O406" s="1026"/>
      <c r="P406" s="1128"/>
    </row>
    <row r="407" spans="1:17" s="1037" customFormat="1" ht="30.75" customHeight="1" x14ac:dyDescent="0.25">
      <c r="A407" s="1033"/>
      <c r="B407" s="1074">
        <f>'(01)A. TRABAJO EXTRA.'!B37</f>
        <v>401.02</v>
      </c>
      <c r="C407" s="1034"/>
      <c r="D407" s="1428" t="str">
        <f>'(01)A. TRABAJO EXTRA.'!C37</f>
        <v>COLUMNA (0.10m x 0.15m + 2 NO. 3 + ESL NO. 2 @ 0.20m)</v>
      </c>
      <c r="E407" s="1429"/>
      <c r="F407" s="1429"/>
      <c r="G407" s="1429"/>
      <c r="H407" s="1075"/>
      <c r="I407" s="1074">
        <f>'(01)A. TRABAJO EXTRA.'!G37</f>
        <v>4</v>
      </c>
      <c r="J407" s="1076"/>
      <c r="K407" s="1155" t="str">
        <f>'(01)A. TRABAJO EXTRA.'!F37</f>
        <v>ml</v>
      </c>
      <c r="L407" s="1034"/>
      <c r="M407" s="1034"/>
      <c r="N407" s="1035"/>
      <c r="O407" s="1036"/>
      <c r="P407" s="1129"/>
      <c r="Q407" s="1132"/>
    </row>
    <row r="408" spans="1:17" ht="17.25" thickBot="1" x14ac:dyDescent="0.35">
      <c r="A408" s="1020"/>
      <c r="B408" s="1022"/>
      <c r="C408" s="1021"/>
      <c r="D408" s="1021"/>
      <c r="E408" s="1022"/>
      <c r="F408" s="1022"/>
      <c r="G408" s="1023"/>
      <c r="H408" s="1021"/>
      <c r="I408" s="1024"/>
      <c r="J408" s="1024"/>
      <c r="K408" s="1024"/>
      <c r="L408" s="1021"/>
      <c r="M408" s="1021"/>
      <c r="N408" s="1025"/>
      <c r="O408" s="1026"/>
      <c r="P408" s="1128"/>
    </row>
    <row r="409" spans="1:17" ht="17.25" thickBot="1" x14ac:dyDescent="0.35">
      <c r="A409" s="1020"/>
      <c r="B409" s="1389" t="s">
        <v>343</v>
      </c>
      <c r="C409" s="1390"/>
      <c r="D409" s="1390"/>
      <c r="E409" s="1390"/>
      <c r="F409" s="1390"/>
      <c r="G409" s="1391"/>
      <c r="H409" s="1021"/>
      <c r="I409" s="1024"/>
      <c r="J409" s="1024"/>
      <c r="K409" s="1024"/>
      <c r="L409" s="1021"/>
      <c r="M409" s="1021"/>
      <c r="N409" s="1025"/>
      <c r="O409" s="1026"/>
      <c r="P409" s="1128"/>
    </row>
    <row r="410" spans="1:17" ht="16.5" x14ac:dyDescent="0.3">
      <c r="A410" s="1020"/>
      <c r="B410" s="1042" t="s">
        <v>49</v>
      </c>
      <c r="C410" s="1406" t="s">
        <v>341</v>
      </c>
      <c r="D410" s="1407"/>
      <c r="E410" s="1041" t="s">
        <v>380</v>
      </c>
      <c r="F410" s="1042" t="s">
        <v>25</v>
      </c>
      <c r="G410" s="1043" t="s">
        <v>24</v>
      </c>
      <c r="H410" s="1044"/>
      <c r="I410" s="1039" t="s">
        <v>342</v>
      </c>
      <c r="J410" s="1040"/>
      <c r="K410" s="1156" t="s">
        <v>27</v>
      </c>
      <c r="L410" s="1045" t="s">
        <v>381</v>
      </c>
      <c r="M410" s="1021"/>
      <c r="N410" s="1025"/>
      <c r="O410" s="1026"/>
      <c r="P410" s="1128"/>
    </row>
    <row r="411" spans="1:17" ht="16.5" x14ac:dyDescent="0.3">
      <c r="A411" s="1020"/>
      <c r="B411" s="1060">
        <v>1</v>
      </c>
      <c r="C411" s="1402" t="s">
        <v>408</v>
      </c>
      <c r="D411" s="1403"/>
      <c r="E411" s="1046">
        <f>I407</f>
        <v>4</v>
      </c>
      <c r="F411" s="1047">
        <v>0.2</v>
      </c>
      <c r="G411" s="1048" t="str">
        <f>IF(C411=0,0,VLOOKUP(C411,Tabla1[],2,FALSE))</f>
        <v>Varilla</v>
      </c>
      <c r="H411" s="1049"/>
      <c r="I411" s="1050">
        <f>IF(C411=0,0,VLOOKUP(C411,Tabla1[],3,FALSE))</f>
        <v>40</v>
      </c>
      <c r="J411" s="1051"/>
      <c r="K411" s="1157">
        <f>+F411*I411</f>
        <v>8</v>
      </c>
      <c r="L411" s="1052">
        <f>E411*I411</f>
        <v>160</v>
      </c>
      <c r="M411" s="1021"/>
      <c r="N411" s="1025"/>
      <c r="O411" s="1026"/>
      <c r="P411" s="1128"/>
    </row>
    <row r="412" spans="1:17" ht="16.5" x14ac:dyDescent="0.3">
      <c r="A412" s="1020"/>
      <c r="B412" s="1060">
        <v>2</v>
      </c>
      <c r="C412" s="1402" t="s">
        <v>418</v>
      </c>
      <c r="D412" s="1403"/>
      <c r="E412" s="1046">
        <f>I407*0.9</f>
        <v>3.6</v>
      </c>
      <c r="F412" s="1047">
        <v>0.1</v>
      </c>
      <c r="G412" s="1048" t="str">
        <f>IF(C412=0,0,VLOOKUP(C412,Tabla1[],2,FALSE))</f>
        <v>Varilla</v>
      </c>
      <c r="H412" s="1049"/>
      <c r="I412" s="1050">
        <f>IF(C412=0,0,VLOOKUP(C412,Tabla1[],3,FALSE))</f>
        <v>20</v>
      </c>
      <c r="J412" s="1051"/>
      <c r="K412" s="1157">
        <f t="shared" ref="K412:K418" si="54">+F412*I412</f>
        <v>2</v>
      </c>
      <c r="L412" s="1052">
        <f t="shared" ref="L412:L418" si="55">E412*I412</f>
        <v>72</v>
      </c>
      <c r="M412" s="1021"/>
      <c r="N412" s="1025"/>
      <c r="O412" s="1026"/>
      <c r="P412" s="1128"/>
    </row>
    <row r="413" spans="1:17" ht="16.5" x14ac:dyDescent="0.3">
      <c r="A413" s="1020"/>
      <c r="B413" s="1060">
        <v>3</v>
      </c>
      <c r="C413" s="1415" t="s">
        <v>531</v>
      </c>
      <c r="D413" s="1405"/>
      <c r="E413" s="1046">
        <f>I407*0.04</f>
        <v>0.16</v>
      </c>
      <c r="F413" s="1047">
        <v>0.15</v>
      </c>
      <c r="G413" s="1048" t="str">
        <f>IF(C413=0,0,VLOOKUP(C413,Tabla1[],2,FALSE))</f>
        <v>Saco</v>
      </c>
      <c r="H413" s="1049"/>
      <c r="I413" s="1050">
        <f>IF(C413=0,0,VLOOKUP(C413,Tabla1[],3,FALSE))</f>
        <v>80</v>
      </c>
      <c r="J413" s="1051"/>
      <c r="K413" s="1157">
        <f t="shared" si="54"/>
        <v>12</v>
      </c>
      <c r="L413" s="1052">
        <f t="shared" si="55"/>
        <v>12.8</v>
      </c>
      <c r="M413" s="1021"/>
      <c r="N413" s="1025"/>
      <c r="O413" s="1026"/>
      <c r="P413" s="1128"/>
    </row>
    <row r="414" spans="1:17" ht="16.5" x14ac:dyDescent="0.3">
      <c r="A414" s="1020"/>
      <c r="B414" s="1060">
        <v>4</v>
      </c>
      <c r="C414" s="1404" t="s">
        <v>463</v>
      </c>
      <c r="D414" s="1405"/>
      <c r="E414" s="1046">
        <f>I407*0.04</f>
        <v>0.16</v>
      </c>
      <c r="F414" s="1047">
        <v>0.01</v>
      </c>
      <c r="G414" s="1048" t="str">
        <f>IF(C414=0,0,VLOOKUP(C414,Tabla1[],2,FALSE))</f>
        <v>m³</v>
      </c>
      <c r="H414" s="1049"/>
      <c r="I414" s="1050">
        <f>IF(C414=0,0,VLOOKUP(C414,Tabla1[],3,FALSE))</f>
        <v>250</v>
      </c>
      <c r="J414" s="1051"/>
      <c r="K414" s="1157">
        <f t="shared" si="54"/>
        <v>2.5</v>
      </c>
      <c r="L414" s="1052">
        <f t="shared" si="55"/>
        <v>40</v>
      </c>
      <c r="M414" s="1021"/>
      <c r="N414" s="1025"/>
      <c r="O414" s="1026"/>
      <c r="P414" s="1128"/>
    </row>
    <row r="415" spans="1:17" ht="16.5" x14ac:dyDescent="0.3">
      <c r="A415" s="1020"/>
      <c r="B415" s="1060">
        <v>5</v>
      </c>
      <c r="C415" s="1404" t="s">
        <v>659</v>
      </c>
      <c r="D415" s="1405"/>
      <c r="E415" s="1046">
        <f>I407*25</f>
        <v>100</v>
      </c>
      <c r="F415" s="1047">
        <v>0.01</v>
      </c>
      <c r="G415" s="1048" t="str">
        <f>IF(C415=0,0,VLOOKUP(C415,Tabla1[],2,FALSE))</f>
        <v>m³</v>
      </c>
      <c r="H415" s="1049"/>
      <c r="I415" s="1050">
        <f>IF(C415=0,0,VLOOKUP(C415,Tabla1[],3,FALSE))</f>
        <v>250</v>
      </c>
      <c r="J415" s="1051"/>
      <c r="K415" s="1157">
        <f t="shared" si="54"/>
        <v>2.5</v>
      </c>
      <c r="L415" s="1052">
        <f t="shared" si="55"/>
        <v>25000</v>
      </c>
      <c r="M415" s="1021"/>
      <c r="N415" s="1025"/>
      <c r="O415" s="1026"/>
      <c r="P415" s="1128"/>
    </row>
    <row r="416" spans="1:17" ht="16.5" x14ac:dyDescent="0.3">
      <c r="A416" s="1020"/>
      <c r="B416" s="1060">
        <v>6</v>
      </c>
      <c r="C416" s="1434" t="s">
        <v>443</v>
      </c>
      <c r="D416" s="1434"/>
      <c r="E416" s="1046">
        <f>I407*8</f>
        <v>32</v>
      </c>
      <c r="F416" s="1047">
        <v>0.1</v>
      </c>
      <c r="G416" s="1048" t="str">
        <f>IF(C416=0,0,VLOOKUP(C416,Tabla1[],2,FALSE))</f>
        <v>Libra</v>
      </c>
      <c r="H416" s="1049"/>
      <c r="I416" s="1050">
        <f>IF(C416=0,0,VLOOKUP(C416,Tabla1[],3,FALSE))</f>
        <v>7</v>
      </c>
      <c r="J416" s="1051"/>
      <c r="K416" s="1157">
        <f t="shared" si="54"/>
        <v>0.70000000000000007</v>
      </c>
      <c r="L416" s="1052">
        <f t="shared" si="55"/>
        <v>224</v>
      </c>
      <c r="M416" s="1021"/>
      <c r="N416" s="1025"/>
      <c r="O416" s="1026"/>
      <c r="P416" s="1128"/>
    </row>
    <row r="417" spans="1:16" ht="16.5" x14ac:dyDescent="0.3">
      <c r="A417" s="1020"/>
      <c r="B417" s="1060">
        <v>7</v>
      </c>
      <c r="C417" s="1434" t="s">
        <v>549</v>
      </c>
      <c r="D417" s="1434"/>
      <c r="E417" s="1046">
        <f>I407*50</f>
        <v>200</v>
      </c>
      <c r="F417" s="1047">
        <v>0.03</v>
      </c>
      <c r="G417" s="1048" t="str">
        <f>IF(C417=0,0,VLOOKUP(C417,Tabla1[],2,FALSE))</f>
        <v>Libra</v>
      </c>
      <c r="H417" s="1049"/>
      <c r="I417" s="1050">
        <f>IF(C417=0,0,VLOOKUP(C417,Tabla1[],3,FALSE))</f>
        <v>10</v>
      </c>
      <c r="J417" s="1051"/>
      <c r="K417" s="1157">
        <f t="shared" si="54"/>
        <v>0.3</v>
      </c>
      <c r="L417" s="1052">
        <f t="shared" si="55"/>
        <v>2000</v>
      </c>
      <c r="M417" s="1021"/>
      <c r="N417" s="1025"/>
      <c r="O417" s="1026"/>
      <c r="P417" s="1128"/>
    </row>
    <row r="418" spans="1:16" ht="16.5" x14ac:dyDescent="0.3">
      <c r="A418" s="1020"/>
      <c r="B418" s="1060">
        <v>8</v>
      </c>
      <c r="C418" s="1434" t="s">
        <v>640</v>
      </c>
      <c r="D418" s="1434"/>
      <c r="E418" s="1046">
        <f>I407*1.7</f>
        <v>6.8</v>
      </c>
      <c r="F418" s="1047">
        <v>3</v>
      </c>
      <c r="G418" s="1048" t="str">
        <f>IF(C418=0,0,VLOOKUP(C418,Tabla1[],2,FALSE))</f>
        <v>pt</v>
      </c>
      <c r="H418" s="1049"/>
      <c r="I418" s="1050">
        <f>IF(C418=0,0,VLOOKUP(C418,Tabla1[],3,FALSE))</f>
        <v>10</v>
      </c>
      <c r="J418" s="1051"/>
      <c r="K418" s="1157">
        <f t="shared" si="54"/>
        <v>30</v>
      </c>
      <c r="L418" s="1052">
        <f t="shared" si="55"/>
        <v>68</v>
      </c>
      <c r="M418" s="1021"/>
      <c r="N418" s="1025"/>
      <c r="O418" s="1026"/>
      <c r="P418" s="1128"/>
    </row>
    <row r="419" spans="1:16" ht="17.25" thickBot="1" x14ac:dyDescent="0.35">
      <c r="A419" s="1020"/>
      <c r="B419" s="1022"/>
      <c r="C419" s="1021"/>
      <c r="D419" s="1021"/>
      <c r="E419" s="1022"/>
      <c r="F419" s="1022"/>
      <c r="G419" s="1023"/>
      <c r="H419" s="1021"/>
      <c r="I419" s="1024"/>
      <c r="J419" s="1024"/>
      <c r="K419" s="1024"/>
      <c r="L419" s="1021"/>
      <c r="M419" s="1021"/>
      <c r="N419" s="1025"/>
      <c r="O419" s="1026"/>
      <c r="P419" s="1128"/>
    </row>
    <row r="420" spans="1:16" ht="17.25" thickBot="1" x14ac:dyDescent="0.35">
      <c r="A420" s="1020"/>
      <c r="B420" s="1022"/>
      <c r="C420" s="1021"/>
      <c r="D420" s="1021"/>
      <c r="E420" s="1022"/>
      <c r="F420" s="1408" t="s">
        <v>344</v>
      </c>
      <c r="G420" s="1409"/>
      <c r="H420" s="1409"/>
      <c r="I420" s="1410"/>
      <c r="J420" s="1024"/>
      <c r="K420" s="1158">
        <f>+SUM(K411:K418)</f>
        <v>58</v>
      </c>
      <c r="L420" s="1055">
        <f>+SUM(L411:L418)</f>
        <v>27576.799999999999</v>
      </c>
      <c r="M420" s="1021"/>
      <c r="N420" s="1025"/>
      <c r="O420" s="1026"/>
      <c r="P420" s="1128"/>
    </row>
    <row r="421" spans="1:16" s="1131" customFormat="1" ht="17.25" thickBot="1" x14ac:dyDescent="0.35">
      <c r="A421" s="1020"/>
      <c r="B421" s="1022"/>
      <c r="C421" s="1021"/>
      <c r="D421" s="1021"/>
      <c r="E421" s="1022"/>
      <c r="F421" s="1022"/>
      <c r="G421" s="1023"/>
      <c r="H421" s="1021"/>
      <c r="I421" s="1024"/>
      <c r="J421" s="1024"/>
      <c r="K421" s="1024"/>
      <c r="L421" s="1021"/>
      <c r="M421" s="1021"/>
      <c r="N421" s="1025"/>
      <c r="O421" s="1026"/>
      <c r="P421" s="1128"/>
    </row>
    <row r="422" spans="1:16" s="1131" customFormat="1" ht="17.25" thickBot="1" x14ac:dyDescent="0.35">
      <c r="A422" s="1020"/>
      <c r="B422" s="1389" t="s">
        <v>382</v>
      </c>
      <c r="C422" s="1390"/>
      <c r="D422" s="1390"/>
      <c r="E422" s="1390"/>
      <c r="F422" s="1390"/>
      <c r="G422" s="1391"/>
      <c r="H422" s="1021"/>
      <c r="I422" s="1024"/>
      <c r="J422" s="1024"/>
      <c r="K422" s="1024"/>
      <c r="L422" s="1021"/>
      <c r="M422" s="1021"/>
      <c r="N422" s="1025"/>
      <c r="O422" s="1026"/>
      <c r="P422" s="1128"/>
    </row>
    <row r="423" spans="1:16" s="1131" customFormat="1" ht="16.5" x14ac:dyDescent="0.3">
      <c r="A423" s="1020"/>
      <c r="B423" s="1056" t="s">
        <v>49</v>
      </c>
      <c r="C423" s="1392" t="s">
        <v>341</v>
      </c>
      <c r="D423" s="1393"/>
      <c r="E423" s="1041" t="s">
        <v>380</v>
      </c>
      <c r="F423" s="1056" t="s">
        <v>25</v>
      </c>
      <c r="G423" s="1043" t="s">
        <v>24</v>
      </c>
      <c r="H423" s="1038"/>
      <c r="I423" s="1039" t="s">
        <v>342</v>
      </c>
      <c r="J423" s="1040"/>
      <c r="K423" s="1039" t="s">
        <v>27</v>
      </c>
      <c r="L423" s="1045" t="s">
        <v>381</v>
      </c>
      <c r="M423" s="1021"/>
      <c r="N423" s="1025"/>
      <c r="O423" s="1026"/>
      <c r="P423" s="1128"/>
    </row>
    <row r="424" spans="1:16" s="1131" customFormat="1" ht="16.5" x14ac:dyDescent="0.3">
      <c r="A424" s="1020"/>
      <c r="B424" s="1060"/>
      <c r="C424" s="1382"/>
      <c r="D424" s="1383"/>
      <c r="E424" s="1046"/>
      <c r="F424" s="1047"/>
      <c r="G424" s="1048"/>
      <c r="H424" s="1049"/>
      <c r="I424" s="1050">
        <f>IF(C424=0,0,VLOOKUP(C424,Tabla3[],3,FALSE))</f>
        <v>0</v>
      </c>
      <c r="J424" s="1024"/>
      <c r="K424" s="1157">
        <f>+F424*I424</f>
        <v>0</v>
      </c>
      <c r="L424" s="1052">
        <f>E424*I424</f>
        <v>0</v>
      </c>
      <c r="M424" s="1021"/>
      <c r="N424" s="1025"/>
      <c r="O424" s="1026"/>
      <c r="P424" s="1128"/>
    </row>
    <row r="425" spans="1:16" s="1131" customFormat="1" ht="16.5" x14ac:dyDescent="0.3">
      <c r="A425" s="1020"/>
      <c r="B425" s="1060"/>
      <c r="C425" s="1382"/>
      <c r="D425" s="1383"/>
      <c r="E425" s="1057"/>
      <c r="F425" s="1053"/>
      <c r="G425" s="1054"/>
      <c r="H425" s="1021"/>
      <c r="I425" s="1050">
        <f>IF(C425=0,0,VLOOKUP(C425,Tabla3[],3,FALSE))</f>
        <v>0</v>
      </c>
      <c r="J425" s="1024"/>
      <c r="K425" s="1157">
        <f t="shared" ref="K425:K427" si="56">+F425*I425</f>
        <v>0</v>
      </c>
      <c r="L425" s="1052">
        <f t="shared" ref="L425:L427" si="57">E425*I425</f>
        <v>0</v>
      </c>
      <c r="M425" s="1021"/>
      <c r="N425" s="1025"/>
      <c r="O425" s="1026"/>
      <c r="P425" s="1128"/>
    </row>
    <row r="426" spans="1:16" s="1131" customFormat="1" ht="16.5" x14ac:dyDescent="0.3">
      <c r="A426" s="1020"/>
      <c r="B426" s="1060"/>
      <c r="C426" s="1382"/>
      <c r="D426" s="1383"/>
      <c r="E426" s="1057"/>
      <c r="F426" s="1053"/>
      <c r="G426" s="1054"/>
      <c r="H426" s="1021"/>
      <c r="I426" s="1050">
        <f>IF(C426=0,0,VLOOKUP(C426,Tabla3[],3,FALSE))</f>
        <v>0</v>
      </c>
      <c r="J426" s="1024"/>
      <c r="K426" s="1157">
        <f t="shared" si="56"/>
        <v>0</v>
      </c>
      <c r="L426" s="1052">
        <f t="shared" si="57"/>
        <v>0</v>
      </c>
      <c r="M426" s="1021"/>
      <c r="N426" s="1025"/>
      <c r="O426" s="1026"/>
      <c r="P426" s="1128"/>
    </row>
    <row r="427" spans="1:16" s="1131" customFormat="1" ht="16.5" x14ac:dyDescent="0.3">
      <c r="A427" s="1020"/>
      <c r="B427" s="1060"/>
      <c r="C427" s="1384"/>
      <c r="D427" s="1385"/>
      <c r="E427" s="1057"/>
      <c r="F427" s="1053"/>
      <c r="G427" s="1054"/>
      <c r="H427" s="1021"/>
      <c r="I427" s="1050">
        <f>IF(C427=0,0,VLOOKUP(C427,Tabla3[],3,FALSE))</f>
        <v>0</v>
      </c>
      <c r="J427" s="1024"/>
      <c r="K427" s="1157">
        <f t="shared" si="56"/>
        <v>0</v>
      </c>
      <c r="L427" s="1052">
        <f t="shared" si="57"/>
        <v>0</v>
      </c>
      <c r="M427" s="1021"/>
      <c r="N427" s="1025"/>
      <c r="O427" s="1026"/>
      <c r="P427" s="1128"/>
    </row>
    <row r="428" spans="1:16" s="1131" customFormat="1" ht="17.25" thickBot="1" x14ac:dyDescent="0.35">
      <c r="A428" s="1020"/>
      <c r="B428" s="1022"/>
      <c r="C428" s="1021"/>
      <c r="D428" s="1021"/>
      <c r="E428" s="1022"/>
      <c r="F428" s="1022"/>
      <c r="G428" s="1023"/>
      <c r="H428" s="1021"/>
      <c r="I428" s="1024"/>
      <c r="J428" s="1024"/>
      <c r="K428" s="1024"/>
      <c r="L428" s="1021"/>
      <c r="M428" s="1021"/>
      <c r="N428" s="1025"/>
      <c r="O428" s="1026"/>
      <c r="P428" s="1128"/>
    </row>
    <row r="429" spans="1:16" s="1131" customFormat="1" ht="17.25" thickBot="1" x14ac:dyDescent="0.35">
      <c r="A429" s="1020"/>
      <c r="B429" s="1022"/>
      <c r="C429" s="1021"/>
      <c r="D429" s="1021"/>
      <c r="E429" s="1022"/>
      <c r="F429" s="1408" t="s">
        <v>387</v>
      </c>
      <c r="G429" s="1409"/>
      <c r="H429" s="1409"/>
      <c r="I429" s="1410"/>
      <c r="J429" s="1024"/>
      <c r="K429" s="1158">
        <f>+SUM(K424:K427)</f>
        <v>0</v>
      </c>
      <c r="L429" s="1055">
        <f>+SUM(L424:L427)</f>
        <v>0</v>
      </c>
      <c r="M429" s="1021"/>
      <c r="N429" s="1025"/>
      <c r="O429" s="1026"/>
      <c r="P429" s="1128"/>
    </row>
    <row r="430" spans="1:16" s="1131" customFormat="1" ht="17.25" thickBot="1" x14ac:dyDescent="0.35">
      <c r="A430" s="1020"/>
      <c r="B430" s="1022"/>
      <c r="C430" s="1021"/>
      <c r="D430" s="1021"/>
      <c r="E430" s="1022"/>
      <c r="F430" s="1022"/>
      <c r="G430" s="1023"/>
      <c r="H430" s="1021"/>
      <c r="I430" s="1024"/>
      <c r="J430" s="1024"/>
      <c r="K430" s="1024"/>
      <c r="L430" s="1021"/>
      <c r="M430" s="1021"/>
      <c r="N430" s="1025"/>
      <c r="O430" s="1026"/>
      <c r="P430" s="1128"/>
    </row>
    <row r="431" spans="1:16" s="1131" customFormat="1" ht="17.25" thickBot="1" x14ac:dyDescent="0.35">
      <c r="A431" s="1020"/>
      <c r="B431" s="1389" t="s">
        <v>345</v>
      </c>
      <c r="C431" s="1390"/>
      <c r="D431" s="1390"/>
      <c r="E431" s="1390"/>
      <c r="F431" s="1390"/>
      <c r="G431" s="1391"/>
      <c r="H431" s="1021"/>
      <c r="I431" s="1024"/>
      <c r="J431" s="1024"/>
      <c r="K431" s="1024"/>
      <c r="L431" s="1021"/>
      <c r="M431" s="1021"/>
      <c r="N431" s="1025"/>
      <c r="O431" s="1026"/>
      <c r="P431" s="1128"/>
    </row>
    <row r="432" spans="1:16" s="1131" customFormat="1" ht="16.5" x14ac:dyDescent="0.3">
      <c r="A432" s="1020"/>
      <c r="B432" s="1056" t="s">
        <v>49</v>
      </c>
      <c r="C432" s="1392" t="s">
        <v>341</v>
      </c>
      <c r="D432" s="1393"/>
      <c r="E432" s="1041" t="s">
        <v>380</v>
      </c>
      <c r="F432" s="1056" t="s">
        <v>25</v>
      </c>
      <c r="G432" s="1043" t="s">
        <v>24</v>
      </c>
      <c r="H432" s="1038"/>
      <c r="I432" s="1039" t="s">
        <v>342</v>
      </c>
      <c r="J432" s="1040"/>
      <c r="K432" s="1039" t="s">
        <v>27</v>
      </c>
      <c r="L432" s="1045" t="s">
        <v>381</v>
      </c>
      <c r="M432" s="1021"/>
      <c r="N432" s="1025"/>
      <c r="O432" s="1026"/>
      <c r="P432" s="1128"/>
    </row>
    <row r="433" spans="1:16" s="1131" customFormat="1" ht="16.5" x14ac:dyDescent="0.3">
      <c r="A433" s="1020"/>
      <c r="B433" s="1060">
        <v>1</v>
      </c>
      <c r="C433" s="1394" t="s">
        <v>413</v>
      </c>
      <c r="D433" s="1394"/>
      <c r="E433" s="1046">
        <f>I407</f>
        <v>4</v>
      </c>
      <c r="F433" s="1047">
        <f>ROUND(E433/I407,2)</f>
        <v>1</v>
      </c>
      <c r="G433" s="1048" t="str">
        <f>IF(C433=0,0,VLOOKUP(C433,Tabla2[],2,FALSE))</f>
        <v>ml</v>
      </c>
      <c r="H433" s="1049"/>
      <c r="I433" s="1050">
        <f>IF(C433=0,0,VLOOKUP(C433,Tabla2[],3,FALSE))+42</f>
        <v>92</v>
      </c>
      <c r="J433" s="1024"/>
      <c r="K433" s="1157">
        <f>+F433*I433</f>
        <v>92</v>
      </c>
      <c r="L433" s="1052">
        <f>E433*I433</f>
        <v>368</v>
      </c>
      <c r="M433" s="1021"/>
      <c r="N433" s="1025"/>
      <c r="O433" s="1026"/>
      <c r="P433" s="1128"/>
    </row>
    <row r="434" spans="1:16" s="1131" customFormat="1" ht="16.5" x14ac:dyDescent="0.3">
      <c r="A434" s="1020"/>
      <c r="B434" s="1060"/>
      <c r="C434" s="1411"/>
      <c r="D434" s="1411"/>
      <c r="E434" s="1046"/>
      <c r="F434" s="1047"/>
      <c r="G434" s="1048"/>
      <c r="H434" s="1021"/>
      <c r="I434" s="1050">
        <f>IF(C434=0,0,VLOOKUP(C434,Tabla2[],3,FALSE))</f>
        <v>0</v>
      </c>
      <c r="J434" s="1024"/>
      <c r="K434" s="1157">
        <f>+F434*I434</f>
        <v>0</v>
      </c>
      <c r="L434" s="1052">
        <f t="shared" ref="L434:L435" si="58">E434*I434</f>
        <v>0</v>
      </c>
      <c r="M434" s="1021"/>
      <c r="N434" s="1025"/>
      <c r="O434" s="1026"/>
      <c r="P434" s="1128"/>
    </row>
    <row r="435" spans="1:16" s="1131" customFormat="1" ht="16.5" x14ac:dyDescent="0.3">
      <c r="A435" s="1020"/>
      <c r="B435" s="1060"/>
      <c r="C435" s="1412"/>
      <c r="D435" s="1412"/>
      <c r="E435" s="1046"/>
      <c r="F435" s="1053"/>
      <c r="G435" s="1048"/>
      <c r="H435" s="1021"/>
      <c r="I435" s="1050">
        <f>IF(C435=0,0,VLOOKUP(C435,Tabla2[],3,FALSE))</f>
        <v>0</v>
      </c>
      <c r="J435" s="1024"/>
      <c r="K435" s="1157">
        <f t="shared" ref="K435" si="59">+F435*I435</f>
        <v>0</v>
      </c>
      <c r="L435" s="1052">
        <f t="shared" si="58"/>
        <v>0</v>
      </c>
      <c r="M435" s="1021"/>
      <c r="N435" s="1025"/>
      <c r="O435" s="1026"/>
      <c r="P435" s="1128"/>
    </row>
    <row r="436" spans="1:16" s="1131" customFormat="1" ht="17.25" thickBot="1" x14ac:dyDescent="0.35">
      <c r="A436" s="1020"/>
      <c r="B436" s="1022"/>
      <c r="C436" s="1021"/>
      <c r="D436" s="1021"/>
      <c r="E436" s="1022"/>
      <c r="F436" s="1022"/>
      <c r="G436" s="1023"/>
      <c r="H436" s="1021"/>
      <c r="I436" s="1024"/>
      <c r="J436" s="1024"/>
      <c r="K436" s="1024"/>
      <c r="L436" s="1021"/>
      <c r="M436" s="1021"/>
      <c r="N436" s="1025"/>
      <c r="O436" s="1026"/>
      <c r="P436" s="1128"/>
    </row>
    <row r="437" spans="1:16" ht="17.25" thickBot="1" x14ac:dyDescent="0.35">
      <c r="A437" s="1020"/>
      <c r="B437" s="1022"/>
      <c r="C437" s="1021"/>
      <c r="D437" s="1021"/>
      <c r="E437" s="1022"/>
      <c r="F437" s="1408" t="s">
        <v>346</v>
      </c>
      <c r="G437" s="1409"/>
      <c r="H437" s="1409"/>
      <c r="I437" s="1410"/>
      <c r="J437" s="1024"/>
      <c r="K437" s="1158">
        <f>+SUM(K433:K435)</f>
        <v>92</v>
      </c>
      <c r="L437" s="1055">
        <f>+SUM(L433:L435)</f>
        <v>368</v>
      </c>
      <c r="M437" s="1021"/>
      <c r="N437" s="1025"/>
      <c r="O437" s="1026"/>
      <c r="P437" s="1128"/>
    </row>
    <row r="438" spans="1:16" ht="16.5" x14ac:dyDescent="0.3">
      <c r="A438" s="1020"/>
      <c r="B438" s="1022"/>
      <c r="C438" s="1021"/>
      <c r="D438" s="1021"/>
      <c r="E438" s="1022"/>
      <c r="F438" s="1022"/>
      <c r="G438" s="1023"/>
      <c r="H438" s="1021"/>
      <c r="I438" s="1024"/>
      <c r="J438" s="1024"/>
      <c r="K438" s="1024"/>
      <c r="L438" s="1021"/>
      <c r="M438" s="1021"/>
      <c r="N438" s="1025"/>
      <c r="O438" s="1026"/>
      <c r="P438" s="1128"/>
    </row>
    <row r="439" spans="1:16" ht="15" customHeight="1" thickBot="1" x14ac:dyDescent="0.35">
      <c r="A439" s="1020"/>
      <c r="B439" s="1022"/>
      <c r="C439" s="1021"/>
      <c r="D439" s="1021"/>
      <c r="E439" s="1022"/>
      <c r="F439" s="1022"/>
      <c r="G439" s="1023"/>
      <c r="H439" s="1021"/>
      <c r="I439" s="1024"/>
      <c r="J439" s="1024"/>
      <c r="K439" s="1024"/>
      <c r="L439" s="1021"/>
      <c r="M439" s="1021"/>
      <c r="N439" s="1025"/>
      <c r="O439" s="1026"/>
      <c r="P439" s="1128"/>
    </row>
    <row r="440" spans="1:16" ht="17.25" thickBot="1" x14ac:dyDescent="0.35">
      <c r="A440" s="1020"/>
      <c r="B440" s="1022"/>
      <c r="C440" s="1021"/>
      <c r="D440" s="1021"/>
      <c r="E440" s="1022"/>
      <c r="F440" s="1408" t="s">
        <v>388</v>
      </c>
      <c r="G440" s="1409"/>
      <c r="H440" s="1409"/>
      <c r="I440" s="1410"/>
      <c r="J440" s="1024"/>
      <c r="K440" s="1158">
        <f>(+K420+K429+K437)</f>
        <v>150</v>
      </c>
      <c r="L440" s="1055">
        <f>(+L420+L429+L437)</f>
        <v>27944.799999999999</v>
      </c>
      <c r="M440" s="1021"/>
      <c r="N440" s="1065"/>
      <c r="O440" s="1066"/>
      <c r="P440" s="1130"/>
    </row>
    <row r="441" spans="1:16" ht="7.5" customHeight="1" thickBot="1" x14ac:dyDescent="0.35">
      <c r="A441" s="1020"/>
      <c r="B441" s="1022"/>
      <c r="C441" s="1021"/>
      <c r="D441" s="1021"/>
      <c r="E441" s="1022"/>
      <c r="F441" s="1022"/>
      <c r="G441" s="1023"/>
      <c r="H441" s="1021"/>
      <c r="I441" s="1024"/>
      <c r="J441" s="1024"/>
      <c r="K441" s="1024"/>
      <c r="L441" s="1021"/>
      <c r="M441" s="1021"/>
      <c r="N441" s="1065"/>
      <c r="O441" s="1067"/>
      <c r="P441" s="1130"/>
    </row>
    <row r="442" spans="1:16" ht="17.25" thickBot="1" x14ac:dyDescent="0.35">
      <c r="A442" s="1020"/>
      <c r="B442" s="1022"/>
      <c r="C442" s="1021"/>
      <c r="D442" s="1021"/>
      <c r="E442" s="1022"/>
      <c r="F442" s="1408" t="s">
        <v>384</v>
      </c>
      <c r="G442" s="1409"/>
      <c r="H442" s="1409"/>
      <c r="I442" s="1410"/>
      <c r="J442" s="1024"/>
      <c r="K442" s="1158">
        <f>K440*$N$2</f>
        <v>60</v>
      </c>
      <c r="L442" s="1055">
        <f>L440*$N$2</f>
        <v>11177.92</v>
      </c>
      <c r="M442" s="1021"/>
      <c r="N442" s="1025"/>
      <c r="O442" s="1026"/>
      <c r="P442" s="1128"/>
    </row>
    <row r="443" spans="1:16" ht="7.5" customHeight="1" thickBot="1" x14ac:dyDescent="0.35">
      <c r="A443" s="1020"/>
      <c r="B443" s="1022"/>
      <c r="C443" s="1021"/>
      <c r="D443" s="1021"/>
      <c r="E443" s="1022"/>
      <c r="F443" s="1022"/>
      <c r="G443" s="1023"/>
      <c r="H443" s="1021"/>
      <c r="I443" s="1024"/>
      <c r="J443" s="1024"/>
      <c r="K443" s="1024"/>
      <c r="L443" s="1021"/>
      <c r="M443" s="1021"/>
      <c r="N443" s="1025"/>
      <c r="O443" s="1026"/>
      <c r="P443" s="1128"/>
    </row>
    <row r="444" spans="1:16" ht="17.25" thickBot="1" x14ac:dyDescent="0.35">
      <c r="A444" s="1020"/>
      <c r="B444" s="1022"/>
      <c r="C444" s="1021"/>
      <c r="D444" s="1021"/>
      <c r="E444" s="1022"/>
      <c r="F444" s="1408" t="s">
        <v>385</v>
      </c>
      <c r="G444" s="1409"/>
      <c r="H444" s="1409"/>
      <c r="I444" s="1410"/>
      <c r="J444" s="1024"/>
      <c r="K444" s="1158">
        <f>+K440+K442</f>
        <v>210</v>
      </c>
      <c r="L444" s="1055">
        <f>+L440+L442</f>
        <v>39122.720000000001</v>
      </c>
      <c r="M444" s="1021"/>
      <c r="N444" s="1025"/>
      <c r="O444" s="1026"/>
      <c r="P444" s="1128"/>
    </row>
    <row r="445" spans="1:16" ht="17.25" thickBot="1" x14ac:dyDescent="0.35">
      <c r="A445" s="1020"/>
      <c r="B445" s="1022"/>
      <c r="C445" s="1021"/>
      <c r="D445" s="1021"/>
      <c r="E445" s="1022"/>
      <c r="F445" s="1061"/>
      <c r="G445" s="1062"/>
      <c r="H445" s="1063"/>
      <c r="I445" s="1064"/>
      <c r="J445" s="1024"/>
      <c r="K445" s="1159"/>
      <c r="L445" s="1068">
        <f>L444/I407</f>
        <v>9780.68</v>
      </c>
      <c r="M445" s="1069">
        <f>(K444-L445)*I407</f>
        <v>-38282.720000000001</v>
      </c>
      <c r="N445" s="1025"/>
      <c r="O445" s="1026"/>
      <c r="P445" s="1128"/>
    </row>
    <row r="446" spans="1:16" ht="16.5" x14ac:dyDescent="0.3">
      <c r="A446" s="1020"/>
      <c r="B446" s="1022"/>
      <c r="C446" s="1021"/>
      <c r="D446" s="1021"/>
      <c r="E446" s="1022"/>
      <c r="F446" s="1061"/>
      <c r="G446" s="1062"/>
      <c r="H446" s="1063"/>
      <c r="I446" s="1064"/>
      <c r="J446" s="1024"/>
      <c r="K446" s="1160"/>
      <c r="L446" s="1070"/>
      <c r="M446" s="1071"/>
      <c r="N446" s="1072"/>
      <c r="O446" s="1026"/>
      <c r="P446" s="1128"/>
    </row>
    <row r="447" spans="1:16" ht="16.5" x14ac:dyDescent="0.3">
      <c r="A447" s="1020"/>
      <c r="B447" s="1106"/>
      <c r="C447" s="1152"/>
      <c r="D447" s="1152"/>
      <c r="E447" s="1022"/>
      <c r="F447" s="1022"/>
      <c r="G447" s="1023"/>
      <c r="H447" s="1021"/>
      <c r="I447" s="1024"/>
      <c r="J447" s="1024"/>
      <c r="K447" s="1024"/>
      <c r="L447" s="1021"/>
      <c r="M447" s="1021"/>
      <c r="N447" s="1025"/>
      <c r="O447" s="1026"/>
      <c r="P447" s="1128"/>
    </row>
    <row r="448" spans="1:16" ht="16.5" x14ac:dyDescent="0.3">
      <c r="A448" s="1020"/>
      <c r="B448" s="1105" t="s">
        <v>379</v>
      </c>
      <c r="C448" s="1038"/>
      <c r="D448" s="1414" t="s">
        <v>341</v>
      </c>
      <c r="E448" s="1414"/>
      <c r="F448" s="1414"/>
      <c r="G448" s="1414"/>
      <c r="H448" s="1038"/>
      <c r="I448" s="1039" t="s">
        <v>25</v>
      </c>
      <c r="J448" s="1040"/>
      <c r="K448" s="1039" t="s">
        <v>24</v>
      </c>
      <c r="L448" s="1021"/>
      <c r="M448" s="1021"/>
      <c r="N448" s="1025"/>
      <c r="O448" s="1026"/>
      <c r="P448" s="1128"/>
    </row>
    <row r="449" spans="1:17" s="1037" customFormat="1" ht="30.75" customHeight="1" x14ac:dyDescent="0.25">
      <c r="A449" s="1033"/>
      <c r="B449" s="1074">
        <f>'(01)A. TRABAJO EXTRA.'!B38</f>
        <v>0</v>
      </c>
      <c r="C449" s="1034"/>
      <c r="D449" s="1428" t="str">
        <f>'(01)A. TRABAJO EXTRA.'!C38</f>
        <v>SOLERA DE HUMEDAD (0.15m X 0.20m + 4 NO. 3 + EST NO. 2 @ 0.20m)</v>
      </c>
      <c r="E449" s="1429"/>
      <c r="F449" s="1429"/>
      <c r="G449" s="1429"/>
      <c r="H449" s="1075"/>
      <c r="I449" s="1074">
        <f>'(01)A. TRABAJO EXTRA.'!G38</f>
        <v>18</v>
      </c>
      <c r="J449" s="1076"/>
      <c r="K449" s="1155" t="str">
        <f>'(01)A. TRABAJO EXTRA.'!F38</f>
        <v>ml</v>
      </c>
      <c r="L449" s="1034"/>
      <c r="M449" s="1034"/>
      <c r="N449" s="1035"/>
      <c r="O449" s="1036"/>
      <c r="P449" s="1129"/>
      <c r="Q449" s="1132"/>
    </row>
    <row r="450" spans="1:17" ht="17.25" thickBot="1" x14ac:dyDescent="0.35">
      <c r="A450" s="1020"/>
      <c r="B450" s="1022"/>
      <c r="C450" s="1021"/>
      <c r="D450" s="1021"/>
      <c r="E450" s="1022"/>
      <c r="F450" s="1022"/>
      <c r="G450" s="1023"/>
      <c r="H450" s="1021"/>
      <c r="I450" s="1024"/>
      <c r="J450" s="1024"/>
      <c r="K450" s="1024"/>
      <c r="L450" s="1021"/>
      <c r="M450" s="1021"/>
      <c r="N450" s="1025"/>
      <c r="O450" s="1026"/>
      <c r="P450" s="1128"/>
    </row>
    <row r="451" spans="1:17" ht="17.25" thickBot="1" x14ac:dyDescent="0.35">
      <c r="A451" s="1020"/>
      <c r="B451" s="1389" t="s">
        <v>343</v>
      </c>
      <c r="C451" s="1390"/>
      <c r="D451" s="1390"/>
      <c r="E451" s="1390"/>
      <c r="F451" s="1390"/>
      <c r="G451" s="1391"/>
      <c r="H451" s="1021"/>
      <c r="I451" s="1024"/>
      <c r="J451" s="1024"/>
      <c r="K451" s="1024"/>
      <c r="L451" s="1021"/>
      <c r="M451" s="1021"/>
      <c r="N451" s="1025"/>
      <c r="O451" s="1026"/>
      <c r="P451" s="1128"/>
    </row>
    <row r="452" spans="1:17" ht="16.5" x14ac:dyDescent="0.3">
      <c r="A452" s="1020"/>
      <c r="B452" s="1042" t="s">
        <v>49</v>
      </c>
      <c r="C452" s="1406" t="s">
        <v>341</v>
      </c>
      <c r="D452" s="1407"/>
      <c r="E452" s="1041" t="s">
        <v>380</v>
      </c>
      <c r="F452" s="1042" t="s">
        <v>25</v>
      </c>
      <c r="G452" s="1043" t="s">
        <v>24</v>
      </c>
      <c r="H452" s="1044"/>
      <c r="I452" s="1039" t="s">
        <v>342</v>
      </c>
      <c r="J452" s="1040"/>
      <c r="K452" s="1156" t="s">
        <v>27</v>
      </c>
      <c r="L452" s="1045" t="s">
        <v>381</v>
      </c>
      <c r="M452" s="1021"/>
      <c r="N452" s="1025"/>
      <c r="O452" s="1026"/>
      <c r="P452" s="1128"/>
    </row>
    <row r="453" spans="1:17" ht="16.5" x14ac:dyDescent="0.3">
      <c r="A453" s="1020"/>
      <c r="B453" s="1060">
        <v>1</v>
      </c>
      <c r="C453" s="1402" t="s">
        <v>408</v>
      </c>
      <c r="D453" s="1403"/>
      <c r="E453" s="1046">
        <f>I449</f>
        <v>18</v>
      </c>
      <c r="F453" s="1047">
        <v>0.6</v>
      </c>
      <c r="G453" s="1048" t="str">
        <f>IF(C453=0,0,VLOOKUP(C453,Tabla1[],2,FALSE))</f>
        <v>Varilla</v>
      </c>
      <c r="H453" s="1049"/>
      <c r="I453" s="1050">
        <f>IF(C453=0,0,VLOOKUP(C453,Tabla1[],3,FALSE))</f>
        <v>40</v>
      </c>
      <c r="J453" s="1051"/>
      <c r="K453" s="1157">
        <f>+F453*I453</f>
        <v>24</v>
      </c>
      <c r="L453" s="1052">
        <f>E453*I453</f>
        <v>720</v>
      </c>
      <c r="M453" s="1021"/>
      <c r="N453" s="1025"/>
      <c r="O453" s="1026"/>
      <c r="P453" s="1128"/>
    </row>
    <row r="454" spans="1:17" ht="16.5" x14ac:dyDescent="0.3">
      <c r="A454" s="1020"/>
      <c r="B454" s="1060">
        <v>2</v>
      </c>
      <c r="C454" s="1402" t="s">
        <v>418</v>
      </c>
      <c r="D454" s="1403"/>
      <c r="E454" s="1046">
        <f>I449*0.9</f>
        <v>16.2</v>
      </c>
      <c r="F454" s="1047">
        <v>0.3</v>
      </c>
      <c r="G454" s="1048" t="str">
        <f>IF(C454=0,0,VLOOKUP(C454,Tabla1[],2,FALSE))</f>
        <v>Varilla</v>
      </c>
      <c r="H454" s="1049"/>
      <c r="I454" s="1050">
        <f>IF(C454=0,0,VLOOKUP(C454,Tabla1[],3,FALSE))</f>
        <v>20</v>
      </c>
      <c r="J454" s="1051"/>
      <c r="K454" s="1157">
        <f t="shared" ref="K454:K460" si="60">+F454*I454</f>
        <v>6</v>
      </c>
      <c r="L454" s="1052">
        <f t="shared" ref="L454:L460" si="61">E454*I454</f>
        <v>324</v>
      </c>
      <c r="M454" s="1021"/>
      <c r="N454" s="1025"/>
      <c r="O454" s="1026"/>
      <c r="P454" s="1128"/>
    </row>
    <row r="455" spans="1:17" ht="16.5" x14ac:dyDescent="0.3">
      <c r="A455" s="1020"/>
      <c r="B455" s="1060">
        <v>3</v>
      </c>
      <c r="C455" s="1415" t="s">
        <v>531</v>
      </c>
      <c r="D455" s="1405"/>
      <c r="E455" s="1046">
        <f>I449*0.04</f>
        <v>0.72</v>
      </c>
      <c r="F455" s="1047">
        <v>0.2</v>
      </c>
      <c r="G455" s="1048" t="str">
        <f>IF(C455=0,0,VLOOKUP(C455,Tabla1[],2,FALSE))</f>
        <v>Saco</v>
      </c>
      <c r="H455" s="1049"/>
      <c r="I455" s="1050">
        <f>IF(C455=0,0,VLOOKUP(C455,Tabla1[],3,FALSE))</f>
        <v>80</v>
      </c>
      <c r="J455" s="1051"/>
      <c r="K455" s="1157">
        <f t="shared" si="60"/>
        <v>16</v>
      </c>
      <c r="L455" s="1052">
        <f t="shared" si="61"/>
        <v>57.599999999999994</v>
      </c>
      <c r="M455" s="1021"/>
      <c r="N455" s="1025"/>
      <c r="O455" s="1026"/>
      <c r="P455" s="1128"/>
    </row>
    <row r="456" spans="1:17" ht="16.5" x14ac:dyDescent="0.3">
      <c r="A456" s="1020"/>
      <c r="B456" s="1060">
        <v>4</v>
      </c>
      <c r="C456" s="1404" t="s">
        <v>463</v>
      </c>
      <c r="D456" s="1405"/>
      <c r="E456" s="1046">
        <f>I449*0.04</f>
        <v>0.72</v>
      </c>
      <c r="F456" s="1047">
        <v>0.01</v>
      </c>
      <c r="G456" s="1048" t="str">
        <f>IF(C456=0,0,VLOOKUP(C456,Tabla1[],2,FALSE))</f>
        <v>m³</v>
      </c>
      <c r="H456" s="1049"/>
      <c r="I456" s="1050">
        <f>IF(C456=0,0,VLOOKUP(C456,Tabla1[],3,FALSE))</f>
        <v>250</v>
      </c>
      <c r="J456" s="1051"/>
      <c r="K456" s="1157">
        <f t="shared" si="60"/>
        <v>2.5</v>
      </c>
      <c r="L456" s="1052">
        <f t="shared" si="61"/>
        <v>180</v>
      </c>
      <c r="M456" s="1021"/>
      <c r="N456" s="1025"/>
      <c r="O456" s="1026"/>
      <c r="P456" s="1128"/>
    </row>
    <row r="457" spans="1:17" ht="16.5" x14ac:dyDescent="0.3">
      <c r="A457" s="1020"/>
      <c r="B457" s="1060">
        <v>5</v>
      </c>
      <c r="C457" s="1404" t="s">
        <v>659</v>
      </c>
      <c r="D457" s="1405"/>
      <c r="E457" s="1046">
        <f>I449*25</f>
        <v>450</v>
      </c>
      <c r="F457" s="1047">
        <v>0.01</v>
      </c>
      <c r="G457" s="1048" t="str">
        <f>IF(C457=0,0,VLOOKUP(C457,Tabla1[],2,FALSE))</f>
        <v>m³</v>
      </c>
      <c r="H457" s="1049"/>
      <c r="I457" s="1050">
        <f>IF(C457=0,0,VLOOKUP(C457,Tabla1[],3,FALSE))</f>
        <v>250</v>
      </c>
      <c r="J457" s="1051"/>
      <c r="K457" s="1157">
        <f t="shared" si="60"/>
        <v>2.5</v>
      </c>
      <c r="L457" s="1052">
        <f t="shared" si="61"/>
        <v>112500</v>
      </c>
      <c r="M457" s="1021"/>
      <c r="N457" s="1025"/>
      <c r="O457" s="1026"/>
      <c r="P457" s="1128"/>
    </row>
    <row r="458" spans="1:17" ht="16.5" x14ac:dyDescent="0.3">
      <c r="A458" s="1020"/>
      <c r="B458" s="1060">
        <v>6</v>
      </c>
      <c r="C458" s="1434" t="s">
        <v>443</v>
      </c>
      <c r="D458" s="1434"/>
      <c r="E458" s="1046">
        <f>I449*8</f>
        <v>144</v>
      </c>
      <c r="F458" s="1047">
        <v>0.1</v>
      </c>
      <c r="G458" s="1048" t="str">
        <f>IF(C458=0,0,VLOOKUP(C458,Tabla1[],2,FALSE))</f>
        <v>Libra</v>
      </c>
      <c r="H458" s="1049"/>
      <c r="I458" s="1050">
        <f>IF(C458=0,0,VLOOKUP(C458,Tabla1[],3,FALSE))</f>
        <v>7</v>
      </c>
      <c r="J458" s="1051"/>
      <c r="K458" s="1157">
        <f t="shared" si="60"/>
        <v>0.70000000000000007</v>
      </c>
      <c r="L458" s="1052">
        <f t="shared" si="61"/>
        <v>1008</v>
      </c>
      <c r="M458" s="1021"/>
      <c r="N458" s="1025"/>
      <c r="O458" s="1026"/>
      <c r="P458" s="1128"/>
    </row>
    <row r="459" spans="1:17" ht="16.5" x14ac:dyDescent="0.3">
      <c r="A459" s="1020"/>
      <c r="B459" s="1060">
        <v>7</v>
      </c>
      <c r="C459" s="1434" t="s">
        <v>549</v>
      </c>
      <c r="D459" s="1434"/>
      <c r="E459" s="1046">
        <f>I449*50</f>
        <v>900</v>
      </c>
      <c r="F459" s="1047">
        <v>0.13</v>
      </c>
      <c r="G459" s="1048" t="str">
        <f>IF(C459=0,0,VLOOKUP(C459,Tabla1[],2,FALSE))</f>
        <v>Libra</v>
      </c>
      <c r="H459" s="1049"/>
      <c r="I459" s="1050">
        <f>IF(C459=0,0,VLOOKUP(C459,Tabla1[],3,FALSE))</f>
        <v>10</v>
      </c>
      <c r="J459" s="1051"/>
      <c r="K459" s="1157">
        <f t="shared" si="60"/>
        <v>1.3</v>
      </c>
      <c r="L459" s="1052">
        <f t="shared" si="61"/>
        <v>9000</v>
      </c>
      <c r="M459" s="1021"/>
      <c r="N459" s="1025"/>
      <c r="O459" s="1026"/>
      <c r="P459" s="1128"/>
    </row>
    <row r="460" spans="1:17" ht="16.5" x14ac:dyDescent="0.3">
      <c r="A460" s="1020"/>
      <c r="B460" s="1060">
        <v>8</v>
      </c>
      <c r="C460" s="1434" t="s">
        <v>640</v>
      </c>
      <c r="D460" s="1434"/>
      <c r="E460" s="1046">
        <f>I449*1.7</f>
        <v>30.599999999999998</v>
      </c>
      <c r="F460" s="1047">
        <v>3</v>
      </c>
      <c r="G460" s="1048" t="str">
        <f>IF(C460=0,0,VLOOKUP(C460,Tabla1[],2,FALSE))</f>
        <v>pt</v>
      </c>
      <c r="H460" s="1049"/>
      <c r="I460" s="1050">
        <f>IF(C460=0,0,VLOOKUP(C460,Tabla1[],3,FALSE))</f>
        <v>10</v>
      </c>
      <c r="J460" s="1051"/>
      <c r="K460" s="1157">
        <f t="shared" si="60"/>
        <v>30</v>
      </c>
      <c r="L460" s="1052">
        <f t="shared" si="61"/>
        <v>306</v>
      </c>
      <c r="M460" s="1021"/>
      <c r="N460" s="1025"/>
      <c r="O460" s="1026"/>
      <c r="P460" s="1128"/>
    </row>
    <row r="461" spans="1:17" ht="17.25" thickBot="1" x14ac:dyDescent="0.35">
      <c r="A461" s="1020"/>
      <c r="B461" s="1022"/>
      <c r="C461" s="1021"/>
      <c r="D461" s="1021"/>
      <c r="E461" s="1022"/>
      <c r="F461" s="1022"/>
      <c r="G461" s="1023"/>
      <c r="H461" s="1021"/>
      <c r="I461" s="1024"/>
      <c r="J461" s="1024"/>
      <c r="K461" s="1024"/>
      <c r="L461" s="1021"/>
      <c r="M461" s="1021"/>
      <c r="N461" s="1025"/>
      <c r="O461" s="1026"/>
      <c r="P461" s="1128"/>
    </row>
    <row r="462" spans="1:17" ht="17.25" thickBot="1" x14ac:dyDescent="0.35">
      <c r="A462" s="1020"/>
      <c r="B462" s="1022"/>
      <c r="C462" s="1021"/>
      <c r="D462" s="1021"/>
      <c r="E462" s="1022"/>
      <c r="F462" s="1408" t="s">
        <v>344</v>
      </c>
      <c r="G462" s="1409"/>
      <c r="H462" s="1409"/>
      <c r="I462" s="1410"/>
      <c r="J462" s="1024"/>
      <c r="K462" s="1158">
        <f>+SUM(K453:K460)</f>
        <v>83</v>
      </c>
      <c r="L462" s="1055">
        <f>+SUM(L453:L460)</f>
        <v>124095.6</v>
      </c>
      <c r="M462" s="1021"/>
      <c r="N462" s="1025"/>
      <c r="O462" s="1026"/>
      <c r="P462" s="1128"/>
    </row>
    <row r="463" spans="1:17" s="1131" customFormat="1" ht="17.25" thickBot="1" x14ac:dyDescent="0.35">
      <c r="A463" s="1020"/>
      <c r="B463" s="1022"/>
      <c r="C463" s="1021"/>
      <c r="D463" s="1021"/>
      <c r="E463" s="1022"/>
      <c r="F463" s="1022"/>
      <c r="G463" s="1023"/>
      <c r="H463" s="1021"/>
      <c r="I463" s="1024"/>
      <c r="J463" s="1024"/>
      <c r="K463" s="1024"/>
      <c r="L463" s="1021"/>
      <c r="M463" s="1021"/>
      <c r="N463" s="1025"/>
      <c r="O463" s="1026"/>
      <c r="P463" s="1128"/>
    </row>
    <row r="464" spans="1:17" s="1131" customFormat="1" ht="17.25" thickBot="1" x14ac:dyDescent="0.35">
      <c r="A464" s="1020"/>
      <c r="B464" s="1389" t="s">
        <v>382</v>
      </c>
      <c r="C464" s="1390"/>
      <c r="D464" s="1390"/>
      <c r="E464" s="1390"/>
      <c r="F464" s="1390"/>
      <c r="G464" s="1391"/>
      <c r="H464" s="1021"/>
      <c r="I464" s="1024"/>
      <c r="J464" s="1024"/>
      <c r="K464" s="1024"/>
      <c r="L464" s="1021"/>
      <c r="M464" s="1021"/>
      <c r="N464" s="1025"/>
      <c r="O464" s="1026"/>
      <c r="P464" s="1128"/>
    </row>
    <row r="465" spans="1:16" s="1131" customFormat="1" ht="16.5" x14ac:dyDescent="0.3">
      <c r="A465" s="1020"/>
      <c r="B465" s="1056" t="s">
        <v>49</v>
      </c>
      <c r="C465" s="1392" t="s">
        <v>341</v>
      </c>
      <c r="D465" s="1393"/>
      <c r="E465" s="1041" t="s">
        <v>380</v>
      </c>
      <c r="F465" s="1056" t="s">
        <v>25</v>
      </c>
      <c r="G465" s="1043" t="s">
        <v>24</v>
      </c>
      <c r="H465" s="1038"/>
      <c r="I465" s="1039" t="s">
        <v>342</v>
      </c>
      <c r="J465" s="1040"/>
      <c r="K465" s="1039" t="s">
        <v>27</v>
      </c>
      <c r="L465" s="1045" t="s">
        <v>381</v>
      </c>
      <c r="M465" s="1021"/>
      <c r="N465" s="1025"/>
      <c r="O465" s="1026"/>
      <c r="P465" s="1128"/>
    </row>
    <row r="466" spans="1:16" s="1131" customFormat="1" ht="16.5" x14ac:dyDescent="0.3">
      <c r="A466" s="1020"/>
      <c r="B466" s="1060"/>
      <c r="C466" s="1382"/>
      <c r="D466" s="1383"/>
      <c r="E466" s="1046"/>
      <c r="F466" s="1047"/>
      <c r="G466" s="1048"/>
      <c r="H466" s="1049"/>
      <c r="I466" s="1050">
        <f>IF(C466=0,0,VLOOKUP(C466,Tabla3[],3,FALSE))</f>
        <v>0</v>
      </c>
      <c r="J466" s="1024"/>
      <c r="K466" s="1157">
        <f>+F466*I466</f>
        <v>0</v>
      </c>
      <c r="L466" s="1052">
        <f>E466*I466</f>
        <v>0</v>
      </c>
      <c r="M466" s="1021"/>
      <c r="N466" s="1025"/>
      <c r="O466" s="1026"/>
      <c r="P466" s="1128"/>
    </row>
    <row r="467" spans="1:16" s="1131" customFormat="1" ht="16.5" x14ac:dyDescent="0.3">
      <c r="A467" s="1020"/>
      <c r="B467" s="1060"/>
      <c r="C467" s="1382"/>
      <c r="D467" s="1383"/>
      <c r="E467" s="1057"/>
      <c r="F467" s="1053"/>
      <c r="G467" s="1054"/>
      <c r="H467" s="1021"/>
      <c r="I467" s="1050">
        <f>IF(C467=0,0,VLOOKUP(C467,Tabla3[],3,FALSE))</f>
        <v>0</v>
      </c>
      <c r="J467" s="1024"/>
      <c r="K467" s="1157">
        <f t="shared" ref="K467:K469" si="62">+F467*I467</f>
        <v>0</v>
      </c>
      <c r="L467" s="1052">
        <f t="shared" ref="L467:L469" si="63">E467*I467</f>
        <v>0</v>
      </c>
      <c r="M467" s="1021"/>
      <c r="N467" s="1025"/>
      <c r="O467" s="1026"/>
      <c r="P467" s="1128"/>
    </row>
    <row r="468" spans="1:16" s="1131" customFormat="1" ht="16.5" x14ac:dyDescent="0.3">
      <c r="A468" s="1020"/>
      <c r="B468" s="1060"/>
      <c r="C468" s="1382"/>
      <c r="D468" s="1383"/>
      <c r="E468" s="1057"/>
      <c r="F468" s="1053"/>
      <c r="G468" s="1054"/>
      <c r="H468" s="1021"/>
      <c r="I468" s="1050">
        <f>IF(C468=0,0,VLOOKUP(C468,Tabla3[],3,FALSE))</f>
        <v>0</v>
      </c>
      <c r="J468" s="1024"/>
      <c r="K468" s="1157">
        <f t="shared" si="62"/>
        <v>0</v>
      </c>
      <c r="L468" s="1052">
        <f t="shared" si="63"/>
        <v>0</v>
      </c>
      <c r="M468" s="1021"/>
      <c r="N468" s="1025"/>
      <c r="O468" s="1026"/>
      <c r="P468" s="1128"/>
    </row>
    <row r="469" spans="1:16" s="1131" customFormat="1" ht="16.5" x14ac:dyDescent="0.3">
      <c r="A469" s="1020"/>
      <c r="B469" s="1060"/>
      <c r="C469" s="1384"/>
      <c r="D469" s="1385"/>
      <c r="E469" s="1057"/>
      <c r="F469" s="1053"/>
      <c r="G469" s="1054"/>
      <c r="H469" s="1021"/>
      <c r="I469" s="1050">
        <f>IF(C469=0,0,VLOOKUP(C469,Tabla3[],3,FALSE))</f>
        <v>0</v>
      </c>
      <c r="J469" s="1024"/>
      <c r="K469" s="1157">
        <f t="shared" si="62"/>
        <v>0</v>
      </c>
      <c r="L469" s="1052">
        <f t="shared" si="63"/>
        <v>0</v>
      </c>
      <c r="M469" s="1021"/>
      <c r="N469" s="1025"/>
      <c r="O469" s="1026"/>
      <c r="P469" s="1128"/>
    </row>
    <row r="470" spans="1:16" s="1131" customFormat="1" ht="17.25" thickBot="1" x14ac:dyDescent="0.35">
      <c r="A470" s="1020"/>
      <c r="B470" s="1022"/>
      <c r="C470" s="1021"/>
      <c r="D470" s="1021"/>
      <c r="E470" s="1022"/>
      <c r="F470" s="1022"/>
      <c r="G470" s="1023"/>
      <c r="H470" s="1021"/>
      <c r="I470" s="1024"/>
      <c r="J470" s="1024"/>
      <c r="K470" s="1024"/>
      <c r="L470" s="1021"/>
      <c r="M470" s="1021"/>
      <c r="N470" s="1025"/>
      <c r="O470" s="1026"/>
      <c r="P470" s="1128"/>
    </row>
    <row r="471" spans="1:16" s="1131" customFormat="1" ht="17.25" thickBot="1" x14ac:dyDescent="0.35">
      <c r="A471" s="1020"/>
      <c r="B471" s="1022"/>
      <c r="C471" s="1021"/>
      <c r="D471" s="1021"/>
      <c r="E471" s="1022"/>
      <c r="F471" s="1408" t="s">
        <v>387</v>
      </c>
      <c r="G471" s="1409"/>
      <c r="H471" s="1409"/>
      <c r="I471" s="1410"/>
      <c r="J471" s="1024"/>
      <c r="K471" s="1158">
        <f>+SUM(K466:K469)</f>
        <v>0</v>
      </c>
      <c r="L471" s="1055">
        <f>+SUM(L466:L469)</f>
        <v>0</v>
      </c>
      <c r="M471" s="1021"/>
      <c r="N471" s="1025"/>
      <c r="O471" s="1026"/>
      <c r="P471" s="1128"/>
    </row>
    <row r="472" spans="1:16" s="1131" customFormat="1" ht="17.25" thickBot="1" x14ac:dyDescent="0.35">
      <c r="A472" s="1020"/>
      <c r="B472" s="1022"/>
      <c r="C472" s="1021"/>
      <c r="D472" s="1021"/>
      <c r="E472" s="1022"/>
      <c r="F472" s="1022"/>
      <c r="G472" s="1023"/>
      <c r="H472" s="1021"/>
      <c r="I472" s="1024"/>
      <c r="J472" s="1024"/>
      <c r="K472" s="1024"/>
      <c r="L472" s="1021"/>
      <c r="M472" s="1021"/>
      <c r="N472" s="1025"/>
      <c r="O472" s="1026"/>
      <c r="P472" s="1128"/>
    </row>
    <row r="473" spans="1:16" s="1131" customFormat="1" ht="17.25" thickBot="1" x14ac:dyDescent="0.35">
      <c r="A473" s="1020"/>
      <c r="B473" s="1389" t="s">
        <v>345</v>
      </c>
      <c r="C473" s="1390"/>
      <c r="D473" s="1390"/>
      <c r="E473" s="1390"/>
      <c r="F473" s="1390"/>
      <c r="G473" s="1391"/>
      <c r="H473" s="1021"/>
      <c r="I473" s="1024"/>
      <c r="J473" s="1024"/>
      <c r="K473" s="1024"/>
      <c r="L473" s="1021"/>
      <c r="M473" s="1021"/>
      <c r="N473" s="1025"/>
      <c r="O473" s="1026"/>
      <c r="P473" s="1128"/>
    </row>
    <row r="474" spans="1:16" s="1131" customFormat="1" ht="16.5" x14ac:dyDescent="0.3">
      <c r="A474" s="1020"/>
      <c r="B474" s="1056" t="s">
        <v>49</v>
      </c>
      <c r="C474" s="1392" t="s">
        <v>341</v>
      </c>
      <c r="D474" s="1393"/>
      <c r="E474" s="1041" t="s">
        <v>380</v>
      </c>
      <c r="F474" s="1056" t="s">
        <v>25</v>
      </c>
      <c r="G474" s="1043" t="s">
        <v>24</v>
      </c>
      <c r="H474" s="1038"/>
      <c r="I474" s="1039" t="s">
        <v>342</v>
      </c>
      <c r="J474" s="1040"/>
      <c r="K474" s="1039" t="s">
        <v>27</v>
      </c>
      <c r="L474" s="1045" t="s">
        <v>381</v>
      </c>
      <c r="M474" s="1021"/>
      <c r="N474" s="1025"/>
      <c r="O474" s="1026"/>
      <c r="P474" s="1128"/>
    </row>
    <row r="475" spans="1:16" s="1131" customFormat="1" ht="16.5" x14ac:dyDescent="0.3">
      <c r="A475" s="1020"/>
      <c r="B475" s="1060">
        <v>1</v>
      </c>
      <c r="C475" s="1394" t="s">
        <v>419</v>
      </c>
      <c r="D475" s="1394"/>
      <c r="E475" s="1046">
        <f>I449</f>
        <v>18</v>
      </c>
      <c r="F475" s="1047">
        <v>1</v>
      </c>
      <c r="G475" s="1048" t="str">
        <f>IF(C475=0,0,VLOOKUP(C475,Tabla2[],2,FALSE))</f>
        <v>ml</v>
      </c>
      <c r="H475" s="1049"/>
      <c r="I475" s="1050">
        <f>IF(C475=0,0,VLOOKUP(C475,Tabla2[],3,FALSE))+42+25</f>
        <v>92</v>
      </c>
      <c r="J475" s="1024"/>
      <c r="K475" s="1157">
        <f>+F475*I475</f>
        <v>92</v>
      </c>
      <c r="L475" s="1052">
        <f>E475*I475</f>
        <v>1656</v>
      </c>
      <c r="M475" s="1021"/>
      <c r="N475" s="1025"/>
      <c r="O475" s="1026"/>
      <c r="P475" s="1128"/>
    </row>
    <row r="476" spans="1:16" s="1131" customFormat="1" ht="16.5" x14ac:dyDescent="0.3">
      <c r="A476" s="1020"/>
      <c r="B476" s="1060"/>
      <c r="C476" s="1411"/>
      <c r="D476" s="1411"/>
      <c r="E476" s="1046"/>
      <c r="F476" s="1047"/>
      <c r="G476" s="1048"/>
      <c r="H476" s="1021"/>
      <c r="I476" s="1050">
        <f>IF(C476=0,0,VLOOKUP(C476,Tabla2[],3,FALSE))</f>
        <v>0</v>
      </c>
      <c r="J476" s="1024"/>
      <c r="K476" s="1157">
        <f>+F476*I476</f>
        <v>0</v>
      </c>
      <c r="L476" s="1052">
        <f t="shared" ref="L476:L477" si="64">E476*I476</f>
        <v>0</v>
      </c>
      <c r="M476" s="1021"/>
      <c r="N476" s="1025"/>
      <c r="O476" s="1026"/>
      <c r="P476" s="1128"/>
    </row>
    <row r="477" spans="1:16" s="1131" customFormat="1" ht="16.5" x14ac:dyDescent="0.3">
      <c r="A477" s="1020"/>
      <c r="B477" s="1060"/>
      <c r="C477" s="1412"/>
      <c r="D477" s="1412"/>
      <c r="E477" s="1046"/>
      <c r="F477" s="1053"/>
      <c r="G477" s="1048"/>
      <c r="H477" s="1021"/>
      <c r="I477" s="1050">
        <f>IF(C477=0,0,VLOOKUP(C477,Tabla2[],3,FALSE))</f>
        <v>0</v>
      </c>
      <c r="J477" s="1024"/>
      <c r="K477" s="1157">
        <f t="shared" ref="K477" si="65">+F477*I477</f>
        <v>0</v>
      </c>
      <c r="L477" s="1052">
        <f t="shared" si="64"/>
        <v>0</v>
      </c>
      <c r="M477" s="1021"/>
      <c r="N477" s="1025"/>
      <c r="O477" s="1026"/>
      <c r="P477" s="1128"/>
    </row>
    <row r="478" spans="1:16" s="1131" customFormat="1" ht="17.25" thickBot="1" x14ac:dyDescent="0.35">
      <c r="A478" s="1020"/>
      <c r="B478" s="1022"/>
      <c r="C478" s="1021"/>
      <c r="D478" s="1021"/>
      <c r="E478" s="1022"/>
      <c r="F478" s="1022"/>
      <c r="G478" s="1023"/>
      <c r="H478" s="1021"/>
      <c r="I478" s="1024"/>
      <c r="J478" s="1024"/>
      <c r="K478" s="1024"/>
      <c r="L478" s="1021"/>
      <c r="M478" s="1021"/>
      <c r="N478" s="1025"/>
      <c r="O478" s="1026"/>
      <c r="P478" s="1128"/>
    </row>
    <row r="479" spans="1:16" ht="17.25" thickBot="1" x14ac:dyDescent="0.35">
      <c r="A479" s="1020"/>
      <c r="B479" s="1022"/>
      <c r="C479" s="1021"/>
      <c r="D479" s="1021"/>
      <c r="E479" s="1022"/>
      <c r="F479" s="1408" t="s">
        <v>346</v>
      </c>
      <c r="G479" s="1409"/>
      <c r="H479" s="1409"/>
      <c r="I479" s="1410"/>
      <c r="J479" s="1024"/>
      <c r="K479" s="1158">
        <f>+SUM(K475:K477)</f>
        <v>92</v>
      </c>
      <c r="L479" s="1055">
        <f>+SUM(L475:L477)</f>
        <v>1656</v>
      </c>
      <c r="M479" s="1021"/>
      <c r="N479" s="1025"/>
      <c r="O479" s="1026"/>
      <c r="P479" s="1128"/>
    </row>
    <row r="480" spans="1:16" ht="16.5" x14ac:dyDescent="0.3">
      <c r="A480" s="1020"/>
      <c r="B480" s="1022"/>
      <c r="C480" s="1021"/>
      <c r="D480" s="1021"/>
      <c r="E480" s="1022"/>
      <c r="F480" s="1022"/>
      <c r="G480" s="1023"/>
      <c r="H480" s="1021"/>
      <c r="I480" s="1024"/>
      <c r="J480" s="1024"/>
      <c r="K480" s="1024"/>
      <c r="L480" s="1021"/>
      <c r="M480" s="1021"/>
      <c r="N480" s="1025"/>
      <c r="O480" s="1026"/>
      <c r="P480" s="1128"/>
    </row>
    <row r="481" spans="1:17" ht="15" customHeight="1" thickBot="1" x14ac:dyDescent="0.35">
      <c r="A481" s="1020"/>
      <c r="B481" s="1022"/>
      <c r="C481" s="1021"/>
      <c r="D481" s="1021"/>
      <c r="E481" s="1022"/>
      <c r="F481" s="1022"/>
      <c r="G481" s="1023"/>
      <c r="H481" s="1021"/>
      <c r="I481" s="1024"/>
      <c r="J481" s="1024"/>
      <c r="K481" s="1024"/>
      <c r="L481" s="1021"/>
      <c r="M481" s="1021"/>
      <c r="N481" s="1025"/>
      <c r="O481" s="1026"/>
      <c r="P481" s="1128"/>
    </row>
    <row r="482" spans="1:17" ht="17.25" thickBot="1" x14ac:dyDescent="0.35">
      <c r="A482" s="1020"/>
      <c r="B482" s="1022"/>
      <c r="C482" s="1021"/>
      <c r="D482" s="1021"/>
      <c r="E482" s="1022"/>
      <c r="F482" s="1408" t="s">
        <v>388</v>
      </c>
      <c r="G482" s="1409"/>
      <c r="H482" s="1409"/>
      <c r="I482" s="1410"/>
      <c r="J482" s="1024"/>
      <c r="K482" s="1158">
        <f>(+K462+K471+K479)</f>
        <v>175</v>
      </c>
      <c r="L482" s="1055">
        <f>(+L462+L471+L479)</f>
        <v>125751.6</v>
      </c>
      <c r="M482" s="1021"/>
      <c r="N482" s="1065"/>
      <c r="O482" s="1066"/>
      <c r="P482" s="1130"/>
    </row>
    <row r="483" spans="1:17" ht="7.5" customHeight="1" thickBot="1" x14ac:dyDescent="0.35">
      <c r="A483" s="1020"/>
      <c r="B483" s="1022"/>
      <c r="C483" s="1021"/>
      <c r="D483" s="1021"/>
      <c r="E483" s="1022"/>
      <c r="F483" s="1022"/>
      <c r="G483" s="1023"/>
      <c r="H483" s="1021"/>
      <c r="I483" s="1024"/>
      <c r="J483" s="1024"/>
      <c r="K483" s="1024"/>
      <c r="L483" s="1021"/>
      <c r="M483" s="1021"/>
      <c r="N483" s="1065"/>
      <c r="O483" s="1067"/>
      <c r="P483" s="1130"/>
    </row>
    <row r="484" spans="1:17" ht="17.25" thickBot="1" x14ac:dyDescent="0.35">
      <c r="A484" s="1020"/>
      <c r="B484" s="1022"/>
      <c r="C484" s="1021"/>
      <c r="D484" s="1021"/>
      <c r="E484" s="1022"/>
      <c r="F484" s="1408" t="s">
        <v>384</v>
      </c>
      <c r="G484" s="1409"/>
      <c r="H484" s="1409"/>
      <c r="I484" s="1410"/>
      <c r="J484" s="1024"/>
      <c r="K484" s="1158">
        <f>K482*$N$2</f>
        <v>70</v>
      </c>
      <c r="L484" s="1055">
        <f>L482*$N$2</f>
        <v>50300.640000000007</v>
      </c>
      <c r="M484" s="1021"/>
      <c r="N484" s="1025"/>
      <c r="O484" s="1026"/>
      <c r="P484" s="1128"/>
    </row>
    <row r="485" spans="1:17" ht="7.5" customHeight="1" thickBot="1" x14ac:dyDescent="0.35">
      <c r="A485" s="1020"/>
      <c r="B485" s="1022"/>
      <c r="C485" s="1021"/>
      <c r="D485" s="1021"/>
      <c r="E485" s="1022"/>
      <c r="F485" s="1022"/>
      <c r="G485" s="1023"/>
      <c r="H485" s="1021"/>
      <c r="I485" s="1024"/>
      <c r="J485" s="1024"/>
      <c r="K485" s="1024"/>
      <c r="L485" s="1021"/>
      <c r="M485" s="1021"/>
      <c r="N485" s="1025"/>
      <c r="O485" s="1026"/>
      <c r="P485" s="1128"/>
    </row>
    <row r="486" spans="1:17" ht="17.25" thickBot="1" x14ac:dyDescent="0.35">
      <c r="A486" s="1020"/>
      <c r="B486" s="1022"/>
      <c r="C486" s="1021"/>
      <c r="D486" s="1021"/>
      <c r="E486" s="1022"/>
      <c r="F486" s="1408" t="s">
        <v>385</v>
      </c>
      <c r="G486" s="1409"/>
      <c r="H486" s="1409"/>
      <c r="I486" s="1410"/>
      <c r="J486" s="1024"/>
      <c r="K486" s="1158">
        <f>+K482+K484</f>
        <v>245</v>
      </c>
      <c r="L486" s="1055">
        <f>+L482+L484</f>
        <v>176052.24000000002</v>
      </c>
      <c r="M486" s="1021"/>
      <c r="N486" s="1025"/>
      <c r="O486" s="1026"/>
      <c r="P486" s="1128"/>
    </row>
    <row r="487" spans="1:17" ht="17.25" thickBot="1" x14ac:dyDescent="0.35">
      <c r="A487" s="1020"/>
      <c r="B487" s="1022"/>
      <c r="C487" s="1021"/>
      <c r="D487" s="1021"/>
      <c r="E487" s="1022"/>
      <c r="F487" s="1061"/>
      <c r="G487" s="1062"/>
      <c r="H487" s="1063"/>
      <c r="I487" s="1064"/>
      <c r="J487" s="1024"/>
      <c r="K487" s="1159"/>
      <c r="L487" s="1068">
        <f>L486/I449</f>
        <v>9780.68</v>
      </c>
      <c r="M487" s="1069">
        <f>(K486-L487)*I449</f>
        <v>-171642.23999999999</v>
      </c>
      <c r="N487" s="1025"/>
      <c r="O487" s="1026"/>
      <c r="P487" s="1128"/>
    </row>
    <row r="488" spans="1:17" ht="16.5" x14ac:dyDescent="0.3">
      <c r="A488" s="1020"/>
      <c r="B488" s="1022"/>
      <c r="C488" s="1021"/>
      <c r="D488" s="1021"/>
      <c r="E488" s="1022"/>
      <c r="F488" s="1061"/>
      <c r="G488" s="1062"/>
      <c r="H488" s="1063"/>
      <c r="I488" s="1064"/>
      <c r="J488" s="1024"/>
      <c r="K488" s="1160"/>
      <c r="L488" s="1070"/>
      <c r="M488" s="1071"/>
      <c r="N488" s="1072"/>
      <c r="O488" s="1026"/>
      <c r="P488" s="1128"/>
    </row>
    <row r="489" spans="1:17" ht="16.5" x14ac:dyDescent="0.3">
      <c r="A489" s="1020"/>
      <c r="B489" s="1106"/>
      <c r="C489" s="1152"/>
      <c r="D489" s="1152"/>
      <c r="E489" s="1022"/>
      <c r="F489" s="1022"/>
      <c r="G489" s="1023"/>
      <c r="H489" s="1021"/>
      <c r="I489" s="1024"/>
      <c r="J489" s="1024"/>
      <c r="K489" s="1024"/>
      <c r="L489" s="1021"/>
      <c r="M489" s="1021"/>
      <c r="N489" s="1025"/>
      <c r="O489" s="1026"/>
      <c r="P489" s="1128"/>
    </row>
    <row r="490" spans="1:17" ht="16.5" x14ac:dyDescent="0.3">
      <c r="A490" s="1020"/>
      <c r="B490" s="1105" t="s">
        <v>379</v>
      </c>
      <c r="C490" s="1038"/>
      <c r="D490" s="1414" t="s">
        <v>341</v>
      </c>
      <c r="E490" s="1414"/>
      <c r="F490" s="1414"/>
      <c r="G490" s="1414"/>
      <c r="H490" s="1038"/>
      <c r="I490" s="1039" t="s">
        <v>25</v>
      </c>
      <c r="J490" s="1040"/>
      <c r="K490" s="1039" t="s">
        <v>24</v>
      </c>
      <c r="L490" s="1021"/>
      <c r="M490" s="1021"/>
      <c r="N490" s="1025"/>
      <c r="O490" s="1026"/>
      <c r="P490" s="1128"/>
    </row>
    <row r="491" spans="1:17" s="1037" customFormat="1" ht="30.75" customHeight="1" x14ac:dyDescent="0.25">
      <c r="A491" s="1033"/>
      <c r="B491" s="1074">
        <f>'(01)A. TRABAJO EXTRA.'!B39</f>
        <v>0</v>
      </c>
      <c r="C491" s="1034"/>
      <c r="D491" s="1428" t="str">
        <f>'(01)A. TRABAJO EXTRA.'!C39</f>
        <v>SOLERA INTERMEDIA (0.15m X 0.20m + 4 NO. 3 + EST NO. 2 @ 0.20m)</v>
      </c>
      <c r="E491" s="1429"/>
      <c r="F491" s="1429"/>
      <c r="G491" s="1429"/>
      <c r="H491" s="1075"/>
      <c r="I491" s="1074">
        <f>'(01)A. TRABAJO EXTRA.'!G39</f>
        <v>26.8</v>
      </c>
      <c r="J491" s="1076"/>
      <c r="K491" s="1155" t="str">
        <f>'(01)A. TRABAJO EXTRA.'!F39</f>
        <v>ml</v>
      </c>
      <c r="L491" s="1034"/>
      <c r="M491" s="1034"/>
      <c r="N491" s="1035"/>
      <c r="O491" s="1036"/>
      <c r="P491" s="1129"/>
      <c r="Q491" s="1132"/>
    </row>
    <row r="492" spans="1:17" ht="17.25" thickBot="1" x14ac:dyDescent="0.35">
      <c r="A492" s="1020"/>
      <c r="B492" s="1022"/>
      <c r="C492" s="1021"/>
      <c r="D492" s="1021"/>
      <c r="E492" s="1022"/>
      <c r="F492" s="1022"/>
      <c r="G492" s="1023"/>
      <c r="H492" s="1021"/>
      <c r="I492" s="1024"/>
      <c r="J492" s="1024"/>
      <c r="K492" s="1024"/>
      <c r="L492" s="1021"/>
      <c r="M492" s="1021"/>
      <c r="N492" s="1025"/>
      <c r="O492" s="1026"/>
      <c r="P492" s="1128"/>
    </row>
    <row r="493" spans="1:17" ht="17.25" thickBot="1" x14ac:dyDescent="0.35">
      <c r="A493" s="1020"/>
      <c r="B493" s="1389" t="s">
        <v>343</v>
      </c>
      <c r="C493" s="1390"/>
      <c r="D493" s="1390"/>
      <c r="E493" s="1390"/>
      <c r="F493" s="1390"/>
      <c r="G493" s="1391"/>
      <c r="H493" s="1021"/>
      <c r="I493" s="1024"/>
      <c r="J493" s="1024"/>
      <c r="K493" s="1024"/>
      <c r="L493" s="1021"/>
      <c r="M493" s="1021"/>
      <c r="N493" s="1025"/>
      <c r="O493" s="1026"/>
      <c r="P493" s="1128"/>
    </row>
    <row r="494" spans="1:17" ht="16.5" x14ac:dyDescent="0.3">
      <c r="A494" s="1020"/>
      <c r="B494" s="1042" t="s">
        <v>49</v>
      </c>
      <c r="C494" s="1406" t="s">
        <v>341</v>
      </c>
      <c r="D494" s="1407"/>
      <c r="E494" s="1041" t="s">
        <v>380</v>
      </c>
      <c r="F494" s="1042" t="s">
        <v>25</v>
      </c>
      <c r="G494" s="1043" t="s">
        <v>24</v>
      </c>
      <c r="H494" s="1044"/>
      <c r="I494" s="1039" t="s">
        <v>342</v>
      </c>
      <c r="J494" s="1040"/>
      <c r="K494" s="1156" t="s">
        <v>27</v>
      </c>
      <c r="L494" s="1045" t="s">
        <v>381</v>
      </c>
      <c r="M494" s="1021"/>
      <c r="N494" s="1025"/>
      <c r="O494" s="1026"/>
      <c r="P494" s="1128"/>
    </row>
    <row r="495" spans="1:17" ht="16.5" x14ac:dyDescent="0.3">
      <c r="A495" s="1020"/>
      <c r="B495" s="1060">
        <v>1</v>
      </c>
      <c r="C495" s="1402" t="s">
        <v>408</v>
      </c>
      <c r="D495" s="1403"/>
      <c r="E495" s="1046">
        <f>I491</f>
        <v>26.8</v>
      </c>
      <c r="F495" s="1047">
        <v>0.6</v>
      </c>
      <c r="G495" s="1048" t="str">
        <f>IF(C495=0,0,VLOOKUP(C495,Tabla1[],2,FALSE))</f>
        <v>Varilla</v>
      </c>
      <c r="H495" s="1049"/>
      <c r="I495" s="1050">
        <f>IF(C495=0,0,VLOOKUP(C495,Tabla1[],3,FALSE))</f>
        <v>40</v>
      </c>
      <c r="J495" s="1051"/>
      <c r="K495" s="1157">
        <f>+F495*I495</f>
        <v>24</v>
      </c>
      <c r="L495" s="1052">
        <f>E495*I495</f>
        <v>1072</v>
      </c>
      <c r="M495" s="1021"/>
      <c r="N495" s="1025"/>
      <c r="O495" s="1026"/>
      <c r="P495" s="1128"/>
    </row>
    <row r="496" spans="1:17" ht="16.5" x14ac:dyDescent="0.3">
      <c r="A496" s="1020"/>
      <c r="B496" s="1060">
        <v>2</v>
      </c>
      <c r="C496" s="1402" t="s">
        <v>418</v>
      </c>
      <c r="D496" s="1403"/>
      <c r="E496" s="1046">
        <f>I491*0.9</f>
        <v>24.12</v>
      </c>
      <c r="F496" s="1047">
        <v>0.3</v>
      </c>
      <c r="G496" s="1048" t="str">
        <f>IF(C496=0,0,VLOOKUP(C496,Tabla1[],2,FALSE))</f>
        <v>Varilla</v>
      </c>
      <c r="H496" s="1049"/>
      <c r="I496" s="1050">
        <f>IF(C496=0,0,VLOOKUP(C496,Tabla1[],3,FALSE))</f>
        <v>20</v>
      </c>
      <c r="J496" s="1051"/>
      <c r="K496" s="1157">
        <f t="shared" ref="K496:K502" si="66">+F496*I496</f>
        <v>6</v>
      </c>
      <c r="L496" s="1052">
        <f t="shared" ref="L496:L502" si="67">E496*I496</f>
        <v>482.40000000000003</v>
      </c>
      <c r="M496" s="1021"/>
      <c r="N496" s="1025"/>
      <c r="O496" s="1026"/>
      <c r="P496" s="1128"/>
    </row>
    <row r="497" spans="1:16" ht="16.5" x14ac:dyDescent="0.3">
      <c r="A497" s="1020"/>
      <c r="B497" s="1060">
        <v>3</v>
      </c>
      <c r="C497" s="1415" t="s">
        <v>531</v>
      </c>
      <c r="D497" s="1405"/>
      <c r="E497" s="1046">
        <f>I491*0.04</f>
        <v>1.0720000000000001</v>
      </c>
      <c r="F497" s="1047">
        <v>0.2</v>
      </c>
      <c r="G497" s="1048" t="str">
        <f>IF(C497=0,0,VLOOKUP(C497,Tabla1[],2,FALSE))</f>
        <v>Saco</v>
      </c>
      <c r="H497" s="1049"/>
      <c r="I497" s="1050">
        <f>IF(C497=0,0,VLOOKUP(C497,Tabla1[],3,FALSE))</f>
        <v>80</v>
      </c>
      <c r="J497" s="1051"/>
      <c r="K497" s="1157">
        <f t="shared" si="66"/>
        <v>16</v>
      </c>
      <c r="L497" s="1052">
        <f t="shared" si="67"/>
        <v>85.76</v>
      </c>
      <c r="M497" s="1021"/>
      <c r="N497" s="1025"/>
      <c r="O497" s="1026"/>
      <c r="P497" s="1128"/>
    </row>
    <row r="498" spans="1:16" ht="16.5" x14ac:dyDescent="0.3">
      <c r="A498" s="1020"/>
      <c r="B498" s="1060">
        <v>4</v>
      </c>
      <c r="C498" s="1404" t="s">
        <v>463</v>
      </c>
      <c r="D498" s="1405"/>
      <c r="E498" s="1046">
        <f>I491*0.04</f>
        <v>1.0720000000000001</v>
      </c>
      <c r="F498" s="1047">
        <v>0.01</v>
      </c>
      <c r="G498" s="1048" t="str">
        <f>IF(C498=0,0,VLOOKUP(C498,Tabla1[],2,FALSE))</f>
        <v>m³</v>
      </c>
      <c r="H498" s="1049"/>
      <c r="I498" s="1050">
        <f>IF(C498=0,0,VLOOKUP(C498,Tabla1[],3,FALSE))</f>
        <v>250</v>
      </c>
      <c r="J498" s="1051"/>
      <c r="K498" s="1157">
        <f t="shared" si="66"/>
        <v>2.5</v>
      </c>
      <c r="L498" s="1052">
        <f t="shared" si="67"/>
        <v>268</v>
      </c>
      <c r="M498" s="1021"/>
      <c r="N498" s="1025"/>
      <c r="O498" s="1026"/>
      <c r="P498" s="1128"/>
    </row>
    <row r="499" spans="1:16" ht="16.5" x14ac:dyDescent="0.3">
      <c r="A499" s="1020"/>
      <c r="B499" s="1060">
        <v>5</v>
      </c>
      <c r="C499" s="1404" t="s">
        <v>659</v>
      </c>
      <c r="D499" s="1405"/>
      <c r="E499" s="1046">
        <f>I491*25</f>
        <v>670</v>
      </c>
      <c r="F499" s="1047">
        <v>0.01</v>
      </c>
      <c r="G499" s="1048" t="str">
        <f>IF(C499=0,0,VLOOKUP(C499,Tabla1[],2,FALSE))</f>
        <v>m³</v>
      </c>
      <c r="H499" s="1049"/>
      <c r="I499" s="1050">
        <f>IF(C499=0,0,VLOOKUP(C499,Tabla1[],3,FALSE))</f>
        <v>250</v>
      </c>
      <c r="J499" s="1051"/>
      <c r="K499" s="1157">
        <f t="shared" si="66"/>
        <v>2.5</v>
      </c>
      <c r="L499" s="1052">
        <f t="shared" si="67"/>
        <v>167500</v>
      </c>
      <c r="M499" s="1021"/>
      <c r="N499" s="1025"/>
      <c r="O499" s="1026"/>
      <c r="P499" s="1128"/>
    </row>
    <row r="500" spans="1:16" ht="16.5" x14ac:dyDescent="0.3">
      <c r="A500" s="1020"/>
      <c r="B500" s="1060">
        <v>6</v>
      </c>
      <c r="C500" s="1434" t="s">
        <v>443</v>
      </c>
      <c r="D500" s="1434"/>
      <c r="E500" s="1046">
        <f>I491*8</f>
        <v>214.4</v>
      </c>
      <c r="F500" s="1047">
        <v>0.1</v>
      </c>
      <c r="G500" s="1048" t="str">
        <f>IF(C500=0,0,VLOOKUP(C500,Tabla1[],2,FALSE))</f>
        <v>Libra</v>
      </c>
      <c r="H500" s="1049"/>
      <c r="I500" s="1050">
        <f>IF(C500=0,0,VLOOKUP(C500,Tabla1[],3,FALSE))</f>
        <v>7</v>
      </c>
      <c r="J500" s="1051"/>
      <c r="K500" s="1157">
        <f t="shared" si="66"/>
        <v>0.70000000000000007</v>
      </c>
      <c r="L500" s="1052">
        <f t="shared" si="67"/>
        <v>1500.8</v>
      </c>
      <c r="M500" s="1021"/>
      <c r="N500" s="1025"/>
      <c r="O500" s="1026"/>
      <c r="P500" s="1128"/>
    </row>
    <row r="501" spans="1:16" ht="16.5" x14ac:dyDescent="0.3">
      <c r="A501" s="1020"/>
      <c r="B501" s="1060">
        <v>7</v>
      </c>
      <c r="C501" s="1434" t="s">
        <v>549</v>
      </c>
      <c r="D501" s="1434"/>
      <c r="E501" s="1046">
        <f>I491*50</f>
        <v>1340</v>
      </c>
      <c r="F501" s="1047">
        <v>0.13</v>
      </c>
      <c r="G501" s="1048" t="str">
        <f>IF(C501=0,0,VLOOKUP(C501,Tabla1[],2,FALSE))</f>
        <v>Libra</v>
      </c>
      <c r="H501" s="1049"/>
      <c r="I501" s="1050">
        <f>IF(C501=0,0,VLOOKUP(C501,Tabla1[],3,FALSE))</f>
        <v>10</v>
      </c>
      <c r="J501" s="1051"/>
      <c r="K501" s="1157">
        <f t="shared" si="66"/>
        <v>1.3</v>
      </c>
      <c r="L501" s="1052">
        <f t="shared" si="67"/>
        <v>13400</v>
      </c>
      <c r="M501" s="1021"/>
      <c r="N501" s="1025"/>
      <c r="O501" s="1026"/>
      <c r="P501" s="1128"/>
    </row>
    <row r="502" spans="1:16" ht="16.5" x14ac:dyDescent="0.3">
      <c r="A502" s="1020"/>
      <c r="B502" s="1060">
        <v>8</v>
      </c>
      <c r="C502" s="1434" t="s">
        <v>640</v>
      </c>
      <c r="D502" s="1434"/>
      <c r="E502" s="1046">
        <f>I491*1.7</f>
        <v>45.56</v>
      </c>
      <c r="F502" s="1047">
        <v>3</v>
      </c>
      <c r="G502" s="1048" t="str">
        <f>IF(C502=0,0,VLOOKUP(C502,Tabla1[],2,FALSE))</f>
        <v>pt</v>
      </c>
      <c r="H502" s="1049"/>
      <c r="I502" s="1050">
        <f>IF(C502=0,0,VLOOKUP(C502,Tabla1[],3,FALSE))</f>
        <v>10</v>
      </c>
      <c r="J502" s="1051"/>
      <c r="K502" s="1157">
        <f t="shared" si="66"/>
        <v>30</v>
      </c>
      <c r="L502" s="1052">
        <f t="shared" si="67"/>
        <v>455.6</v>
      </c>
      <c r="M502" s="1021"/>
      <c r="N502" s="1025"/>
      <c r="O502" s="1026"/>
      <c r="P502" s="1128"/>
    </row>
    <row r="503" spans="1:16" ht="17.25" thickBot="1" x14ac:dyDescent="0.35">
      <c r="A503" s="1020"/>
      <c r="B503" s="1022"/>
      <c r="C503" s="1021"/>
      <c r="D503" s="1021"/>
      <c r="E503" s="1022"/>
      <c r="F503" s="1022"/>
      <c r="G503" s="1023"/>
      <c r="H503" s="1021"/>
      <c r="I503" s="1024"/>
      <c r="J503" s="1024"/>
      <c r="K503" s="1024"/>
      <c r="L503" s="1021"/>
      <c r="M503" s="1021"/>
      <c r="N503" s="1025"/>
      <c r="O503" s="1026"/>
      <c r="P503" s="1128"/>
    </row>
    <row r="504" spans="1:16" ht="17.25" thickBot="1" x14ac:dyDescent="0.35">
      <c r="A504" s="1020"/>
      <c r="B504" s="1022"/>
      <c r="C504" s="1021"/>
      <c r="D504" s="1021"/>
      <c r="E504" s="1022"/>
      <c r="F504" s="1408" t="s">
        <v>344</v>
      </c>
      <c r="G504" s="1409"/>
      <c r="H504" s="1409"/>
      <c r="I504" s="1410"/>
      <c r="J504" s="1024"/>
      <c r="K504" s="1158">
        <f>+SUM(K495:K502)</f>
        <v>83</v>
      </c>
      <c r="L504" s="1055">
        <f>+SUM(L495:L502)</f>
        <v>184764.56</v>
      </c>
      <c r="M504" s="1021"/>
      <c r="N504" s="1025"/>
      <c r="O504" s="1026"/>
      <c r="P504" s="1128"/>
    </row>
    <row r="505" spans="1:16" s="1131" customFormat="1" ht="17.25" thickBot="1" x14ac:dyDescent="0.35">
      <c r="A505" s="1020"/>
      <c r="B505" s="1022"/>
      <c r="C505" s="1021"/>
      <c r="D505" s="1021"/>
      <c r="E505" s="1022"/>
      <c r="F505" s="1022"/>
      <c r="G505" s="1023"/>
      <c r="H505" s="1021"/>
      <c r="I505" s="1024"/>
      <c r="J505" s="1024"/>
      <c r="K505" s="1024"/>
      <c r="L505" s="1021"/>
      <c r="M505" s="1021"/>
      <c r="N505" s="1025"/>
      <c r="O505" s="1026"/>
      <c r="P505" s="1128"/>
    </row>
    <row r="506" spans="1:16" s="1131" customFormat="1" ht="17.25" thickBot="1" x14ac:dyDescent="0.35">
      <c r="A506" s="1020"/>
      <c r="B506" s="1389" t="s">
        <v>382</v>
      </c>
      <c r="C506" s="1390"/>
      <c r="D506" s="1390"/>
      <c r="E506" s="1390"/>
      <c r="F506" s="1390"/>
      <c r="G506" s="1391"/>
      <c r="H506" s="1021"/>
      <c r="I506" s="1024"/>
      <c r="J506" s="1024"/>
      <c r="K506" s="1024"/>
      <c r="L506" s="1021"/>
      <c r="M506" s="1021"/>
      <c r="N506" s="1025"/>
      <c r="O506" s="1026"/>
      <c r="P506" s="1128"/>
    </row>
    <row r="507" spans="1:16" s="1131" customFormat="1" ht="16.5" x14ac:dyDescent="0.3">
      <c r="A507" s="1020"/>
      <c r="B507" s="1056" t="s">
        <v>49</v>
      </c>
      <c r="C507" s="1392" t="s">
        <v>341</v>
      </c>
      <c r="D507" s="1393"/>
      <c r="E507" s="1041" t="s">
        <v>380</v>
      </c>
      <c r="F507" s="1056" t="s">
        <v>25</v>
      </c>
      <c r="G507" s="1043" t="s">
        <v>24</v>
      </c>
      <c r="H507" s="1038"/>
      <c r="I507" s="1039" t="s">
        <v>342</v>
      </c>
      <c r="J507" s="1040"/>
      <c r="K507" s="1039" t="s">
        <v>27</v>
      </c>
      <c r="L507" s="1045" t="s">
        <v>381</v>
      </c>
      <c r="M507" s="1021"/>
      <c r="N507" s="1025"/>
      <c r="O507" s="1026"/>
      <c r="P507" s="1128"/>
    </row>
    <row r="508" spans="1:16" s="1131" customFormat="1" ht="16.5" x14ac:dyDescent="0.3">
      <c r="A508" s="1020"/>
      <c r="B508" s="1060"/>
      <c r="C508" s="1382"/>
      <c r="D508" s="1383"/>
      <c r="E508" s="1046"/>
      <c r="F508" s="1047"/>
      <c r="G508" s="1048"/>
      <c r="H508" s="1049"/>
      <c r="I508" s="1050">
        <f>IF(C508=0,0,VLOOKUP(C508,Tabla3[],3,FALSE))</f>
        <v>0</v>
      </c>
      <c r="J508" s="1024"/>
      <c r="K508" s="1157">
        <f>+F508*I508</f>
        <v>0</v>
      </c>
      <c r="L508" s="1052">
        <f>E508*I508</f>
        <v>0</v>
      </c>
      <c r="M508" s="1021"/>
      <c r="N508" s="1025"/>
      <c r="O508" s="1026"/>
      <c r="P508" s="1128"/>
    </row>
    <row r="509" spans="1:16" s="1131" customFormat="1" ht="16.5" x14ac:dyDescent="0.3">
      <c r="A509" s="1020"/>
      <c r="B509" s="1060"/>
      <c r="C509" s="1382"/>
      <c r="D509" s="1383"/>
      <c r="E509" s="1057"/>
      <c r="F509" s="1053"/>
      <c r="G509" s="1054"/>
      <c r="H509" s="1021"/>
      <c r="I509" s="1050">
        <f>IF(C509=0,0,VLOOKUP(C509,Tabla3[],3,FALSE))</f>
        <v>0</v>
      </c>
      <c r="J509" s="1024"/>
      <c r="K509" s="1157">
        <f t="shared" ref="K509:K511" si="68">+F509*I509</f>
        <v>0</v>
      </c>
      <c r="L509" s="1052">
        <f t="shared" ref="L509:L511" si="69">E509*I509</f>
        <v>0</v>
      </c>
      <c r="M509" s="1021"/>
      <c r="N509" s="1025"/>
      <c r="O509" s="1026"/>
      <c r="P509" s="1128"/>
    </row>
    <row r="510" spans="1:16" s="1131" customFormat="1" ht="16.5" x14ac:dyDescent="0.3">
      <c r="A510" s="1020"/>
      <c r="B510" s="1060"/>
      <c r="C510" s="1382"/>
      <c r="D510" s="1383"/>
      <c r="E510" s="1057"/>
      <c r="F510" s="1053"/>
      <c r="G510" s="1054"/>
      <c r="H510" s="1021"/>
      <c r="I510" s="1050">
        <f>IF(C510=0,0,VLOOKUP(C510,Tabla3[],3,FALSE))</f>
        <v>0</v>
      </c>
      <c r="J510" s="1024"/>
      <c r="K510" s="1157">
        <f t="shared" si="68"/>
        <v>0</v>
      </c>
      <c r="L510" s="1052">
        <f t="shared" si="69"/>
        <v>0</v>
      </c>
      <c r="M510" s="1021"/>
      <c r="N510" s="1025"/>
      <c r="O510" s="1026"/>
      <c r="P510" s="1128"/>
    </row>
    <row r="511" spans="1:16" s="1131" customFormat="1" ht="16.5" x14ac:dyDescent="0.3">
      <c r="A511" s="1020"/>
      <c r="B511" s="1060"/>
      <c r="C511" s="1384"/>
      <c r="D511" s="1385"/>
      <c r="E511" s="1057"/>
      <c r="F511" s="1053"/>
      <c r="G511" s="1054"/>
      <c r="H511" s="1021"/>
      <c r="I511" s="1050">
        <f>IF(C511=0,0,VLOOKUP(C511,Tabla3[],3,FALSE))</f>
        <v>0</v>
      </c>
      <c r="J511" s="1024"/>
      <c r="K511" s="1157">
        <f t="shared" si="68"/>
        <v>0</v>
      </c>
      <c r="L511" s="1052">
        <f t="shared" si="69"/>
        <v>0</v>
      </c>
      <c r="M511" s="1021"/>
      <c r="N511" s="1025"/>
      <c r="O511" s="1026"/>
      <c r="P511" s="1128"/>
    </row>
    <row r="512" spans="1:16" s="1131" customFormat="1" ht="17.25" thickBot="1" x14ac:dyDescent="0.35">
      <c r="A512" s="1020"/>
      <c r="B512" s="1022"/>
      <c r="C512" s="1021"/>
      <c r="D512" s="1021"/>
      <c r="E512" s="1022"/>
      <c r="F512" s="1022"/>
      <c r="G512" s="1023"/>
      <c r="H512" s="1021"/>
      <c r="I512" s="1024"/>
      <c r="J512" s="1024"/>
      <c r="K512" s="1024"/>
      <c r="L512" s="1021"/>
      <c r="M512" s="1021"/>
      <c r="N512" s="1025"/>
      <c r="O512" s="1026"/>
      <c r="P512" s="1128"/>
    </row>
    <row r="513" spans="1:16" s="1131" customFormat="1" ht="17.25" thickBot="1" x14ac:dyDescent="0.35">
      <c r="A513" s="1020"/>
      <c r="B513" s="1022"/>
      <c r="C513" s="1021"/>
      <c r="D513" s="1021"/>
      <c r="E513" s="1022"/>
      <c r="F513" s="1408" t="s">
        <v>387</v>
      </c>
      <c r="G513" s="1409"/>
      <c r="H513" s="1409"/>
      <c r="I513" s="1410"/>
      <c r="J513" s="1024"/>
      <c r="K513" s="1158">
        <f>+SUM(K508:K511)</f>
        <v>0</v>
      </c>
      <c r="L513" s="1055">
        <f>+SUM(L508:L511)</f>
        <v>0</v>
      </c>
      <c r="M513" s="1021"/>
      <c r="N513" s="1025"/>
      <c r="O513" s="1026"/>
      <c r="P513" s="1128"/>
    </row>
    <row r="514" spans="1:16" s="1131" customFormat="1" ht="17.25" thickBot="1" x14ac:dyDescent="0.35">
      <c r="A514" s="1020"/>
      <c r="B514" s="1022"/>
      <c r="C514" s="1021"/>
      <c r="D514" s="1021"/>
      <c r="E514" s="1022"/>
      <c r="F514" s="1022"/>
      <c r="G514" s="1023"/>
      <c r="H514" s="1021"/>
      <c r="I514" s="1024"/>
      <c r="J514" s="1024"/>
      <c r="K514" s="1024"/>
      <c r="L514" s="1021"/>
      <c r="M514" s="1021"/>
      <c r="N514" s="1025"/>
      <c r="O514" s="1026"/>
      <c r="P514" s="1128"/>
    </row>
    <row r="515" spans="1:16" s="1131" customFormat="1" ht="17.25" thickBot="1" x14ac:dyDescent="0.35">
      <c r="A515" s="1020"/>
      <c r="B515" s="1389" t="s">
        <v>345</v>
      </c>
      <c r="C515" s="1390"/>
      <c r="D515" s="1390"/>
      <c r="E515" s="1390"/>
      <c r="F515" s="1390"/>
      <c r="G515" s="1391"/>
      <c r="H515" s="1021"/>
      <c r="I515" s="1024"/>
      <c r="J515" s="1024"/>
      <c r="K515" s="1024"/>
      <c r="L515" s="1021"/>
      <c r="M515" s="1021"/>
      <c r="N515" s="1025"/>
      <c r="O515" s="1026"/>
      <c r="P515" s="1128"/>
    </row>
    <row r="516" spans="1:16" s="1131" customFormat="1" ht="16.5" x14ac:dyDescent="0.3">
      <c r="A516" s="1020"/>
      <c r="B516" s="1056" t="s">
        <v>49</v>
      </c>
      <c r="C516" s="1392" t="s">
        <v>341</v>
      </c>
      <c r="D516" s="1393"/>
      <c r="E516" s="1041" t="s">
        <v>380</v>
      </c>
      <c r="F516" s="1056" t="s">
        <v>25</v>
      </c>
      <c r="G516" s="1043" t="s">
        <v>24</v>
      </c>
      <c r="H516" s="1038"/>
      <c r="I516" s="1039" t="s">
        <v>342</v>
      </c>
      <c r="J516" s="1040"/>
      <c r="K516" s="1039" t="s">
        <v>27</v>
      </c>
      <c r="L516" s="1045" t="s">
        <v>381</v>
      </c>
      <c r="M516" s="1021"/>
      <c r="N516" s="1025"/>
      <c r="O516" s="1026"/>
      <c r="P516" s="1128"/>
    </row>
    <row r="517" spans="1:16" s="1131" customFormat="1" ht="16.5" x14ac:dyDescent="0.3">
      <c r="A517" s="1020"/>
      <c r="B517" s="1060">
        <v>1</v>
      </c>
      <c r="C517" s="1394" t="s">
        <v>419</v>
      </c>
      <c r="D517" s="1394"/>
      <c r="E517" s="1046">
        <f>I491</f>
        <v>26.8</v>
      </c>
      <c r="F517" s="1047">
        <v>1</v>
      </c>
      <c r="G517" s="1048" t="str">
        <f>IF(C517=0,0,VLOOKUP(C517,Tabla2[],2,FALSE))</f>
        <v>ml</v>
      </c>
      <c r="H517" s="1049"/>
      <c r="I517" s="1050">
        <f>IF(C517=0,0,VLOOKUP(C517,Tabla2[],3,FALSE))+42+25</f>
        <v>92</v>
      </c>
      <c r="J517" s="1024"/>
      <c r="K517" s="1157">
        <f>+F517*I517</f>
        <v>92</v>
      </c>
      <c r="L517" s="1052">
        <f>E517*I517</f>
        <v>2465.6</v>
      </c>
      <c r="M517" s="1021"/>
      <c r="N517" s="1025"/>
      <c r="O517" s="1026"/>
      <c r="P517" s="1128"/>
    </row>
    <row r="518" spans="1:16" s="1131" customFormat="1" ht="16.5" x14ac:dyDescent="0.3">
      <c r="A518" s="1020"/>
      <c r="B518" s="1060"/>
      <c r="C518" s="1411"/>
      <c r="D518" s="1411"/>
      <c r="E518" s="1046"/>
      <c r="F518" s="1047"/>
      <c r="G518" s="1048"/>
      <c r="H518" s="1021"/>
      <c r="I518" s="1050">
        <f>IF(C518=0,0,VLOOKUP(C518,Tabla2[],3,FALSE))</f>
        <v>0</v>
      </c>
      <c r="J518" s="1024"/>
      <c r="K518" s="1157">
        <f>+F518*I518</f>
        <v>0</v>
      </c>
      <c r="L518" s="1052">
        <f t="shared" ref="L518:L519" si="70">E518*I518</f>
        <v>0</v>
      </c>
      <c r="M518" s="1021"/>
      <c r="N518" s="1025"/>
      <c r="O518" s="1026"/>
      <c r="P518" s="1128"/>
    </row>
    <row r="519" spans="1:16" s="1131" customFormat="1" ht="16.5" x14ac:dyDescent="0.3">
      <c r="A519" s="1020"/>
      <c r="B519" s="1060"/>
      <c r="C519" s="1412"/>
      <c r="D519" s="1412"/>
      <c r="E519" s="1046"/>
      <c r="F519" s="1053"/>
      <c r="G519" s="1048"/>
      <c r="H519" s="1021"/>
      <c r="I519" s="1050">
        <f>IF(C519=0,0,VLOOKUP(C519,Tabla2[],3,FALSE))</f>
        <v>0</v>
      </c>
      <c r="J519" s="1024"/>
      <c r="K519" s="1157">
        <f t="shared" ref="K519" si="71">+F519*I519</f>
        <v>0</v>
      </c>
      <c r="L519" s="1052">
        <f t="shared" si="70"/>
        <v>0</v>
      </c>
      <c r="M519" s="1021"/>
      <c r="N519" s="1025"/>
      <c r="O519" s="1026"/>
      <c r="P519" s="1128"/>
    </row>
    <row r="520" spans="1:16" s="1131" customFormat="1" ht="17.25" thickBot="1" x14ac:dyDescent="0.35">
      <c r="A520" s="1020"/>
      <c r="B520" s="1022"/>
      <c r="C520" s="1021"/>
      <c r="D520" s="1021"/>
      <c r="E520" s="1022"/>
      <c r="F520" s="1022"/>
      <c r="G520" s="1023"/>
      <c r="H520" s="1021"/>
      <c r="I520" s="1024"/>
      <c r="J520" s="1024"/>
      <c r="K520" s="1024"/>
      <c r="L520" s="1021"/>
      <c r="M520" s="1021"/>
      <c r="N520" s="1025"/>
      <c r="O520" s="1026"/>
      <c r="P520" s="1128"/>
    </row>
    <row r="521" spans="1:16" ht="17.25" thickBot="1" x14ac:dyDescent="0.35">
      <c r="A521" s="1020"/>
      <c r="B521" s="1022"/>
      <c r="C521" s="1021"/>
      <c r="D521" s="1021"/>
      <c r="E521" s="1022"/>
      <c r="F521" s="1408" t="s">
        <v>346</v>
      </c>
      <c r="G521" s="1409"/>
      <c r="H521" s="1409"/>
      <c r="I521" s="1410"/>
      <c r="J521" s="1024"/>
      <c r="K521" s="1158">
        <f>+SUM(K517:K519)</f>
        <v>92</v>
      </c>
      <c r="L521" s="1055">
        <f>+SUM(L517:L519)</f>
        <v>2465.6</v>
      </c>
      <c r="M521" s="1021"/>
      <c r="N521" s="1025"/>
      <c r="O521" s="1026"/>
      <c r="P521" s="1128"/>
    </row>
    <row r="522" spans="1:16" ht="16.5" x14ac:dyDescent="0.3">
      <c r="A522" s="1020"/>
      <c r="B522" s="1022"/>
      <c r="C522" s="1021"/>
      <c r="D522" s="1021"/>
      <c r="E522" s="1022"/>
      <c r="F522" s="1022"/>
      <c r="G522" s="1023"/>
      <c r="H522" s="1021"/>
      <c r="I522" s="1024"/>
      <c r="J522" s="1024"/>
      <c r="K522" s="1024"/>
      <c r="L522" s="1021"/>
      <c r="M522" s="1021"/>
      <c r="N522" s="1025"/>
      <c r="O522" s="1026"/>
      <c r="P522" s="1128"/>
    </row>
    <row r="523" spans="1:16" ht="15" customHeight="1" thickBot="1" x14ac:dyDescent="0.35">
      <c r="A523" s="1020"/>
      <c r="B523" s="1022"/>
      <c r="C523" s="1021"/>
      <c r="D523" s="1021"/>
      <c r="E523" s="1022"/>
      <c r="F523" s="1022"/>
      <c r="G523" s="1023"/>
      <c r="H523" s="1021"/>
      <c r="I523" s="1024"/>
      <c r="J523" s="1024"/>
      <c r="K523" s="1024"/>
      <c r="L523" s="1021"/>
      <c r="M523" s="1021"/>
      <c r="N523" s="1025"/>
      <c r="O523" s="1026"/>
      <c r="P523" s="1128"/>
    </row>
    <row r="524" spans="1:16" ht="17.25" thickBot="1" x14ac:dyDescent="0.35">
      <c r="A524" s="1020"/>
      <c r="B524" s="1022"/>
      <c r="C524" s="1021"/>
      <c r="D524" s="1021"/>
      <c r="E524" s="1022"/>
      <c r="F524" s="1408" t="s">
        <v>388</v>
      </c>
      <c r="G524" s="1409"/>
      <c r="H524" s="1409"/>
      <c r="I524" s="1410"/>
      <c r="J524" s="1024"/>
      <c r="K524" s="1158">
        <f>(+K504+K513+K521)</f>
        <v>175</v>
      </c>
      <c r="L524" s="1055">
        <f>(+L504+L513+L521)</f>
        <v>187230.16</v>
      </c>
      <c r="M524" s="1021"/>
      <c r="N524" s="1065"/>
      <c r="O524" s="1066"/>
      <c r="P524" s="1130"/>
    </row>
    <row r="525" spans="1:16" ht="7.5" customHeight="1" thickBot="1" x14ac:dyDescent="0.35">
      <c r="A525" s="1020"/>
      <c r="B525" s="1022"/>
      <c r="C525" s="1021"/>
      <c r="D525" s="1021"/>
      <c r="E525" s="1022"/>
      <c r="F525" s="1022"/>
      <c r="G525" s="1023"/>
      <c r="H525" s="1021"/>
      <c r="I525" s="1024"/>
      <c r="J525" s="1024"/>
      <c r="K525" s="1024"/>
      <c r="L525" s="1021"/>
      <c r="M525" s="1021"/>
      <c r="N525" s="1065"/>
      <c r="O525" s="1067"/>
      <c r="P525" s="1130"/>
    </row>
    <row r="526" spans="1:16" ht="17.25" thickBot="1" x14ac:dyDescent="0.35">
      <c r="A526" s="1020"/>
      <c r="B526" s="1022"/>
      <c r="C526" s="1021"/>
      <c r="D526" s="1021"/>
      <c r="E526" s="1022"/>
      <c r="F526" s="1408" t="s">
        <v>384</v>
      </c>
      <c r="G526" s="1409"/>
      <c r="H526" s="1409"/>
      <c r="I526" s="1410"/>
      <c r="J526" s="1024"/>
      <c r="K526" s="1158">
        <f>K524*$N$2</f>
        <v>70</v>
      </c>
      <c r="L526" s="1055">
        <f>L524*$N$2</f>
        <v>74892.063999999998</v>
      </c>
      <c r="M526" s="1021"/>
      <c r="N526" s="1025"/>
      <c r="O526" s="1026"/>
      <c r="P526" s="1128"/>
    </row>
    <row r="527" spans="1:16" ht="7.5" customHeight="1" thickBot="1" x14ac:dyDescent="0.35">
      <c r="A527" s="1020"/>
      <c r="B527" s="1022"/>
      <c r="C527" s="1021"/>
      <c r="D527" s="1021"/>
      <c r="E527" s="1022"/>
      <c r="F527" s="1022"/>
      <c r="G527" s="1023"/>
      <c r="H527" s="1021"/>
      <c r="I527" s="1024"/>
      <c r="J527" s="1024"/>
      <c r="K527" s="1024"/>
      <c r="L527" s="1021"/>
      <c r="M527" s="1021"/>
      <c r="N527" s="1025"/>
      <c r="O527" s="1026"/>
      <c r="P527" s="1128"/>
    </row>
    <row r="528" spans="1:16" ht="17.25" thickBot="1" x14ac:dyDescent="0.35">
      <c r="A528" s="1020"/>
      <c r="B528" s="1022"/>
      <c r="C528" s="1021"/>
      <c r="D528" s="1021"/>
      <c r="E528" s="1022"/>
      <c r="F528" s="1408" t="s">
        <v>385</v>
      </c>
      <c r="G528" s="1409"/>
      <c r="H528" s="1409"/>
      <c r="I528" s="1410"/>
      <c r="J528" s="1024"/>
      <c r="K528" s="1158">
        <f>+K524+K526</f>
        <v>245</v>
      </c>
      <c r="L528" s="1055">
        <f>+L524+L526</f>
        <v>262122.22399999999</v>
      </c>
      <c r="M528" s="1021"/>
      <c r="N528" s="1025"/>
      <c r="O528" s="1026"/>
      <c r="P528" s="1128"/>
    </row>
    <row r="529" spans="1:17" ht="17.25" thickBot="1" x14ac:dyDescent="0.35">
      <c r="A529" s="1020"/>
      <c r="B529" s="1022"/>
      <c r="C529" s="1021"/>
      <c r="D529" s="1021"/>
      <c r="E529" s="1022"/>
      <c r="F529" s="1061"/>
      <c r="G529" s="1062"/>
      <c r="H529" s="1063"/>
      <c r="I529" s="1064"/>
      <c r="J529" s="1024"/>
      <c r="K529" s="1159"/>
      <c r="L529" s="1068">
        <f>L528/I491</f>
        <v>9780.6799999999985</v>
      </c>
      <c r="M529" s="1069">
        <f>(K528-L529)*I491</f>
        <v>-255556.22399999996</v>
      </c>
      <c r="N529" s="1025"/>
      <c r="O529" s="1026"/>
      <c r="P529" s="1128"/>
    </row>
    <row r="530" spans="1:17" s="1131" customFormat="1" ht="16.5" x14ac:dyDescent="0.3">
      <c r="A530" s="1020"/>
      <c r="B530" s="1022"/>
      <c r="C530" s="1021"/>
      <c r="D530" s="1021"/>
      <c r="E530" s="1022"/>
      <c r="F530" s="1061"/>
      <c r="G530" s="1062"/>
      <c r="H530" s="1063"/>
      <c r="I530" s="1064"/>
      <c r="J530" s="1024"/>
      <c r="K530" s="1160"/>
      <c r="L530" s="1070"/>
      <c r="M530" s="1071"/>
      <c r="N530" s="1072"/>
      <c r="O530" s="1026"/>
      <c r="P530" s="1128"/>
    </row>
    <row r="531" spans="1:17" ht="16.5" x14ac:dyDescent="0.3">
      <c r="A531" s="1020"/>
      <c r="B531" s="1106"/>
      <c r="C531" s="1152"/>
      <c r="D531" s="1152"/>
      <c r="E531" s="1022"/>
      <c r="F531" s="1022"/>
      <c r="G531" s="1023"/>
      <c r="H531" s="1021"/>
      <c r="I531" s="1024"/>
      <c r="J531" s="1024"/>
      <c r="K531" s="1024"/>
      <c r="L531" s="1021"/>
      <c r="M531" s="1021"/>
      <c r="N531" s="1025"/>
      <c r="O531" s="1026"/>
      <c r="P531" s="1128"/>
    </row>
    <row r="532" spans="1:17" ht="16.5" x14ac:dyDescent="0.3">
      <c r="A532" s="1020"/>
      <c r="B532" s="1105" t="s">
        <v>379</v>
      </c>
      <c r="C532" s="1038"/>
      <c r="D532" s="1414" t="s">
        <v>341</v>
      </c>
      <c r="E532" s="1414"/>
      <c r="F532" s="1414"/>
      <c r="G532" s="1414"/>
      <c r="H532" s="1038"/>
      <c r="I532" s="1039" t="s">
        <v>25</v>
      </c>
      <c r="J532" s="1040"/>
      <c r="K532" s="1039" t="s">
        <v>24</v>
      </c>
      <c r="L532" s="1021"/>
      <c r="M532" s="1021"/>
      <c r="N532" s="1025"/>
      <c r="O532" s="1026"/>
      <c r="P532" s="1128"/>
    </row>
    <row r="533" spans="1:17" s="1037" customFormat="1" ht="30.75" customHeight="1" x14ac:dyDescent="0.25">
      <c r="A533" s="1033"/>
      <c r="B533" s="1074">
        <f>'(01)A. TRABAJO EXTRA.'!B40</f>
        <v>0</v>
      </c>
      <c r="C533" s="1034"/>
      <c r="D533" s="1428" t="str">
        <f>'(01)A. TRABAJO EXTRA.'!C40</f>
        <v>SOLERA CORONA (0.15m X 0.20m + 4 NO. 4  + EST NO. 2 @ 0.20m)</v>
      </c>
      <c r="E533" s="1429"/>
      <c r="F533" s="1429"/>
      <c r="G533" s="1429"/>
      <c r="H533" s="1075"/>
      <c r="I533" s="1074">
        <f>'(01)A. TRABAJO EXTRA.'!G40</f>
        <v>18</v>
      </c>
      <c r="J533" s="1076"/>
      <c r="K533" s="1155" t="str">
        <f>'(01)A. TRABAJO EXTRA.'!F40</f>
        <v>ml</v>
      </c>
      <c r="L533" s="1034"/>
      <c r="M533" s="1034"/>
      <c r="N533" s="1035"/>
      <c r="O533" s="1036"/>
      <c r="P533" s="1129"/>
      <c r="Q533" s="1132"/>
    </row>
    <row r="534" spans="1:17" ht="17.25" thickBot="1" x14ac:dyDescent="0.35">
      <c r="A534" s="1020"/>
      <c r="B534" s="1022"/>
      <c r="C534" s="1021"/>
      <c r="D534" s="1021"/>
      <c r="E534" s="1022"/>
      <c r="F534" s="1022"/>
      <c r="G534" s="1023"/>
      <c r="H534" s="1021"/>
      <c r="I534" s="1024"/>
      <c r="J534" s="1024"/>
      <c r="K534" s="1024"/>
      <c r="L534" s="1021"/>
      <c r="M534" s="1021"/>
      <c r="N534" s="1025"/>
      <c r="O534" s="1026"/>
      <c r="P534" s="1128"/>
    </row>
    <row r="535" spans="1:17" ht="17.25" thickBot="1" x14ac:dyDescent="0.35">
      <c r="A535" s="1020"/>
      <c r="B535" s="1389" t="s">
        <v>343</v>
      </c>
      <c r="C535" s="1390"/>
      <c r="D535" s="1390"/>
      <c r="E535" s="1390"/>
      <c r="F535" s="1390"/>
      <c r="G535" s="1391"/>
      <c r="H535" s="1021"/>
      <c r="I535" s="1024"/>
      <c r="J535" s="1024"/>
      <c r="K535" s="1024"/>
      <c r="L535" s="1021"/>
      <c r="M535" s="1021"/>
      <c r="N535" s="1025"/>
      <c r="O535" s="1026"/>
      <c r="P535" s="1128"/>
    </row>
    <row r="536" spans="1:17" ht="16.5" x14ac:dyDescent="0.3">
      <c r="A536" s="1020"/>
      <c r="B536" s="1042" t="s">
        <v>49</v>
      </c>
      <c r="C536" s="1406" t="s">
        <v>341</v>
      </c>
      <c r="D536" s="1407"/>
      <c r="E536" s="1041" t="s">
        <v>380</v>
      </c>
      <c r="F536" s="1042" t="s">
        <v>25</v>
      </c>
      <c r="G536" s="1043" t="s">
        <v>24</v>
      </c>
      <c r="H536" s="1044"/>
      <c r="I536" s="1039" t="s">
        <v>342</v>
      </c>
      <c r="J536" s="1040"/>
      <c r="K536" s="1156" t="s">
        <v>27</v>
      </c>
      <c r="L536" s="1045" t="s">
        <v>381</v>
      </c>
      <c r="M536" s="1021"/>
      <c r="N536" s="1025"/>
      <c r="O536" s="1026"/>
      <c r="P536" s="1128"/>
    </row>
    <row r="537" spans="1:17" ht="16.5" x14ac:dyDescent="0.3">
      <c r="A537" s="1020"/>
      <c r="B537" s="1060">
        <v>1</v>
      </c>
      <c r="C537" s="1402" t="s">
        <v>412</v>
      </c>
      <c r="D537" s="1403"/>
      <c r="E537" s="1046">
        <f>I533</f>
        <v>18</v>
      </c>
      <c r="F537" s="1047">
        <v>0.6</v>
      </c>
      <c r="G537" s="1048" t="str">
        <f>IF(C537=0,0,VLOOKUP(C537,Tabla1[],2,FALSE))</f>
        <v>Varilla</v>
      </c>
      <c r="H537" s="1049"/>
      <c r="I537" s="1050">
        <f>IF(C537=0,0,VLOOKUP(C537,Tabla1[],3,FALSE))</f>
        <v>70</v>
      </c>
      <c r="J537" s="1051"/>
      <c r="K537" s="1157">
        <f>+F537*I537</f>
        <v>42</v>
      </c>
      <c r="L537" s="1052">
        <f>E537*I537</f>
        <v>1260</v>
      </c>
      <c r="M537" s="1021"/>
      <c r="N537" s="1025"/>
      <c r="O537" s="1026"/>
      <c r="P537" s="1128"/>
    </row>
    <row r="538" spans="1:17" ht="16.5" x14ac:dyDescent="0.3">
      <c r="A538" s="1020"/>
      <c r="B538" s="1060">
        <v>2</v>
      </c>
      <c r="C538" s="1402" t="s">
        <v>418</v>
      </c>
      <c r="D538" s="1403"/>
      <c r="E538" s="1046">
        <f>I533*0.9</f>
        <v>16.2</v>
      </c>
      <c r="F538" s="1047">
        <v>0.3</v>
      </c>
      <c r="G538" s="1048" t="str">
        <f>IF(C538=0,0,VLOOKUP(C538,Tabla1[],2,FALSE))</f>
        <v>Varilla</v>
      </c>
      <c r="H538" s="1049"/>
      <c r="I538" s="1050">
        <f>IF(C538=0,0,VLOOKUP(C538,Tabla1[],3,FALSE))</f>
        <v>20</v>
      </c>
      <c r="J538" s="1051"/>
      <c r="K538" s="1157">
        <f t="shared" ref="K538:K544" si="72">+F538*I538</f>
        <v>6</v>
      </c>
      <c r="L538" s="1052">
        <f t="shared" ref="L538:L544" si="73">E538*I538</f>
        <v>324</v>
      </c>
      <c r="M538" s="1021"/>
      <c r="N538" s="1025"/>
      <c r="O538" s="1026"/>
      <c r="P538" s="1128"/>
    </row>
    <row r="539" spans="1:17" ht="16.5" x14ac:dyDescent="0.3">
      <c r="A539" s="1020"/>
      <c r="B539" s="1060">
        <v>3</v>
      </c>
      <c r="C539" s="1415" t="s">
        <v>531</v>
      </c>
      <c r="D539" s="1405"/>
      <c r="E539" s="1046">
        <f>I533*0.04</f>
        <v>0.72</v>
      </c>
      <c r="F539" s="1047">
        <v>0.2</v>
      </c>
      <c r="G539" s="1048" t="str">
        <f>IF(C539=0,0,VLOOKUP(C539,Tabla1[],2,FALSE))</f>
        <v>Saco</v>
      </c>
      <c r="H539" s="1049"/>
      <c r="I539" s="1050">
        <f>IF(C539=0,0,VLOOKUP(C539,Tabla1[],3,FALSE))</f>
        <v>80</v>
      </c>
      <c r="J539" s="1051"/>
      <c r="K539" s="1157">
        <f t="shared" si="72"/>
        <v>16</v>
      </c>
      <c r="L539" s="1052">
        <f t="shared" si="73"/>
        <v>57.599999999999994</v>
      </c>
      <c r="M539" s="1021"/>
      <c r="N539" s="1025"/>
      <c r="O539" s="1026"/>
      <c r="P539" s="1128"/>
    </row>
    <row r="540" spans="1:17" ht="16.5" x14ac:dyDescent="0.3">
      <c r="A540" s="1020"/>
      <c r="B540" s="1060">
        <v>4</v>
      </c>
      <c r="C540" s="1404" t="s">
        <v>463</v>
      </c>
      <c r="D540" s="1405"/>
      <c r="E540" s="1046">
        <f>I533*0.04</f>
        <v>0.72</v>
      </c>
      <c r="F540" s="1047">
        <v>0.01</v>
      </c>
      <c r="G540" s="1048" t="str">
        <f>IF(C540=0,0,VLOOKUP(C540,Tabla1[],2,FALSE))</f>
        <v>m³</v>
      </c>
      <c r="H540" s="1049"/>
      <c r="I540" s="1050">
        <f>IF(C540=0,0,VLOOKUP(C540,Tabla1[],3,FALSE))</f>
        <v>250</v>
      </c>
      <c r="J540" s="1051"/>
      <c r="K540" s="1157">
        <f t="shared" si="72"/>
        <v>2.5</v>
      </c>
      <c r="L540" s="1052">
        <f t="shared" si="73"/>
        <v>180</v>
      </c>
      <c r="M540" s="1021"/>
      <c r="N540" s="1025"/>
      <c r="O540" s="1026"/>
      <c r="P540" s="1128"/>
    </row>
    <row r="541" spans="1:17" ht="16.5" x14ac:dyDescent="0.3">
      <c r="A541" s="1020"/>
      <c r="B541" s="1060">
        <v>5</v>
      </c>
      <c r="C541" s="1404" t="s">
        <v>659</v>
      </c>
      <c r="D541" s="1405"/>
      <c r="E541" s="1046">
        <f>I533*25</f>
        <v>450</v>
      </c>
      <c r="F541" s="1047">
        <v>0.01</v>
      </c>
      <c r="G541" s="1048" t="str">
        <f>IF(C541=0,0,VLOOKUP(C541,Tabla1[],2,FALSE))</f>
        <v>m³</v>
      </c>
      <c r="H541" s="1049"/>
      <c r="I541" s="1050">
        <f>IF(C541=0,0,VLOOKUP(C541,Tabla1[],3,FALSE))</f>
        <v>250</v>
      </c>
      <c r="J541" s="1051"/>
      <c r="K541" s="1157">
        <f t="shared" si="72"/>
        <v>2.5</v>
      </c>
      <c r="L541" s="1052">
        <f t="shared" si="73"/>
        <v>112500</v>
      </c>
      <c r="M541" s="1021"/>
      <c r="N541" s="1025"/>
      <c r="O541" s="1026"/>
      <c r="P541" s="1128"/>
    </row>
    <row r="542" spans="1:17" ht="16.5" x14ac:dyDescent="0.3">
      <c r="A542" s="1020"/>
      <c r="B542" s="1060">
        <v>6</v>
      </c>
      <c r="C542" s="1434" t="s">
        <v>443</v>
      </c>
      <c r="D542" s="1434"/>
      <c r="E542" s="1046">
        <f>I533*8</f>
        <v>144</v>
      </c>
      <c r="F542" s="1047">
        <v>0.2</v>
      </c>
      <c r="G542" s="1048" t="str">
        <f>IF(C542=0,0,VLOOKUP(C542,Tabla1[],2,FALSE))</f>
        <v>Libra</v>
      </c>
      <c r="H542" s="1049"/>
      <c r="I542" s="1050">
        <f>IF(C542=0,0,VLOOKUP(C542,Tabla1[],3,FALSE))</f>
        <v>7</v>
      </c>
      <c r="J542" s="1051"/>
      <c r="K542" s="1157">
        <f t="shared" si="72"/>
        <v>1.4000000000000001</v>
      </c>
      <c r="L542" s="1052">
        <f t="shared" si="73"/>
        <v>1008</v>
      </c>
      <c r="M542" s="1021"/>
      <c r="N542" s="1025"/>
      <c r="O542" s="1026"/>
      <c r="P542" s="1128"/>
    </row>
    <row r="543" spans="1:17" ht="16.5" x14ac:dyDescent="0.3">
      <c r="A543" s="1020"/>
      <c r="B543" s="1060">
        <v>7</v>
      </c>
      <c r="C543" s="1434" t="s">
        <v>549</v>
      </c>
      <c r="D543" s="1434"/>
      <c r="E543" s="1046">
        <f>I533*50</f>
        <v>900</v>
      </c>
      <c r="F543" s="1047">
        <v>0.26</v>
      </c>
      <c r="G543" s="1048" t="str">
        <f>IF(C543=0,0,VLOOKUP(C543,Tabla1[],2,FALSE))</f>
        <v>Libra</v>
      </c>
      <c r="H543" s="1049"/>
      <c r="I543" s="1050">
        <f>IF(C543=0,0,VLOOKUP(C543,Tabla1[],3,FALSE))</f>
        <v>10</v>
      </c>
      <c r="J543" s="1051"/>
      <c r="K543" s="1157">
        <f t="shared" si="72"/>
        <v>2.6</v>
      </c>
      <c r="L543" s="1052">
        <f t="shared" si="73"/>
        <v>9000</v>
      </c>
      <c r="M543" s="1021"/>
      <c r="N543" s="1025"/>
      <c r="O543" s="1026"/>
      <c r="P543" s="1128"/>
    </row>
    <row r="544" spans="1:17" ht="16.5" x14ac:dyDescent="0.3">
      <c r="A544" s="1020"/>
      <c r="B544" s="1060">
        <v>8</v>
      </c>
      <c r="C544" s="1434" t="s">
        <v>640</v>
      </c>
      <c r="D544" s="1434"/>
      <c r="E544" s="1046">
        <f>I533*1.7</f>
        <v>30.599999999999998</v>
      </c>
      <c r="F544" s="1047">
        <v>3.5</v>
      </c>
      <c r="G544" s="1048" t="str">
        <f>IF(C544=0,0,VLOOKUP(C544,Tabla1[],2,FALSE))</f>
        <v>pt</v>
      </c>
      <c r="H544" s="1049"/>
      <c r="I544" s="1050">
        <f>IF(C544=0,0,VLOOKUP(C544,Tabla1[],3,FALSE))</f>
        <v>10</v>
      </c>
      <c r="J544" s="1051"/>
      <c r="K544" s="1157">
        <f t="shared" si="72"/>
        <v>35</v>
      </c>
      <c r="L544" s="1052">
        <f t="shared" si="73"/>
        <v>306</v>
      </c>
      <c r="M544" s="1021"/>
      <c r="N544" s="1025"/>
      <c r="O544" s="1026"/>
      <c r="P544" s="1128"/>
    </row>
    <row r="545" spans="1:16" ht="17.25" thickBot="1" x14ac:dyDescent="0.35">
      <c r="A545" s="1020"/>
      <c r="B545" s="1022"/>
      <c r="C545" s="1021"/>
      <c r="D545" s="1021"/>
      <c r="E545" s="1022"/>
      <c r="F545" s="1022"/>
      <c r="G545" s="1023"/>
      <c r="H545" s="1021"/>
      <c r="I545" s="1024"/>
      <c r="J545" s="1024"/>
      <c r="K545" s="1024"/>
      <c r="L545" s="1021"/>
      <c r="M545" s="1021"/>
      <c r="N545" s="1025"/>
      <c r="O545" s="1026"/>
      <c r="P545" s="1128"/>
    </row>
    <row r="546" spans="1:16" ht="17.25" thickBot="1" x14ac:dyDescent="0.35">
      <c r="A546" s="1020"/>
      <c r="B546" s="1022"/>
      <c r="C546" s="1021"/>
      <c r="D546" s="1021"/>
      <c r="E546" s="1022"/>
      <c r="F546" s="1408" t="s">
        <v>344</v>
      </c>
      <c r="G546" s="1409"/>
      <c r="H546" s="1409"/>
      <c r="I546" s="1410"/>
      <c r="J546" s="1024"/>
      <c r="K546" s="1158">
        <f>+SUM(K537:K544)</f>
        <v>108</v>
      </c>
      <c r="L546" s="1055">
        <f>+SUM(L537:L544)</f>
        <v>124635.6</v>
      </c>
      <c r="M546" s="1021"/>
      <c r="N546" s="1025"/>
      <c r="O546" s="1026"/>
      <c r="P546" s="1128"/>
    </row>
    <row r="547" spans="1:16" s="1131" customFormat="1" ht="17.25" thickBot="1" x14ac:dyDescent="0.35">
      <c r="A547" s="1020"/>
      <c r="B547" s="1022"/>
      <c r="C547" s="1021"/>
      <c r="D547" s="1021"/>
      <c r="E547" s="1022"/>
      <c r="F547" s="1022"/>
      <c r="G547" s="1023"/>
      <c r="H547" s="1021"/>
      <c r="I547" s="1024"/>
      <c r="J547" s="1024"/>
      <c r="K547" s="1024"/>
      <c r="L547" s="1021"/>
      <c r="M547" s="1021"/>
      <c r="N547" s="1025"/>
      <c r="O547" s="1026"/>
      <c r="P547" s="1128"/>
    </row>
    <row r="548" spans="1:16" s="1131" customFormat="1" ht="17.25" thickBot="1" x14ac:dyDescent="0.35">
      <c r="A548" s="1020"/>
      <c r="B548" s="1389" t="s">
        <v>382</v>
      </c>
      <c r="C548" s="1390"/>
      <c r="D548" s="1390"/>
      <c r="E548" s="1390"/>
      <c r="F548" s="1390"/>
      <c r="G548" s="1391"/>
      <c r="H548" s="1021"/>
      <c r="I548" s="1024"/>
      <c r="J548" s="1024"/>
      <c r="K548" s="1024"/>
      <c r="L548" s="1021"/>
      <c r="M548" s="1021"/>
      <c r="N548" s="1025"/>
      <c r="O548" s="1026"/>
      <c r="P548" s="1128"/>
    </row>
    <row r="549" spans="1:16" s="1131" customFormat="1" ht="16.5" x14ac:dyDescent="0.3">
      <c r="A549" s="1020"/>
      <c r="B549" s="1056" t="s">
        <v>49</v>
      </c>
      <c r="C549" s="1392" t="s">
        <v>341</v>
      </c>
      <c r="D549" s="1393"/>
      <c r="E549" s="1041" t="s">
        <v>380</v>
      </c>
      <c r="F549" s="1056" t="s">
        <v>25</v>
      </c>
      <c r="G549" s="1043" t="s">
        <v>24</v>
      </c>
      <c r="H549" s="1038"/>
      <c r="I549" s="1039" t="s">
        <v>342</v>
      </c>
      <c r="J549" s="1040"/>
      <c r="K549" s="1039" t="s">
        <v>27</v>
      </c>
      <c r="L549" s="1045" t="s">
        <v>381</v>
      </c>
      <c r="M549" s="1021"/>
      <c r="N549" s="1025"/>
      <c r="O549" s="1026"/>
      <c r="P549" s="1128"/>
    </row>
    <row r="550" spans="1:16" s="1131" customFormat="1" ht="16.5" x14ac:dyDescent="0.3">
      <c r="A550" s="1020"/>
      <c r="B550" s="1060"/>
      <c r="C550" s="1382"/>
      <c r="D550" s="1383"/>
      <c r="E550" s="1046"/>
      <c r="F550" s="1047"/>
      <c r="G550" s="1048"/>
      <c r="H550" s="1049"/>
      <c r="I550" s="1050">
        <f>IF(C550=0,0,VLOOKUP(C550,Tabla3[],3,FALSE))</f>
        <v>0</v>
      </c>
      <c r="J550" s="1024"/>
      <c r="K550" s="1157">
        <f>+F550*I550</f>
        <v>0</v>
      </c>
      <c r="L550" s="1052">
        <f>E550*I550</f>
        <v>0</v>
      </c>
      <c r="M550" s="1021"/>
      <c r="N550" s="1025"/>
      <c r="O550" s="1026"/>
      <c r="P550" s="1128"/>
    </row>
    <row r="551" spans="1:16" s="1131" customFormat="1" ht="16.5" x14ac:dyDescent="0.3">
      <c r="A551" s="1020"/>
      <c r="B551" s="1060"/>
      <c r="C551" s="1382"/>
      <c r="D551" s="1383"/>
      <c r="E551" s="1057"/>
      <c r="F551" s="1053"/>
      <c r="G551" s="1054"/>
      <c r="H551" s="1021"/>
      <c r="I551" s="1050">
        <f>IF(C551=0,0,VLOOKUP(C551,Tabla3[],3,FALSE))</f>
        <v>0</v>
      </c>
      <c r="J551" s="1024"/>
      <c r="K551" s="1157">
        <f t="shared" ref="K551:K553" si="74">+F551*I551</f>
        <v>0</v>
      </c>
      <c r="L551" s="1052">
        <f t="shared" ref="L551:L553" si="75">E551*I551</f>
        <v>0</v>
      </c>
      <c r="M551" s="1021"/>
      <c r="N551" s="1025"/>
      <c r="O551" s="1026"/>
      <c r="P551" s="1128"/>
    </row>
    <row r="552" spans="1:16" s="1131" customFormat="1" ht="16.5" x14ac:dyDescent="0.3">
      <c r="A552" s="1020"/>
      <c r="B552" s="1060"/>
      <c r="C552" s="1382"/>
      <c r="D552" s="1383"/>
      <c r="E552" s="1057"/>
      <c r="F552" s="1053"/>
      <c r="G552" s="1054"/>
      <c r="H552" s="1021"/>
      <c r="I552" s="1050">
        <f>IF(C552=0,0,VLOOKUP(C552,Tabla3[],3,FALSE))</f>
        <v>0</v>
      </c>
      <c r="J552" s="1024"/>
      <c r="K552" s="1157">
        <f t="shared" si="74"/>
        <v>0</v>
      </c>
      <c r="L552" s="1052">
        <f t="shared" si="75"/>
        <v>0</v>
      </c>
      <c r="M552" s="1021"/>
      <c r="N552" s="1025"/>
      <c r="O552" s="1026"/>
      <c r="P552" s="1128"/>
    </row>
    <row r="553" spans="1:16" s="1131" customFormat="1" ht="16.5" x14ac:dyDescent="0.3">
      <c r="A553" s="1020"/>
      <c r="B553" s="1060"/>
      <c r="C553" s="1384"/>
      <c r="D553" s="1385"/>
      <c r="E553" s="1057"/>
      <c r="F553" s="1053"/>
      <c r="G553" s="1054"/>
      <c r="H553" s="1021"/>
      <c r="I553" s="1050">
        <f>IF(C553=0,0,VLOOKUP(C553,Tabla3[],3,FALSE))</f>
        <v>0</v>
      </c>
      <c r="J553" s="1024"/>
      <c r="K553" s="1157">
        <f t="shared" si="74"/>
        <v>0</v>
      </c>
      <c r="L553" s="1052">
        <f t="shared" si="75"/>
        <v>0</v>
      </c>
      <c r="M553" s="1021"/>
      <c r="N553" s="1025"/>
      <c r="O553" s="1026"/>
      <c r="P553" s="1128"/>
    </row>
    <row r="554" spans="1:16" s="1131" customFormat="1" ht="17.25" thickBot="1" x14ac:dyDescent="0.35">
      <c r="A554" s="1020"/>
      <c r="B554" s="1022"/>
      <c r="C554" s="1021"/>
      <c r="D554" s="1021"/>
      <c r="E554" s="1022"/>
      <c r="F554" s="1022"/>
      <c r="G554" s="1023"/>
      <c r="H554" s="1021"/>
      <c r="I554" s="1024"/>
      <c r="J554" s="1024"/>
      <c r="K554" s="1024"/>
      <c r="L554" s="1021"/>
      <c r="M554" s="1021"/>
      <c r="N554" s="1025"/>
      <c r="O554" s="1026"/>
      <c r="P554" s="1128"/>
    </row>
    <row r="555" spans="1:16" s="1131" customFormat="1" ht="17.25" thickBot="1" x14ac:dyDescent="0.35">
      <c r="A555" s="1020"/>
      <c r="B555" s="1022"/>
      <c r="C555" s="1021"/>
      <c r="D555" s="1021"/>
      <c r="E555" s="1022"/>
      <c r="F555" s="1408" t="s">
        <v>387</v>
      </c>
      <c r="G555" s="1409"/>
      <c r="H555" s="1409"/>
      <c r="I555" s="1410"/>
      <c r="J555" s="1024"/>
      <c r="K555" s="1158">
        <f>+SUM(K550:K553)</f>
        <v>0</v>
      </c>
      <c r="L555" s="1055">
        <f>+SUM(L550:L553)</f>
        <v>0</v>
      </c>
      <c r="M555" s="1021"/>
      <c r="N555" s="1025"/>
      <c r="O555" s="1026"/>
      <c r="P555" s="1128"/>
    </row>
    <row r="556" spans="1:16" s="1131" customFormat="1" ht="17.25" thickBot="1" x14ac:dyDescent="0.35">
      <c r="A556" s="1020"/>
      <c r="B556" s="1022"/>
      <c r="C556" s="1021"/>
      <c r="D556" s="1021"/>
      <c r="E556" s="1022"/>
      <c r="F556" s="1022"/>
      <c r="G556" s="1023"/>
      <c r="H556" s="1021"/>
      <c r="I556" s="1024"/>
      <c r="J556" s="1024"/>
      <c r="K556" s="1024"/>
      <c r="L556" s="1021"/>
      <c r="M556" s="1021"/>
      <c r="N556" s="1025"/>
      <c r="O556" s="1026"/>
      <c r="P556" s="1128"/>
    </row>
    <row r="557" spans="1:16" s="1131" customFormat="1" ht="17.25" thickBot="1" x14ac:dyDescent="0.35">
      <c r="A557" s="1020"/>
      <c r="B557" s="1389" t="s">
        <v>345</v>
      </c>
      <c r="C557" s="1390"/>
      <c r="D557" s="1390"/>
      <c r="E557" s="1390"/>
      <c r="F557" s="1390"/>
      <c r="G557" s="1391"/>
      <c r="H557" s="1021"/>
      <c r="I557" s="1024"/>
      <c r="J557" s="1024"/>
      <c r="K557" s="1024"/>
      <c r="L557" s="1021"/>
      <c r="M557" s="1021"/>
      <c r="N557" s="1025"/>
      <c r="O557" s="1026"/>
      <c r="P557" s="1128"/>
    </row>
    <row r="558" spans="1:16" s="1131" customFormat="1" ht="16.5" x14ac:dyDescent="0.3">
      <c r="A558" s="1020"/>
      <c r="B558" s="1056" t="s">
        <v>49</v>
      </c>
      <c r="C558" s="1392" t="s">
        <v>341</v>
      </c>
      <c r="D558" s="1393"/>
      <c r="E558" s="1041" t="s">
        <v>380</v>
      </c>
      <c r="F558" s="1056" t="s">
        <v>25</v>
      </c>
      <c r="G558" s="1043" t="s">
        <v>24</v>
      </c>
      <c r="H558" s="1038"/>
      <c r="I558" s="1039" t="s">
        <v>342</v>
      </c>
      <c r="J558" s="1040"/>
      <c r="K558" s="1039" t="s">
        <v>27</v>
      </c>
      <c r="L558" s="1045" t="s">
        <v>381</v>
      </c>
      <c r="M558" s="1021"/>
      <c r="N558" s="1025"/>
      <c r="O558" s="1026"/>
      <c r="P558" s="1128"/>
    </row>
    <row r="559" spans="1:16" s="1131" customFormat="1" ht="16.5" x14ac:dyDescent="0.3">
      <c r="A559" s="1020"/>
      <c r="B559" s="1060">
        <v>1</v>
      </c>
      <c r="C559" s="1394" t="s">
        <v>419</v>
      </c>
      <c r="D559" s="1394"/>
      <c r="E559" s="1046">
        <f>I533</f>
        <v>18</v>
      </c>
      <c r="F559" s="1047">
        <v>1</v>
      </c>
      <c r="G559" s="1048" t="str">
        <f>IF(C559=0,0,VLOOKUP(C559,Tabla2[],2,FALSE))</f>
        <v>ml</v>
      </c>
      <c r="H559" s="1049"/>
      <c r="I559" s="1050">
        <f>IF(C559=0,0,VLOOKUP(C559,Tabla2[],3,FALSE))+42+25</f>
        <v>92</v>
      </c>
      <c r="J559" s="1024"/>
      <c r="K559" s="1157">
        <f>+F559*I559</f>
        <v>92</v>
      </c>
      <c r="L559" s="1052">
        <f>E559*I559</f>
        <v>1656</v>
      </c>
      <c r="M559" s="1021"/>
      <c r="N559" s="1025"/>
      <c r="O559" s="1026"/>
      <c r="P559" s="1128"/>
    </row>
    <row r="560" spans="1:16" s="1131" customFormat="1" ht="16.5" x14ac:dyDescent="0.3">
      <c r="A560" s="1020"/>
      <c r="B560" s="1060"/>
      <c r="C560" s="1411"/>
      <c r="D560" s="1411"/>
      <c r="E560" s="1046"/>
      <c r="F560" s="1047"/>
      <c r="G560" s="1048"/>
      <c r="H560" s="1021"/>
      <c r="I560" s="1050">
        <f>IF(C560=0,0,VLOOKUP(C560,Tabla2[],3,FALSE))</f>
        <v>0</v>
      </c>
      <c r="J560" s="1024"/>
      <c r="K560" s="1157">
        <f>+F560*I560</f>
        <v>0</v>
      </c>
      <c r="L560" s="1052">
        <f t="shared" ref="L560:L561" si="76">E560*I560</f>
        <v>0</v>
      </c>
      <c r="M560" s="1021"/>
      <c r="N560" s="1025"/>
      <c r="O560" s="1026"/>
      <c r="P560" s="1128"/>
    </row>
    <row r="561" spans="1:17" s="1131" customFormat="1" ht="16.5" x14ac:dyDescent="0.3">
      <c r="A561" s="1020"/>
      <c r="B561" s="1060"/>
      <c r="C561" s="1412"/>
      <c r="D561" s="1412"/>
      <c r="E561" s="1046"/>
      <c r="F561" s="1053"/>
      <c r="G561" s="1048"/>
      <c r="H561" s="1021"/>
      <c r="I561" s="1050">
        <f>IF(C561=0,0,VLOOKUP(C561,Tabla2[],3,FALSE))</f>
        <v>0</v>
      </c>
      <c r="J561" s="1024"/>
      <c r="K561" s="1157">
        <f t="shared" ref="K561" si="77">+F561*I561</f>
        <v>0</v>
      </c>
      <c r="L561" s="1052">
        <f t="shared" si="76"/>
        <v>0</v>
      </c>
      <c r="M561" s="1021"/>
      <c r="N561" s="1025"/>
      <c r="O561" s="1026"/>
      <c r="P561" s="1128"/>
    </row>
    <row r="562" spans="1:17" s="1131" customFormat="1" ht="17.25" thickBot="1" x14ac:dyDescent="0.35">
      <c r="A562" s="1020"/>
      <c r="B562" s="1022"/>
      <c r="C562" s="1021"/>
      <c r="D562" s="1021"/>
      <c r="E562" s="1022"/>
      <c r="F562" s="1022"/>
      <c r="G562" s="1023"/>
      <c r="H562" s="1021"/>
      <c r="I562" s="1024"/>
      <c r="J562" s="1024"/>
      <c r="K562" s="1024"/>
      <c r="L562" s="1021"/>
      <c r="M562" s="1021"/>
      <c r="N562" s="1025"/>
      <c r="O562" s="1026"/>
      <c r="P562" s="1128"/>
    </row>
    <row r="563" spans="1:17" ht="17.25" thickBot="1" x14ac:dyDescent="0.35">
      <c r="A563" s="1020"/>
      <c r="B563" s="1022"/>
      <c r="C563" s="1021"/>
      <c r="D563" s="1021"/>
      <c r="E563" s="1022"/>
      <c r="F563" s="1408" t="s">
        <v>346</v>
      </c>
      <c r="G563" s="1409"/>
      <c r="H563" s="1409"/>
      <c r="I563" s="1410"/>
      <c r="J563" s="1024"/>
      <c r="K563" s="1158">
        <f>+SUM(K559:K561)</f>
        <v>92</v>
      </c>
      <c r="L563" s="1055">
        <f>+SUM(L559:L561)</f>
        <v>1656</v>
      </c>
      <c r="M563" s="1021"/>
      <c r="N563" s="1025"/>
      <c r="O563" s="1026"/>
      <c r="P563" s="1128"/>
    </row>
    <row r="564" spans="1:17" ht="16.5" x14ac:dyDescent="0.3">
      <c r="A564" s="1020"/>
      <c r="B564" s="1022"/>
      <c r="C564" s="1021"/>
      <c r="D564" s="1021"/>
      <c r="E564" s="1022"/>
      <c r="F564" s="1022"/>
      <c r="G564" s="1023"/>
      <c r="H564" s="1021"/>
      <c r="I564" s="1024"/>
      <c r="J564" s="1024"/>
      <c r="K564" s="1024"/>
      <c r="L564" s="1021"/>
      <c r="M564" s="1021"/>
      <c r="N564" s="1025"/>
      <c r="O564" s="1026"/>
      <c r="P564" s="1128"/>
    </row>
    <row r="565" spans="1:17" ht="15" customHeight="1" thickBot="1" x14ac:dyDescent="0.35">
      <c r="A565" s="1020"/>
      <c r="B565" s="1022"/>
      <c r="C565" s="1021"/>
      <c r="D565" s="1021"/>
      <c r="E565" s="1022"/>
      <c r="F565" s="1022"/>
      <c r="G565" s="1023"/>
      <c r="H565" s="1021"/>
      <c r="I565" s="1024"/>
      <c r="J565" s="1024"/>
      <c r="K565" s="1024"/>
      <c r="L565" s="1021"/>
      <c r="M565" s="1021"/>
      <c r="N565" s="1025"/>
      <c r="O565" s="1026"/>
      <c r="P565" s="1128"/>
    </row>
    <row r="566" spans="1:17" ht="17.25" thickBot="1" x14ac:dyDescent="0.35">
      <c r="A566" s="1020"/>
      <c r="B566" s="1022"/>
      <c r="C566" s="1021"/>
      <c r="D566" s="1021"/>
      <c r="E566" s="1022"/>
      <c r="F566" s="1408" t="s">
        <v>388</v>
      </c>
      <c r="G566" s="1409"/>
      <c r="H566" s="1409"/>
      <c r="I566" s="1410"/>
      <c r="J566" s="1024"/>
      <c r="K566" s="1158">
        <f>(+K546+K555+K563)</f>
        <v>200</v>
      </c>
      <c r="L566" s="1055">
        <f>(+L546+L555+L563)</f>
        <v>126291.6</v>
      </c>
      <c r="M566" s="1021"/>
      <c r="N566" s="1065"/>
      <c r="O566" s="1066"/>
      <c r="P566" s="1130"/>
    </row>
    <row r="567" spans="1:17" ht="7.5" customHeight="1" thickBot="1" x14ac:dyDescent="0.35">
      <c r="A567" s="1020"/>
      <c r="B567" s="1022"/>
      <c r="C567" s="1021"/>
      <c r="D567" s="1021"/>
      <c r="E567" s="1022"/>
      <c r="F567" s="1022"/>
      <c r="G567" s="1023"/>
      <c r="H567" s="1021"/>
      <c r="I567" s="1024"/>
      <c r="J567" s="1024"/>
      <c r="K567" s="1024"/>
      <c r="L567" s="1021"/>
      <c r="M567" s="1021"/>
      <c r="N567" s="1065"/>
      <c r="O567" s="1067"/>
      <c r="P567" s="1130"/>
    </row>
    <row r="568" spans="1:17" ht="17.25" thickBot="1" x14ac:dyDescent="0.35">
      <c r="A568" s="1020"/>
      <c r="B568" s="1022"/>
      <c r="C568" s="1021"/>
      <c r="D568" s="1021"/>
      <c r="E568" s="1022"/>
      <c r="F568" s="1408" t="s">
        <v>384</v>
      </c>
      <c r="G568" s="1409"/>
      <c r="H568" s="1409"/>
      <c r="I568" s="1410"/>
      <c r="J568" s="1024"/>
      <c r="K568" s="1158">
        <f>K566*$N$2</f>
        <v>80</v>
      </c>
      <c r="L568" s="1055">
        <f>L566*$N$2</f>
        <v>50516.640000000007</v>
      </c>
      <c r="M568" s="1021"/>
      <c r="N568" s="1025"/>
      <c r="O568" s="1026"/>
      <c r="P568" s="1128"/>
    </row>
    <row r="569" spans="1:17" ht="7.5" customHeight="1" thickBot="1" x14ac:dyDescent="0.35">
      <c r="A569" s="1020"/>
      <c r="B569" s="1022"/>
      <c r="C569" s="1021"/>
      <c r="D569" s="1021"/>
      <c r="E569" s="1022"/>
      <c r="F569" s="1022"/>
      <c r="G569" s="1023"/>
      <c r="H569" s="1021"/>
      <c r="I569" s="1024"/>
      <c r="J569" s="1024"/>
      <c r="K569" s="1024"/>
      <c r="L569" s="1021"/>
      <c r="M569" s="1021"/>
      <c r="N569" s="1025"/>
      <c r="O569" s="1026"/>
      <c r="P569" s="1128"/>
    </row>
    <row r="570" spans="1:17" ht="17.25" thickBot="1" x14ac:dyDescent="0.35">
      <c r="A570" s="1020"/>
      <c r="B570" s="1022"/>
      <c r="C570" s="1021"/>
      <c r="D570" s="1021"/>
      <c r="E570" s="1022"/>
      <c r="F570" s="1408" t="s">
        <v>385</v>
      </c>
      <c r="G570" s="1409"/>
      <c r="H570" s="1409"/>
      <c r="I570" s="1410"/>
      <c r="J570" s="1024"/>
      <c r="K570" s="1158">
        <f>+K566+K568</f>
        <v>280</v>
      </c>
      <c r="L570" s="1055">
        <f>+L566+L568</f>
        <v>176808.24000000002</v>
      </c>
      <c r="M570" s="1021"/>
      <c r="N570" s="1025"/>
      <c r="O570" s="1026"/>
      <c r="P570" s="1128"/>
    </row>
    <row r="571" spans="1:17" ht="17.25" thickBot="1" x14ac:dyDescent="0.35">
      <c r="A571" s="1020"/>
      <c r="B571" s="1022"/>
      <c r="C571" s="1021"/>
      <c r="D571" s="1021"/>
      <c r="E571" s="1022"/>
      <c r="F571" s="1061"/>
      <c r="G571" s="1062"/>
      <c r="H571" s="1063"/>
      <c r="I571" s="1064"/>
      <c r="J571" s="1024"/>
      <c r="K571" s="1159"/>
      <c r="L571" s="1068">
        <f>L570/I533</f>
        <v>9822.68</v>
      </c>
      <c r="M571" s="1069">
        <f>(K570-L571)*I533</f>
        <v>-171768.24</v>
      </c>
      <c r="N571" s="1025"/>
      <c r="O571" s="1026"/>
      <c r="P571" s="1128"/>
    </row>
    <row r="573" spans="1:17" ht="16.5" x14ac:dyDescent="0.3">
      <c r="A573" s="1020"/>
      <c r="B573" s="1105" t="s">
        <v>379</v>
      </c>
      <c r="C573" s="1038"/>
      <c r="D573" s="1414" t="s">
        <v>341</v>
      </c>
      <c r="E573" s="1414"/>
      <c r="F573" s="1414"/>
      <c r="G573" s="1414"/>
      <c r="H573" s="1038"/>
      <c r="I573" s="1039" t="s">
        <v>25</v>
      </c>
      <c r="J573" s="1040"/>
      <c r="K573" s="1039" t="s">
        <v>24</v>
      </c>
      <c r="L573" s="1021"/>
      <c r="M573" s="1021"/>
      <c r="N573" s="1025"/>
      <c r="O573" s="1026"/>
      <c r="P573" s="1128"/>
    </row>
    <row r="574" spans="1:17" s="1037" customFormat="1" ht="30.75" customHeight="1" x14ac:dyDescent="0.25">
      <c r="A574" s="1033"/>
      <c r="B574" s="1074">
        <f>'(01)A. TRABAJO EXTRA.'!B41</f>
        <v>0</v>
      </c>
      <c r="C574" s="1034"/>
      <c r="D574" s="1428" t="str">
        <f>'(01)A. TRABAJO EXTRA.'!C41</f>
        <v>SOLERA MOJINETE (0.15m X 0.20m + 4 NO. 4  + EST NO. 2 @ 0.15m)</v>
      </c>
      <c r="E574" s="1429"/>
      <c r="F574" s="1429"/>
      <c r="G574" s="1429"/>
      <c r="H574" s="1075"/>
      <c r="I574" s="1074">
        <f>'(01)A. TRABAJO EXTRA.'!G41</f>
        <v>5.7</v>
      </c>
      <c r="J574" s="1076"/>
      <c r="K574" s="1155" t="str">
        <f>'(01)A. TRABAJO EXTRA.'!F41</f>
        <v>ml</v>
      </c>
      <c r="L574" s="1034"/>
      <c r="M574" s="1034"/>
      <c r="N574" s="1035"/>
      <c r="O574" s="1036"/>
      <c r="P574" s="1129"/>
      <c r="Q574" s="1132"/>
    </row>
    <row r="575" spans="1:17" ht="17.25" thickBot="1" x14ac:dyDescent="0.35">
      <c r="A575" s="1020"/>
      <c r="B575" s="1022"/>
      <c r="C575" s="1021"/>
      <c r="D575" s="1021"/>
      <c r="E575" s="1022"/>
      <c r="F575" s="1022"/>
      <c r="G575" s="1023"/>
      <c r="H575" s="1021"/>
      <c r="I575" s="1024"/>
      <c r="J575" s="1024"/>
      <c r="K575" s="1024"/>
      <c r="L575" s="1021"/>
      <c r="M575" s="1021"/>
      <c r="N575" s="1025"/>
      <c r="O575" s="1026"/>
      <c r="P575" s="1128"/>
    </row>
    <row r="576" spans="1:17" ht="17.25" thickBot="1" x14ac:dyDescent="0.35">
      <c r="A576" s="1020"/>
      <c r="B576" s="1389" t="s">
        <v>343</v>
      </c>
      <c r="C576" s="1390"/>
      <c r="D576" s="1390"/>
      <c r="E576" s="1390"/>
      <c r="F576" s="1390"/>
      <c r="G576" s="1391"/>
      <c r="H576" s="1021"/>
      <c r="I576" s="1024"/>
      <c r="J576" s="1024"/>
      <c r="K576" s="1024"/>
      <c r="L576" s="1021"/>
      <c r="M576" s="1021"/>
      <c r="N576" s="1025"/>
      <c r="O576" s="1026"/>
      <c r="P576" s="1128"/>
    </row>
    <row r="577" spans="1:16" ht="16.5" x14ac:dyDescent="0.3">
      <c r="A577" s="1020"/>
      <c r="B577" s="1042" t="s">
        <v>49</v>
      </c>
      <c r="C577" s="1406" t="s">
        <v>341</v>
      </c>
      <c r="D577" s="1407"/>
      <c r="E577" s="1041" t="s">
        <v>380</v>
      </c>
      <c r="F577" s="1042" t="s">
        <v>25</v>
      </c>
      <c r="G577" s="1043" t="s">
        <v>24</v>
      </c>
      <c r="H577" s="1044"/>
      <c r="I577" s="1039" t="s">
        <v>342</v>
      </c>
      <c r="J577" s="1040"/>
      <c r="K577" s="1156" t="s">
        <v>27</v>
      </c>
      <c r="L577" s="1045" t="s">
        <v>381</v>
      </c>
      <c r="M577" s="1021"/>
      <c r="N577" s="1025"/>
      <c r="O577" s="1026"/>
      <c r="P577" s="1128"/>
    </row>
    <row r="578" spans="1:16" ht="16.5" x14ac:dyDescent="0.3">
      <c r="A578" s="1020"/>
      <c r="B578" s="1060">
        <v>1</v>
      </c>
      <c r="C578" s="1402" t="s">
        <v>412</v>
      </c>
      <c r="D578" s="1403"/>
      <c r="E578" s="1046">
        <f>I574</f>
        <v>5.7</v>
      </c>
      <c r="F578" s="1047">
        <v>0.6</v>
      </c>
      <c r="G578" s="1048" t="str">
        <f>IF(C578=0,0,VLOOKUP(C578,Tabla1[],2,FALSE))</f>
        <v>Varilla</v>
      </c>
      <c r="H578" s="1049"/>
      <c r="I578" s="1050">
        <f>IF(C578=0,0,VLOOKUP(C578,Tabla1[],3,FALSE))</f>
        <v>70</v>
      </c>
      <c r="J578" s="1051"/>
      <c r="K578" s="1157">
        <f>+F578*I578</f>
        <v>42</v>
      </c>
      <c r="L578" s="1052">
        <f>E578*I578</f>
        <v>399</v>
      </c>
      <c r="M578" s="1021"/>
      <c r="N578" s="1025"/>
      <c r="O578" s="1026"/>
      <c r="P578" s="1128"/>
    </row>
    <row r="579" spans="1:16" ht="16.5" x14ac:dyDescent="0.3">
      <c r="A579" s="1020"/>
      <c r="B579" s="1060">
        <v>2</v>
      </c>
      <c r="C579" s="1402" t="s">
        <v>418</v>
      </c>
      <c r="D579" s="1403"/>
      <c r="E579" s="1046">
        <f>I574*0.9</f>
        <v>5.13</v>
      </c>
      <c r="F579" s="1047">
        <v>0.3</v>
      </c>
      <c r="G579" s="1048" t="str">
        <f>IF(C579=0,0,VLOOKUP(C579,Tabla1[],2,FALSE))</f>
        <v>Varilla</v>
      </c>
      <c r="H579" s="1049"/>
      <c r="I579" s="1050">
        <f>IF(C579=0,0,VLOOKUP(C579,Tabla1[],3,FALSE))</f>
        <v>20</v>
      </c>
      <c r="J579" s="1051"/>
      <c r="K579" s="1157">
        <f t="shared" ref="K579:K585" si="78">+F579*I579</f>
        <v>6</v>
      </c>
      <c r="L579" s="1052">
        <f t="shared" ref="L579:L585" si="79">E579*I579</f>
        <v>102.6</v>
      </c>
      <c r="M579" s="1021"/>
      <c r="N579" s="1025"/>
      <c r="O579" s="1026"/>
      <c r="P579" s="1128"/>
    </row>
    <row r="580" spans="1:16" ht="16.5" x14ac:dyDescent="0.3">
      <c r="A580" s="1020"/>
      <c r="B580" s="1060">
        <v>3</v>
      </c>
      <c r="C580" s="1415" t="s">
        <v>531</v>
      </c>
      <c r="D580" s="1405"/>
      <c r="E580" s="1046">
        <f>I574*0.04</f>
        <v>0.22800000000000001</v>
      </c>
      <c r="F580" s="1047">
        <v>0.2</v>
      </c>
      <c r="G580" s="1048" t="str">
        <f>IF(C580=0,0,VLOOKUP(C580,Tabla1[],2,FALSE))</f>
        <v>Saco</v>
      </c>
      <c r="H580" s="1049"/>
      <c r="I580" s="1050">
        <f>IF(C580=0,0,VLOOKUP(C580,Tabla1[],3,FALSE))</f>
        <v>80</v>
      </c>
      <c r="J580" s="1051"/>
      <c r="K580" s="1157">
        <f t="shared" si="78"/>
        <v>16</v>
      </c>
      <c r="L580" s="1052">
        <f t="shared" si="79"/>
        <v>18.240000000000002</v>
      </c>
      <c r="M580" s="1021"/>
      <c r="N580" s="1025"/>
      <c r="O580" s="1026"/>
      <c r="P580" s="1128"/>
    </row>
    <row r="581" spans="1:16" ht="16.5" x14ac:dyDescent="0.3">
      <c r="A581" s="1020"/>
      <c r="B581" s="1060">
        <v>4</v>
      </c>
      <c r="C581" s="1404" t="s">
        <v>463</v>
      </c>
      <c r="D581" s="1405"/>
      <c r="E581" s="1046">
        <f>I574*0.04</f>
        <v>0.22800000000000001</v>
      </c>
      <c r="F581" s="1047">
        <v>0.01</v>
      </c>
      <c r="G581" s="1048" t="str">
        <f>IF(C581=0,0,VLOOKUP(C581,Tabla1[],2,FALSE))</f>
        <v>m³</v>
      </c>
      <c r="H581" s="1049"/>
      <c r="I581" s="1050">
        <f>IF(C581=0,0,VLOOKUP(C581,Tabla1[],3,FALSE))</f>
        <v>250</v>
      </c>
      <c r="J581" s="1051"/>
      <c r="K581" s="1157">
        <f t="shared" si="78"/>
        <v>2.5</v>
      </c>
      <c r="L581" s="1052">
        <f t="shared" si="79"/>
        <v>57</v>
      </c>
      <c r="M581" s="1021"/>
      <c r="N581" s="1025"/>
      <c r="O581" s="1026"/>
      <c r="P581" s="1128"/>
    </row>
    <row r="582" spans="1:16" ht="16.5" x14ac:dyDescent="0.3">
      <c r="A582" s="1020"/>
      <c r="B582" s="1060">
        <v>5</v>
      </c>
      <c r="C582" s="1404" t="s">
        <v>659</v>
      </c>
      <c r="D582" s="1405"/>
      <c r="E582" s="1046">
        <f>I574*25</f>
        <v>142.5</v>
      </c>
      <c r="F582" s="1047">
        <v>0.01</v>
      </c>
      <c r="G582" s="1048" t="str">
        <f>IF(C582=0,0,VLOOKUP(C582,Tabla1[],2,FALSE))</f>
        <v>m³</v>
      </c>
      <c r="H582" s="1049"/>
      <c r="I582" s="1050">
        <f>IF(C582=0,0,VLOOKUP(C582,Tabla1[],3,FALSE))</f>
        <v>250</v>
      </c>
      <c r="J582" s="1051"/>
      <c r="K582" s="1157">
        <f t="shared" si="78"/>
        <v>2.5</v>
      </c>
      <c r="L582" s="1052">
        <f t="shared" si="79"/>
        <v>35625</v>
      </c>
      <c r="M582" s="1021"/>
      <c r="N582" s="1025"/>
      <c r="O582" s="1026"/>
      <c r="P582" s="1128"/>
    </row>
    <row r="583" spans="1:16" ht="16.5" x14ac:dyDescent="0.3">
      <c r="A583" s="1020"/>
      <c r="B583" s="1060">
        <v>6</v>
      </c>
      <c r="C583" s="1434" t="s">
        <v>443</v>
      </c>
      <c r="D583" s="1434"/>
      <c r="E583" s="1046">
        <f>I574*8</f>
        <v>45.6</v>
      </c>
      <c r="F583" s="1047">
        <v>0.2</v>
      </c>
      <c r="G583" s="1048" t="str">
        <f>IF(C583=0,0,VLOOKUP(C583,Tabla1[],2,FALSE))</f>
        <v>Libra</v>
      </c>
      <c r="H583" s="1049"/>
      <c r="I583" s="1050">
        <f>IF(C583=0,0,VLOOKUP(C583,Tabla1[],3,FALSE))</f>
        <v>7</v>
      </c>
      <c r="J583" s="1051"/>
      <c r="K583" s="1157">
        <f t="shared" si="78"/>
        <v>1.4000000000000001</v>
      </c>
      <c r="L583" s="1052">
        <f t="shared" si="79"/>
        <v>319.2</v>
      </c>
      <c r="M583" s="1021"/>
      <c r="N583" s="1025"/>
      <c r="O583" s="1026"/>
      <c r="P583" s="1128"/>
    </row>
    <row r="584" spans="1:16" ht="16.5" x14ac:dyDescent="0.3">
      <c r="A584" s="1020"/>
      <c r="B584" s="1060">
        <v>7</v>
      </c>
      <c r="C584" s="1434" t="s">
        <v>549</v>
      </c>
      <c r="D584" s="1434"/>
      <c r="E584" s="1046">
        <f>I574*50</f>
        <v>285</v>
      </c>
      <c r="F584" s="1047">
        <v>0.26</v>
      </c>
      <c r="G584" s="1048" t="str">
        <f>IF(C584=0,0,VLOOKUP(C584,Tabla1[],2,FALSE))</f>
        <v>Libra</v>
      </c>
      <c r="H584" s="1049"/>
      <c r="I584" s="1050">
        <f>IF(C584=0,0,VLOOKUP(C584,Tabla1[],3,FALSE))</f>
        <v>10</v>
      </c>
      <c r="J584" s="1051"/>
      <c r="K584" s="1157">
        <f t="shared" si="78"/>
        <v>2.6</v>
      </c>
      <c r="L584" s="1052">
        <f t="shared" si="79"/>
        <v>2850</v>
      </c>
      <c r="M584" s="1021"/>
      <c r="N584" s="1025"/>
      <c r="O584" s="1026"/>
      <c r="P584" s="1128"/>
    </row>
    <row r="585" spans="1:16" ht="16.5" x14ac:dyDescent="0.3">
      <c r="A585" s="1020"/>
      <c r="B585" s="1060">
        <v>8</v>
      </c>
      <c r="C585" s="1434" t="s">
        <v>640</v>
      </c>
      <c r="D585" s="1434"/>
      <c r="E585" s="1046">
        <f>I574*1.7</f>
        <v>9.69</v>
      </c>
      <c r="F585" s="1047">
        <v>3.5</v>
      </c>
      <c r="G585" s="1048" t="str">
        <f>IF(C585=0,0,VLOOKUP(C585,Tabla1[],2,FALSE))</f>
        <v>pt</v>
      </c>
      <c r="H585" s="1049"/>
      <c r="I585" s="1050">
        <f>IF(C585=0,0,VLOOKUP(C585,Tabla1[],3,FALSE))</f>
        <v>10</v>
      </c>
      <c r="J585" s="1051"/>
      <c r="K585" s="1157">
        <f t="shared" si="78"/>
        <v>35</v>
      </c>
      <c r="L585" s="1052">
        <f t="shared" si="79"/>
        <v>96.899999999999991</v>
      </c>
      <c r="M585" s="1021"/>
      <c r="N585" s="1025"/>
      <c r="O585" s="1026"/>
      <c r="P585" s="1128"/>
    </row>
    <row r="586" spans="1:16" ht="17.25" thickBot="1" x14ac:dyDescent="0.35">
      <c r="A586" s="1020"/>
      <c r="B586" s="1022"/>
      <c r="C586" s="1021"/>
      <c r="D586" s="1021"/>
      <c r="E586" s="1022"/>
      <c r="F586" s="1022"/>
      <c r="G586" s="1023"/>
      <c r="H586" s="1021"/>
      <c r="I586" s="1024"/>
      <c r="J586" s="1024"/>
      <c r="K586" s="1024"/>
      <c r="L586" s="1021"/>
      <c r="M586" s="1021"/>
      <c r="N586" s="1025"/>
      <c r="O586" s="1026"/>
      <c r="P586" s="1128"/>
    </row>
    <row r="587" spans="1:16" ht="17.25" thickBot="1" x14ac:dyDescent="0.35">
      <c r="A587" s="1020"/>
      <c r="B587" s="1022"/>
      <c r="C587" s="1021"/>
      <c r="D587" s="1021"/>
      <c r="E587" s="1022"/>
      <c r="F587" s="1408" t="s">
        <v>344</v>
      </c>
      <c r="G587" s="1409"/>
      <c r="H587" s="1409"/>
      <c r="I587" s="1410"/>
      <c r="J587" s="1024"/>
      <c r="K587" s="1158">
        <f>+SUM(K578:K585)</f>
        <v>108</v>
      </c>
      <c r="L587" s="1055">
        <f>+SUM(L578:L585)</f>
        <v>39467.939999999995</v>
      </c>
      <c r="M587" s="1021"/>
      <c r="N587" s="1025"/>
      <c r="O587" s="1026"/>
      <c r="P587" s="1128"/>
    </row>
    <row r="588" spans="1:16" s="1131" customFormat="1" ht="17.25" thickBot="1" x14ac:dyDescent="0.35">
      <c r="A588" s="1020"/>
      <c r="B588" s="1022"/>
      <c r="C588" s="1021"/>
      <c r="D588" s="1021"/>
      <c r="E588" s="1022"/>
      <c r="F588" s="1022"/>
      <c r="G588" s="1023"/>
      <c r="H588" s="1021"/>
      <c r="I588" s="1024"/>
      <c r="J588" s="1024"/>
      <c r="K588" s="1024"/>
      <c r="L588" s="1021"/>
      <c r="M588" s="1021"/>
      <c r="N588" s="1025"/>
      <c r="O588" s="1026"/>
      <c r="P588" s="1128"/>
    </row>
    <row r="589" spans="1:16" s="1131" customFormat="1" ht="17.25" thickBot="1" x14ac:dyDescent="0.35">
      <c r="A589" s="1020"/>
      <c r="B589" s="1389" t="s">
        <v>382</v>
      </c>
      <c r="C589" s="1390"/>
      <c r="D589" s="1390"/>
      <c r="E589" s="1390"/>
      <c r="F589" s="1390"/>
      <c r="G589" s="1391"/>
      <c r="H589" s="1021"/>
      <c r="I589" s="1024"/>
      <c r="J589" s="1024"/>
      <c r="K589" s="1024"/>
      <c r="L589" s="1021"/>
      <c r="M589" s="1021"/>
      <c r="N589" s="1025"/>
      <c r="O589" s="1026"/>
      <c r="P589" s="1128"/>
    </row>
    <row r="590" spans="1:16" s="1131" customFormat="1" ht="16.5" x14ac:dyDescent="0.3">
      <c r="A590" s="1020"/>
      <c r="B590" s="1056" t="s">
        <v>49</v>
      </c>
      <c r="C590" s="1392" t="s">
        <v>341</v>
      </c>
      <c r="D590" s="1393"/>
      <c r="E590" s="1041" t="s">
        <v>380</v>
      </c>
      <c r="F590" s="1056" t="s">
        <v>25</v>
      </c>
      <c r="G590" s="1043" t="s">
        <v>24</v>
      </c>
      <c r="H590" s="1038"/>
      <c r="I590" s="1039" t="s">
        <v>342</v>
      </c>
      <c r="J590" s="1040"/>
      <c r="K590" s="1039" t="s">
        <v>27</v>
      </c>
      <c r="L590" s="1045" t="s">
        <v>381</v>
      </c>
      <c r="M590" s="1021"/>
      <c r="N590" s="1025"/>
      <c r="O590" s="1026"/>
      <c r="P590" s="1128"/>
    </row>
    <row r="591" spans="1:16" s="1131" customFormat="1" ht="16.5" x14ac:dyDescent="0.3">
      <c r="A591" s="1020"/>
      <c r="B591" s="1060"/>
      <c r="C591" s="1382"/>
      <c r="D591" s="1383"/>
      <c r="E591" s="1046"/>
      <c r="F591" s="1047"/>
      <c r="G591" s="1048"/>
      <c r="H591" s="1049"/>
      <c r="I591" s="1050">
        <f>IF(C591=0,0,VLOOKUP(C591,Tabla3[],3,FALSE))</f>
        <v>0</v>
      </c>
      <c r="J591" s="1024"/>
      <c r="K591" s="1157">
        <f>+F591*I591</f>
        <v>0</v>
      </c>
      <c r="L591" s="1052">
        <f>E591*I591</f>
        <v>0</v>
      </c>
      <c r="M591" s="1021"/>
      <c r="N591" s="1025"/>
      <c r="O591" s="1026"/>
      <c r="P591" s="1128"/>
    </row>
    <row r="592" spans="1:16" s="1131" customFormat="1" ht="16.5" x14ac:dyDescent="0.3">
      <c r="A592" s="1020"/>
      <c r="B592" s="1060"/>
      <c r="C592" s="1382"/>
      <c r="D592" s="1383"/>
      <c r="E592" s="1057"/>
      <c r="F592" s="1053"/>
      <c r="G592" s="1054"/>
      <c r="H592" s="1021"/>
      <c r="I592" s="1050">
        <f>IF(C592=0,0,VLOOKUP(C592,Tabla3[],3,FALSE))</f>
        <v>0</v>
      </c>
      <c r="J592" s="1024"/>
      <c r="K592" s="1157">
        <f t="shared" ref="K592:K594" si="80">+F592*I592</f>
        <v>0</v>
      </c>
      <c r="L592" s="1052">
        <f t="shared" ref="L592:L594" si="81">E592*I592</f>
        <v>0</v>
      </c>
      <c r="M592" s="1021"/>
      <c r="N592" s="1025"/>
      <c r="O592" s="1026"/>
      <c r="P592" s="1128"/>
    </row>
    <row r="593" spans="1:16" s="1131" customFormat="1" ht="16.5" x14ac:dyDescent="0.3">
      <c r="A593" s="1020"/>
      <c r="B593" s="1060"/>
      <c r="C593" s="1382"/>
      <c r="D593" s="1383"/>
      <c r="E593" s="1057"/>
      <c r="F593" s="1053"/>
      <c r="G593" s="1054"/>
      <c r="H593" s="1021"/>
      <c r="I593" s="1050">
        <f>IF(C593=0,0,VLOOKUP(C593,Tabla3[],3,FALSE))</f>
        <v>0</v>
      </c>
      <c r="J593" s="1024"/>
      <c r="K593" s="1157">
        <f t="shared" si="80"/>
        <v>0</v>
      </c>
      <c r="L593" s="1052">
        <f t="shared" si="81"/>
        <v>0</v>
      </c>
      <c r="M593" s="1021"/>
      <c r="N593" s="1025"/>
      <c r="O593" s="1026"/>
      <c r="P593" s="1128"/>
    </row>
    <row r="594" spans="1:16" s="1131" customFormat="1" ht="16.5" x14ac:dyDescent="0.3">
      <c r="A594" s="1020"/>
      <c r="B594" s="1060"/>
      <c r="C594" s="1384"/>
      <c r="D594" s="1385"/>
      <c r="E594" s="1057"/>
      <c r="F594" s="1053"/>
      <c r="G594" s="1054"/>
      <c r="H594" s="1021"/>
      <c r="I594" s="1050">
        <f>IF(C594=0,0,VLOOKUP(C594,Tabla3[],3,FALSE))</f>
        <v>0</v>
      </c>
      <c r="J594" s="1024"/>
      <c r="K594" s="1157">
        <f t="shared" si="80"/>
        <v>0</v>
      </c>
      <c r="L594" s="1052">
        <f t="shared" si="81"/>
        <v>0</v>
      </c>
      <c r="M594" s="1021"/>
      <c r="N594" s="1025"/>
      <c r="O594" s="1026"/>
      <c r="P594" s="1128"/>
    </row>
    <row r="595" spans="1:16" s="1131" customFormat="1" ht="17.25" thickBot="1" x14ac:dyDescent="0.35">
      <c r="A595" s="1020"/>
      <c r="B595" s="1022"/>
      <c r="C595" s="1021"/>
      <c r="D595" s="1021"/>
      <c r="E595" s="1022"/>
      <c r="F595" s="1022"/>
      <c r="G595" s="1023"/>
      <c r="H595" s="1021"/>
      <c r="I595" s="1024"/>
      <c r="J595" s="1024"/>
      <c r="K595" s="1024"/>
      <c r="L595" s="1021"/>
      <c r="M595" s="1021"/>
      <c r="N595" s="1025"/>
      <c r="O595" s="1026"/>
      <c r="P595" s="1128"/>
    </row>
    <row r="596" spans="1:16" s="1131" customFormat="1" ht="17.25" thickBot="1" x14ac:dyDescent="0.35">
      <c r="A596" s="1020"/>
      <c r="B596" s="1022"/>
      <c r="C596" s="1021"/>
      <c r="D596" s="1021"/>
      <c r="E596" s="1022"/>
      <c r="F596" s="1408" t="s">
        <v>387</v>
      </c>
      <c r="G596" s="1409"/>
      <c r="H596" s="1409"/>
      <c r="I596" s="1410"/>
      <c r="J596" s="1024"/>
      <c r="K596" s="1158">
        <f>+SUM(K591:K594)</f>
        <v>0</v>
      </c>
      <c r="L596" s="1055">
        <f>+SUM(L591:L594)</f>
        <v>0</v>
      </c>
      <c r="M596" s="1021"/>
      <c r="N596" s="1025"/>
      <c r="O596" s="1026"/>
      <c r="P596" s="1128"/>
    </row>
    <row r="597" spans="1:16" s="1131" customFormat="1" ht="17.25" thickBot="1" x14ac:dyDescent="0.35">
      <c r="A597" s="1020"/>
      <c r="B597" s="1022"/>
      <c r="C597" s="1021"/>
      <c r="D597" s="1021"/>
      <c r="E597" s="1022"/>
      <c r="F597" s="1022"/>
      <c r="G597" s="1023"/>
      <c r="H597" s="1021"/>
      <c r="I597" s="1024"/>
      <c r="J597" s="1024"/>
      <c r="K597" s="1024"/>
      <c r="L597" s="1021"/>
      <c r="M597" s="1021"/>
      <c r="N597" s="1025"/>
      <c r="O597" s="1026"/>
      <c r="P597" s="1128"/>
    </row>
    <row r="598" spans="1:16" s="1131" customFormat="1" ht="17.25" thickBot="1" x14ac:dyDescent="0.35">
      <c r="A598" s="1020"/>
      <c r="B598" s="1389" t="s">
        <v>345</v>
      </c>
      <c r="C598" s="1390"/>
      <c r="D598" s="1390"/>
      <c r="E598" s="1390"/>
      <c r="F598" s="1390"/>
      <c r="G598" s="1391"/>
      <c r="H598" s="1021"/>
      <c r="I598" s="1024"/>
      <c r="J598" s="1024"/>
      <c r="K598" s="1024"/>
      <c r="L598" s="1021"/>
      <c r="M598" s="1021"/>
      <c r="N598" s="1025"/>
      <c r="O598" s="1026"/>
      <c r="P598" s="1128"/>
    </row>
    <row r="599" spans="1:16" s="1131" customFormat="1" ht="16.5" x14ac:dyDescent="0.3">
      <c r="A599" s="1020"/>
      <c r="B599" s="1056" t="s">
        <v>49</v>
      </c>
      <c r="C599" s="1392" t="s">
        <v>341</v>
      </c>
      <c r="D599" s="1393"/>
      <c r="E599" s="1041" t="s">
        <v>380</v>
      </c>
      <c r="F599" s="1056" t="s">
        <v>25</v>
      </c>
      <c r="G599" s="1043" t="s">
        <v>24</v>
      </c>
      <c r="H599" s="1038"/>
      <c r="I599" s="1039" t="s">
        <v>342</v>
      </c>
      <c r="J599" s="1040"/>
      <c r="K599" s="1039" t="s">
        <v>27</v>
      </c>
      <c r="L599" s="1045" t="s">
        <v>381</v>
      </c>
      <c r="M599" s="1021"/>
      <c r="N599" s="1025"/>
      <c r="O599" s="1026"/>
      <c r="P599" s="1128"/>
    </row>
    <row r="600" spans="1:16" s="1131" customFormat="1" ht="16.5" x14ac:dyDescent="0.3">
      <c r="A600" s="1020"/>
      <c r="B600" s="1060">
        <v>1</v>
      </c>
      <c r="C600" s="1394" t="s">
        <v>419</v>
      </c>
      <c r="D600" s="1394"/>
      <c r="E600" s="1046">
        <f>I574</f>
        <v>5.7</v>
      </c>
      <c r="F600" s="1047">
        <v>1</v>
      </c>
      <c r="G600" s="1048" t="str">
        <f>IF(C600=0,0,VLOOKUP(C600,Tabla2[],2,FALSE))</f>
        <v>ml</v>
      </c>
      <c r="H600" s="1049"/>
      <c r="I600" s="1050">
        <f>IF(C600=0,0,VLOOKUP(C600,Tabla2[],3,FALSE))+42+25</f>
        <v>92</v>
      </c>
      <c r="J600" s="1024"/>
      <c r="K600" s="1157">
        <f>+F600*I600</f>
        <v>92</v>
      </c>
      <c r="L600" s="1052">
        <f>E600*I600</f>
        <v>524.4</v>
      </c>
      <c r="M600" s="1021"/>
      <c r="N600" s="1025"/>
      <c r="O600" s="1026"/>
      <c r="P600" s="1128"/>
    </row>
    <row r="601" spans="1:16" s="1131" customFormat="1" ht="16.5" x14ac:dyDescent="0.3">
      <c r="A601" s="1020"/>
      <c r="B601" s="1060"/>
      <c r="C601" s="1411"/>
      <c r="D601" s="1411"/>
      <c r="E601" s="1046"/>
      <c r="F601" s="1047"/>
      <c r="G601" s="1048"/>
      <c r="H601" s="1021"/>
      <c r="I601" s="1050">
        <f>IF(C601=0,0,VLOOKUP(C601,Tabla2[],3,FALSE))</f>
        <v>0</v>
      </c>
      <c r="J601" s="1024"/>
      <c r="K601" s="1157">
        <f>+F601*I601</f>
        <v>0</v>
      </c>
      <c r="L601" s="1052">
        <f t="shared" ref="L601:L602" si="82">E601*I601</f>
        <v>0</v>
      </c>
      <c r="M601" s="1021"/>
      <c r="N601" s="1025"/>
      <c r="O601" s="1026"/>
      <c r="P601" s="1128"/>
    </row>
    <row r="602" spans="1:16" s="1131" customFormat="1" ht="16.5" x14ac:dyDescent="0.3">
      <c r="A602" s="1020"/>
      <c r="B602" s="1060"/>
      <c r="C602" s="1412"/>
      <c r="D602" s="1412"/>
      <c r="E602" s="1046"/>
      <c r="F602" s="1053"/>
      <c r="G602" s="1048"/>
      <c r="H602" s="1021"/>
      <c r="I602" s="1050">
        <f>IF(C602=0,0,VLOOKUP(C602,Tabla2[],3,FALSE))</f>
        <v>0</v>
      </c>
      <c r="J602" s="1024"/>
      <c r="K602" s="1157">
        <f t="shared" ref="K602" si="83">+F602*I602</f>
        <v>0</v>
      </c>
      <c r="L602" s="1052">
        <f t="shared" si="82"/>
        <v>0</v>
      </c>
      <c r="M602" s="1021"/>
      <c r="N602" s="1025"/>
      <c r="O602" s="1026"/>
      <c r="P602" s="1128"/>
    </row>
    <row r="603" spans="1:16" s="1131" customFormat="1" ht="17.25" thickBot="1" x14ac:dyDescent="0.35">
      <c r="A603" s="1020"/>
      <c r="B603" s="1022"/>
      <c r="C603" s="1021"/>
      <c r="D603" s="1021"/>
      <c r="E603" s="1022"/>
      <c r="F603" s="1022"/>
      <c r="G603" s="1023"/>
      <c r="H603" s="1021"/>
      <c r="I603" s="1024"/>
      <c r="J603" s="1024"/>
      <c r="K603" s="1024"/>
      <c r="L603" s="1021"/>
      <c r="M603" s="1021"/>
      <c r="N603" s="1025"/>
      <c r="O603" s="1026"/>
      <c r="P603" s="1128"/>
    </row>
    <row r="604" spans="1:16" ht="17.25" thickBot="1" x14ac:dyDescent="0.35">
      <c r="A604" s="1020"/>
      <c r="B604" s="1022"/>
      <c r="C604" s="1021"/>
      <c r="D604" s="1021"/>
      <c r="E604" s="1022"/>
      <c r="F604" s="1408" t="s">
        <v>346</v>
      </c>
      <c r="G604" s="1409"/>
      <c r="H604" s="1409"/>
      <c r="I604" s="1410"/>
      <c r="J604" s="1024"/>
      <c r="K604" s="1158">
        <f>+SUM(K600:K602)</f>
        <v>92</v>
      </c>
      <c r="L604" s="1055">
        <f>+SUM(L600:L602)</f>
        <v>524.4</v>
      </c>
      <c r="M604" s="1021"/>
      <c r="N604" s="1025"/>
      <c r="O604" s="1026"/>
      <c r="P604" s="1128"/>
    </row>
    <row r="605" spans="1:16" ht="16.5" x14ac:dyDescent="0.3">
      <c r="A605" s="1020"/>
      <c r="B605" s="1022"/>
      <c r="C605" s="1021"/>
      <c r="D605" s="1021"/>
      <c r="E605" s="1022"/>
      <c r="F605" s="1022"/>
      <c r="G605" s="1023"/>
      <c r="H605" s="1021"/>
      <c r="I605" s="1024"/>
      <c r="J605" s="1024"/>
      <c r="K605" s="1024"/>
      <c r="L605" s="1021"/>
      <c r="M605" s="1021"/>
      <c r="N605" s="1025"/>
      <c r="O605" s="1026"/>
      <c r="P605" s="1128"/>
    </row>
    <row r="606" spans="1:16" ht="15" customHeight="1" thickBot="1" x14ac:dyDescent="0.35">
      <c r="A606" s="1020"/>
      <c r="B606" s="1022"/>
      <c r="C606" s="1021"/>
      <c r="D606" s="1021"/>
      <c r="E606" s="1022"/>
      <c r="F606" s="1022"/>
      <c r="G606" s="1023"/>
      <c r="H606" s="1021"/>
      <c r="I606" s="1024"/>
      <c r="J606" s="1024"/>
      <c r="K606" s="1024"/>
      <c r="L606" s="1021"/>
      <c r="M606" s="1021"/>
      <c r="N606" s="1025"/>
      <c r="O606" s="1026"/>
      <c r="P606" s="1128"/>
    </row>
    <row r="607" spans="1:16" ht="17.25" thickBot="1" x14ac:dyDescent="0.35">
      <c r="A607" s="1020"/>
      <c r="B607" s="1022"/>
      <c r="C607" s="1021"/>
      <c r="D607" s="1021"/>
      <c r="E607" s="1022"/>
      <c r="F607" s="1408" t="s">
        <v>388</v>
      </c>
      <c r="G607" s="1409"/>
      <c r="H607" s="1409"/>
      <c r="I607" s="1410"/>
      <c r="J607" s="1024"/>
      <c r="K607" s="1158">
        <f>(+K587+K596+K604)</f>
        <v>200</v>
      </c>
      <c r="L607" s="1055">
        <f>(+L587+L596+L604)</f>
        <v>39992.339999999997</v>
      </c>
      <c r="M607" s="1021"/>
      <c r="N607" s="1065"/>
      <c r="O607" s="1066"/>
      <c r="P607" s="1130"/>
    </row>
    <row r="608" spans="1:16" ht="7.5" customHeight="1" thickBot="1" x14ac:dyDescent="0.35">
      <c r="A608" s="1020"/>
      <c r="B608" s="1022"/>
      <c r="C608" s="1021"/>
      <c r="D608" s="1021"/>
      <c r="E608" s="1022"/>
      <c r="F608" s="1022"/>
      <c r="G608" s="1023"/>
      <c r="H608" s="1021"/>
      <c r="I608" s="1024"/>
      <c r="J608" s="1024"/>
      <c r="K608" s="1024"/>
      <c r="L608" s="1021"/>
      <c r="M608" s="1021"/>
      <c r="N608" s="1065"/>
      <c r="O608" s="1067"/>
      <c r="P608" s="1130"/>
    </row>
    <row r="609" spans="1:17" ht="17.25" thickBot="1" x14ac:dyDescent="0.35">
      <c r="A609" s="1020"/>
      <c r="B609" s="1022"/>
      <c r="C609" s="1021"/>
      <c r="D609" s="1021"/>
      <c r="E609" s="1022"/>
      <c r="F609" s="1408" t="s">
        <v>384</v>
      </c>
      <c r="G609" s="1409"/>
      <c r="H609" s="1409"/>
      <c r="I609" s="1410"/>
      <c r="J609" s="1024"/>
      <c r="K609" s="1158">
        <f>K607*$N$2</f>
        <v>80</v>
      </c>
      <c r="L609" s="1055">
        <f>L607*$N$2</f>
        <v>15996.936</v>
      </c>
      <c r="M609" s="1021"/>
      <c r="N609" s="1025"/>
      <c r="O609" s="1026"/>
      <c r="P609" s="1128"/>
    </row>
    <row r="610" spans="1:17" ht="7.5" customHeight="1" thickBot="1" x14ac:dyDescent="0.35">
      <c r="A610" s="1020"/>
      <c r="B610" s="1022"/>
      <c r="C610" s="1021"/>
      <c r="D610" s="1021"/>
      <c r="E610" s="1022"/>
      <c r="F610" s="1022"/>
      <c r="G610" s="1023"/>
      <c r="H610" s="1021"/>
      <c r="I610" s="1024"/>
      <c r="J610" s="1024"/>
      <c r="K610" s="1024"/>
      <c r="L610" s="1021"/>
      <c r="M610" s="1021"/>
      <c r="N610" s="1025"/>
      <c r="O610" s="1026"/>
      <c r="P610" s="1128"/>
    </row>
    <row r="611" spans="1:17" ht="17.25" thickBot="1" x14ac:dyDescent="0.35">
      <c r="A611" s="1020"/>
      <c r="B611" s="1022"/>
      <c r="C611" s="1021"/>
      <c r="D611" s="1021"/>
      <c r="E611" s="1022"/>
      <c r="F611" s="1408" t="s">
        <v>385</v>
      </c>
      <c r="G611" s="1409"/>
      <c r="H611" s="1409"/>
      <c r="I611" s="1410"/>
      <c r="J611" s="1024"/>
      <c r="K611" s="1158">
        <f>+K607+K609</f>
        <v>280</v>
      </c>
      <c r="L611" s="1055">
        <f>+L607+L609</f>
        <v>55989.275999999998</v>
      </c>
      <c r="M611" s="1021"/>
      <c r="N611" s="1025"/>
      <c r="O611" s="1026"/>
      <c r="P611" s="1128"/>
    </row>
    <row r="612" spans="1:17" ht="17.25" thickBot="1" x14ac:dyDescent="0.35">
      <c r="A612" s="1020"/>
      <c r="B612" s="1022"/>
      <c r="C612" s="1021"/>
      <c r="D612" s="1021"/>
      <c r="E612" s="1022"/>
      <c r="F612" s="1061"/>
      <c r="G612" s="1062"/>
      <c r="H612" s="1063"/>
      <c r="I612" s="1064"/>
      <c r="J612" s="1024"/>
      <c r="K612" s="1159"/>
      <c r="L612" s="1068">
        <f>L611/I574</f>
        <v>9822.6799999999985</v>
      </c>
      <c r="M612" s="1069">
        <f>(K611-L612)*I574</f>
        <v>-54393.275999999991</v>
      </c>
      <c r="N612" s="1025"/>
      <c r="O612" s="1026"/>
      <c r="P612" s="1128"/>
    </row>
    <row r="614" spans="1:17" ht="16.5" x14ac:dyDescent="0.3">
      <c r="A614" s="1020"/>
      <c r="B614" s="1105" t="s">
        <v>379</v>
      </c>
      <c r="C614" s="1038"/>
      <c r="D614" s="1414" t="s">
        <v>341</v>
      </c>
      <c r="E614" s="1414"/>
      <c r="F614" s="1414"/>
      <c r="G614" s="1414"/>
      <c r="H614" s="1038"/>
      <c r="I614" s="1039" t="s">
        <v>25</v>
      </c>
      <c r="J614" s="1040"/>
      <c r="K614" s="1039" t="s">
        <v>24</v>
      </c>
      <c r="L614" s="1021"/>
      <c r="M614" s="1021"/>
      <c r="N614" s="1025"/>
      <c r="O614" s="1026"/>
      <c r="P614" s="1128"/>
    </row>
    <row r="615" spans="1:17" s="1037" customFormat="1" ht="30.75" customHeight="1" x14ac:dyDescent="0.25">
      <c r="A615" s="1033"/>
      <c r="B615" s="1074">
        <f>'(01)A. TRABAJO EXTRA.'!B43</f>
        <v>503.01</v>
      </c>
      <c r="C615" s="1034"/>
      <c r="D615" s="1428" t="str">
        <f>'(01)A. TRABAJO EXTRA.'!C43</f>
        <v>ESTRUCTURA PORTANTE DE METAL</v>
      </c>
      <c r="E615" s="1429"/>
      <c r="F615" s="1429"/>
      <c r="G615" s="1429"/>
      <c r="H615" s="1075"/>
      <c r="I615" s="1074">
        <f>'(01)A. TRABAJO EXTRA.'!G43</f>
        <v>42</v>
      </c>
      <c r="J615" s="1076"/>
      <c r="K615" s="1155" t="str">
        <f>'(01)A. TRABAJO EXTRA.'!F43</f>
        <v>m²</v>
      </c>
      <c r="L615" s="1034"/>
      <c r="M615" s="1034"/>
      <c r="N615" s="1035"/>
      <c r="O615" s="1036"/>
      <c r="P615" s="1129"/>
      <c r="Q615" s="1132"/>
    </row>
    <row r="616" spans="1:17" ht="17.25" thickBot="1" x14ac:dyDescent="0.35">
      <c r="A616" s="1020"/>
      <c r="B616" s="1022"/>
      <c r="C616" s="1021"/>
      <c r="D616" s="1021"/>
      <c r="E616" s="1022"/>
      <c r="F616" s="1022"/>
      <c r="G616" s="1023"/>
      <c r="H616" s="1021"/>
      <c r="I616" s="1024"/>
      <c r="J616" s="1024"/>
      <c r="K616" s="1024"/>
      <c r="L616" s="1021"/>
      <c r="M616" s="1021"/>
      <c r="N616" s="1025"/>
      <c r="O616" s="1026"/>
      <c r="P616" s="1128"/>
    </row>
    <row r="617" spans="1:17" ht="17.25" thickBot="1" x14ac:dyDescent="0.35">
      <c r="A617" s="1020"/>
      <c r="B617" s="1389" t="s">
        <v>343</v>
      </c>
      <c r="C617" s="1390"/>
      <c r="D617" s="1390"/>
      <c r="E617" s="1390"/>
      <c r="F617" s="1390"/>
      <c r="G617" s="1391"/>
      <c r="H617" s="1021"/>
      <c r="I617" s="1024"/>
      <c r="J617" s="1024"/>
      <c r="K617" s="1024"/>
      <c r="L617" s="1021"/>
      <c r="M617" s="1021"/>
      <c r="N617" s="1025"/>
      <c r="O617" s="1026"/>
      <c r="P617" s="1128"/>
    </row>
    <row r="618" spans="1:17" ht="16.5" x14ac:dyDescent="0.3">
      <c r="A618" s="1020"/>
      <c r="B618" s="1042" t="s">
        <v>49</v>
      </c>
      <c r="C618" s="1406" t="s">
        <v>341</v>
      </c>
      <c r="D618" s="1407"/>
      <c r="E618" s="1041" t="s">
        <v>380</v>
      </c>
      <c r="F618" s="1042" t="s">
        <v>25</v>
      </c>
      <c r="G618" s="1043" t="s">
        <v>24</v>
      </c>
      <c r="H618" s="1044"/>
      <c r="I618" s="1039" t="s">
        <v>342</v>
      </c>
      <c r="J618" s="1040"/>
      <c r="K618" s="1156" t="s">
        <v>27</v>
      </c>
      <c r="L618" s="1045" t="s">
        <v>381</v>
      </c>
      <c r="M618" s="1021"/>
      <c r="N618" s="1025"/>
      <c r="O618" s="1026"/>
      <c r="P618" s="1128"/>
    </row>
    <row r="619" spans="1:17" ht="16.5" customHeight="1" x14ac:dyDescent="0.3">
      <c r="A619" s="1020"/>
      <c r="B619" s="1175">
        <v>1</v>
      </c>
      <c r="C619" s="1422" t="s">
        <v>408</v>
      </c>
      <c r="D619" s="1417"/>
      <c r="E619" s="1046">
        <f>I615</f>
        <v>42</v>
      </c>
      <c r="F619" s="1047">
        <v>0.05</v>
      </c>
      <c r="G619" s="1048" t="str">
        <f>IF(C619=0,0,VLOOKUP(C619,Tabla1[],2,FALSE))</f>
        <v>Varilla</v>
      </c>
      <c r="H619" s="1049"/>
      <c r="I619" s="1050">
        <f>IF(C619=0,0,VLOOKUP(C619,Tabla1[],3,FALSE))</f>
        <v>40</v>
      </c>
      <c r="J619" s="1051"/>
      <c r="K619" s="1157">
        <f>+F619*I619</f>
        <v>2</v>
      </c>
      <c r="L619" s="1052">
        <f>E619*I619</f>
        <v>1680</v>
      </c>
      <c r="M619" s="1021"/>
      <c r="N619" s="1025"/>
      <c r="O619" s="1026"/>
      <c r="P619" s="1128"/>
    </row>
    <row r="620" spans="1:17" ht="16.5" customHeight="1" x14ac:dyDescent="0.3">
      <c r="A620" s="1020"/>
      <c r="B620" s="1175">
        <v>2</v>
      </c>
      <c r="C620" s="1422" t="s">
        <v>497</v>
      </c>
      <c r="D620" s="1417"/>
      <c r="E620" s="1046">
        <f>I615*0.9</f>
        <v>37.800000000000004</v>
      </c>
      <c r="F620" s="1047">
        <v>0.02</v>
      </c>
      <c r="G620" s="1048" t="str">
        <f>IF(C620=0,0,VLOOKUP(C620,Tabla1[],2,FALSE))</f>
        <v>Unidad</v>
      </c>
      <c r="H620" s="1049"/>
      <c r="I620" s="1050">
        <f>IF(C620=0,0,VLOOKUP(C620,Tabla1[],3,FALSE))</f>
        <v>25</v>
      </c>
      <c r="J620" s="1051"/>
      <c r="K620" s="1157">
        <f t="shared" ref="K620:K630" si="84">+F620*I620</f>
        <v>0.5</v>
      </c>
      <c r="L620" s="1052">
        <f t="shared" ref="L620:L630" si="85">E620*I620</f>
        <v>945.00000000000011</v>
      </c>
      <c r="M620" s="1021"/>
      <c r="N620" s="1025"/>
      <c r="O620" s="1026"/>
      <c r="P620" s="1128"/>
    </row>
    <row r="621" spans="1:17" ht="16.5" x14ac:dyDescent="0.3">
      <c r="A621" s="1020"/>
      <c r="B621" s="1175">
        <v>3</v>
      </c>
      <c r="C621" s="1422" t="s">
        <v>661</v>
      </c>
      <c r="D621" s="1417"/>
      <c r="E621" s="1046">
        <f>I615*0.04</f>
        <v>1.68</v>
      </c>
      <c r="F621" s="1047">
        <v>0.1</v>
      </c>
      <c r="G621" s="1048" t="str">
        <f>IF(C621=0,0,VLOOKUP(C621,Tabla1[],2,FALSE))</f>
        <v>Galón</v>
      </c>
      <c r="H621" s="1049"/>
      <c r="I621" s="1050">
        <f>IF(C621=0,0,VLOOKUP(C621,Tabla1[],3,FALSE))</f>
        <v>200</v>
      </c>
      <c r="J621" s="1051"/>
      <c r="K621" s="1157">
        <f t="shared" si="84"/>
        <v>20</v>
      </c>
      <c r="L621" s="1052">
        <f t="shared" si="85"/>
        <v>336</v>
      </c>
      <c r="M621" s="1021"/>
      <c r="N621" s="1025"/>
      <c r="O621" s="1026"/>
      <c r="P621" s="1128"/>
    </row>
    <row r="622" spans="1:17" ht="16.5" x14ac:dyDescent="0.3">
      <c r="A622" s="1020"/>
      <c r="B622" s="1175">
        <v>4</v>
      </c>
      <c r="C622" s="1422" t="s">
        <v>756</v>
      </c>
      <c r="D622" s="1417"/>
      <c r="E622" s="1046">
        <f>I615*0.04</f>
        <v>1.68</v>
      </c>
      <c r="F622" s="1047">
        <v>0.08</v>
      </c>
      <c r="G622" s="1048" t="str">
        <f>IF(C622=0,0,VLOOKUP(C622,Tabla1[],2,FALSE))</f>
        <v>Libra</v>
      </c>
      <c r="H622" s="1049"/>
      <c r="I622" s="1050">
        <f>IF(C622=0,0,VLOOKUP(C622,Tabla1[],3,FALSE))</f>
        <v>25</v>
      </c>
      <c r="J622" s="1051"/>
      <c r="K622" s="1157">
        <f t="shared" si="84"/>
        <v>2</v>
      </c>
      <c r="L622" s="1052">
        <f t="shared" si="85"/>
        <v>42</v>
      </c>
      <c r="M622" s="1021"/>
      <c r="N622" s="1025"/>
      <c r="O622" s="1026"/>
      <c r="P622" s="1128"/>
    </row>
    <row r="623" spans="1:17" ht="16.5" x14ac:dyDescent="0.3">
      <c r="A623" s="1020"/>
      <c r="B623" s="1175">
        <v>5</v>
      </c>
      <c r="C623" s="1430" t="s">
        <v>636</v>
      </c>
      <c r="D623" s="1431"/>
      <c r="E623" s="1046">
        <f>I615*25</f>
        <v>1050</v>
      </c>
      <c r="F623" s="1047">
        <v>0.1</v>
      </c>
      <c r="G623" s="1048" t="str">
        <f>IF(C623=0,0,VLOOKUP(C623,Tabla1[],2,FALSE))</f>
        <v>Pliego</v>
      </c>
      <c r="H623" s="1049"/>
      <c r="I623" s="1050">
        <f>IF(C623=0,0,VLOOKUP(C623,Tabla1[],3,FALSE))</f>
        <v>5</v>
      </c>
      <c r="J623" s="1051"/>
      <c r="K623" s="1157">
        <f t="shared" si="84"/>
        <v>0.5</v>
      </c>
      <c r="L623" s="1052">
        <f t="shared" si="85"/>
        <v>5250</v>
      </c>
      <c r="M623" s="1021"/>
      <c r="N623" s="1025"/>
      <c r="O623" s="1026"/>
      <c r="P623" s="1128"/>
    </row>
    <row r="624" spans="1:17" ht="16.5" x14ac:dyDescent="0.3">
      <c r="A624" s="1020"/>
      <c r="B624" s="1175">
        <v>6</v>
      </c>
      <c r="C624" s="1417" t="s">
        <v>711</v>
      </c>
      <c r="D624" s="1420"/>
      <c r="E624" s="1046">
        <f>I615*8</f>
        <v>336</v>
      </c>
      <c r="F624" s="1047">
        <v>0.04</v>
      </c>
      <c r="G624" s="1048" t="str">
        <f>IF(C624=0,0,VLOOKUP(C624,Tabla1[],2,FALSE))</f>
        <v>Galón</v>
      </c>
      <c r="H624" s="1049"/>
      <c r="I624" s="1050">
        <f>IF(C624=0,0,VLOOKUP(C624,Tabla1[],3,FALSE))</f>
        <v>50</v>
      </c>
      <c r="J624" s="1051"/>
      <c r="K624" s="1157">
        <f t="shared" si="84"/>
        <v>2</v>
      </c>
      <c r="L624" s="1052">
        <f t="shared" si="85"/>
        <v>16800</v>
      </c>
      <c r="M624" s="1021"/>
      <c r="N624" s="1025"/>
      <c r="O624" s="1026"/>
      <c r="P624" s="1128"/>
    </row>
    <row r="625" spans="1:16" ht="16.5" x14ac:dyDescent="0.3">
      <c r="A625" s="1020"/>
      <c r="B625" s="1175">
        <v>7</v>
      </c>
      <c r="C625" s="1417" t="s">
        <v>619</v>
      </c>
      <c r="D625" s="1420"/>
      <c r="E625" s="1046">
        <f>I615*50</f>
        <v>2100</v>
      </c>
      <c r="F625" s="1047">
        <v>0.08</v>
      </c>
      <c r="G625" s="1048" t="str">
        <f>IF(C625=0,0,VLOOKUP(C625,Tabla1[],2,FALSE))</f>
        <v>Unidad</v>
      </c>
      <c r="H625" s="1049"/>
      <c r="I625" s="1050">
        <f>IF(C625=0,0,VLOOKUP(C625,Tabla1[],3,FALSE))</f>
        <v>25</v>
      </c>
      <c r="J625" s="1051"/>
      <c r="K625" s="1157">
        <f t="shared" si="84"/>
        <v>2</v>
      </c>
      <c r="L625" s="1052">
        <f t="shared" si="85"/>
        <v>52500</v>
      </c>
      <c r="M625" s="1021"/>
      <c r="N625" s="1025"/>
      <c r="O625" s="1026"/>
      <c r="P625" s="1128"/>
    </row>
    <row r="626" spans="1:16" ht="16.5" x14ac:dyDescent="0.3">
      <c r="A626" s="1020"/>
      <c r="B626" s="1175">
        <v>8</v>
      </c>
      <c r="C626" s="1417" t="s">
        <v>591</v>
      </c>
      <c r="D626" s="1420"/>
      <c r="E626" s="1046">
        <f t="shared" ref="E626:E629" si="86">I616*50</f>
        <v>0</v>
      </c>
      <c r="F626" s="1047">
        <v>0.05</v>
      </c>
      <c r="G626" s="1048" t="str">
        <f>IF(C626=0,0,VLOOKUP(C626,Tabla1[],2,FALSE))</f>
        <v>Libra</v>
      </c>
      <c r="H626" s="1049"/>
      <c r="I626" s="1050">
        <f>IF(C626=0,0,VLOOKUP(C626,Tabla1[],3,FALSE))</f>
        <v>20</v>
      </c>
      <c r="J626" s="1051"/>
      <c r="K626" s="1157">
        <f t="shared" ref="K626:K629" si="87">+F626*I626</f>
        <v>1</v>
      </c>
      <c r="L626" s="1052">
        <f t="shared" ref="L626:L629" si="88">E626*I626</f>
        <v>0</v>
      </c>
      <c r="M626" s="1021"/>
      <c r="N626" s="1025"/>
      <c r="O626" s="1026"/>
      <c r="P626" s="1128"/>
    </row>
    <row r="627" spans="1:16" ht="16.5" x14ac:dyDescent="0.3">
      <c r="A627" s="1020"/>
      <c r="B627" s="1175">
        <v>9</v>
      </c>
      <c r="C627" s="1432" t="s">
        <v>674</v>
      </c>
      <c r="D627" s="1433"/>
      <c r="E627" s="1046">
        <f t="shared" si="86"/>
        <v>0</v>
      </c>
      <c r="F627" s="1047">
        <v>1</v>
      </c>
      <c r="G627" s="1048" t="str">
        <f>IF(C627=0,0,VLOOKUP(C627,Tabla1[],2,FALSE))</f>
        <v>Unidad</v>
      </c>
      <c r="H627" s="1049"/>
      <c r="I627" s="1050">
        <f>IF(C627=0,0,VLOOKUP(C627,Tabla1[],3,FALSE))</f>
        <v>5</v>
      </c>
      <c r="J627" s="1051"/>
      <c r="K627" s="1157">
        <f t="shared" si="87"/>
        <v>5</v>
      </c>
      <c r="L627" s="1052">
        <f t="shared" si="88"/>
        <v>0</v>
      </c>
      <c r="M627" s="1021"/>
      <c r="N627" s="1025"/>
      <c r="O627" s="1026"/>
      <c r="P627" s="1128"/>
    </row>
    <row r="628" spans="1:16" ht="16.5" x14ac:dyDescent="0.3">
      <c r="A628" s="1020"/>
      <c r="B628" s="1175">
        <v>10</v>
      </c>
      <c r="C628" s="1432" t="s">
        <v>575</v>
      </c>
      <c r="D628" s="1433"/>
      <c r="E628" s="1046" t="e">
        <f t="shared" si="86"/>
        <v>#VALUE!</v>
      </c>
      <c r="F628" s="1047">
        <v>0.1</v>
      </c>
      <c r="G628" s="1048" t="str">
        <f>IF(C628=0,0,VLOOKUP(C628,Tabla1[],2,FALSE))</f>
        <v>Unidad</v>
      </c>
      <c r="H628" s="1049"/>
      <c r="I628" s="1050">
        <f>IF(C628=0,0,VLOOKUP(C628,Tabla1[],3,FALSE))</f>
        <v>300</v>
      </c>
      <c r="J628" s="1051"/>
      <c r="K628" s="1157">
        <f t="shared" si="87"/>
        <v>30</v>
      </c>
      <c r="L628" s="1052" t="e">
        <f t="shared" si="88"/>
        <v>#VALUE!</v>
      </c>
      <c r="M628" s="1021"/>
      <c r="N628" s="1025"/>
      <c r="O628" s="1026"/>
      <c r="P628" s="1128"/>
    </row>
    <row r="629" spans="1:16" ht="16.5" x14ac:dyDescent="0.3">
      <c r="A629" s="1020"/>
      <c r="B629" s="1175">
        <v>11</v>
      </c>
      <c r="C629" s="1432" t="s">
        <v>577</v>
      </c>
      <c r="D629" s="1433"/>
      <c r="E629" s="1046">
        <f t="shared" si="86"/>
        <v>2000</v>
      </c>
      <c r="F629" s="1047">
        <v>0.1</v>
      </c>
      <c r="G629" s="1048" t="str">
        <f>IF(C629=0,0,VLOOKUP(C629,Tabla1[],2,FALSE))</f>
        <v>Unidad</v>
      </c>
      <c r="H629" s="1049"/>
      <c r="I629" s="1050">
        <f>IF(C629=0,0,VLOOKUP(C629,Tabla1[],3,FALSE))</f>
        <v>300</v>
      </c>
      <c r="J629" s="1051"/>
      <c r="K629" s="1157">
        <f t="shared" si="87"/>
        <v>30</v>
      </c>
      <c r="L629" s="1052">
        <f t="shared" si="88"/>
        <v>600000</v>
      </c>
      <c r="M629" s="1021"/>
      <c r="N629" s="1025"/>
      <c r="O629" s="1026"/>
      <c r="P629" s="1128"/>
    </row>
    <row r="630" spans="1:16" ht="16.5" x14ac:dyDescent="0.3">
      <c r="A630" s="1020"/>
      <c r="B630" s="1175">
        <v>12</v>
      </c>
      <c r="C630" s="1426" t="s">
        <v>655</v>
      </c>
      <c r="D630" s="1427"/>
      <c r="E630" s="1046">
        <f>I615*1.7</f>
        <v>71.399999999999991</v>
      </c>
      <c r="F630" s="1047">
        <v>1</v>
      </c>
      <c r="G630" s="1048" t="str">
        <f>IF(C630=0,0,VLOOKUP(C630,Tabla1[],2,FALSE))</f>
        <v>Unidad</v>
      </c>
      <c r="H630" s="1049"/>
      <c r="I630" s="1050">
        <f>IF(C630=0,0,VLOOKUP(C630,Tabla1[],3,FALSE))</f>
        <v>5</v>
      </c>
      <c r="J630" s="1051"/>
      <c r="K630" s="1157">
        <f t="shared" si="84"/>
        <v>5</v>
      </c>
      <c r="L630" s="1052">
        <f t="shared" si="85"/>
        <v>356.99999999999994</v>
      </c>
      <c r="M630" s="1021"/>
      <c r="N630" s="1025"/>
      <c r="O630" s="1026"/>
      <c r="P630" s="1128"/>
    </row>
    <row r="631" spans="1:16" ht="17.25" thickBot="1" x14ac:dyDescent="0.35">
      <c r="A631" s="1020"/>
      <c r="B631" s="1022"/>
      <c r="C631" s="1021"/>
      <c r="D631" s="1021"/>
      <c r="E631" s="1022"/>
      <c r="F631" s="1022"/>
      <c r="G631" s="1023"/>
      <c r="H631" s="1021"/>
      <c r="I631" s="1024"/>
      <c r="J631" s="1024"/>
      <c r="K631" s="1024"/>
      <c r="L631" s="1021"/>
      <c r="M631" s="1021"/>
      <c r="N631" s="1025"/>
      <c r="O631" s="1026"/>
      <c r="P631" s="1128"/>
    </row>
    <row r="632" spans="1:16" ht="17.25" thickBot="1" x14ac:dyDescent="0.35">
      <c r="A632" s="1020"/>
      <c r="B632" s="1022"/>
      <c r="C632" s="1021"/>
      <c r="D632" s="1021"/>
      <c r="E632" s="1022"/>
      <c r="F632" s="1408" t="s">
        <v>344</v>
      </c>
      <c r="G632" s="1409"/>
      <c r="H632" s="1409"/>
      <c r="I632" s="1410"/>
      <c r="J632" s="1024"/>
      <c r="K632" s="1158">
        <f>+SUM(K619:K630)</f>
        <v>100</v>
      </c>
      <c r="L632" s="1055" t="e">
        <f>+SUM(L619:L630)</f>
        <v>#VALUE!</v>
      </c>
      <c r="M632" s="1021"/>
      <c r="N632" s="1025"/>
      <c r="O632" s="1026"/>
      <c r="P632" s="1128"/>
    </row>
    <row r="633" spans="1:16" s="1131" customFormat="1" ht="17.25" thickBot="1" x14ac:dyDescent="0.35">
      <c r="A633" s="1020"/>
      <c r="B633" s="1022"/>
      <c r="C633" s="1021"/>
      <c r="D633" s="1021"/>
      <c r="E633" s="1022"/>
      <c r="F633" s="1022"/>
      <c r="G633" s="1023"/>
      <c r="H633" s="1021"/>
      <c r="I633" s="1024"/>
      <c r="J633" s="1024"/>
      <c r="K633" s="1024"/>
      <c r="L633" s="1021"/>
      <c r="M633" s="1021"/>
      <c r="N633" s="1025"/>
      <c r="O633" s="1026"/>
      <c r="P633" s="1128"/>
    </row>
    <row r="634" spans="1:16" s="1131" customFormat="1" ht="17.25" thickBot="1" x14ac:dyDescent="0.35">
      <c r="A634" s="1020"/>
      <c r="B634" s="1389" t="s">
        <v>382</v>
      </c>
      <c r="C634" s="1390"/>
      <c r="D634" s="1390"/>
      <c r="E634" s="1390"/>
      <c r="F634" s="1390"/>
      <c r="G634" s="1391"/>
      <c r="H634" s="1021"/>
      <c r="I634" s="1024"/>
      <c r="J634" s="1024"/>
      <c r="K634" s="1024"/>
      <c r="L634" s="1021"/>
      <c r="M634" s="1021"/>
      <c r="N634" s="1025"/>
      <c r="O634" s="1026"/>
      <c r="P634" s="1128"/>
    </row>
    <row r="635" spans="1:16" s="1131" customFormat="1" ht="16.5" x14ac:dyDescent="0.3">
      <c r="A635" s="1020"/>
      <c r="B635" s="1056" t="s">
        <v>49</v>
      </c>
      <c r="C635" s="1392" t="s">
        <v>341</v>
      </c>
      <c r="D635" s="1393"/>
      <c r="E635" s="1041" t="s">
        <v>380</v>
      </c>
      <c r="F635" s="1056" t="s">
        <v>25</v>
      </c>
      <c r="G635" s="1043" t="s">
        <v>24</v>
      </c>
      <c r="H635" s="1038"/>
      <c r="I635" s="1039" t="s">
        <v>342</v>
      </c>
      <c r="J635" s="1040"/>
      <c r="K635" s="1039" t="s">
        <v>27</v>
      </c>
      <c r="L635" s="1045" t="s">
        <v>381</v>
      </c>
      <c r="M635" s="1021"/>
      <c r="N635" s="1025"/>
      <c r="O635" s="1026"/>
      <c r="P635" s="1128"/>
    </row>
    <row r="636" spans="1:16" s="1131" customFormat="1" ht="16.5" x14ac:dyDescent="0.3">
      <c r="A636" s="1020"/>
      <c r="B636" s="1060"/>
      <c r="C636" s="1382"/>
      <c r="D636" s="1383"/>
      <c r="E636" s="1046"/>
      <c r="F636" s="1047"/>
      <c r="G636" s="1048"/>
      <c r="H636" s="1049"/>
      <c r="I636" s="1050">
        <f>IF(C636=0,0,VLOOKUP(C636,Tabla3[],3,FALSE))</f>
        <v>0</v>
      </c>
      <c r="J636" s="1024"/>
      <c r="K636" s="1157">
        <f>+F636*I636</f>
        <v>0</v>
      </c>
      <c r="L636" s="1052">
        <f>E636*I636</f>
        <v>0</v>
      </c>
      <c r="M636" s="1021"/>
      <c r="N636" s="1025"/>
      <c r="O636" s="1026"/>
      <c r="P636" s="1128"/>
    </row>
    <row r="637" spans="1:16" s="1131" customFormat="1" ht="16.5" x14ac:dyDescent="0.3">
      <c r="A637" s="1020"/>
      <c r="B637" s="1060"/>
      <c r="C637" s="1382"/>
      <c r="D637" s="1383"/>
      <c r="E637" s="1057"/>
      <c r="F637" s="1053"/>
      <c r="G637" s="1054"/>
      <c r="H637" s="1021"/>
      <c r="I637" s="1050">
        <f>IF(C637=0,0,VLOOKUP(C637,Tabla3[],3,FALSE))</f>
        <v>0</v>
      </c>
      <c r="J637" s="1024"/>
      <c r="K637" s="1157">
        <f t="shared" ref="K637:K639" si="89">+F637*I637</f>
        <v>0</v>
      </c>
      <c r="L637" s="1052">
        <f t="shared" ref="L637:L639" si="90">E637*I637</f>
        <v>0</v>
      </c>
      <c r="M637" s="1021"/>
      <c r="N637" s="1025"/>
      <c r="O637" s="1026"/>
      <c r="P637" s="1128"/>
    </row>
    <row r="638" spans="1:16" s="1131" customFormat="1" ht="16.5" x14ac:dyDescent="0.3">
      <c r="A638" s="1020"/>
      <c r="B638" s="1060"/>
      <c r="C638" s="1382"/>
      <c r="D638" s="1383"/>
      <c r="E638" s="1057"/>
      <c r="F638" s="1053"/>
      <c r="G638" s="1054"/>
      <c r="H638" s="1021"/>
      <c r="I638" s="1050">
        <f>IF(C638=0,0,VLOOKUP(C638,Tabla3[],3,FALSE))</f>
        <v>0</v>
      </c>
      <c r="J638" s="1024"/>
      <c r="K638" s="1157">
        <f t="shared" si="89"/>
        <v>0</v>
      </c>
      <c r="L638" s="1052">
        <f t="shared" si="90"/>
        <v>0</v>
      </c>
      <c r="M638" s="1021"/>
      <c r="N638" s="1025"/>
      <c r="O638" s="1026"/>
      <c r="P638" s="1128"/>
    </row>
    <row r="639" spans="1:16" s="1131" customFormat="1" ht="16.5" x14ac:dyDescent="0.3">
      <c r="A639" s="1020"/>
      <c r="B639" s="1060"/>
      <c r="C639" s="1384"/>
      <c r="D639" s="1385"/>
      <c r="E639" s="1057"/>
      <c r="F639" s="1053"/>
      <c r="G639" s="1054"/>
      <c r="H639" s="1021"/>
      <c r="I639" s="1050">
        <f>IF(C639=0,0,VLOOKUP(C639,Tabla3[],3,FALSE))</f>
        <v>0</v>
      </c>
      <c r="J639" s="1024"/>
      <c r="K639" s="1157">
        <f t="shared" si="89"/>
        <v>0</v>
      </c>
      <c r="L639" s="1052">
        <f t="shared" si="90"/>
        <v>0</v>
      </c>
      <c r="M639" s="1021"/>
      <c r="N639" s="1025"/>
      <c r="O639" s="1026"/>
      <c r="P639" s="1128"/>
    </row>
    <row r="640" spans="1:16" s="1131" customFormat="1" ht="17.25" thickBot="1" x14ac:dyDescent="0.35">
      <c r="A640" s="1020"/>
      <c r="B640" s="1022"/>
      <c r="C640" s="1021"/>
      <c r="D640" s="1021"/>
      <c r="E640" s="1022"/>
      <c r="F640" s="1022"/>
      <c r="G640" s="1023"/>
      <c r="H640" s="1021"/>
      <c r="I640" s="1024"/>
      <c r="J640" s="1024"/>
      <c r="K640" s="1024"/>
      <c r="L640" s="1021"/>
      <c r="M640" s="1021"/>
      <c r="N640" s="1025"/>
      <c r="O640" s="1026"/>
      <c r="P640" s="1128"/>
    </row>
    <row r="641" spans="1:16" s="1131" customFormat="1" ht="17.25" thickBot="1" x14ac:dyDescent="0.35">
      <c r="A641" s="1020"/>
      <c r="B641" s="1022"/>
      <c r="C641" s="1021"/>
      <c r="D641" s="1021"/>
      <c r="E641" s="1022"/>
      <c r="F641" s="1408" t="s">
        <v>387</v>
      </c>
      <c r="G641" s="1409"/>
      <c r="H641" s="1409"/>
      <c r="I641" s="1410"/>
      <c r="J641" s="1024"/>
      <c r="K641" s="1158">
        <f>+SUM(K636:K639)</f>
        <v>0</v>
      </c>
      <c r="L641" s="1055">
        <f>+SUM(L636:L639)</f>
        <v>0</v>
      </c>
      <c r="M641" s="1021"/>
      <c r="N641" s="1025"/>
      <c r="O641" s="1026"/>
      <c r="P641" s="1128"/>
    </row>
    <row r="642" spans="1:16" s="1131" customFormat="1" ht="17.25" thickBot="1" x14ac:dyDescent="0.35">
      <c r="A642" s="1020"/>
      <c r="B642" s="1022"/>
      <c r="C642" s="1021"/>
      <c r="D642" s="1021"/>
      <c r="E642" s="1022"/>
      <c r="F642" s="1022"/>
      <c r="G642" s="1023"/>
      <c r="H642" s="1021"/>
      <c r="I642" s="1024"/>
      <c r="J642" s="1024"/>
      <c r="K642" s="1024"/>
      <c r="L642" s="1021"/>
      <c r="M642" s="1021"/>
      <c r="N642" s="1025"/>
      <c r="O642" s="1026"/>
      <c r="P642" s="1128"/>
    </row>
    <row r="643" spans="1:16" s="1131" customFormat="1" ht="17.25" thickBot="1" x14ac:dyDescent="0.35">
      <c r="A643" s="1020"/>
      <c r="B643" s="1389" t="s">
        <v>345</v>
      </c>
      <c r="C643" s="1390"/>
      <c r="D643" s="1390"/>
      <c r="E643" s="1390"/>
      <c r="F643" s="1390"/>
      <c r="G643" s="1391"/>
      <c r="H643" s="1021"/>
      <c r="I643" s="1024"/>
      <c r="J643" s="1024"/>
      <c r="K643" s="1024"/>
      <c r="L643" s="1021"/>
      <c r="M643" s="1021"/>
      <c r="N643" s="1025"/>
      <c r="O643" s="1026"/>
      <c r="P643" s="1128"/>
    </row>
    <row r="644" spans="1:16" s="1131" customFormat="1" ht="16.5" x14ac:dyDescent="0.3">
      <c r="A644" s="1020"/>
      <c r="B644" s="1056" t="s">
        <v>49</v>
      </c>
      <c r="C644" s="1392" t="s">
        <v>341</v>
      </c>
      <c r="D644" s="1393"/>
      <c r="E644" s="1041" t="s">
        <v>380</v>
      </c>
      <c r="F644" s="1056" t="s">
        <v>25</v>
      </c>
      <c r="G644" s="1043" t="s">
        <v>24</v>
      </c>
      <c r="H644" s="1038"/>
      <c r="I644" s="1039" t="s">
        <v>342</v>
      </c>
      <c r="J644" s="1040"/>
      <c r="K644" s="1039" t="s">
        <v>27</v>
      </c>
      <c r="L644" s="1045" t="s">
        <v>381</v>
      </c>
      <c r="M644" s="1021"/>
      <c r="N644" s="1025"/>
      <c r="O644" s="1026"/>
      <c r="P644" s="1128"/>
    </row>
    <row r="645" spans="1:16" s="1131" customFormat="1" ht="33" customHeight="1" x14ac:dyDescent="0.3">
      <c r="A645" s="1020"/>
      <c r="B645" s="1060">
        <v>1</v>
      </c>
      <c r="C645" s="1425" t="s">
        <v>607</v>
      </c>
      <c r="D645" s="1425"/>
      <c r="E645" s="1046">
        <f>I615</f>
        <v>42</v>
      </c>
      <c r="F645" s="1047">
        <v>1</v>
      </c>
      <c r="G645" s="1048" t="str">
        <f>IF(C645=0,0,VLOOKUP(C645,Tabla2[],2,FALSE))</f>
        <v>m²</v>
      </c>
      <c r="H645" s="1049"/>
      <c r="I645" s="1050">
        <f>IF(C645=0,0,VLOOKUP(C645,Tabla2[],3,FALSE))+25</f>
        <v>225</v>
      </c>
      <c r="J645" s="1024"/>
      <c r="K645" s="1157">
        <f>+F645*I645</f>
        <v>225</v>
      </c>
      <c r="L645" s="1052">
        <f>E645*I645</f>
        <v>9450</v>
      </c>
      <c r="M645" s="1021"/>
      <c r="N645" s="1025"/>
      <c r="O645" s="1026"/>
      <c r="P645" s="1128"/>
    </row>
    <row r="646" spans="1:16" s="1131" customFormat="1" ht="16.5" x14ac:dyDescent="0.3">
      <c r="A646" s="1020"/>
      <c r="B646" s="1060"/>
      <c r="C646" s="1411"/>
      <c r="D646" s="1411"/>
      <c r="E646" s="1046"/>
      <c r="F646" s="1047"/>
      <c r="G646" s="1048"/>
      <c r="H646" s="1021"/>
      <c r="I646" s="1050">
        <f>IF(C646=0,0,VLOOKUP(C646,Tabla2[],3,FALSE))</f>
        <v>0</v>
      </c>
      <c r="J646" s="1024"/>
      <c r="K646" s="1157">
        <f>+F646*I646</f>
        <v>0</v>
      </c>
      <c r="L646" s="1052">
        <f t="shared" ref="L646:L647" si="91">E646*I646</f>
        <v>0</v>
      </c>
      <c r="M646" s="1021"/>
      <c r="N646" s="1025"/>
      <c r="O646" s="1026"/>
      <c r="P646" s="1128"/>
    </row>
    <row r="647" spans="1:16" s="1131" customFormat="1" ht="16.5" x14ac:dyDescent="0.3">
      <c r="A647" s="1020"/>
      <c r="B647" s="1060"/>
      <c r="C647" s="1412"/>
      <c r="D647" s="1412"/>
      <c r="E647" s="1046"/>
      <c r="F647" s="1053"/>
      <c r="G647" s="1048"/>
      <c r="H647" s="1021"/>
      <c r="I647" s="1050">
        <f>IF(C647=0,0,VLOOKUP(C647,Tabla2[],3,FALSE))</f>
        <v>0</v>
      </c>
      <c r="J647" s="1024"/>
      <c r="K647" s="1157">
        <f t="shared" ref="K647" si="92">+F647*I647</f>
        <v>0</v>
      </c>
      <c r="L647" s="1052">
        <f t="shared" si="91"/>
        <v>0</v>
      </c>
      <c r="M647" s="1021"/>
      <c r="N647" s="1025"/>
      <c r="O647" s="1026"/>
      <c r="P647" s="1128"/>
    </row>
    <row r="648" spans="1:16" s="1131" customFormat="1" ht="17.25" thickBot="1" x14ac:dyDescent="0.35">
      <c r="A648" s="1020"/>
      <c r="B648" s="1022"/>
      <c r="C648" s="1021"/>
      <c r="D648" s="1021"/>
      <c r="E648" s="1022"/>
      <c r="F648" s="1022"/>
      <c r="G648" s="1023"/>
      <c r="H648" s="1021"/>
      <c r="I648" s="1024"/>
      <c r="J648" s="1024"/>
      <c r="K648" s="1024"/>
      <c r="L648" s="1021"/>
      <c r="M648" s="1021"/>
      <c r="N648" s="1025"/>
      <c r="O648" s="1026"/>
      <c r="P648" s="1128"/>
    </row>
    <row r="649" spans="1:16" ht="17.25" thickBot="1" x14ac:dyDescent="0.35">
      <c r="A649" s="1020"/>
      <c r="B649" s="1022"/>
      <c r="C649" s="1021"/>
      <c r="D649" s="1021"/>
      <c r="E649" s="1022"/>
      <c r="F649" s="1408" t="s">
        <v>346</v>
      </c>
      <c r="G649" s="1409"/>
      <c r="H649" s="1409"/>
      <c r="I649" s="1410"/>
      <c r="J649" s="1024"/>
      <c r="K649" s="1158">
        <f>+SUM(K645:K647)</f>
        <v>225</v>
      </c>
      <c r="L649" s="1055">
        <f>+SUM(L645:L647)</f>
        <v>9450</v>
      </c>
      <c r="M649" s="1021"/>
      <c r="N649" s="1025"/>
      <c r="O649" s="1026"/>
      <c r="P649" s="1128"/>
    </row>
    <row r="650" spans="1:16" ht="16.5" x14ac:dyDescent="0.3">
      <c r="A650" s="1020"/>
      <c r="B650" s="1022"/>
      <c r="C650" s="1021"/>
      <c r="D650" s="1021"/>
      <c r="E650" s="1022"/>
      <c r="F650" s="1022"/>
      <c r="G650" s="1023"/>
      <c r="H650" s="1021"/>
      <c r="I650" s="1024"/>
      <c r="J650" s="1024"/>
      <c r="K650" s="1024"/>
      <c r="L650" s="1021"/>
      <c r="M650" s="1021"/>
      <c r="N650" s="1025"/>
      <c r="O650" s="1026"/>
      <c r="P650" s="1128"/>
    </row>
    <row r="651" spans="1:16" ht="15" customHeight="1" thickBot="1" x14ac:dyDescent="0.35">
      <c r="A651" s="1020"/>
      <c r="B651" s="1022"/>
      <c r="C651" s="1021"/>
      <c r="D651" s="1021"/>
      <c r="E651" s="1022"/>
      <c r="F651" s="1022"/>
      <c r="G651" s="1023"/>
      <c r="H651" s="1021"/>
      <c r="I651" s="1024"/>
      <c r="J651" s="1024"/>
      <c r="K651" s="1024"/>
      <c r="L651" s="1021"/>
      <c r="M651" s="1021"/>
      <c r="N651" s="1025"/>
      <c r="O651" s="1026"/>
      <c r="P651" s="1128"/>
    </row>
    <row r="652" spans="1:16" ht="17.25" thickBot="1" x14ac:dyDescent="0.35">
      <c r="A652" s="1020"/>
      <c r="B652" s="1022"/>
      <c r="C652" s="1021"/>
      <c r="D652" s="1021"/>
      <c r="E652" s="1022"/>
      <c r="F652" s="1408" t="s">
        <v>388</v>
      </c>
      <c r="G652" s="1409"/>
      <c r="H652" s="1409"/>
      <c r="I652" s="1410"/>
      <c r="J652" s="1024"/>
      <c r="K652" s="1158">
        <f>(+K632+K641+K649)</f>
        <v>325</v>
      </c>
      <c r="L652" s="1055" t="e">
        <f>(+L632+L641+L649)</f>
        <v>#VALUE!</v>
      </c>
      <c r="M652" s="1021"/>
      <c r="N652" s="1065"/>
      <c r="O652" s="1066"/>
      <c r="P652" s="1130"/>
    </row>
    <row r="653" spans="1:16" ht="7.5" customHeight="1" thickBot="1" x14ac:dyDescent="0.35">
      <c r="A653" s="1020"/>
      <c r="B653" s="1022"/>
      <c r="C653" s="1021"/>
      <c r="D653" s="1021"/>
      <c r="E653" s="1022"/>
      <c r="F653" s="1022"/>
      <c r="G653" s="1023"/>
      <c r="H653" s="1021"/>
      <c r="I653" s="1024"/>
      <c r="J653" s="1024"/>
      <c r="K653" s="1024"/>
      <c r="L653" s="1021"/>
      <c r="M653" s="1021"/>
      <c r="N653" s="1065"/>
      <c r="O653" s="1067"/>
      <c r="P653" s="1130"/>
    </row>
    <row r="654" spans="1:16" ht="17.25" thickBot="1" x14ac:dyDescent="0.35">
      <c r="A654" s="1020"/>
      <c r="B654" s="1022"/>
      <c r="C654" s="1021"/>
      <c r="D654" s="1021"/>
      <c r="E654" s="1022"/>
      <c r="F654" s="1408" t="s">
        <v>384</v>
      </c>
      <c r="G654" s="1409"/>
      <c r="H654" s="1409"/>
      <c r="I654" s="1410"/>
      <c r="J654" s="1024"/>
      <c r="K654" s="1158">
        <f>K652*$N$2</f>
        <v>130</v>
      </c>
      <c r="L654" s="1055" t="e">
        <f>L652*$N$2</f>
        <v>#VALUE!</v>
      </c>
      <c r="M654" s="1021"/>
      <c r="N654" s="1025"/>
      <c r="O654" s="1026"/>
      <c r="P654" s="1128"/>
    </row>
    <row r="655" spans="1:16" ht="7.5" customHeight="1" thickBot="1" x14ac:dyDescent="0.35">
      <c r="A655" s="1020"/>
      <c r="B655" s="1022"/>
      <c r="C655" s="1021"/>
      <c r="D655" s="1021"/>
      <c r="E655" s="1022"/>
      <c r="F655" s="1022"/>
      <c r="G655" s="1023"/>
      <c r="H655" s="1021"/>
      <c r="I655" s="1024"/>
      <c r="J655" s="1024"/>
      <c r="K655" s="1024"/>
      <c r="L655" s="1021"/>
      <c r="M655" s="1021"/>
      <c r="N655" s="1025"/>
      <c r="O655" s="1026"/>
      <c r="P655" s="1128"/>
    </row>
    <row r="656" spans="1:16" ht="17.25" thickBot="1" x14ac:dyDescent="0.35">
      <c r="A656" s="1020"/>
      <c r="B656" s="1022"/>
      <c r="C656" s="1021"/>
      <c r="D656" s="1021"/>
      <c r="E656" s="1022"/>
      <c r="F656" s="1408" t="s">
        <v>385</v>
      </c>
      <c r="G656" s="1409"/>
      <c r="H656" s="1409"/>
      <c r="I656" s="1410"/>
      <c r="J656" s="1024"/>
      <c r="K656" s="1158">
        <f>+K652+K654</f>
        <v>455</v>
      </c>
      <c r="L656" s="1055" t="e">
        <f>+L652+L654</f>
        <v>#VALUE!</v>
      </c>
      <c r="M656" s="1021"/>
      <c r="N656" s="1025"/>
      <c r="O656" s="1026"/>
      <c r="P656" s="1128"/>
    </row>
    <row r="657" spans="1:17" ht="17.25" thickBot="1" x14ac:dyDescent="0.35">
      <c r="A657" s="1020"/>
      <c r="B657" s="1022"/>
      <c r="C657" s="1021"/>
      <c r="D657" s="1021"/>
      <c r="E657" s="1022"/>
      <c r="F657" s="1061"/>
      <c r="G657" s="1062"/>
      <c r="H657" s="1063"/>
      <c r="I657" s="1064"/>
      <c r="J657" s="1024"/>
      <c r="K657" s="1159"/>
      <c r="L657" s="1068" t="e">
        <f>L656/I615</f>
        <v>#VALUE!</v>
      </c>
      <c r="M657" s="1069" t="e">
        <f>(K656-L657)*I615</f>
        <v>#VALUE!</v>
      </c>
      <c r="N657" s="1025"/>
      <c r="O657" s="1026"/>
      <c r="P657" s="1128"/>
    </row>
    <row r="659" spans="1:17" ht="16.5" x14ac:dyDescent="0.3">
      <c r="A659" s="1020"/>
      <c r="B659" s="1105" t="s">
        <v>379</v>
      </c>
      <c r="C659" s="1038"/>
      <c r="D659" s="1414" t="s">
        <v>341</v>
      </c>
      <c r="E659" s="1414"/>
      <c r="F659" s="1414"/>
      <c r="G659" s="1414"/>
      <c r="H659" s="1038"/>
      <c r="I659" s="1039" t="s">
        <v>25</v>
      </c>
      <c r="J659" s="1040"/>
      <c r="K659" s="1039" t="s">
        <v>24</v>
      </c>
      <c r="L659" s="1021"/>
      <c r="M659" s="1021"/>
      <c r="N659" s="1025"/>
      <c r="O659" s="1026"/>
      <c r="P659" s="1128"/>
    </row>
    <row r="660" spans="1:17" s="1037" customFormat="1" ht="30.75" customHeight="1" x14ac:dyDescent="0.25">
      <c r="A660" s="1033"/>
      <c r="B660" s="1074">
        <f>'(01)A. TRABAJO EXTRA.'!B44</f>
        <v>505.02</v>
      </c>
      <c r="C660" s="1034"/>
      <c r="D660" s="1400" t="str">
        <f>'(01)A. TRABAJO EXTRA.'!C44</f>
        <v>CUBIERTA DE LÁMINA TERMOACÚSTICA (INCLUYE CANAL + BAP Ѳ=3")</v>
      </c>
      <c r="E660" s="1401"/>
      <c r="F660" s="1401"/>
      <c r="G660" s="1401"/>
      <c r="H660" s="1075"/>
      <c r="I660" s="1074">
        <f>'(01)A. TRABAJO EXTRA.'!G44</f>
        <v>42</v>
      </c>
      <c r="J660" s="1076"/>
      <c r="K660" s="1155" t="str">
        <f>'(01)A. TRABAJO EXTRA.'!F44</f>
        <v>m²</v>
      </c>
      <c r="L660" s="1034"/>
      <c r="M660" s="1034"/>
      <c r="N660" s="1035"/>
      <c r="O660" s="1036"/>
      <c r="P660" s="1129"/>
      <c r="Q660" s="1132"/>
    </row>
    <row r="661" spans="1:17" ht="17.25" thickBot="1" x14ac:dyDescent="0.35">
      <c r="A661" s="1020"/>
      <c r="B661" s="1022"/>
      <c r="C661" s="1021"/>
      <c r="D661" s="1021"/>
      <c r="E661" s="1022"/>
      <c r="F661" s="1022"/>
      <c r="G661" s="1023"/>
      <c r="H661" s="1021"/>
      <c r="I661" s="1024"/>
      <c r="J661" s="1024"/>
      <c r="K661" s="1024"/>
      <c r="L661" s="1021"/>
      <c r="M661" s="1021"/>
      <c r="N661" s="1025"/>
      <c r="O661" s="1026"/>
      <c r="P661" s="1128"/>
    </row>
    <row r="662" spans="1:17" ht="17.25" thickBot="1" x14ac:dyDescent="0.35">
      <c r="A662" s="1020"/>
      <c r="B662" s="1389" t="s">
        <v>343</v>
      </c>
      <c r="C662" s="1390"/>
      <c r="D662" s="1390"/>
      <c r="E662" s="1390"/>
      <c r="F662" s="1390"/>
      <c r="G662" s="1391"/>
      <c r="H662" s="1021"/>
      <c r="I662" s="1024"/>
      <c r="J662" s="1024"/>
      <c r="K662" s="1024"/>
      <c r="L662" s="1021"/>
      <c r="M662" s="1021"/>
      <c r="N662" s="1025"/>
      <c r="O662" s="1026"/>
      <c r="P662" s="1128"/>
    </row>
    <row r="663" spans="1:17" ht="16.5" x14ac:dyDescent="0.3">
      <c r="A663" s="1020"/>
      <c r="B663" s="1042" t="s">
        <v>49</v>
      </c>
      <c r="C663" s="1406" t="s">
        <v>341</v>
      </c>
      <c r="D663" s="1407"/>
      <c r="E663" s="1041" t="s">
        <v>380</v>
      </c>
      <c r="F663" s="1042" t="s">
        <v>25</v>
      </c>
      <c r="G663" s="1043" t="s">
        <v>24</v>
      </c>
      <c r="H663" s="1044"/>
      <c r="I663" s="1039" t="s">
        <v>342</v>
      </c>
      <c r="J663" s="1040"/>
      <c r="K663" s="1156" t="s">
        <v>27</v>
      </c>
      <c r="L663" s="1045" t="s">
        <v>381</v>
      </c>
      <c r="M663" s="1021"/>
      <c r="N663" s="1025"/>
      <c r="O663" s="1026"/>
      <c r="P663" s="1128"/>
    </row>
    <row r="664" spans="1:17" ht="16.5" customHeight="1" x14ac:dyDescent="0.3">
      <c r="A664" s="1020"/>
      <c r="B664" s="1175">
        <v>1</v>
      </c>
      <c r="C664" s="1422" t="s">
        <v>412</v>
      </c>
      <c r="D664" s="1417"/>
      <c r="E664" s="1046">
        <f>I660</f>
        <v>42</v>
      </c>
      <c r="F664" s="1177">
        <v>0.5</v>
      </c>
      <c r="G664" s="1048" t="str">
        <f>IF(C664=0,0,VLOOKUP(C664,Tabla1[],2,FALSE))</f>
        <v>Varilla</v>
      </c>
      <c r="H664" s="1049"/>
      <c r="I664" s="1050">
        <f>IF(C664=0,0,VLOOKUP(C664,Tabla1[],3,FALSE))</f>
        <v>70</v>
      </c>
      <c r="J664" s="1051"/>
      <c r="K664" s="1157">
        <f>+F664*I664</f>
        <v>35</v>
      </c>
      <c r="L664" s="1052">
        <f>E664*I664</f>
        <v>2940</v>
      </c>
      <c r="M664" s="1021"/>
      <c r="N664" s="1025"/>
      <c r="O664" s="1026"/>
      <c r="P664" s="1128"/>
    </row>
    <row r="665" spans="1:17" ht="16.5" customHeight="1" x14ac:dyDescent="0.3">
      <c r="A665" s="1020"/>
      <c r="B665" s="1175">
        <v>2</v>
      </c>
      <c r="C665" s="1416" t="s">
        <v>480</v>
      </c>
      <c r="D665" s="1417"/>
      <c r="E665" s="1046">
        <f>I660*0.9</f>
        <v>37.800000000000004</v>
      </c>
      <c r="F665" s="1177">
        <v>0.5</v>
      </c>
      <c r="G665" s="1048" t="str">
        <f>IF(C665=0,0,VLOOKUP(C665,Tabla1[],2,FALSE))</f>
        <v>Unidad</v>
      </c>
      <c r="H665" s="1049"/>
      <c r="I665" s="1050">
        <f>IF(C665=0,0,VLOOKUP(C665,Tabla1[],3,FALSE))+1</f>
        <v>7</v>
      </c>
      <c r="J665" s="1051"/>
      <c r="K665" s="1157">
        <f t="shared" ref="K665:K673" si="93">+F665*I665</f>
        <v>3.5</v>
      </c>
      <c r="L665" s="1052">
        <f t="shared" ref="L665:L673" si="94">E665*I665</f>
        <v>264.60000000000002</v>
      </c>
      <c r="M665" s="1021"/>
      <c r="N665" s="1025"/>
      <c r="O665" s="1026"/>
      <c r="P665" s="1128"/>
    </row>
    <row r="666" spans="1:17" ht="16.5" x14ac:dyDescent="0.3">
      <c r="A666" s="1020"/>
      <c r="B666" s="1175">
        <v>3</v>
      </c>
      <c r="C666" s="1416" t="s">
        <v>486</v>
      </c>
      <c r="D666" s="1417"/>
      <c r="E666" s="1046">
        <f>I660*0.04</f>
        <v>1.68</v>
      </c>
      <c r="F666" s="1177">
        <v>0.4</v>
      </c>
      <c r="G666" s="1048" t="str">
        <f>IF(C666=0,0,VLOOKUP(C666,Tabla1[],2,FALSE))</f>
        <v>Unidad</v>
      </c>
      <c r="H666" s="1049"/>
      <c r="I666" s="1050">
        <f>IF(C666=0,0,VLOOKUP(C666,Tabla1[],3,FALSE))</f>
        <v>50</v>
      </c>
      <c r="J666" s="1051"/>
      <c r="K666" s="1157">
        <f t="shared" si="93"/>
        <v>20</v>
      </c>
      <c r="L666" s="1052">
        <f t="shared" si="94"/>
        <v>84</v>
      </c>
      <c r="M666" s="1021"/>
      <c r="N666" s="1025"/>
      <c r="O666" s="1026"/>
      <c r="P666" s="1128"/>
    </row>
    <row r="667" spans="1:17" ht="16.5" x14ac:dyDescent="0.3">
      <c r="A667" s="1020"/>
      <c r="B667" s="1175">
        <v>4</v>
      </c>
      <c r="C667" s="1416" t="s">
        <v>501</v>
      </c>
      <c r="D667" s="1417"/>
      <c r="E667" s="1046">
        <f>I660*0.04</f>
        <v>1.68</v>
      </c>
      <c r="F667" s="1177">
        <v>0.05</v>
      </c>
      <c r="G667" s="1048" t="str">
        <f>IF(C667=0,0,VLOOKUP(C667,Tabla1[],2,FALSE))</f>
        <v>Unidad</v>
      </c>
      <c r="H667" s="1049"/>
      <c r="I667" s="1050">
        <f>IF(C667=0,0,VLOOKUP(C667,Tabla1[],3,FALSE))</f>
        <v>250</v>
      </c>
      <c r="J667" s="1051"/>
      <c r="K667" s="1157">
        <f t="shared" si="93"/>
        <v>12.5</v>
      </c>
      <c r="L667" s="1052">
        <f t="shared" si="94"/>
        <v>420</v>
      </c>
      <c r="M667" s="1021"/>
      <c r="N667" s="1025"/>
      <c r="O667" s="1026"/>
      <c r="P667" s="1128"/>
    </row>
    <row r="668" spans="1:17" ht="16.5" x14ac:dyDescent="0.3">
      <c r="A668" s="1020"/>
      <c r="B668" s="1175">
        <v>5</v>
      </c>
      <c r="C668" s="1416" t="s">
        <v>527</v>
      </c>
      <c r="D668" s="1417"/>
      <c r="E668" s="1046">
        <f>I660*25</f>
        <v>1050</v>
      </c>
      <c r="F668" s="1177">
        <v>0.1</v>
      </c>
      <c r="G668" s="1048" t="str">
        <f>IF(C668=0,0,VLOOKUP(C668,Tabla1[],2,FALSE))</f>
        <v>ml</v>
      </c>
      <c r="H668" s="1049"/>
      <c r="I668" s="1050">
        <f>IF(C668=0,0,VLOOKUP(C668,Tabla1[],3,FALSE))</f>
        <v>300</v>
      </c>
      <c r="J668" s="1051"/>
      <c r="K668" s="1157">
        <f t="shared" si="93"/>
        <v>30</v>
      </c>
      <c r="L668" s="1052">
        <f t="shared" si="94"/>
        <v>315000</v>
      </c>
      <c r="M668" s="1021"/>
      <c r="N668" s="1025"/>
      <c r="O668" s="1026"/>
      <c r="P668" s="1128"/>
    </row>
    <row r="669" spans="1:17" ht="16.5" x14ac:dyDescent="0.3">
      <c r="A669" s="1020"/>
      <c r="B669" s="1175">
        <v>6</v>
      </c>
      <c r="C669" s="1416" t="s">
        <v>555</v>
      </c>
      <c r="D669" s="1417"/>
      <c r="E669" s="1046">
        <f>I660*8</f>
        <v>336</v>
      </c>
      <c r="F669" s="1177">
        <v>0.1</v>
      </c>
      <c r="G669" s="1048" t="str">
        <f>IF(C669=0,0,VLOOKUP(C669,Tabla1[],2,FALSE))</f>
        <v>Unidad</v>
      </c>
      <c r="H669" s="1049"/>
      <c r="I669" s="1050">
        <f>IF(C669=0,0,VLOOKUP(C669,Tabla1[],3,FALSE))</f>
        <v>75</v>
      </c>
      <c r="J669" s="1051"/>
      <c r="K669" s="1157">
        <f t="shared" si="93"/>
        <v>7.5</v>
      </c>
      <c r="L669" s="1052">
        <f t="shared" si="94"/>
        <v>25200</v>
      </c>
      <c r="M669" s="1021"/>
      <c r="N669" s="1025"/>
      <c r="O669" s="1026"/>
      <c r="P669" s="1128"/>
    </row>
    <row r="670" spans="1:17" ht="16.5" x14ac:dyDescent="0.3">
      <c r="A670" s="1020"/>
      <c r="B670" s="1175">
        <v>7</v>
      </c>
      <c r="C670" s="1416" t="s">
        <v>629</v>
      </c>
      <c r="D670" s="1417"/>
      <c r="E670" s="1046">
        <f>I660*50</f>
        <v>2100</v>
      </c>
      <c r="F670" s="1177">
        <v>0.5</v>
      </c>
      <c r="G670" s="1048" t="str">
        <f>IF(C670=0,0,VLOOKUP(C670,Tabla1[],2,FALSE))</f>
        <v>m²</v>
      </c>
      <c r="H670" s="1049"/>
      <c r="I670" s="1050">
        <f>IF(C670=0,0,VLOOKUP(C670,Tabla1[],3,FALSE))</f>
        <v>150</v>
      </c>
      <c r="J670" s="1051"/>
      <c r="K670" s="1157">
        <f t="shared" si="93"/>
        <v>75</v>
      </c>
      <c r="L670" s="1052">
        <f t="shared" si="94"/>
        <v>315000</v>
      </c>
      <c r="M670" s="1021"/>
      <c r="N670" s="1025"/>
      <c r="O670" s="1026"/>
      <c r="P670" s="1128"/>
    </row>
    <row r="671" spans="1:17" ht="16.5" x14ac:dyDescent="0.3">
      <c r="A671" s="1020"/>
      <c r="B671" s="1175">
        <v>8</v>
      </c>
      <c r="C671" s="1416" t="s">
        <v>715</v>
      </c>
      <c r="D671" s="1417"/>
      <c r="E671" s="1046">
        <f t="shared" ref="E671:E673" si="95">I661*50</f>
        <v>0</v>
      </c>
      <c r="F671" s="1177">
        <v>0.06</v>
      </c>
      <c r="G671" s="1048" t="str">
        <f>IF(C671=0,0,VLOOKUP(C671,Tabla1[],2,FALSE))</f>
        <v>Unidad</v>
      </c>
      <c r="H671" s="1049"/>
      <c r="I671" s="1050">
        <f>IF(C671=0,0,VLOOKUP(C671,Tabla1[],3,FALSE))</f>
        <v>25</v>
      </c>
      <c r="J671" s="1051"/>
      <c r="K671" s="1157">
        <f t="shared" si="93"/>
        <v>1.5</v>
      </c>
      <c r="L671" s="1052">
        <f t="shared" si="94"/>
        <v>0</v>
      </c>
      <c r="M671" s="1021"/>
      <c r="N671" s="1025"/>
      <c r="O671" s="1026"/>
      <c r="P671" s="1128"/>
    </row>
    <row r="672" spans="1:17" ht="16.5" x14ac:dyDescent="0.3">
      <c r="A672" s="1020"/>
      <c r="B672" s="1175">
        <v>9</v>
      </c>
      <c r="C672" s="1416" t="s">
        <v>716</v>
      </c>
      <c r="D672" s="1417"/>
      <c r="E672" s="1046">
        <f t="shared" si="95"/>
        <v>0</v>
      </c>
      <c r="F672" s="1177">
        <v>7.5</v>
      </c>
      <c r="G672" s="1048" t="str">
        <f>IF(C672=0,0,VLOOKUP(C672,Tabla1[],2,FALSE))</f>
        <v>Unidad</v>
      </c>
      <c r="H672" s="1049"/>
      <c r="I672" s="1050">
        <f>IF(C672=0,0,VLOOKUP(C672,Tabla1[],3,FALSE))</f>
        <v>4</v>
      </c>
      <c r="J672" s="1051"/>
      <c r="K672" s="1157">
        <f t="shared" si="93"/>
        <v>30</v>
      </c>
      <c r="L672" s="1052">
        <f t="shared" si="94"/>
        <v>0</v>
      </c>
      <c r="M672" s="1021"/>
      <c r="N672" s="1025"/>
      <c r="O672" s="1026"/>
      <c r="P672" s="1128"/>
    </row>
    <row r="673" spans="1:16" ht="16.5" x14ac:dyDescent="0.3">
      <c r="A673" s="1020"/>
      <c r="B673" s="1175">
        <v>10</v>
      </c>
      <c r="C673" s="1416" t="s">
        <v>736</v>
      </c>
      <c r="D673" s="1417"/>
      <c r="E673" s="1046" t="e">
        <f t="shared" si="95"/>
        <v>#VALUE!</v>
      </c>
      <c r="F673" s="1177">
        <v>0.02</v>
      </c>
      <c r="G673" s="1048" t="str">
        <f>IF(C673=0,0,VLOOKUP(C673,Tabla1[],2,FALSE))</f>
        <v>Unidad</v>
      </c>
      <c r="H673" s="1049"/>
      <c r="I673" s="1050">
        <f>IF(C673=0,0,VLOOKUP(C673,Tabla1[],3,FALSE))</f>
        <v>250</v>
      </c>
      <c r="J673" s="1051"/>
      <c r="K673" s="1157">
        <f t="shared" si="93"/>
        <v>5</v>
      </c>
      <c r="L673" s="1052" t="e">
        <f t="shared" si="94"/>
        <v>#VALUE!</v>
      </c>
      <c r="M673" s="1021"/>
      <c r="N673" s="1025"/>
      <c r="O673" s="1026"/>
      <c r="P673" s="1128"/>
    </row>
    <row r="674" spans="1:16" ht="17.25" thickBot="1" x14ac:dyDescent="0.35">
      <c r="A674" s="1020"/>
      <c r="B674" s="1022"/>
      <c r="C674" s="1021"/>
      <c r="D674" s="1021"/>
      <c r="E674" s="1022"/>
      <c r="F674" s="1022"/>
      <c r="G674" s="1023"/>
      <c r="H674" s="1021"/>
      <c r="I674" s="1024"/>
      <c r="J674" s="1024"/>
      <c r="K674" s="1024"/>
      <c r="L674" s="1021"/>
      <c r="M674" s="1021"/>
      <c r="N674" s="1025"/>
      <c r="O674" s="1026"/>
      <c r="P674" s="1128"/>
    </row>
    <row r="675" spans="1:16" ht="17.25" thickBot="1" x14ac:dyDescent="0.35">
      <c r="A675" s="1020"/>
      <c r="B675" s="1022"/>
      <c r="C675" s="1021"/>
      <c r="D675" s="1021"/>
      <c r="E675" s="1022"/>
      <c r="F675" s="1408" t="s">
        <v>344</v>
      </c>
      <c r="G675" s="1409"/>
      <c r="H675" s="1409"/>
      <c r="I675" s="1410"/>
      <c r="J675" s="1024"/>
      <c r="K675" s="1158">
        <f>+SUM(K664:K673)</f>
        <v>220</v>
      </c>
      <c r="L675" s="1055" t="e">
        <f>+SUM(L664:L673)</f>
        <v>#VALUE!</v>
      </c>
      <c r="M675" s="1021"/>
      <c r="N675" s="1025"/>
      <c r="O675" s="1026"/>
      <c r="P675" s="1128"/>
    </row>
    <row r="676" spans="1:16" s="1131" customFormat="1" ht="17.25" thickBot="1" x14ac:dyDescent="0.35">
      <c r="A676" s="1020"/>
      <c r="B676" s="1022"/>
      <c r="C676" s="1021"/>
      <c r="D676" s="1021"/>
      <c r="E676" s="1022"/>
      <c r="F676" s="1022"/>
      <c r="G676" s="1023"/>
      <c r="H676" s="1021"/>
      <c r="I676" s="1024"/>
      <c r="J676" s="1024"/>
      <c r="K676" s="1024"/>
      <c r="L676" s="1021"/>
      <c r="M676" s="1021"/>
      <c r="N676" s="1025"/>
      <c r="O676" s="1026"/>
      <c r="P676" s="1128"/>
    </row>
    <row r="677" spans="1:16" s="1131" customFormat="1" ht="17.25" thickBot="1" x14ac:dyDescent="0.35">
      <c r="A677" s="1020"/>
      <c r="B677" s="1389" t="s">
        <v>382</v>
      </c>
      <c r="C677" s="1390"/>
      <c r="D677" s="1390"/>
      <c r="E677" s="1390"/>
      <c r="F677" s="1390"/>
      <c r="G677" s="1391"/>
      <c r="H677" s="1021"/>
      <c r="I677" s="1024"/>
      <c r="J677" s="1024"/>
      <c r="K677" s="1024"/>
      <c r="L677" s="1021"/>
      <c r="M677" s="1021"/>
      <c r="N677" s="1025"/>
      <c r="O677" s="1026"/>
      <c r="P677" s="1128"/>
    </row>
    <row r="678" spans="1:16" s="1131" customFormat="1" ht="16.5" x14ac:dyDescent="0.3">
      <c r="A678" s="1020"/>
      <c r="B678" s="1056" t="s">
        <v>49</v>
      </c>
      <c r="C678" s="1392" t="s">
        <v>341</v>
      </c>
      <c r="D678" s="1393"/>
      <c r="E678" s="1041" t="s">
        <v>380</v>
      </c>
      <c r="F678" s="1056" t="s">
        <v>25</v>
      </c>
      <c r="G678" s="1043" t="s">
        <v>24</v>
      </c>
      <c r="H678" s="1038"/>
      <c r="I678" s="1039" t="s">
        <v>342</v>
      </c>
      <c r="J678" s="1040"/>
      <c r="K678" s="1039" t="s">
        <v>27</v>
      </c>
      <c r="L678" s="1045" t="s">
        <v>381</v>
      </c>
      <c r="M678" s="1021"/>
      <c r="N678" s="1025"/>
      <c r="O678" s="1026"/>
      <c r="P678" s="1128"/>
    </row>
    <row r="679" spans="1:16" s="1131" customFormat="1" ht="16.5" x14ac:dyDescent="0.3">
      <c r="A679" s="1020"/>
      <c r="B679" s="1060"/>
      <c r="C679" s="1382"/>
      <c r="D679" s="1383"/>
      <c r="E679" s="1046"/>
      <c r="F679" s="1047"/>
      <c r="G679" s="1048"/>
      <c r="H679" s="1049"/>
      <c r="I679" s="1050">
        <f>IF(C679=0,0,VLOOKUP(C679,Tabla3[],3,FALSE))</f>
        <v>0</v>
      </c>
      <c r="J679" s="1024"/>
      <c r="K679" s="1157">
        <f>+F679*I679</f>
        <v>0</v>
      </c>
      <c r="L679" s="1052">
        <f>E679*I679</f>
        <v>0</v>
      </c>
      <c r="M679" s="1021"/>
      <c r="N679" s="1025"/>
      <c r="O679" s="1026"/>
      <c r="P679" s="1128"/>
    </row>
    <row r="680" spans="1:16" s="1131" customFormat="1" ht="16.5" x14ac:dyDescent="0.3">
      <c r="A680" s="1020"/>
      <c r="B680" s="1060"/>
      <c r="C680" s="1382"/>
      <c r="D680" s="1383"/>
      <c r="E680" s="1057"/>
      <c r="F680" s="1053"/>
      <c r="G680" s="1054"/>
      <c r="H680" s="1021"/>
      <c r="I680" s="1050">
        <f>IF(C680=0,0,VLOOKUP(C680,Tabla3[],3,FALSE))</f>
        <v>0</v>
      </c>
      <c r="J680" s="1024"/>
      <c r="K680" s="1157">
        <f t="shared" ref="K680:K682" si="96">+F680*I680</f>
        <v>0</v>
      </c>
      <c r="L680" s="1052">
        <f t="shared" ref="L680:L682" si="97">E680*I680</f>
        <v>0</v>
      </c>
      <c r="M680" s="1021"/>
      <c r="N680" s="1025"/>
      <c r="O680" s="1026"/>
      <c r="P680" s="1128"/>
    </row>
    <row r="681" spans="1:16" s="1131" customFormat="1" ht="16.5" x14ac:dyDescent="0.3">
      <c r="A681" s="1020"/>
      <c r="B681" s="1060"/>
      <c r="C681" s="1382"/>
      <c r="D681" s="1383"/>
      <c r="E681" s="1057"/>
      <c r="F681" s="1053"/>
      <c r="G681" s="1054"/>
      <c r="H681" s="1021"/>
      <c r="I681" s="1050">
        <f>IF(C681=0,0,VLOOKUP(C681,Tabla3[],3,FALSE))</f>
        <v>0</v>
      </c>
      <c r="J681" s="1024"/>
      <c r="K681" s="1157">
        <f t="shared" si="96"/>
        <v>0</v>
      </c>
      <c r="L681" s="1052">
        <f t="shared" si="97"/>
        <v>0</v>
      </c>
      <c r="M681" s="1021"/>
      <c r="N681" s="1025"/>
      <c r="O681" s="1026"/>
      <c r="P681" s="1128"/>
    </row>
    <row r="682" spans="1:16" s="1131" customFormat="1" ht="16.5" x14ac:dyDescent="0.3">
      <c r="A682" s="1020"/>
      <c r="B682" s="1060"/>
      <c r="C682" s="1384"/>
      <c r="D682" s="1385"/>
      <c r="E682" s="1057"/>
      <c r="F682" s="1053"/>
      <c r="G682" s="1054"/>
      <c r="H682" s="1021"/>
      <c r="I682" s="1050">
        <f>IF(C682=0,0,VLOOKUP(C682,Tabla3[],3,FALSE))</f>
        <v>0</v>
      </c>
      <c r="J682" s="1024"/>
      <c r="K682" s="1157">
        <f t="shared" si="96"/>
        <v>0</v>
      </c>
      <c r="L682" s="1052">
        <f t="shared" si="97"/>
        <v>0</v>
      </c>
      <c r="M682" s="1021"/>
      <c r="N682" s="1025"/>
      <c r="O682" s="1026"/>
      <c r="P682" s="1128"/>
    </row>
    <row r="683" spans="1:16" s="1131" customFormat="1" ht="17.25" thickBot="1" x14ac:dyDescent="0.35">
      <c r="A683" s="1020"/>
      <c r="B683" s="1022"/>
      <c r="C683" s="1021"/>
      <c r="D683" s="1021"/>
      <c r="E683" s="1022"/>
      <c r="F683" s="1022"/>
      <c r="G683" s="1023"/>
      <c r="H683" s="1021"/>
      <c r="I683" s="1024"/>
      <c r="J683" s="1024"/>
      <c r="K683" s="1024"/>
      <c r="L683" s="1021"/>
      <c r="M683" s="1021"/>
      <c r="N683" s="1025"/>
      <c r="O683" s="1026"/>
      <c r="P683" s="1128"/>
    </row>
    <row r="684" spans="1:16" s="1131" customFormat="1" ht="17.25" thickBot="1" x14ac:dyDescent="0.35">
      <c r="A684" s="1020"/>
      <c r="B684" s="1022"/>
      <c r="C684" s="1021"/>
      <c r="D684" s="1021"/>
      <c r="E684" s="1022"/>
      <c r="F684" s="1408" t="s">
        <v>387</v>
      </c>
      <c r="G684" s="1409"/>
      <c r="H684" s="1409"/>
      <c r="I684" s="1410"/>
      <c r="J684" s="1024"/>
      <c r="K684" s="1158">
        <f>+SUM(K679:K682)</f>
        <v>0</v>
      </c>
      <c r="L684" s="1055">
        <f>+SUM(L679:L682)</f>
        <v>0</v>
      </c>
      <c r="M684" s="1021"/>
      <c r="N684" s="1025"/>
      <c r="O684" s="1026"/>
      <c r="P684" s="1128"/>
    </row>
    <row r="685" spans="1:16" s="1131" customFormat="1" ht="17.25" thickBot="1" x14ac:dyDescent="0.35">
      <c r="A685" s="1020"/>
      <c r="B685" s="1022"/>
      <c r="C685" s="1021"/>
      <c r="D685" s="1021"/>
      <c r="E685" s="1022"/>
      <c r="F685" s="1022"/>
      <c r="G685" s="1023"/>
      <c r="H685" s="1021"/>
      <c r="I685" s="1024"/>
      <c r="J685" s="1024"/>
      <c r="K685" s="1024"/>
      <c r="L685" s="1021"/>
      <c r="M685" s="1021"/>
      <c r="N685" s="1025"/>
      <c r="O685" s="1026"/>
      <c r="P685" s="1128"/>
    </row>
    <row r="686" spans="1:16" s="1131" customFormat="1" ht="17.25" thickBot="1" x14ac:dyDescent="0.35">
      <c r="A686" s="1020"/>
      <c r="B686" s="1389" t="s">
        <v>345</v>
      </c>
      <c r="C686" s="1390"/>
      <c r="D686" s="1390"/>
      <c r="E686" s="1390"/>
      <c r="F686" s="1390"/>
      <c r="G686" s="1391"/>
      <c r="H686" s="1021"/>
      <c r="I686" s="1024"/>
      <c r="J686" s="1024"/>
      <c r="K686" s="1024"/>
      <c r="L686" s="1021"/>
      <c r="M686" s="1021"/>
      <c r="N686" s="1025"/>
      <c r="O686" s="1026"/>
      <c r="P686" s="1128"/>
    </row>
    <row r="687" spans="1:16" s="1131" customFormat="1" ht="16.5" x14ac:dyDescent="0.3">
      <c r="A687" s="1020"/>
      <c r="B687" s="1056" t="s">
        <v>49</v>
      </c>
      <c r="C687" s="1392" t="s">
        <v>341</v>
      </c>
      <c r="D687" s="1393"/>
      <c r="E687" s="1041" t="s">
        <v>380</v>
      </c>
      <c r="F687" s="1056" t="s">
        <v>25</v>
      </c>
      <c r="G687" s="1043" t="s">
        <v>24</v>
      </c>
      <c r="H687" s="1038"/>
      <c r="I687" s="1039" t="s">
        <v>342</v>
      </c>
      <c r="J687" s="1040"/>
      <c r="K687" s="1039" t="s">
        <v>27</v>
      </c>
      <c r="L687" s="1045" t="s">
        <v>381</v>
      </c>
      <c r="M687" s="1021"/>
      <c r="N687" s="1025"/>
      <c r="O687" s="1026"/>
      <c r="P687" s="1128"/>
    </row>
    <row r="688" spans="1:16" s="1131" customFormat="1" ht="16.5" customHeight="1" x14ac:dyDescent="0.3">
      <c r="A688" s="1020"/>
      <c r="B688" s="1060">
        <v>1</v>
      </c>
      <c r="C688" s="1420" t="s">
        <v>556</v>
      </c>
      <c r="D688" s="1420"/>
      <c r="E688" s="1046">
        <f>I660</f>
        <v>42</v>
      </c>
      <c r="F688" s="1047">
        <v>1</v>
      </c>
      <c r="G688" s="1048" t="str">
        <f>IF(C688=0,0,VLOOKUP(C688,Tabla2[],2,FALSE))</f>
        <v>m²</v>
      </c>
      <c r="H688" s="1049"/>
      <c r="I688" s="1050">
        <f>IF(C688=0,0,VLOOKUP(C688,Tabla2[],3,FALSE))+25</f>
        <v>125</v>
      </c>
      <c r="J688" s="1024"/>
      <c r="K688" s="1157">
        <f>+F688*I688</f>
        <v>125</v>
      </c>
      <c r="L688" s="1052">
        <f>E688*I688</f>
        <v>5250</v>
      </c>
      <c r="M688" s="1021"/>
      <c r="N688" s="1025"/>
      <c r="O688" s="1026"/>
      <c r="P688" s="1128"/>
    </row>
    <row r="689" spans="1:17" s="1131" customFormat="1" ht="16.5" x14ac:dyDescent="0.3">
      <c r="A689" s="1020"/>
      <c r="B689" s="1060"/>
      <c r="C689" s="1411"/>
      <c r="D689" s="1411"/>
      <c r="E689" s="1046"/>
      <c r="F689" s="1047"/>
      <c r="G689" s="1048"/>
      <c r="H689" s="1021"/>
      <c r="I689" s="1050">
        <f>IF(C689=0,0,VLOOKUP(C689,Tabla2[],3,FALSE))</f>
        <v>0</v>
      </c>
      <c r="J689" s="1024"/>
      <c r="K689" s="1157">
        <f>+F689*I689</f>
        <v>0</v>
      </c>
      <c r="L689" s="1052">
        <f t="shared" ref="L689:L690" si="98">E689*I689</f>
        <v>0</v>
      </c>
      <c r="M689" s="1021"/>
      <c r="N689" s="1025"/>
      <c r="O689" s="1026"/>
      <c r="P689" s="1128"/>
    </row>
    <row r="690" spans="1:17" s="1131" customFormat="1" ht="16.5" x14ac:dyDescent="0.3">
      <c r="A690" s="1020"/>
      <c r="B690" s="1060"/>
      <c r="C690" s="1412"/>
      <c r="D690" s="1412"/>
      <c r="E690" s="1046"/>
      <c r="F690" s="1053"/>
      <c r="G690" s="1048"/>
      <c r="H690" s="1021"/>
      <c r="I690" s="1050">
        <f>IF(C690=0,0,VLOOKUP(C690,Tabla2[],3,FALSE))</f>
        <v>0</v>
      </c>
      <c r="J690" s="1024"/>
      <c r="K690" s="1157">
        <f t="shared" ref="K690" si="99">+F690*I690</f>
        <v>0</v>
      </c>
      <c r="L690" s="1052">
        <f t="shared" si="98"/>
        <v>0</v>
      </c>
      <c r="M690" s="1021"/>
      <c r="N690" s="1025"/>
      <c r="O690" s="1026"/>
      <c r="P690" s="1128"/>
    </row>
    <row r="691" spans="1:17" s="1131" customFormat="1" ht="17.25" thickBot="1" x14ac:dyDescent="0.35">
      <c r="A691" s="1020"/>
      <c r="B691" s="1022"/>
      <c r="C691" s="1021"/>
      <c r="D691" s="1021"/>
      <c r="E691" s="1022"/>
      <c r="F691" s="1022"/>
      <c r="G691" s="1023"/>
      <c r="H691" s="1021"/>
      <c r="I691" s="1024"/>
      <c r="J691" s="1024"/>
      <c r="K691" s="1024"/>
      <c r="L691" s="1021"/>
      <c r="M691" s="1021"/>
      <c r="N691" s="1025"/>
      <c r="O691" s="1026"/>
      <c r="P691" s="1128"/>
    </row>
    <row r="692" spans="1:17" ht="17.25" thickBot="1" x14ac:dyDescent="0.35">
      <c r="A692" s="1020"/>
      <c r="B692" s="1022"/>
      <c r="C692" s="1021"/>
      <c r="D692" s="1021"/>
      <c r="E692" s="1022"/>
      <c r="F692" s="1408" t="s">
        <v>346</v>
      </c>
      <c r="G692" s="1409"/>
      <c r="H692" s="1409"/>
      <c r="I692" s="1410"/>
      <c r="J692" s="1024"/>
      <c r="K692" s="1158">
        <f>+SUM(K688:K690)</f>
        <v>125</v>
      </c>
      <c r="L692" s="1055">
        <f>+SUM(L688:L690)</f>
        <v>5250</v>
      </c>
      <c r="M692" s="1021"/>
      <c r="N692" s="1025"/>
      <c r="O692" s="1026"/>
      <c r="P692" s="1128"/>
    </row>
    <row r="693" spans="1:17" ht="16.5" x14ac:dyDescent="0.3">
      <c r="A693" s="1020"/>
      <c r="B693" s="1022"/>
      <c r="C693" s="1021"/>
      <c r="D693" s="1021"/>
      <c r="E693" s="1022"/>
      <c r="F693" s="1022"/>
      <c r="G693" s="1023"/>
      <c r="H693" s="1021"/>
      <c r="I693" s="1024"/>
      <c r="J693" s="1024"/>
      <c r="K693" s="1024"/>
      <c r="L693" s="1021"/>
      <c r="M693" s="1021"/>
      <c r="N693" s="1025"/>
      <c r="O693" s="1026"/>
      <c r="P693" s="1128"/>
    </row>
    <row r="694" spans="1:17" ht="15" customHeight="1" thickBot="1" x14ac:dyDescent="0.35">
      <c r="A694" s="1020"/>
      <c r="B694" s="1022"/>
      <c r="C694" s="1021"/>
      <c r="D694" s="1021"/>
      <c r="E694" s="1022"/>
      <c r="F694" s="1022"/>
      <c r="G694" s="1023"/>
      <c r="H694" s="1021"/>
      <c r="I694" s="1024"/>
      <c r="J694" s="1024"/>
      <c r="K694" s="1024"/>
      <c r="L694" s="1021"/>
      <c r="M694" s="1021"/>
      <c r="N694" s="1025"/>
      <c r="O694" s="1026"/>
      <c r="P694" s="1128"/>
    </row>
    <row r="695" spans="1:17" ht="17.25" thickBot="1" x14ac:dyDescent="0.35">
      <c r="A695" s="1020"/>
      <c r="B695" s="1022"/>
      <c r="C695" s="1021"/>
      <c r="D695" s="1021"/>
      <c r="E695" s="1022"/>
      <c r="F695" s="1408" t="s">
        <v>388</v>
      </c>
      <c r="G695" s="1409"/>
      <c r="H695" s="1409"/>
      <c r="I695" s="1410"/>
      <c r="J695" s="1024"/>
      <c r="K695" s="1158">
        <f>(+K675+K684+K692)</f>
        <v>345</v>
      </c>
      <c r="L695" s="1055" t="e">
        <f>(+L675+L684+L692)</f>
        <v>#VALUE!</v>
      </c>
      <c r="M695" s="1021"/>
      <c r="N695" s="1065"/>
      <c r="O695" s="1066"/>
      <c r="P695" s="1130"/>
    </row>
    <row r="696" spans="1:17" ht="7.5" customHeight="1" thickBot="1" x14ac:dyDescent="0.35">
      <c r="A696" s="1020"/>
      <c r="B696" s="1022"/>
      <c r="C696" s="1021"/>
      <c r="D696" s="1021"/>
      <c r="E696" s="1022"/>
      <c r="F696" s="1022"/>
      <c r="G696" s="1023"/>
      <c r="H696" s="1021"/>
      <c r="I696" s="1024"/>
      <c r="J696" s="1024"/>
      <c r="K696" s="1024"/>
      <c r="L696" s="1021"/>
      <c r="M696" s="1021"/>
      <c r="N696" s="1065"/>
      <c r="O696" s="1067"/>
      <c r="P696" s="1130"/>
    </row>
    <row r="697" spans="1:17" ht="17.25" thickBot="1" x14ac:dyDescent="0.35">
      <c r="A697" s="1020"/>
      <c r="B697" s="1022"/>
      <c r="C697" s="1021"/>
      <c r="D697" s="1021"/>
      <c r="E697" s="1022"/>
      <c r="F697" s="1408" t="s">
        <v>384</v>
      </c>
      <c r="G697" s="1409"/>
      <c r="H697" s="1409"/>
      <c r="I697" s="1410"/>
      <c r="J697" s="1024"/>
      <c r="K697" s="1158">
        <f>K695*$N$2</f>
        <v>138</v>
      </c>
      <c r="L697" s="1055" t="e">
        <f>L695*$N$2</f>
        <v>#VALUE!</v>
      </c>
      <c r="M697" s="1021"/>
      <c r="N697" s="1025"/>
      <c r="O697" s="1026"/>
      <c r="P697" s="1128"/>
    </row>
    <row r="698" spans="1:17" ht="7.5" customHeight="1" thickBot="1" x14ac:dyDescent="0.35">
      <c r="A698" s="1020"/>
      <c r="B698" s="1022"/>
      <c r="C698" s="1021"/>
      <c r="D698" s="1021"/>
      <c r="E698" s="1022"/>
      <c r="F698" s="1022"/>
      <c r="G698" s="1023"/>
      <c r="H698" s="1021"/>
      <c r="I698" s="1024"/>
      <c r="J698" s="1024"/>
      <c r="K698" s="1024"/>
      <c r="L698" s="1021"/>
      <c r="M698" s="1021"/>
      <c r="N698" s="1025"/>
      <c r="O698" s="1026"/>
      <c r="P698" s="1128"/>
    </row>
    <row r="699" spans="1:17" ht="17.25" thickBot="1" x14ac:dyDescent="0.35">
      <c r="A699" s="1020"/>
      <c r="B699" s="1022"/>
      <c r="C699" s="1021"/>
      <c r="D699" s="1021"/>
      <c r="E699" s="1022"/>
      <c r="F699" s="1408" t="s">
        <v>385</v>
      </c>
      <c r="G699" s="1409"/>
      <c r="H699" s="1409"/>
      <c r="I699" s="1410"/>
      <c r="J699" s="1024"/>
      <c r="K699" s="1158">
        <f>+K695+K697</f>
        <v>483</v>
      </c>
      <c r="L699" s="1055" t="e">
        <f>+L695+L697</f>
        <v>#VALUE!</v>
      </c>
      <c r="M699" s="1021"/>
      <c r="N699" s="1025"/>
      <c r="O699" s="1026"/>
      <c r="P699" s="1128"/>
    </row>
    <row r="700" spans="1:17" ht="17.25" thickBot="1" x14ac:dyDescent="0.35">
      <c r="A700" s="1020"/>
      <c r="B700" s="1022"/>
      <c r="C700" s="1021"/>
      <c r="D700" s="1021"/>
      <c r="E700" s="1022"/>
      <c r="F700" s="1061"/>
      <c r="G700" s="1062"/>
      <c r="H700" s="1063"/>
      <c r="I700" s="1064"/>
      <c r="J700" s="1024"/>
      <c r="K700" s="1159"/>
      <c r="L700" s="1068" t="e">
        <f>L699/I660</f>
        <v>#VALUE!</v>
      </c>
      <c r="M700" s="1069" t="e">
        <f>(K699-L700)*I660</f>
        <v>#VALUE!</v>
      </c>
      <c r="N700" s="1025"/>
      <c r="O700" s="1026"/>
      <c r="P700" s="1128"/>
    </row>
    <row r="702" spans="1:17" ht="16.5" x14ac:dyDescent="0.3">
      <c r="A702" s="1020"/>
      <c r="B702" s="1105" t="s">
        <v>379</v>
      </c>
      <c r="C702" s="1038"/>
      <c r="D702" s="1414" t="s">
        <v>341</v>
      </c>
      <c r="E702" s="1414"/>
      <c r="F702" s="1414"/>
      <c r="G702" s="1414"/>
      <c r="H702" s="1038"/>
      <c r="I702" s="1039" t="s">
        <v>25</v>
      </c>
      <c r="J702" s="1040"/>
      <c r="K702" s="1039" t="s">
        <v>24</v>
      </c>
      <c r="L702" s="1021"/>
      <c r="M702" s="1021"/>
      <c r="N702" s="1025"/>
      <c r="O702" s="1026"/>
      <c r="P702" s="1128"/>
    </row>
    <row r="703" spans="1:17" s="1037" customFormat="1" ht="30.75" customHeight="1" x14ac:dyDescent="0.25">
      <c r="A703" s="1033"/>
      <c r="B703" s="1074">
        <f>'(01)A. TRABAJO EXTRA.'!B46</f>
        <v>603.04999999999995</v>
      </c>
      <c r="C703" s="1034"/>
      <c r="D703" s="1400" t="str">
        <f>'(01)A. TRABAJO EXTRA.'!C46</f>
        <v>PISO DE CONCRETO (T = 0.10m)</v>
      </c>
      <c r="E703" s="1401"/>
      <c r="F703" s="1401"/>
      <c r="G703" s="1401"/>
      <c r="H703" s="1075"/>
      <c r="I703" s="1074">
        <f>'(01)A. TRABAJO EXTRA.'!G46</f>
        <v>28</v>
      </c>
      <c r="J703" s="1076"/>
      <c r="K703" s="1155" t="str">
        <f>'(01)A. TRABAJO EXTRA.'!F46</f>
        <v>m²</v>
      </c>
      <c r="L703" s="1034"/>
      <c r="M703" s="1034"/>
      <c r="N703" s="1035"/>
      <c r="O703" s="1036"/>
      <c r="P703" s="1129"/>
      <c r="Q703" s="1132"/>
    </row>
    <row r="704" spans="1:17" ht="17.25" thickBot="1" x14ac:dyDescent="0.35">
      <c r="A704" s="1020"/>
      <c r="B704" s="1022"/>
      <c r="C704" s="1021"/>
      <c r="D704" s="1021"/>
      <c r="E704" s="1022"/>
      <c r="F704" s="1022"/>
      <c r="G704" s="1023"/>
      <c r="H704" s="1021"/>
      <c r="I704" s="1024"/>
      <c r="J704" s="1024"/>
      <c r="K704" s="1024"/>
      <c r="L704" s="1021"/>
      <c r="M704" s="1021"/>
      <c r="N704" s="1025"/>
      <c r="O704" s="1026"/>
      <c r="P704" s="1128"/>
    </row>
    <row r="705" spans="1:16" ht="17.25" thickBot="1" x14ac:dyDescent="0.35">
      <c r="A705" s="1020"/>
      <c r="B705" s="1389" t="s">
        <v>343</v>
      </c>
      <c r="C705" s="1390"/>
      <c r="D705" s="1390"/>
      <c r="E705" s="1390"/>
      <c r="F705" s="1390"/>
      <c r="G705" s="1391"/>
      <c r="H705" s="1021"/>
      <c r="I705" s="1024"/>
      <c r="J705" s="1024"/>
      <c r="K705" s="1024"/>
      <c r="L705" s="1021"/>
      <c r="M705" s="1021"/>
      <c r="N705" s="1025"/>
      <c r="O705" s="1026"/>
      <c r="P705" s="1128"/>
    </row>
    <row r="706" spans="1:16" ht="16.5" x14ac:dyDescent="0.3">
      <c r="A706" s="1020"/>
      <c r="B706" s="1042" t="s">
        <v>49</v>
      </c>
      <c r="C706" s="1406" t="s">
        <v>341</v>
      </c>
      <c r="D706" s="1407"/>
      <c r="E706" s="1041" t="s">
        <v>380</v>
      </c>
      <c r="F706" s="1042" t="s">
        <v>25</v>
      </c>
      <c r="G706" s="1043" t="s">
        <v>24</v>
      </c>
      <c r="H706" s="1044"/>
      <c r="I706" s="1039" t="s">
        <v>342</v>
      </c>
      <c r="J706" s="1040"/>
      <c r="K706" s="1156" t="s">
        <v>27</v>
      </c>
      <c r="L706" s="1045" t="s">
        <v>381</v>
      </c>
      <c r="M706" s="1021"/>
      <c r="N706" s="1025"/>
      <c r="O706" s="1026"/>
      <c r="P706" s="1128"/>
    </row>
    <row r="707" spans="1:16" ht="16.5" customHeight="1" x14ac:dyDescent="0.3">
      <c r="A707" s="1020"/>
      <c r="B707" s="1175">
        <v>1</v>
      </c>
      <c r="C707" s="1415" t="s">
        <v>531</v>
      </c>
      <c r="D707" s="1405"/>
      <c r="E707" s="1046">
        <f>I703</f>
        <v>28</v>
      </c>
      <c r="F707" s="1177">
        <v>1</v>
      </c>
      <c r="G707" s="1048" t="str">
        <f>IF(C707=0,0,VLOOKUP(C707,Tabla1[],2,FALSE))</f>
        <v>Saco</v>
      </c>
      <c r="H707" s="1049"/>
      <c r="I707" s="1050">
        <f>IF(C707=0,0,VLOOKUP(C707,Tabla1[],3,FALSE))</f>
        <v>80</v>
      </c>
      <c r="J707" s="1051"/>
      <c r="K707" s="1157">
        <f>+F707*I707</f>
        <v>80</v>
      </c>
      <c r="L707" s="1052">
        <f>E707*I707</f>
        <v>2240</v>
      </c>
      <c r="M707" s="1021"/>
      <c r="N707" s="1025"/>
      <c r="O707" s="1026"/>
      <c r="P707" s="1128"/>
    </row>
    <row r="708" spans="1:16" ht="16.5" customHeight="1" x14ac:dyDescent="0.3">
      <c r="A708" s="1020"/>
      <c r="B708" s="1175">
        <v>2</v>
      </c>
      <c r="C708" s="1404" t="s">
        <v>463</v>
      </c>
      <c r="D708" s="1405"/>
      <c r="E708" s="1046">
        <f>I703*0.9</f>
        <v>25.2</v>
      </c>
      <c r="F708" s="1177">
        <v>0.1</v>
      </c>
      <c r="G708" s="1048" t="str">
        <f>IF(C708=0,0,VLOOKUP(C708,Tabla1[],2,FALSE))</f>
        <v>m³</v>
      </c>
      <c r="H708" s="1049"/>
      <c r="I708" s="1050">
        <f>IF(C708=0,0,VLOOKUP(C708,Tabla1[],3,FALSE))</f>
        <v>250</v>
      </c>
      <c r="J708" s="1051"/>
      <c r="K708" s="1157">
        <f t="shared" ref="K708:K713" si="100">+F708*I708</f>
        <v>25</v>
      </c>
      <c r="L708" s="1052">
        <f t="shared" ref="L708:L713" si="101">E708*I708</f>
        <v>6300</v>
      </c>
      <c r="M708" s="1021"/>
      <c r="N708" s="1025"/>
      <c r="O708" s="1026"/>
      <c r="P708" s="1128"/>
    </row>
    <row r="709" spans="1:16" ht="16.5" x14ac:dyDescent="0.3">
      <c r="A709" s="1020"/>
      <c r="B709" s="1175">
        <v>3</v>
      </c>
      <c r="C709" s="1404" t="s">
        <v>659</v>
      </c>
      <c r="D709" s="1405"/>
      <c r="E709" s="1046">
        <f>I703*0.04</f>
        <v>1.1200000000000001</v>
      </c>
      <c r="F709" s="1177">
        <v>0.1</v>
      </c>
      <c r="G709" s="1048" t="str">
        <f>IF(C709=0,0,VLOOKUP(C709,Tabla1[],2,FALSE))</f>
        <v>m³</v>
      </c>
      <c r="H709" s="1049"/>
      <c r="I709" s="1050">
        <f>IF(C709=0,0,VLOOKUP(C709,Tabla1[],3,FALSE))</f>
        <v>250</v>
      </c>
      <c r="J709" s="1051"/>
      <c r="K709" s="1157">
        <f t="shared" si="100"/>
        <v>25</v>
      </c>
      <c r="L709" s="1052">
        <f t="shared" si="101"/>
        <v>280</v>
      </c>
      <c r="M709" s="1021"/>
      <c r="N709" s="1025"/>
      <c r="O709" s="1026"/>
      <c r="P709" s="1128"/>
    </row>
    <row r="710" spans="1:16" ht="16.5" x14ac:dyDescent="0.3">
      <c r="A710" s="1020"/>
      <c r="B710" s="1175"/>
      <c r="C710" s="1416"/>
      <c r="D710" s="1417"/>
      <c r="E710" s="1046"/>
      <c r="F710" s="1177"/>
      <c r="G710" s="1048"/>
      <c r="H710" s="1049"/>
      <c r="I710" s="1050">
        <f>IF(C710=0,0,VLOOKUP(C710,Tabla1[],3,FALSE))</f>
        <v>0</v>
      </c>
      <c r="J710" s="1051"/>
      <c r="K710" s="1157">
        <f t="shared" si="100"/>
        <v>0</v>
      </c>
      <c r="L710" s="1052">
        <f t="shared" si="101"/>
        <v>0</v>
      </c>
      <c r="M710" s="1021"/>
      <c r="N710" s="1025"/>
      <c r="O710" s="1026"/>
      <c r="P710" s="1128"/>
    </row>
    <row r="711" spans="1:16" ht="16.5" x14ac:dyDescent="0.3">
      <c r="A711" s="1020"/>
      <c r="B711" s="1175"/>
      <c r="C711" s="1416"/>
      <c r="D711" s="1417"/>
      <c r="E711" s="1046"/>
      <c r="F711" s="1177"/>
      <c r="G711" s="1048"/>
      <c r="H711" s="1049"/>
      <c r="I711" s="1050">
        <f>IF(C711=0,0,VLOOKUP(C711,Tabla1[],3,FALSE))</f>
        <v>0</v>
      </c>
      <c r="J711" s="1051"/>
      <c r="K711" s="1157">
        <f t="shared" si="100"/>
        <v>0</v>
      </c>
      <c r="L711" s="1052">
        <f t="shared" si="101"/>
        <v>0</v>
      </c>
      <c r="M711" s="1021"/>
      <c r="N711" s="1025"/>
      <c r="O711" s="1026"/>
      <c r="P711" s="1128"/>
    </row>
    <row r="712" spans="1:16" ht="16.5" x14ac:dyDescent="0.3">
      <c r="A712" s="1020"/>
      <c r="B712" s="1175"/>
      <c r="C712" s="1416"/>
      <c r="D712" s="1417"/>
      <c r="E712" s="1046"/>
      <c r="F712" s="1177"/>
      <c r="G712" s="1048"/>
      <c r="H712" s="1049"/>
      <c r="I712" s="1050">
        <f>IF(C712=0,0,VLOOKUP(C712,Tabla1[],3,FALSE))</f>
        <v>0</v>
      </c>
      <c r="J712" s="1051"/>
      <c r="K712" s="1157">
        <f t="shared" si="100"/>
        <v>0</v>
      </c>
      <c r="L712" s="1052">
        <f t="shared" si="101"/>
        <v>0</v>
      </c>
      <c r="M712" s="1021"/>
      <c r="N712" s="1025"/>
      <c r="O712" s="1026"/>
      <c r="P712" s="1128"/>
    </row>
    <row r="713" spans="1:16" ht="16.5" x14ac:dyDescent="0.3">
      <c r="A713" s="1020"/>
      <c r="B713" s="1175"/>
      <c r="C713" s="1416"/>
      <c r="D713" s="1417"/>
      <c r="E713" s="1046"/>
      <c r="F713" s="1177"/>
      <c r="G713" s="1048"/>
      <c r="H713" s="1049"/>
      <c r="I713" s="1050">
        <f>IF(C713=0,0,VLOOKUP(C713,Tabla1[],3,FALSE))</f>
        <v>0</v>
      </c>
      <c r="J713" s="1051"/>
      <c r="K713" s="1157">
        <f t="shared" si="100"/>
        <v>0</v>
      </c>
      <c r="L713" s="1052">
        <f t="shared" si="101"/>
        <v>0</v>
      </c>
      <c r="M713" s="1021"/>
      <c r="N713" s="1025"/>
      <c r="O713" s="1026"/>
      <c r="P713" s="1128"/>
    </row>
    <row r="714" spans="1:16" ht="17.25" thickBot="1" x14ac:dyDescent="0.35">
      <c r="A714" s="1020"/>
      <c r="B714" s="1022"/>
      <c r="C714" s="1021"/>
      <c r="D714" s="1021"/>
      <c r="E714" s="1022"/>
      <c r="F714" s="1022"/>
      <c r="G714" s="1023"/>
      <c r="H714" s="1021"/>
      <c r="I714" s="1024"/>
      <c r="J714" s="1024"/>
      <c r="K714" s="1024"/>
      <c r="L714" s="1021"/>
      <c r="M714" s="1021"/>
      <c r="N714" s="1025"/>
      <c r="O714" s="1026"/>
      <c r="P714" s="1128"/>
    </row>
    <row r="715" spans="1:16" ht="17.25" thickBot="1" x14ac:dyDescent="0.35">
      <c r="A715" s="1020"/>
      <c r="B715" s="1022"/>
      <c r="C715" s="1021"/>
      <c r="D715" s="1021"/>
      <c r="E715" s="1022"/>
      <c r="F715" s="1408" t="s">
        <v>344</v>
      </c>
      <c r="G715" s="1409"/>
      <c r="H715" s="1409"/>
      <c r="I715" s="1410"/>
      <c r="J715" s="1024"/>
      <c r="K715" s="1158">
        <f>+SUM(K707:K713)</f>
        <v>130</v>
      </c>
      <c r="L715" s="1055">
        <f>+SUM(L707:L713)</f>
        <v>8820</v>
      </c>
      <c r="M715" s="1021"/>
      <c r="N715" s="1025"/>
      <c r="O715" s="1026"/>
      <c r="P715" s="1128"/>
    </row>
    <row r="716" spans="1:16" s="1131" customFormat="1" ht="17.25" thickBot="1" x14ac:dyDescent="0.35">
      <c r="A716" s="1020"/>
      <c r="B716" s="1022"/>
      <c r="C716" s="1021"/>
      <c r="D716" s="1021"/>
      <c r="E716" s="1022"/>
      <c r="F716" s="1022"/>
      <c r="G716" s="1023"/>
      <c r="H716" s="1021"/>
      <c r="I716" s="1024"/>
      <c r="J716" s="1024"/>
      <c r="K716" s="1024"/>
      <c r="L716" s="1021"/>
      <c r="M716" s="1021"/>
      <c r="N716" s="1025"/>
      <c r="O716" s="1026"/>
      <c r="P716" s="1128"/>
    </row>
    <row r="717" spans="1:16" s="1131" customFormat="1" ht="17.25" thickBot="1" x14ac:dyDescent="0.35">
      <c r="A717" s="1020"/>
      <c r="B717" s="1389" t="s">
        <v>382</v>
      </c>
      <c r="C717" s="1390"/>
      <c r="D717" s="1390"/>
      <c r="E717" s="1390"/>
      <c r="F717" s="1390"/>
      <c r="G717" s="1391"/>
      <c r="H717" s="1021"/>
      <c r="I717" s="1024"/>
      <c r="J717" s="1024"/>
      <c r="K717" s="1024"/>
      <c r="L717" s="1021"/>
      <c r="M717" s="1021"/>
      <c r="N717" s="1025"/>
      <c r="O717" s="1026"/>
      <c r="P717" s="1128"/>
    </row>
    <row r="718" spans="1:16" s="1131" customFormat="1" ht="16.5" x14ac:dyDescent="0.3">
      <c r="A718" s="1020"/>
      <c r="B718" s="1056" t="s">
        <v>49</v>
      </c>
      <c r="C718" s="1392" t="s">
        <v>341</v>
      </c>
      <c r="D718" s="1393"/>
      <c r="E718" s="1041" t="s">
        <v>380</v>
      </c>
      <c r="F718" s="1056" t="s">
        <v>25</v>
      </c>
      <c r="G718" s="1043" t="s">
        <v>24</v>
      </c>
      <c r="H718" s="1038"/>
      <c r="I718" s="1039" t="s">
        <v>342</v>
      </c>
      <c r="J718" s="1040"/>
      <c r="K718" s="1039" t="s">
        <v>27</v>
      </c>
      <c r="L718" s="1045" t="s">
        <v>381</v>
      </c>
      <c r="M718" s="1021"/>
      <c r="N718" s="1025"/>
      <c r="O718" s="1026"/>
      <c r="P718" s="1128"/>
    </row>
    <row r="719" spans="1:16" s="1131" customFormat="1" ht="16.5" x14ac:dyDescent="0.3">
      <c r="A719" s="1020"/>
      <c r="B719" s="1060"/>
      <c r="C719" s="1382"/>
      <c r="D719" s="1383"/>
      <c r="E719" s="1046"/>
      <c r="F719" s="1047"/>
      <c r="G719" s="1048"/>
      <c r="H719" s="1049"/>
      <c r="I719" s="1050">
        <f>IF(C719=0,0,VLOOKUP(C719,Tabla3[],3,FALSE))</f>
        <v>0</v>
      </c>
      <c r="J719" s="1024"/>
      <c r="K719" s="1157">
        <f>+F719*I719</f>
        <v>0</v>
      </c>
      <c r="L719" s="1052">
        <f>E719*I719</f>
        <v>0</v>
      </c>
      <c r="M719" s="1021"/>
      <c r="N719" s="1025"/>
      <c r="O719" s="1026"/>
      <c r="P719" s="1128"/>
    </row>
    <row r="720" spans="1:16" s="1131" customFormat="1" ht="16.5" x14ac:dyDescent="0.3">
      <c r="A720" s="1020"/>
      <c r="B720" s="1060"/>
      <c r="C720" s="1382"/>
      <c r="D720" s="1383"/>
      <c r="E720" s="1057"/>
      <c r="F720" s="1053"/>
      <c r="G720" s="1054"/>
      <c r="H720" s="1021"/>
      <c r="I720" s="1050">
        <f>IF(C720=0,0,VLOOKUP(C720,Tabla3[],3,FALSE))</f>
        <v>0</v>
      </c>
      <c r="J720" s="1024"/>
      <c r="K720" s="1157">
        <f t="shared" ref="K720:K722" si="102">+F720*I720</f>
        <v>0</v>
      </c>
      <c r="L720" s="1052">
        <f t="shared" ref="L720:L722" si="103">E720*I720</f>
        <v>0</v>
      </c>
      <c r="M720" s="1021"/>
      <c r="N720" s="1025"/>
      <c r="O720" s="1026"/>
      <c r="P720" s="1128"/>
    </row>
    <row r="721" spans="1:16" s="1131" customFormat="1" ht="16.5" x14ac:dyDescent="0.3">
      <c r="A721" s="1020"/>
      <c r="B721" s="1060"/>
      <c r="C721" s="1382"/>
      <c r="D721" s="1383"/>
      <c r="E721" s="1057"/>
      <c r="F721" s="1053"/>
      <c r="G721" s="1054"/>
      <c r="H721" s="1021"/>
      <c r="I721" s="1050">
        <f>IF(C721=0,0,VLOOKUP(C721,Tabla3[],3,FALSE))</f>
        <v>0</v>
      </c>
      <c r="J721" s="1024"/>
      <c r="K721" s="1157">
        <f t="shared" si="102"/>
        <v>0</v>
      </c>
      <c r="L721" s="1052">
        <f t="shared" si="103"/>
        <v>0</v>
      </c>
      <c r="M721" s="1021"/>
      <c r="N721" s="1025"/>
      <c r="O721" s="1026"/>
      <c r="P721" s="1128"/>
    </row>
    <row r="722" spans="1:16" s="1131" customFormat="1" ht="16.5" x14ac:dyDescent="0.3">
      <c r="A722" s="1020"/>
      <c r="B722" s="1060"/>
      <c r="C722" s="1384"/>
      <c r="D722" s="1385"/>
      <c r="E722" s="1057"/>
      <c r="F722" s="1053"/>
      <c r="G722" s="1054"/>
      <c r="H722" s="1021"/>
      <c r="I722" s="1050">
        <f>IF(C722=0,0,VLOOKUP(C722,Tabla3[],3,FALSE))</f>
        <v>0</v>
      </c>
      <c r="J722" s="1024"/>
      <c r="K722" s="1157">
        <f t="shared" si="102"/>
        <v>0</v>
      </c>
      <c r="L722" s="1052">
        <f t="shared" si="103"/>
        <v>0</v>
      </c>
      <c r="M722" s="1021"/>
      <c r="N722" s="1025"/>
      <c r="O722" s="1026"/>
      <c r="P722" s="1128"/>
    </row>
    <row r="723" spans="1:16" s="1131" customFormat="1" ht="17.25" thickBot="1" x14ac:dyDescent="0.35">
      <c r="A723" s="1020"/>
      <c r="B723" s="1022"/>
      <c r="C723" s="1021"/>
      <c r="D723" s="1021"/>
      <c r="E723" s="1022"/>
      <c r="F723" s="1022"/>
      <c r="G723" s="1023"/>
      <c r="H723" s="1021"/>
      <c r="I723" s="1024"/>
      <c r="J723" s="1024"/>
      <c r="K723" s="1024"/>
      <c r="L723" s="1021"/>
      <c r="M723" s="1021"/>
      <c r="N723" s="1025"/>
      <c r="O723" s="1026"/>
      <c r="P723" s="1128"/>
    </row>
    <row r="724" spans="1:16" s="1131" customFormat="1" ht="17.25" thickBot="1" x14ac:dyDescent="0.35">
      <c r="A724" s="1020"/>
      <c r="B724" s="1022"/>
      <c r="C724" s="1021"/>
      <c r="D724" s="1021"/>
      <c r="E724" s="1022"/>
      <c r="F724" s="1408" t="s">
        <v>387</v>
      </c>
      <c r="G724" s="1409"/>
      <c r="H724" s="1409"/>
      <c r="I724" s="1410"/>
      <c r="J724" s="1024"/>
      <c r="K724" s="1158">
        <f>+SUM(K719:K722)</f>
        <v>0</v>
      </c>
      <c r="L724" s="1055">
        <f>+SUM(L719:L722)</f>
        <v>0</v>
      </c>
      <c r="M724" s="1021"/>
      <c r="N724" s="1025"/>
      <c r="O724" s="1026"/>
      <c r="P724" s="1128"/>
    </row>
    <row r="725" spans="1:16" s="1131" customFormat="1" ht="17.25" thickBot="1" x14ac:dyDescent="0.35">
      <c r="A725" s="1020"/>
      <c r="B725" s="1022"/>
      <c r="C725" s="1021"/>
      <c r="D725" s="1021"/>
      <c r="E725" s="1022"/>
      <c r="F725" s="1022"/>
      <c r="G725" s="1023"/>
      <c r="H725" s="1021"/>
      <c r="I725" s="1024"/>
      <c r="J725" s="1024"/>
      <c r="K725" s="1024"/>
      <c r="L725" s="1021"/>
      <c r="M725" s="1021"/>
      <c r="N725" s="1025"/>
      <c r="O725" s="1026"/>
      <c r="P725" s="1128"/>
    </row>
    <row r="726" spans="1:16" s="1131" customFormat="1" ht="17.25" thickBot="1" x14ac:dyDescent="0.35">
      <c r="A726" s="1020"/>
      <c r="B726" s="1389" t="s">
        <v>345</v>
      </c>
      <c r="C726" s="1390"/>
      <c r="D726" s="1390"/>
      <c r="E726" s="1390"/>
      <c r="F726" s="1390"/>
      <c r="G726" s="1391"/>
      <c r="H726" s="1021"/>
      <c r="I726" s="1024"/>
      <c r="J726" s="1024"/>
      <c r="K726" s="1024"/>
      <c r="L726" s="1021"/>
      <c r="M726" s="1021"/>
      <c r="N726" s="1025"/>
      <c r="O726" s="1026"/>
      <c r="P726" s="1128"/>
    </row>
    <row r="727" spans="1:16" s="1131" customFormat="1" ht="16.5" x14ac:dyDescent="0.3">
      <c r="A727" s="1020"/>
      <c r="B727" s="1056" t="s">
        <v>49</v>
      </c>
      <c r="C727" s="1392" t="s">
        <v>341</v>
      </c>
      <c r="D727" s="1393"/>
      <c r="E727" s="1041" t="s">
        <v>380</v>
      </c>
      <c r="F727" s="1056" t="s">
        <v>25</v>
      </c>
      <c r="G727" s="1043" t="s">
        <v>24</v>
      </c>
      <c r="H727" s="1038"/>
      <c r="I727" s="1039" t="s">
        <v>342</v>
      </c>
      <c r="J727" s="1040"/>
      <c r="K727" s="1039" t="s">
        <v>27</v>
      </c>
      <c r="L727" s="1045" t="s">
        <v>381</v>
      </c>
      <c r="M727" s="1021"/>
      <c r="N727" s="1025"/>
      <c r="O727" s="1026"/>
      <c r="P727" s="1128"/>
    </row>
    <row r="728" spans="1:16" s="1131" customFormat="1" ht="16.5" customHeight="1" x14ac:dyDescent="0.3">
      <c r="A728" s="1020"/>
      <c r="B728" s="1060">
        <v>1</v>
      </c>
      <c r="C728" s="1420" t="s">
        <v>941</v>
      </c>
      <c r="D728" s="1420"/>
      <c r="E728" s="1046">
        <f>I703</f>
        <v>28</v>
      </c>
      <c r="F728" s="1047">
        <v>1</v>
      </c>
      <c r="G728" s="1050" t="str">
        <f>K703</f>
        <v>m²</v>
      </c>
      <c r="H728" s="1049"/>
      <c r="I728" s="1050">
        <v>85</v>
      </c>
      <c r="J728" s="1024"/>
      <c r="K728" s="1157">
        <f>+F728*I728</f>
        <v>85</v>
      </c>
      <c r="L728" s="1052">
        <f>E728*I728</f>
        <v>2380</v>
      </c>
      <c r="M728" s="1021"/>
      <c r="N728" s="1025"/>
      <c r="O728" s="1026"/>
      <c r="P728" s="1128"/>
    </row>
    <row r="729" spans="1:16" s="1131" customFormat="1" ht="16.5" x14ac:dyDescent="0.3">
      <c r="A729" s="1020"/>
      <c r="B729" s="1060"/>
      <c r="C729" s="1411"/>
      <c r="D729" s="1411"/>
      <c r="E729" s="1046"/>
      <c r="F729" s="1047"/>
      <c r="G729" s="1048"/>
      <c r="H729" s="1021"/>
      <c r="I729" s="1050">
        <f>IF(C729=0,0,VLOOKUP(C729,Tabla2[],3,FALSE))</f>
        <v>0</v>
      </c>
      <c r="J729" s="1024"/>
      <c r="K729" s="1157">
        <f>+F729*I729</f>
        <v>0</v>
      </c>
      <c r="L729" s="1052">
        <f t="shared" ref="L729:L730" si="104">E729*I729</f>
        <v>0</v>
      </c>
      <c r="M729" s="1021"/>
      <c r="N729" s="1025"/>
      <c r="O729" s="1026"/>
      <c r="P729" s="1128"/>
    </row>
    <row r="730" spans="1:16" s="1131" customFormat="1" ht="16.5" x14ac:dyDescent="0.3">
      <c r="A730" s="1020"/>
      <c r="B730" s="1060"/>
      <c r="C730" s="1412"/>
      <c r="D730" s="1412"/>
      <c r="E730" s="1046"/>
      <c r="F730" s="1053"/>
      <c r="G730" s="1048"/>
      <c r="H730" s="1021"/>
      <c r="I730" s="1050">
        <f>IF(C730=0,0,VLOOKUP(C730,Tabla2[],3,FALSE))</f>
        <v>0</v>
      </c>
      <c r="J730" s="1024"/>
      <c r="K730" s="1157">
        <f t="shared" ref="K730" si="105">+F730*I730</f>
        <v>0</v>
      </c>
      <c r="L730" s="1052">
        <f t="shared" si="104"/>
        <v>0</v>
      </c>
      <c r="M730" s="1021"/>
      <c r="N730" s="1025"/>
      <c r="O730" s="1026"/>
      <c r="P730" s="1128"/>
    </row>
    <row r="731" spans="1:16" s="1131" customFormat="1" ht="17.25" thickBot="1" x14ac:dyDescent="0.35">
      <c r="A731" s="1020"/>
      <c r="B731" s="1022"/>
      <c r="C731" s="1021"/>
      <c r="D731" s="1021"/>
      <c r="E731" s="1022"/>
      <c r="F731" s="1022"/>
      <c r="G731" s="1023"/>
      <c r="H731" s="1021"/>
      <c r="I731" s="1024"/>
      <c r="J731" s="1024"/>
      <c r="K731" s="1024"/>
      <c r="L731" s="1021"/>
      <c r="M731" s="1021"/>
      <c r="N731" s="1025"/>
      <c r="O731" s="1026"/>
      <c r="P731" s="1128"/>
    </row>
    <row r="732" spans="1:16" ht="17.25" thickBot="1" x14ac:dyDescent="0.35">
      <c r="A732" s="1020"/>
      <c r="B732" s="1022"/>
      <c r="C732" s="1021"/>
      <c r="D732" s="1021"/>
      <c r="E732" s="1022"/>
      <c r="F732" s="1408" t="s">
        <v>346</v>
      </c>
      <c r="G732" s="1409"/>
      <c r="H732" s="1409"/>
      <c r="I732" s="1410"/>
      <c r="J732" s="1024"/>
      <c r="K732" s="1158">
        <f>+SUM(K728:K730)</f>
        <v>85</v>
      </c>
      <c r="L732" s="1055">
        <f>+SUM(L728:L730)</f>
        <v>2380</v>
      </c>
      <c r="M732" s="1021"/>
      <c r="N732" s="1025"/>
      <c r="O732" s="1026"/>
      <c r="P732" s="1128"/>
    </row>
    <row r="733" spans="1:16" ht="16.5" x14ac:dyDescent="0.3">
      <c r="A733" s="1020"/>
      <c r="B733" s="1022"/>
      <c r="C733" s="1021"/>
      <c r="D733" s="1021"/>
      <c r="E733" s="1022"/>
      <c r="F733" s="1022"/>
      <c r="G733" s="1023"/>
      <c r="H733" s="1021"/>
      <c r="I733" s="1024"/>
      <c r="J733" s="1024"/>
      <c r="K733" s="1024"/>
      <c r="L733" s="1021"/>
      <c r="M733" s="1021"/>
      <c r="N733" s="1025"/>
      <c r="O733" s="1026"/>
      <c r="P733" s="1128"/>
    </row>
    <row r="734" spans="1:16" ht="15" customHeight="1" thickBot="1" x14ac:dyDescent="0.35">
      <c r="A734" s="1020"/>
      <c r="B734" s="1022"/>
      <c r="C734" s="1021"/>
      <c r="D734" s="1021"/>
      <c r="E734" s="1022"/>
      <c r="F734" s="1022"/>
      <c r="G734" s="1023"/>
      <c r="H734" s="1021"/>
      <c r="I734" s="1024"/>
      <c r="J734" s="1024"/>
      <c r="K734" s="1024"/>
      <c r="L734" s="1021"/>
      <c r="M734" s="1021"/>
      <c r="N734" s="1025"/>
      <c r="O734" s="1026"/>
      <c r="P734" s="1128"/>
    </row>
    <row r="735" spans="1:16" ht="17.25" thickBot="1" x14ac:dyDescent="0.35">
      <c r="A735" s="1020"/>
      <c r="B735" s="1022"/>
      <c r="C735" s="1021"/>
      <c r="D735" s="1021"/>
      <c r="E735" s="1022"/>
      <c r="F735" s="1408" t="s">
        <v>388</v>
      </c>
      <c r="G735" s="1409"/>
      <c r="H735" s="1409"/>
      <c r="I735" s="1410"/>
      <c r="J735" s="1024"/>
      <c r="K735" s="1158">
        <f>(+K715+K724+K732)</f>
        <v>215</v>
      </c>
      <c r="L735" s="1055">
        <f>(+L715+L724+L732)</f>
        <v>11200</v>
      </c>
      <c r="M735" s="1021"/>
      <c r="N735" s="1065"/>
      <c r="O735" s="1066"/>
      <c r="P735" s="1130"/>
    </row>
    <row r="736" spans="1:16" ht="7.5" customHeight="1" thickBot="1" x14ac:dyDescent="0.35">
      <c r="A736" s="1020"/>
      <c r="B736" s="1022"/>
      <c r="C736" s="1021"/>
      <c r="D736" s="1021"/>
      <c r="E736" s="1022"/>
      <c r="F736" s="1022"/>
      <c r="G736" s="1023"/>
      <c r="H736" s="1021"/>
      <c r="I736" s="1024"/>
      <c r="J736" s="1024"/>
      <c r="K736" s="1024"/>
      <c r="L736" s="1021"/>
      <c r="M736" s="1021"/>
      <c r="N736" s="1065"/>
      <c r="O736" s="1067"/>
      <c r="P736" s="1130"/>
    </row>
    <row r="737" spans="1:17" ht="17.25" thickBot="1" x14ac:dyDescent="0.35">
      <c r="A737" s="1020"/>
      <c r="B737" s="1022"/>
      <c r="C737" s="1021"/>
      <c r="D737" s="1021"/>
      <c r="E737" s="1022"/>
      <c r="F737" s="1408" t="s">
        <v>384</v>
      </c>
      <c r="G737" s="1409"/>
      <c r="H737" s="1409"/>
      <c r="I737" s="1410"/>
      <c r="J737" s="1024"/>
      <c r="K737" s="1158">
        <f>K735*$N$2</f>
        <v>86</v>
      </c>
      <c r="L737" s="1055">
        <f>L735*$N$2</f>
        <v>4480</v>
      </c>
      <c r="M737" s="1021"/>
      <c r="N737" s="1025"/>
      <c r="O737" s="1026"/>
      <c r="P737" s="1128"/>
    </row>
    <row r="738" spans="1:17" ht="7.5" customHeight="1" thickBot="1" x14ac:dyDescent="0.35">
      <c r="A738" s="1020"/>
      <c r="B738" s="1022"/>
      <c r="C738" s="1021"/>
      <c r="D738" s="1021"/>
      <c r="E738" s="1022"/>
      <c r="F738" s="1022"/>
      <c r="G738" s="1023"/>
      <c r="H738" s="1021"/>
      <c r="I738" s="1024"/>
      <c r="J738" s="1024"/>
      <c r="K738" s="1024"/>
      <c r="L738" s="1021"/>
      <c r="M738" s="1021"/>
      <c r="N738" s="1025"/>
      <c r="O738" s="1026"/>
      <c r="P738" s="1128"/>
    </row>
    <row r="739" spans="1:17" ht="17.25" thickBot="1" x14ac:dyDescent="0.35">
      <c r="A739" s="1020"/>
      <c r="B739" s="1022"/>
      <c r="C739" s="1021"/>
      <c r="D739" s="1021"/>
      <c r="E739" s="1022"/>
      <c r="F739" s="1408" t="s">
        <v>385</v>
      </c>
      <c r="G739" s="1409"/>
      <c r="H739" s="1409"/>
      <c r="I739" s="1410"/>
      <c r="J739" s="1024"/>
      <c r="K739" s="1158">
        <f>+K735+K737</f>
        <v>301</v>
      </c>
      <c r="L739" s="1055">
        <f>+L735+L737</f>
        <v>15680</v>
      </c>
      <c r="M739" s="1021"/>
      <c r="N739" s="1025"/>
      <c r="O739" s="1026"/>
      <c r="P739" s="1128"/>
    </row>
    <row r="740" spans="1:17" ht="17.25" thickBot="1" x14ac:dyDescent="0.35">
      <c r="A740" s="1020"/>
      <c r="B740" s="1022"/>
      <c r="C740" s="1021"/>
      <c r="D740" s="1021"/>
      <c r="E740" s="1022"/>
      <c r="F740" s="1061"/>
      <c r="G740" s="1062"/>
      <c r="H740" s="1063"/>
      <c r="I740" s="1064"/>
      <c r="J740" s="1024"/>
      <c r="K740" s="1159"/>
      <c r="L740" s="1068">
        <f>L739/I703</f>
        <v>560</v>
      </c>
      <c r="M740" s="1069">
        <f>(K739-L740)*I703</f>
        <v>-7252</v>
      </c>
      <c r="N740" s="1025"/>
      <c r="O740" s="1026"/>
      <c r="P740" s="1128"/>
    </row>
    <row r="742" spans="1:17" ht="16.5" x14ac:dyDescent="0.3">
      <c r="A742" s="1020"/>
      <c r="B742" s="1105" t="s">
        <v>379</v>
      </c>
      <c r="C742" s="1038"/>
      <c r="D742" s="1414" t="s">
        <v>341</v>
      </c>
      <c r="E742" s="1414"/>
      <c r="F742" s="1414"/>
      <c r="G742" s="1414"/>
      <c r="H742" s="1038"/>
      <c r="I742" s="1039" t="s">
        <v>25</v>
      </c>
      <c r="J742" s="1040"/>
      <c r="K742" s="1039" t="s">
        <v>24</v>
      </c>
      <c r="L742" s="1021"/>
      <c r="M742" s="1021"/>
      <c r="N742" s="1025"/>
      <c r="O742" s="1026"/>
      <c r="P742" s="1128"/>
    </row>
    <row r="743" spans="1:17" s="1037" customFormat="1" ht="30.75" customHeight="1" x14ac:dyDescent="0.25">
      <c r="A743" s="1033"/>
      <c r="B743" s="1074">
        <f>'(01)A. TRABAJO EXTRA.'!B47</f>
        <v>609.02</v>
      </c>
      <c r="C743" s="1034"/>
      <c r="D743" s="1400" t="str">
        <f>'(01)A. TRABAJO EXTRA.'!C47</f>
        <v>AZULEJO</v>
      </c>
      <c r="E743" s="1401"/>
      <c r="F743" s="1401"/>
      <c r="G743" s="1401"/>
      <c r="H743" s="1075"/>
      <c r="I743" s="1074">
        <f>'(01)A. TRABAJO EXTRA.'!G47</f>
        <v>18</v>
      </c>
      <c r="J743" s="1076"/>
      <c r="K743" s="1155" t="str">
        <f>'(01)A. TRABAJO EXTRA.'!F47</f>
        <v>m²</v>
      </c>
      <c r="L743" s="1034"/>
      <c r="M743" s="1034"/>
      <c r="N743" s="1035"/>
      <c r="O743" s="1036"/>
      <c r="P743" s="1129"/>
      <c r="Q743" s="1132"/>
    </row>
    <row r="744" spans="1:17" ht="17.25" thickBot="1" x14ac:dyDescent="0.35">
      <c r="A744" s="1020"/>
      <c r="B744" s="1022"/>
      <c r="C744" s="1021"/>
      <c r="D744" s="1021"/>
      <c r="E744" s="1022"/>
      <c r="F744" s="1022"/>
      <c r="G744" s="1023"/>
      <c r="H744" s="1021"/>
      <c r="I744" s="1024"/>
      <c r="J744" s="1024"/>
      <c r="K744" s="1024"/>
      <c r="L744" s="1021"/>
      <c r="M744" s="1021"/>
      <c r="N744" s="1025"/>
      <c r="O744" s="1026"/>
      <c r="P744" s="1128"/>
    </row>
    <row r="745" spans="1:17" ht="17.25" thickBot="1" x14ac:dyDescent="0.35">
      <c r="A745" s="1020"/>
      <c r="B745" s="1389" t="s">
        <v>343</v>
      </c>
      <c r="C745" s="1390"/>
      <c r="D745" s="1390"/>
      <c r="E745" s="1390"/>
      <c r="F745" s="1390"/>
      <c r="G745" s="1391"/>
      <c r="H745" s="1021"/>
      <c r="I745" s="1024"/>
      <c r="J745" s="1024"/>
      <c r="K745" s="1024"/>
      <c r="L745" s="1021"/>
      <c r="M745" s="1021"/>
      <c r="N745" s="1025"/>
      <c r="O745" s="1026"/>
      <c r="P745" s="1128"/>
    </row>
    <row r="746" spans="1:17" ht="16.5" x14ac:dyDescent="0.3">
      <c r="A746" s="1020"/>
      <c r="B746" s="1042" t="s">
        <v>49</v>
      </c>
      <c r="C746" s="1406" t="s">
        <v>341</v>
      </c>
      <c r="D746" s="1407"/>
      <c r="E746" s="1041" t="s">
        <v>380</v>
      </c>
      <c r="F746" s="1042" t="s">
        <v>25</v>
      </c>
      <c r="G746" s="1043" t="s">
        <v>24</v>
      </c>
      <c r="H746" s="1044"/>
      <c r="I746" s="1039" t="s">
        <v>342</v>
      </c>
      <c r="J746" s="1040"/>
      <c r="K746" s="1156" t="s">
        <v>27</v>
      </c>
      <c r="L746" s="1045" t="s">
        <v>381</v>
      </c>
      <c r="M746" s="1021"/>
      <c r="N746" s="1025"/>
      <c r="O746" s="1026"/>
      <c r="P746" s="1128"/>
    </row>
    <row r="747" spans="1:17" ht="16.5" customHeight="1" x14ac:dyDescent="0.3">
      <c r="A747" s="1020"/>
      <c r="B747" s="1175">
        <v>1</v>
      </c>
      <c r="C747" s="1423" t="s">
        <v>939</v>
      </c>
      <c r="D747" s="1424"/>
      <c r="E747" s="1046">
        <f>I743</f>
        <v>18</v>
      </c>
      <c r="F747" s="1177">
        <v>1</v>
      </c>
      <c r="G747" s="1048" t="s">
        <v>360</v>
      </c>
      <c r="H747" s="1049"/>
      <c r="I747" s="1050">
        <v>120</v>
      </c>
      <c r="J747" s="1051"/>
      <c r="K747" s="1157">
        <f>+F747*I747</f>
        <v>120</v>
      </c>
      <c r="L747" s="1052">
        <f>E747*I747</f>
        <v>2160</v>
      </c>
      <c r="M747" s="1021"/>
      <c r="N747" s="1025"/>
      <c r="O747" s="1026"/>
      <c r="P747" s="1128"/>
    </row>
    <row r="748" spans="1:17" ht="16.5" customHeight="1" x14ac:dyDescent="0.3">
      <c r="A748" s="1020"/>
      <c r="B748" s="1175">
        <v>2</v>
      </c>
      <c r="C748" s="1422" t="s">
        <v>675</v>
      </c>
      <c r="D748" s="1417"/>
      <c r="E748" s="1046">
        <f>I743*0.9</f>
        <v>16.2</v>
      </c>
      <c r="F748" s="1177">
        <v>0.75</v>
      </c>
      <c r="G748" s="1048" t="str">
        <f>IF(C748=0,0,VLOOKUP(C748,Tabla1[],2,FALSE))</f>
        <v>Libra</v>
      </c>
      <c r="H748" s="1049"/>
      <c r="I748" s="1050">
        <f>IF(C748=0,0,VLOOKUP(C748,Tabla1[],3,FALSE))</f>
        <v>20</v>
      </c>
      <c r="J748" s="1051"/>
      <c r="K748" s="1157">
        <f t="shared" ref="K748:K753" si="106">+F748*I748</f>
        <v>15</v>
      </c>
      <c r="L748" s="1052">
        <f t="shared" ref="L748:L753" si="107">E748*I748</f>
        <v>324</v>
      </c>
      <c r="M748" s="1021"/>
      <c r="N748" s="1025"/>
      <c r="O748" s="1026"/>
      <c r="P748" s="1128"/>
    </row>
    <row r="749" spans="1:17" ht="16.5" x14ac:dyDescent="0.3">
      <c r="A749" s="1020"/>
      <c r="B749" s="1175">
        <v>3</v>
      </c>
      <c r="C749" s="1416" t="s">
        <v>651</v>
      </c>
      <c r="D749" s="1417"/>
      <c r="E749" s="1046">
        <f>I743*0.04</f>
        <v>0.72</v>
      </c>
      <c r="F749" s="1177">
        <v>0.3</v>
      </c>
      <c r="G749" s="1048" t="str">
        <f>IF(C749=0,0,VLOOKUP(C749,Tabla1[],2,FALSE))</f>
        <v>Bolsa</v>
      </c>
      <c r="H749" s="1049"/>
      <c r="I749" s="1050">
        <f>IF(C749=0,0,VLOOKUP(C749,Tabla1[],3,FALSE))</f>
        <v>50</v>
      </c>
      <c r="J749" s="1051"/>
      <c r="K749" s="1157">
        <f t="shared" si="106"/>
        <v>15</v>
      </c>
      <c r="L749" s="1052">
        <f t="shared" si="107"/>
        <v>36</v>
      </c>
      <c r="M749" s="1021"/>
      <c r="N749" s="1025"/>
      <c r="O749" s="1026"/>
      <c r="P749" s="1128"/>
    </row>
    <row r="750" spans="1:17" ht="16.5" x14ac:dyDescent="0.3">
      <c r="A750" s="1020"/>
      <c r="B750" s="1175"/>
      <c r="C750" s="1416"/>
      <c r="D750" s="1417"/>
      <c r="E750" s="1046"/>
      <c r="F750" s="1177"/>
      <c r="G750" s="1048"/>
      <c r="H750" s="1049"/>
      <c r="I750" s="1050">
        <f>IF(C750=0,0,VLOOKUP(C750,Tabla1[],3,FALSE))</f>
        <v>0</v>
      </c>
      <c r="J750" s="1051"/>
      <c r="K750" s="1157">
        <f t="shared" si="106"/>
        <v>0</v>
      </c>
      <c r="L750" s="1052">
        <f t="shared" si="107"/>
        <v>0</v>
      </c>
      <c r="M750" s="1021"/>
      <c r="N750" s="1025"/>
      <c r="O750" s="1026"/>
      <c r="P750" s="1128"/>
    </row>
    <row r="751" spans="1:17" ht="16.5" x14ac:dyDescent="0.3">
      <c r="A751" s="1020"/>
      <c r="B751" s="1175"/>
      <c r="C751" s="1416"/>
      <c r="D751" s="1417"/>
      <c r="E751" s="1046"/>
      <c r="F751" s="1177"/>
      <c r="G751" s="1048"/>
      <c r="H751" s="1049"/>
      <c r="I751" s="1050">
        <f>IF(C751=0,0,VLOOKUP(C751,Tabla1[],3,FALSE))</f>
        <v>0</v>
      </c>
      <c r="J751" s="1051"/>
      <c r="K751" s="1157">
        <f t="shared" si="106"/>
        <v>0</v>
      </c>
      <c r="L751" s="1052">
        <f t="shared" si="107"/>
        <v>0</v>
      </c>
      <c r="M751" s="1021"/>
      <c r="N751" s="1025"/>
      <c r="O751" s="1026"/>
      <c r="P751" s="1128"/>
    </row>
    <row r="752" spans="1:17" ht="16.5" x14ac:dyDescent="0.3">
      <c r="A752" s="1020"/>
      <c r="B752" s="1175"/>
      <c r="C752" s="1416"/>
      <c r="D752" s="1417"/>
      <c r="E752" s="1046"/>
      <c r="F752" s="1177"/>
      <c r="G752" s="1048"/>
      <c r="H752" s="1049"/>
      <c r="I752" s="1050">
        <f>IF(C752=0,0,VLOOKUP(C752,Tabla1[],3,FALSE))</f>
        <v>0</v>
      </c>
      <c r="J752" s="1051"/>
      <c r="K752" s="1157">
        <f t="shared" si="106"/>
        <v>0</v>
      </c>
      <c r="L752" s="1052">
        <f t="shared" si="107"/>
        <v>0</v>
      </c>
      <c r="M752" s="1021"/>
      <c r="N752" s="1025"/>
      <c r="O752" s="1026"/>
      <c r="P752" s="1128"/>
    </row>
    <row r="753" spans="1:16" ht="16.5" x14ac:dyDescent="0.3">
      <c r="A753" s="1020"/>
      <c r="B753" s="1175"/>
      <c r="C753" s="1416"/>
      <c r="D753" s="1417"/>
      <c r="E753" s="1046"/>
      <c r="F753" s="1177"/>
      <c r="G753" s="1048"/>
      <c r="H753" s="1049"/>
      <c r="I753" s="1050">
        <f>IF(C753=0,0,VLOOKUP(C753,Tabla1[],3,FALSE))</f>
        <v>0</v>
      </c>
      <c r="J753" s="1051"/>
      <c r="K753" s="1157">
        <f t="shared" si="106"/>
        <v>0</v>
      </c>
      <c r="L753" s="1052">
        <f t="shared" si="107"/>
        <v>0</v>
      </c>
      <c r="M753" s="1021"/>
      <c r="N753" s="1025"/>
      <c r="O753" s="1026"/>
      <c r="P753" s="1128"/>
    </row>
    <row r="754" spans="1:16" ht="17.25" thickBot="1" x14ac:dyDescent="0.35">
      <c r="A754" s="1020"/>
      <c r="B754" s="1022"/>
      <c r="C754" s="1021"/>
      <c r="D754" s="1021"/>
      <c r="E754" s="1022"/>
      <c r="F754" s="1022"/>
      <c r="G754" s="1023"/>
      <c r="H754" s="1021"/>
      <c r="I754" s="1024"/>
      <c r="J754" s="1024"/>
      <c r="K754" s="1024"/>
      <c r="L754" s="1021"/>
      <c r="M754" s="1021"/>
      <c r="N754" s="1025"/>
      <c r="O754" s="1026"/>
      <c r="P754" s="1128"/>
    </row>
    <row r="755" spans="1:16" ht="17.25" thickBot="1" x14ac:dyDescent="0.35">
      <c r="A755" s="1020"/>
      <c r="B755" s="1022"/>
      <c r="C755" s="1021"/>
      <c r="D755" s="1021"/>
      <c r="E755" s="1022"/>
      <c r="F755" s="1408" t="s">
        <v>344</v>
      </c>
      <c r="G755" s="1409"/>
      <c r="H755" s="1409"/>
      <c r="I755" s="1410"/>
      <c r="J755" s="1024"/>
      <c r="K755" s="1158">
        <f>+SUM(K747:K753)</f>
        <v>150</v>
      </c>
      <c r="L755" s="1055">
        <f>+SUM(L747:L753)</f>
        <v>2520</v>
      </c>
      <c r="M755" s="1021"/>
      <c r="N755" s="1025"/>
      <c r="O755" s="1026"/>
      <c r="P755" s="1128"/>
    </row>
    <row r="756" spans="1:16" s="1131" customFormat="1" ht="17.25" thickBot="1" x14ac:dyDescent="0.35">
      <c r="A756" s="1020"/>
      <c r="B756" s="1022"/>
      <c r="C756" s="1021"/>
      <c r="D756" s="1021"/>
      <c r="E756" s="1022"/>
      <c r="F756" s="1022"/>
      <c r="G756" s="1023"/>
      <c r="H756" s="1021"/>
      <c r="I756" s="1024"/>
      <c r="J756" s="1024"/>
      <c r="K756" s="1024"/>
      <c r="L756" s="1021"/>
      <c r="M756" s="1021"/>
      <c r="N756" s="1025"/>
      <c r="O756" s="1026"/>
      <c r="P756" s="1128"/>
    </row>
    <row r="757" spans="1:16" s="1131" customFormat="1" ht="17.25" thickBot="1" x14ac:dyDescent="0.35">
      <c r="A757" s="1020"/>
      <c r="B757" s="1389" t="s">
        <v>382</v>
      </c>
      <c r="C757" s="1390"/>
      <c r="D757" s="1390"/>
      <c r="E757" s="1390"/>
      <c r="F757" s="1390"/>
      <c r="G757" s="1391"/>
      <c r="H757" s="1021"/>
      <c r="I757" s="1024"/>
      <c r="J757" s="1024"/>
      <c r="K757" s="1024"/>
      <c r="L757" s="1021"/>
      <c r="M757" s="1021"/>
      <c r="N757" s="1025"/>
      <c r="O757" s="1026"/>
      <c r="P757" s="1128"/>
    </row>
    <row r="758" spans="1:16" s="1131" customFormat="1" ht="16.5" x14ac:dyDescent="0.3">
      <c r="A758" s="1020"/>
      <c r="B758" s="1056" t="s">
        <v>49</v>
      </c>
      <c r="C758" s="1392" t="s">
        <v>341</v>
      </c>
      <c r="D758" s="1393"/>
      <c r="E758" s="1041" t="s">
        <v>380</v>
      </c>
      <c r="F758" s="1056" t="s">
        <v>25</v>
      </c>
      <c r="G758" s="1043" t="s">
        <v>24</v>
      </c>
      <c r="H758" s="1038"/>
      <c r="I758" s="1039" t="s">
        <v>342</v>
      </c>
      <c r="J758" s="1040"/>
      <c r="K758" s="1039" t="s">
        <v>27</v>
      </c>
      <c r="L758" s="1045" t="s">
        <v>381</v>
      </c>
      <c r="M758" s="1021"/>
      <c r="N758" s="1025"/>
      <c r="O758" s="1026"/>
      <c r="P758" s="1128"/>
    </row>
    <row r="759" spans="1:16" s="1131" customFormat="1" ht="16.5" x14ac:dyDescent="0.3">
      <c r="A759" s="1020"/>
      <c r="B759" s="1060"/>
      <c r="C759" s="1382"/>
      <c r="D759" s="1383"/>
      <c r="E759" s="1046"/>
      <c r="F759" s="1047"/>
      <c r="G759" s="1048"/>
      <c r="H759" s="1049"/>
      <c r="I759" s="1050">
        <f>IF(C759=0,0,VLOOKUP(C759,Tabla3[],3,FALSE))</f>
        <v>0</v>
      </c>
      <c r="J759" s="1024"/>
      <c r="K759" s="1157">
        <f>+F759*I759</f>
        <v>0</v>
      </c>
      <c r="L759" s="1052">
        <f>E759*I759</f>
        <v>0</v>
      </c>
      <c r="M759" s="1021"/>
      <c r="N759" s="1025"/>
      <c r="O759" s="1026"/>
      <c r="P759" s="1128"/>
    </row>
    <row r="760" spans="1:16" s="1131" customFormat="1" ht="16.5" x14ac:dyDescent="0.3">
      <c r="A760" s="1020"/>
      <c r="B760" s="1060"/>
      <c r="C760" s="1382"/>
      <c r="D760" s="1383"/>
      <c r="E760" s="1057"/>
      <c r="F760" s="1053"/>
      <c r="G760" s="1054"/>
      <c r="H760" s="1021"/>
      <c r="I760" s="1050">
        <f>IF(C760=0,0,VLOOKUP(C760,Tabla3[],3,FALSE))</f>
        <v>0</v>
      </c>
      <c r="J760" s="1024"/>
      <c r="K760" s="1157">
        <f t="shared" ref="K760:K762" si="108">+F760*I760</f>
        <v>0</v>
      </c>
      <c r="L760" s="1052">
        <f t="shared" ref="L760:L762" si="109">E760*I760</f>
        <v>0</v>
      </c>
      <c r="M760" s="1021"/>
      <c r="N760" s="1025"/>
      <c r="O760" s="1026"/>
      <c r="P760" s="1128"/>
    </row>
    <row r="761" spans="1:16" s="1131" customFormat="1" ht="16.5" x14ac:dyDescent="0.3">
      <c r="A761" s="1020"/>
      <c r="B761" s="1060"/>
      <c r="C761" s="1382"/>
      <c r="D761" s="1383"/>
      <c r="E761" s="1057"/>
      <c r="F761" s="1053"/>
      <c r="G761" s="1054"/>
      <c r="H761" s="1021"/>
      <c r="I761" s="1050">
        <f>IF(C761=0,0,VLOOKUP(C761,Tabla3[],3,FALSE))</f>
        <v>0</v>
      </c>
      <c r="J761" s="1024"/>
      <c r="K761" s="1157">
        <f t="shared" si="108"/>
        <v>0</v>
      </c>
      <c r="L761" s="1052">
        <f t="shared" si="109"/>
        <v>0</v>
      </c>
      <c r="M761" s="1021"/>
      <c r="N761" s="1025"/>
      <c r="O761" s="1026"/>
      <c r="P761" s="1128"/>
    </row>
    <row r="762" spans="1:16" s="1131" customFormat="1" ht="16.5" x14ac:dyDescent="0.3">
      <c r="A762" s="1020"/>
      <c r="B762" s="1060"/>
      <c r="C762" s="1384"/>
      <c r="D762" s="1385"/>
      <c r="E762" s="1057"/>
      <c r="F762" s="1053"/>
      <c r="G762" s="1054"/>
      <c r="H762" s="1021"/>
      <c r="I762" s="1050">
        <f>IF(C762=0,0,VLOOKUP(C762,Tabla3[],3,FALSE))</f>
        <v>0</v>
      </c>
      <c r="J762" s="1024"/>
      <c r="K762" s="1157">
        <f t="shared" si="108"/>
        <v>0</v>
      </c>
      <c r="L762" s="1052">
        <f t="shared" si="109"/>
        <v>0</v>
      </c>
      <c r="M762" s="1021"/>
      <c r="N762" s="1025"/>
      <c r="O762" s="1026"/>
      <c r="P762" s="1128"/>
    </row>
    <row r="763" spans="1:16" s="1131" customFormat="1" ht="17.25" thickBot="1" x14ac:dyDescent="0.35">
      <c r="A763" s="1020"/>
      <c r="B763" s="1022"/>
      <c r="C763" s="1021"/>
      <c r="D763" s="1021"/>
      <c r="E763" s="1022"/>
      <c r="F763" s="1022"/>
      <c r="G763" s="1023"/>
      <c r="H763" s="1021"/>
      <c r="I763" s="1024"/>
      <c r="J763" s="1024"/>
      <c r="K763" s="1024"/>
      <c r="L763" s="1021"/>
      <c r="M763" s="1021"/>
      <c r="N763" s="1025"/>
      <c r="O763" s="1026"/>
      <c r="P763" s="1128"/>
    </row>
    <row r="764" spans="1:16" s="1131" customFormat="1" ht="17.25" thickBot="1" x14ac:dyDescent="0.35">
      <c r="A764" s="1020"/>
      <c r="B764" s="1022"/>
      <c r="C764" s="1021"/>
      <c r="D764" s="1021"/>
      <c r="E764" s="1022"/>
      <c r="F764" s="1408" t="s">
        <v>387</v>
      </c>
      <c r="G764" s="1409"/>
      <c r="H764" s="1409"/>
      <c r="I764" s="1410"/>
      <c r="J764" s="1024"/>
      <c r="K764" s="1158">
        <f>+SUM(K759:K762)</f>
        <v>0</v>
      </c>
      <c r="L764" s="1055">
        <f>+SUM(L759:L762)</f>
        <v>0</v>
      </c>
      <c r="M764" s="1021"/>
      <c r="N764" s="1025"/>
      <c r="O764" s="1026"/>
      <c r="P764" s="1128"/>
    </row>
    <row r="765" spans="1:16" s="1131" customFormat="1" ht="17.25" thickBot="1" x14ac:dyDescent="0.35">
      <c r="A765" s="1020"/>
      <c r="B765" s="1022"/>
      <c r="C765" s="1021"/>
      <c r="D765" s="1021"/>
      <c r="E765" s="1022"/>
      <c r="F765" s="1022"/>
      <c r="G765" s="1023"/>
      <c r="H765" s="1021"/>
      <c r="I765" s="1024"/>
      <c r="J765" s="1024"/>
      <c r="K765" s="1024"/>
      <c r="L765" s="1021"/>
      <c r="M765" s="1021"/>
      <c r="N765" s="1025"/>
      <c r="O765" s="1026"/>
      <c r="P765" s="1128"/>
    </row>
    <row r="766" spans="1:16" s="1131" customFormat="1" ht="17.25" thickBot="1" x14ac:dyDescent="0.35">
      <c r="A766" s="1020"/>
      <c r="B766" s="1389" t="s">
        <v>345</v>
      </c>
      <c r="C766" s="1390"/>
      <c r="D766" s="1390"/>
      <c r="E766" s="1390"/>
      <c r="F766" s="1390"/>
      <c r="G766" s="1391"/>
      <c r="H766" s="1021"/>
      <c r="I766" s="1024"/>
      <c r="J766" s="1024"/>
      <c r="K766" s="1024"/>
      <c r="L766" s="1021"/>
      <c r="M766" s="1021"/>
      <c r="N766" s="1025"/>
      <c r="O766" s="1026"/>
      <c r="P766" s="1128"/>
    </row>
    <row r="767" spans="1:16" s="1131" customFormat="1" ht="16.5" x14ac:dyDescent="0.3">
      <c r="A767" s="1020"/>
      <c r="B767" s="1056" t="s">
        <v>49</v>
      </c>
      <c r="C767" s="1392" t="s">
        <v>341</v>
      </c>
      <c r="D767" s="1393"/>
      <c r="E767" s="1041" t="s">
        <v>380</v>
      </c>
      <c r="F767" s="1056" t="s">
        <v>25</v>
      </c>
      <c r="G767" s="1043" t="s">
        <v>24</v>
      </c>
      <c r="H767" s="1038"/>
      <c r="I767" s="1039" t="s">
        <v>342</v>
      </c>
      <c r="J767" s="1040"/>
      <c r="K767" s="1039" t="s">
        <v>27</v>
      </c>
      <c r="L767" s="1045" t="s">
        <v>381</v>
      </c>
      <c r="M767" s="1021"/>
      <c r="N767" s="1025"/>
      <c r="O767" s="1026"/>
      <c r="P767" s="1128"/>
    </row>
    <row r="768" spans="1:16" s="1131" customFormat="1" ht="16.5" customHeight="1" x14ac:dyDescent="0.3">
      <c r="A768" s="1020"/>
      <c r="B768" s="1060">
        <v>1</v>
      </c>
      <c r="C768" s="1420" t="s">
        <v>940</v>
      </c>
      <c r="D768" s="1420"/>
      <c r="E768" s="1046">
        <f>I743</f>
        <v>18</v>
      </c>
      <c r="F768" s="1047">
        <v>1</v>
      </c>
      <c r="G768" s="1048" t="str">
        <f>G747</f>
        <v>m²</v>
      </c>
      <c r="H768" s="1049"/>
      <c r="I768" s="1050">
        <v>120</v>
      </c>
      <c r="J768" s="1024"/>
      <c r="K768" s="1157">
        <f>+F768*I768</f>
        <v>120</v>
      </c>
      <c r="L768" s="1052">
        <f>E768*I768</f>
        <v>2160</v>
      </c>
      <c r="M768" s="1021"/>
      <c r="N768" s="1025"/>
      <c r="O768" s="1026"/>
      <c r="P768" s="1128"/>
    </row>
    <row r="769" spans="1:17" s="1131" customFormat="1" ht="16.5" x14ac:dyDescent="0.3">
      <c r="A769" s="1020"/>
      <c r="B769" s="1060"/>
      <c r="C769" s="1411"/>
      <c r="D769" s="1411"/>
      <c r="E769" s="1046"/>
      <c r="F769" s="1047"/>
      <c r="G769" s="1048"/>
      <c r="H769" s="1021"/>
      <c r="I769" s="1050">
        <f>IF(C769=0,0,VLOOKUP(C769,Tabla2[],3,FALSE))</f>
        <v>0</v>
      </c>
      <c r="J769" s="1024"/>
      <c r="K769" s="1157">
        <f>+F769*I769</f>
        <v>0</v>
      </c>
      <c r="L769" s="1052">
        <f t="shared" ref="L769:L770" si="110">E769*I769</f>
        <v>0</v>
      </c>
      <c r="M769" s="1021"/>
      <c r="N769" s="1025"/>
      <c r="O769" s="1026"/>
      <c r="P769" s="1128"/>
    </row>
    <row r="770" spans="1:17" s="1131" customFormat="1" ht="16.5" x14ac:dyDescent="0.3">
      <c r="A770" s="1020"/>
      <c r="B770" s="1060"/>
      <c r="C770" s="1412"/>
      <c r="D770" s="1412"/>
      <c r="E770" s="1046"/>
      <c r="F770" s="1053"/>
      <c r="G770" s="1048"/>
      <c r="H770" s="1021"/>
      <c r="I770" s="1050">
        <f>IF(C770=0,0,VLOOKUP(C770,Tabla2[],3,FALSE))</f>
        <v>0</v>
      </c>
      <c r="J770" s="1024"/>
      <c r="K770" s="1157">
        <f t="shared" ref="K770" si="111">+F770*I770</f>
        <v>0</v>
      </c>
      <c r="L770" s="1052">
        <f t="shared" si="110"/>
        <v>0</v>
      </c>
      <c r="M770" s="1021"/>
      <c r="N770" s="1025"/>
      <c r="O770" s="1026"/>
      <c r="P770" s="1128"/>
    </row>
    <row r="771" spans="1:17" s="1131" customFormat="1" ht="17.25" thickBot="1" x14ac:dyDescent="0.35">
      <c r="A771" s="1020"/>
      <c r="B771" s="1022"/>
      <c r="C771" s="1021"/>
      <c r="D771" s="1021"/>
      <c r="E771" s="1022"/>
      <c r="F771" s="1022"/>
      <c r="G771" s="1023"/>
      <c r="H771" s="1021"/>
      <c r="I771" s="1024"/>
      <c r="J771" s="1024"/>
      <c r="K771" s="1024"/>
      <c r="L771" s="1021"/>
      <c r="M771" s="1021"/>
      <c r="N771" s="1025"/>
      <c r="O771" s="1026"/>
      <c r="P771" s="1128"/>
    </row>
    <row r="772" spans="1:17" ht="17.25" thickBot="1" x14ac:dyDescent="0.35">
      <c r="A772" s="1020"/>
      <c r="B772" s="1022"/>
      <c r="C772" s="1021"/>
      <c r="D772" s="1021"/>
      <c r="E772" s="1022"/>
      <c r="F772" s="1408" t="s">
        <v>346</v>
      </c>
      <c r="G772" s="1409"/>
      <c r="H772" s="1409"/>
      <c r="I772" s="1410"/>
      <c r="J772" s="1024"/>
      <c r="K772" s="1158">
        <f>+SUM(K768:K770)</f>
        <v>120</v>
      </c>
      <c r="L772" s="1055">
        <f>+SUM(L768:L770)</f>
        <v>2160</v>
      </c>
      <c r="M772" s="1021"/>
      <c r="N772" s="1025"/>
      <c r="O772" s="1026"/>
      <c r="P772" s="1128"/>
    </row>
    <row r="773" spans="1:17" ht="16.5" x14ac:dyDescent="0.3">
      <c r="A773" s="1020"/>
      <c r="B773" s="1022"/>
      <c r="C773" s="1021"/>
      <c r="D773" s="1021"/>
      <c r="E773" s="1022"/>
      <c r="F773" s="1022"/>
      <c r="G773" s="1023"/>
      <c r="H773" s="1021"/>
      <c r="I773" s="1024"/>
      <c r="J773" s="1024"/>
      <c r="K773" s="1024"/>
      <c r="L773" s="1021"/>
      <c r="M773" s="1021"/>
      <c r="N773" s="1025"/>
      <c r="O773" s="1026"/>
      <c r="P773" s="1128"/>
    </row>
    <row r="774" spans="1:17" ht="15" customHeight="1" thickBot="1" x14ac:dyDescent="0.35">
      <c r="A774" s="1020"/>
      <c r="B774" s="1022"/>
      <c r="C774" s="1021"/>
      <c r="D774" s="1021"/>
      <c r="E774" s="1022"/>
      <c r="F774" s="1022"/>
      <c r="G774" s="1023"/>
      <c r="H774" s="1021"/>
      <c r="I774" s="1024"/>
      <c r="J774" s="1024"/>
      <c r="K774" s="1024"/>
      <c r="L774" s="1021"/>
      <c r="M774" s="1021"/>
      <c r="N774" s="1025"/>
      <c r="O774" s="1026"/>
      <c r="P774" s="1128"/>
    </row>
    <row r="775" spans="1:17" ht="17.25" thickBot="1" x14ac:dyDescent="0.35">
      <c r="A775" s="1020"/>
      <c r="B775" s="1022"/>
      <c r="C775" s="1021"/>
      <c r="D775" s="1021"/>
      <c r="E775" s="1022"/>
      <c r="F775" s="1408" t="s">
        <v>388</v>
      </c>
      <c r="G775" s="1409"/>
      <c r="H775" s="1409"/>
      <c r="I775" s="1410"/>
      <c r="J775" s="1024"/>
      <c r="K775" s="1158">
        <f>(+K755+K764+K772)</f>
        <v>270</v>
      </c>
      <c r="L775" s="1055">
        <f>(+L755+L764+L772)</f>
        <v>4680</v>
      </c>
      <c r="M775" s="1021"/>
      <c r="N775" s="1065"/>
      <c r="O775" s="1066"/>
      <c r="P775" s="1130"/>
    </row>
    <row r="776" spans="1:17" ht="7.5" customHeight="1" thickBot="1" x14ac:dyDescent="0.35">
      <c r="A776" s="1020"/>
      <c r="B776" s="1022"/>
      <c r="C776" s="1021"/>
      <c r="D776" s="1021"/>
      <c r="E776" s="1022"/>
      <c r="F776" s="1022"/>
      <c r="G776" s="1023"/>
      <c r="H776" s="1021"/>
      <c r="I776" s="1024"/>
      <c r="J776" s="1024"/>
      <c r="K776" s="1024"/>
      <c r="L776" s="1021"/>
      <c r="M776" s="1021"/>
      <c r="N776" s="1065"/>
      <c r="O776" s="1067"/>
      <c r="P776" s="1130"/>
    </row>
    <row r="777" spans="1:17" ht="17.25" thickBot="1" x14ac:dyDescent="0.35">
      <c r="A777" s="1020"/>
      <c r="B777" s="1022"/>
      <c r="C777" s="1021"/>
      <c r="D777" s="1021"/>
      <c r="E777" s="1022"/>
      <c r="F777" s="1408" t="s">
        <v>384</v>
      </c>
      <c r="G777" s="1409"/>
      <c r="H777" s="1409"/>
      <c r="I777" s="1410"/>
      <c r="J777" s="1024"/>
      <c r="K777" s="1158">
        <f>K775*$N$2</f>
        <v>108</v>
      </c>
      <c r="L777" s="1055">
        <f>L775*$N$2</f>
        <v>1872</v>
      </c>
      <c r="M777" s="1021"/>
      <c r="N777" s="1025"/>
      <c r="O777" s="1026"/>
      <c r="P777" s="1128"/>
    </row>
    <row r="778" spans="1:17" ht="7.5" customHeight="1" thickBot="1" x14ac:dyDescent="0.35">
      <c r="A778" s="1020"/>
      <c r="B778" s="1022"/>
      <c r="C778" s="1021"/>
      <c r="D778" s="1021"/>
      <c r="E778" s="1022"/>
      <c r="F778" s="1022"/>
      <c r="G778" s="1023"/>
      <c r="H778" s="1021"/>
      <c r="I778" s="1024"/>
      <c r="J778" s="1024"/>
      <c r="K778" s="1024"/>
      <c r="L778" s="1021"/>
      <c r="M778" s="1021"/>
      <c r="N778" s="1025"/>
      <c r="O778" s="1026"/>
      <c r="P778" s="1128"/>
    </row>
    <row r="779" spans="1:17" ht="17.25" thickBot="1" x14ac:dyDescent="0.35">
      <c r="A779" s="1020"/>
      <c r="B779" s="1022"/>
      <c r="C779" s="1021"/>
      <c r="D779" s="1021"/>
      <c r="E779" s="1022"/>
      <c r="F779" s="1408" t="s">
        <v>385</v>
      </c>
      <c r="G779" s="1409"/>
      <c r="H779" s="1409"/>
      <c r="I779" s="1410"/>
      <c r="J779" s="1024"/>
      <c r="K779" s="1158">
        <f>+K775+K777</f>
        <v>378</v>
      </c>
      <c r="L779" s="1055">
        <f>+L775+L777</f>
        <v>6552</v>
      </c>
      <c r="M779" s="1021"/>
      <c r="N779" s="1025"/>
      <c r="O779" s="1026"/>
      <c r="P779" s="1128"/>
    </row>
    <row r="780" spans="1:17" ht="17.25" thickBot="1" x14ac:dyDescent="0.35">
      <c r="A780" s="1020"/>
      <c r="B780" s="1022"/>
      <c r="C780" s="1021"/>
      <c r="D780" s="1021"/>
      <c r="E780" s="1022"/>
      <c r="F780" s="1061"/>
      <c r="G780" s="1062"/>
      <c r="H780" s="1063"/>
      <c r="I780" s="1064"/>
      <c r="J780" s="1024"/>
      <c r="K780" s="1159"/>
      <c r="L780" s="1068">
        <f>L779/I743</f>
        <v>364</v>
      </c>
      <c r="M780" s="1069">
        <f>(K779-L780)*I743</f>
        <v>252</v>
      </c>
      <c r="N780" s="1025"/>
      <c r="O780" s="1026"/>
      <c r="P780" s="1128"/>
    </row>
    <row r="782" spans="1:17" ht="16.5" x14ac:dyDescent="0.3">
      <c r="A782" s="1020"/>
      <c r="B782" s="1105" t="s">
        <v>379</v>
      </c>
      <c r="C782" s="1038"/>
      <c r="D782" s="1414" t="s">
        <v>341</v>
      </c>
      <c r="E782" s="1414"/>
      <c r="F782" s="1414"/>
      <c r="G782" s="1414"/>
      <c r="H782" s="1038"/>
      <c r="I782" s="1039" t="s">
        <v>25</v>
      </c>
      <c r="J782" s="1040"/>
      <c r="K782" s="1039" t="s">
        <v>24</v>
      </c>
      <c r="L782" s="1021"/>
      <c r="M782" s="1021"/>
      <c r="N782" s="1025"/>
      <c r="O782" s="1026"/>
      <c r="P782" s="1128"/>
    </row>
    <row r="783" spans="1:17" s="1037" customFormat="1" ht="30.75" customHeight="1" x14ac:dyDescent="0.25">
      <c r="A783" s="1033"/>
      <c r="B783" s="1074">
        <f>'(01)A. TRABAJO EXTRA.'!B48</f>
        <v>611.01</v>
      </c>
      <c r="C783" s="1034"/>
      <c r="D783" s="1400" t="str">
        <f>'(01)A. TRABAJO EXTRA.'!C48</f>
        <v>PINTURA DE MUROS</v>
      </c>
      <c r="E783" s="1401"/>
      <c r="F783" s="1401"/>
      <c r="G783" s="1401"/>
      <c r="H783" s="1075"/>
      <c r="I783" s="1074">
        <f>'(01)A. TRABAJO EXTRA.'!G48</f>
        <v>94</v>
      </c>
      <c r="J783" s="1076"/>
      <c r="K783" s="1155" t="str">
        <f>'(01)A. TRABAJO EXTRA.'!F48</f>
        <v>m²</v>
      </c>
      <c r="L783" s="1034"/>
      <c r="M783" s="1034"/>
      <c r="N783" s="1035"/>
      <c r="O783" s="1036"/>
      <c r="P783" s="1129"/>
      <c r="Q783" s="1132"/>
    </row>
    <row r="784" spans="1:17" ht="17.25" thickBot="1" x14ac:dyDescent="0.35">
      <c r="A784" s="1020"/>
      <c r="B784" s="1022"/>
      <c r="C784" s="1021"/>
      <c r="D784" s="1021"/>
      <c r="E784" s="1022"/>
      <c r="F784" s="1022"/>
      <c r="G784" s="1023"/>
      <c r="H784" s="1021"/>
      <c r="I784" s="1024"/>
      <c r="J784" s="1024"/>
      <c r="K784" s="1024"/>
      <c r="L784" s="1021"/>
      <c r="M784" s="1021"/>
      <c r="N784" s="1025"/>
      <c r="O784" s="1026"/>
      <c r="P784" s="1128"/>
    </row>
    <row r="785" spans="1:16" ht="17.25" thickBot="1" x14ac:dyDescent="0.35">
      <c r="A785" s="1020"/>
      <c r="B785" s="1389" t="s">
        <v>343</v>
      </c>
      <c r="C785" s="1390"/>
      <c r="D785" s="1390"/>
      <c r="E785" s="1390"/>
      <c r="F785" s="1390"/>
      <c r="G785" s="1391"/>
      <c r="H785" s="1021"/>
      <c r="I785" s="1024"/>
      <c r="J785" s="1024"/>
      <c r="K785" s="1024"/>
      <c r="L785" s="1021"/>
      <c r="M785" s="1021"/>
      <c r="N785" s="1025"/>
      <c r="O785" s="1026"/>
      <c r="P785" s="1128"/>
    </row>
    <row r="786" spans="1:16" ht="16.5" x14ac:dyDescent="0.3">
      <c r="A786" s="1020"/>
      <c r="B786" s="1042" t="s">
        <v>49</v>
      </c>
      <c r="C786" s="1406" t="s">
        <v>341</v>
      </c>
      <c r="D786" s="1407"/>
      <c r="E786" s="1041" t="s">
        <v>380</v>
      </c>
      <c r="F786" s="1042" t="s">
        <v>25</v>
      </c>
      <c r="G786" s="1043" t="s">
        <v>24</v>
      </c>
      <c r="H786" s="1044"/>
      <c r="I786" s="1039" t="s">
        <v>342</v>
      </c>
      <c r="J786" s="1040"/>
      <c r="K786" s="1156" t="s">
        <v>27</v>
      </c>
      <c r="L786" s="1045" t="s">
        <v>381</v>
      </c>
      <c r="M786" s="1021"/>
      <c r="N786" s="1025"/>
      <c r="O786" s="1026"/>
      <c r="P786" s="1128"/>
    </row>
    <row r="787" spans="1:16" ht="16.5" customHeight="1" x14ac:dyDescent="0.3">
      <c r="A787" s="1020"/>
      <c r="B787" s="1175">
        <v>1</v>
      </c>
      <c r="C787" s="1422" t="s">
        <v>497</v>
      </c>
      <c r="D787" s="1417"/>
      <c r="E787" s="1046">
        <f>I783</f>
        <v>94</v>
      </c>
      <c r="F787" s="1177">
        <v>0.04</v>
      </c>
      <c r="G787" s="1048" t="s">
        <v>360</v>
      </c>
      <c r="H787" s="1049"/>
      <c r="I787" s="1050">
        <f>IF(C787=0,0,VLOOKUP(C787,Tabla1[],3,FALSE))</f>
        <v>25</v>
      </c>
      <c r="J787" s="1051"/>
      <c r="K787" s="1157">
        <f>+F787*I787</f>
        <v>1</v>
      </c>
      <c r="L787" s="1052">
        <f>E787*I787</f>
        <v>2350</v>
      </c>
      <c r="M787" s="1021"/>
      <c r="N787" s="1025"/>
      <c r="O787" s="1026"/>
      <c r="P787" s="1128"/>
    </row>
    <row r="788" spans="1:16" ht="16.5" customHeight="1" x14ac:dyDescent="0.3">
      <c r="A788" s="1020"/>
      <c r="B788" s="1175">
        <v>2</v>
      </c>
      <c r="C788" s="1422" t="s">
        <v>499</v>
      </c>
      <c r="D788" s="1417"/>
      <c r="E788" s="1046">
        <f>I783*0.9</f>
        <v>84.600000000000009</v>
      </c>
      <c r="F788" s="1177">
        <v>0.02</v>
      </c>
      <c r="G788" s="1048" t="str">
        <f>IF(C788=0,0,VLOOKUP(C788,Tabla1[],2,FALSE))</f>
        <v>Unidad</v>
      </c>
      <c r="H788" s="1049"/>
      <c r="I788" s="1050">
        <f>IF(C788=0,0,VLOOKUP(C788,Tabla1[],3,FALSE))</f>
        <v>50</v>
      </c>
      <c r="J788" s="1051"/>
      <c r="K788" s="1157">
        <f t="shared" ref="K788:K793" si="112">+F788*I788</f>
        <v>1</v>
      </c>
      <c r="L788" s="1052">
        <f t="shared" ref="L788:L793" si="113">E788*I788</f>
        <v>4230</v>
      </c>
      <c r="M788" s="1021"/>
      <c r="N788" s="1025"/>
      <c r="O788" s="1026"/>
      <c r="P788" s="1128"/>
    </row>
    <row r="789" spans="1:16" ht="16.5" x14ac:dyDescent="0.3">
      <c r="A789" s="1020"/>
      <c r="B789" s="1175">
        <v>3</v>
      </c>
      <c r="C789" s="1422" t="s">
        <v>663</v>
      </c>
      <c r="D789" s="1417"/>
      <c r="E789" s="1046">
        <f>I783*0.04</f>
        <v>3.7600000000000002</v>
      </c>
      <c r="F789" s="1177">
        <v>0.01</v>
      </c>
      <c r="G789" s="1048" t="str">
        <f>IF(C789=0,0,VLOOKUP(C789,Tabla1[],2,FALSE))</f>
        <v>Cubeta</v>
      </c>
      <c r="H789" s="1049"/>
      <c r="I789" s="1050">
        <f>IF(C789=0,0,VLOOKUP(C789,Tabla1[],3,FALSE))</f>
        <v>1500</v>
      </c>
      <c r="J789" s="1051"/>
      <c r="K789" s="1157">
        <f t="shared" si="112"/>
        <v>15</v>
      </c>
      <c r="L789" s="1052">
        <f t="shared" si="113"/>
        <v>5640</v>
      </c>
      <c r="M789" s="1021"/>
      <c r="N789" s="1025"/>
      <c r="O789" s="1026"/>
      <c r="P789" s="1128"/>
    </row>
    <row r="790" spans="1:16" ht="16.5" x14ac:dyDescent="0.3">
      <c r="A790" s="1020"/>
      <c r="B790" s="1175">
        <v>4</v>
      </c>
      <c r="C790" s="1422" t="s">
        <v>470</v>
      </c>
      <c r="D790" s="1417"/>
      <c r="E790" s="1046"/>
      <c r="F790" s="1177">
        <v>0.02</v>
      </c>
      <c r="G790" s="1048" t="str">
        <f>IF(C790=0,0,VLOOKUP(C790,Tabla1[],2,FALSE))</f>
        <v>Unidad</v>
      </c>
      <c r="H790" s="1049"/>
      <c r="I790" s="1050">
        <f>IF(C790=0,0,VLOOKUP(C790,Tabla1[],3,FALSE))</f>
        <v>50</v>
      </c>
      <c r="J790" s="1051"/>
      <c r="K790" s="1157">
        <f t="shared" si="112"/>
        <v>1</v>
      </c>
      <c r="L790" s="1052">
        <f t="shared" si="113"/>
        <v>0</v>
      </c>
      <c r="M790" s="1021"/>
      <c r="N790" s="1025"/>
      <c r="O790" s="1026"/>
      <c r="P790" s="1128"/>
    </row>
    <row r="791" spans="1:16" ht="16.5" x14ac:dyDescent="0.3">
      <c r="A791" s="1020"/>
      <c r="B791" s="1175">
        <v>5</v>
      </c>
      <c r="C791" s="1422" t="s">
        <v>756</v>
      </c>
      <c r="D791" s="1417"/>
      <c r="E791" s="1046"/>
      <c r="F791" s="1177">
        <v>0.04</v>
      </c>
      <c r="G791" s="1048" t="str">
        <f>IF(C791=0,0,VLOOKUP(C791,Tabla1[],2,FALSE))</f>
        <v>Libra</v>
      </c>
      <c r="H791" s="1049"/>
      <c r="I791" s="1050">
        <f>IF(C791=0,0,VLOOKUP(C791,Tabla1[],3,FALSE))</f>
        <v>25</v>
      </c>
      <c r="J791" s="1051"/>
      <c r="K791" s="1157">
        <f t="shared" si="112"/>
        <v>1</v>
      </c>
      <c r="L791" s="1052">
        <f t="shared" si="113"/>
        <v>0</v>
      </c>
      <c r="M791" s="1021"/>
      <c r="N791" s="1025"/>
      <c r="O791" s="1026"/>
      <c r="P791" s="1128"/>
    </row>
    <row r="792" spans="1:16" ht="16.5" x14ac:dyDescent="0.3">
      <c r="A792" s="1020"/>
      <c r="B792" s="1175">
        <v>6</v>
      </c>
      <c r="C792" s="1417" t="s">
        <v>689</v>
      </c>
      <c r="D792" s="1420"/>
      <c r="E792" s="1046"/>
      <c r="F792" s="1177">
        <v>0.04</v>
      </c>
      <c r="G792" s="1048" t="str">
        <f>IF(C792=0,0,VLOOKUP(C792,Tabla1[],2,FALSE))</f>
        <v>Unidad</v>
      </c>
      <c r="H792" s="1049"/>
      <c r="I792" s="1050">
        <f>IF(C792=0,0,VLOOKUP(C792,Tabla1[],3,FALSE))</f>
        <v>100</v>
      </c>
      <c r="J792" s="1051"/>
      <c r="K792" s="1157">
        <f t="shared" si="112"/>
        <v>4</v>
      </c>
      <c r="L792" s="1052">
        <f t="shared" si="113"/>
        <v>0</v>
      </c>
      <c r="M792" s="1021"/>
      <c r="N792" s="1025"/>
      <c r="O792" s="1026"/>
      <c r="P792" s="1128"/>
    </row>
    <row r="793" spans="1:16" ht="16.5" x14ac:dyDescent="0.3">
      <c r="A793" s="1020"/>
      <c r="B793" s="1175">
        <v>7</v>
      </c>
      <c r="C793" s="1417" t="s">
        <v>641</v>
      </c>
      <c r="D793" s="1420"/>
      <c r="E793" s="1046"/>
      <c r="F793" s="1177">
        <v>0.02</v>
      </c>
      <c r="G793" s="1048" t="str">
        <f>IF(C793=0,0,VLOOKUP(C793,Tabla1[],2,FALSE))</f>
        <v>Unidad</v>
      </c>
      <c r="H793" s="1049"/>
      <c r="I793" s="1050">
        <f>IF(C793=0,0,VLOOKUP(C793,Tabla1[],3,FALSE))</f>
        <v>50</v>
      </c>
      <c r="J793" s="1051"/>
      <c r="K793" s="1157">
        <f t="shared" si="112"/>
        <v>1</v>
      </c>
      <c r="L793" s="1052">
        <f t="shared" si="113"/>
        <v>0</v>
      </c>
      <c r="M793" s="1021"/>
      <c r="N793" s="1025"/>
      <c r="O793" s="1026"/>
      <c r="P793" s="1128"/>
    </row>
    <row r="794" spans="1:16" ht="17.25" thickBot="1" x14ac:dyDescent="0.35">
      <c r="A794" s="1020"/>
      <c r="B794" s="1022"/>
      <c r="C794" s="1021"/>
      <c r="D794" s="1021"/>
      <c r="E794" s="1022"/>
      <c r="F794" s="1022"/>
      <c r="G794" s="1023"/>
      <c r="H794" s="1021"/>
      <c r="I794" s="1024"/>
      <c r="J794" s="1024"/>
      <c r="K794" s="1024"/>
      <c r="L794" s="1021"/>
      <c r="M794" s="1021"/>
      <c r="N794" s="1025"/>
      <c r="O794" s="1026"/>
      <c r="P794" s="1128"/>
    </row>
    <row r="795" spans="1:16" ht="17.25" thickBot="1" x14ac:dyDescent="0.35">
      <c r="A795" s="1020"/>
      <c r="B795" s="1022"/>
      <c r="C795" s="1021"/>
      <c r="D795" s="1021"/>
      <c r="E795" s="1022"/>
      <c r="F795" s="1408" t="s">
        <v>344</v>
      </c>
      <c r="G795" s="1409"/>
      <c r="H795" s="1409"/>
      <c r="I795" s="1410"/>
      <c r="J795" s="1024"/>
      <c r="K795" s="1158">
        <f>+SUM(K787:K793)</f>
        <v>24</v>
      </c>
      <c r="L795" s="1055">
        <f>+SUM(L787:L793)</f>
        <v>12220</v>
      </c>
      <c r="M795" s="1021"/>
      <c r="N795" s="1025"/>
      <c r="O795" s="1026"/>
      <c r="P795" s="1128"/>
    </row>
    <row r="796" spans="1:16" s="1131" customFormat="1" ht="17.25" thickBot="1" x14ac:dyDescent="0.35">
      <c r="A796" s="1020"/>
      <c r="B796" s="1022"/>
      <c r="C796" s="1021"/>
      <c r="D796" s="1021"/>
      <c r="E796" s="1022"/>
      <c r="F796" s="1022"/>
      <c r="G796" s="1023"/>
      <c r="H796" s="1021"/>
      <c r="I796" s="1024"/>
      <c r="J796" s="1024"/>
      <c r="K796" s="1024"/>
      <c r="L796" s="1021"/>
      <c r="M796" s="1021"/>
      <c r="N796" s="1025"/>
      <c r="O796" s="1026"/>
      <c r="P796" s="1128"/>
    </row>
    <row r="797" spans="1:16" s="1131" customFormat="1" ht="17.25" thickBot="1" x14ac:dyDescent="0.35">
      <c r="A797" s="1020"/>
      <c r="B797" s="1389" t="s">
        <v>382</v>
      </c>
      <c r="C797" s="1390"/>
      <c r="D797" s="1390"/>
      <c r="E797" s="1390"/>
      <c r="F797" s="1390"/>
      <c r="G797" s="1391"/>
      <c r="H797" s="1021"/>
      <c r="I797" s="1024"/>
      <c r="J797" s="1024"/>
      <c r="K797" s="1024"/>
      <c r="L797" s="1021"/>
      <c r="M797" s="1021"/>
      <c r="N797" s="1025"/>
      <c r="O797" s="1026"/>
      <c r="P797" s="1128"/>
    </row>
    <row r="798" spans="1:16" s="1131" customFormat="1" ht="16.5" x14ac:dyDescent="0.3">
      <c r="A798" s="1020"/>
      <c r="B798" s="1056" t="s">
        <v>49</v>
      </c>
      <c r="C798" s="1392" t="s">
        <v>341</v>
      </c>
      <c r="D798" s="1393"/>
      <c r="E798" s="1041" t="s">
        <v>380</v>
      </c>
      <c r="F798" s="1056" t="s">
        <v>25</v>
      </c>
      <c r="G798" s="1043" t="s">
        <v>24</v>
      </c>
      <c r="H798" s="1038"/>
      <c r="I798" s="1039" t="s">
        <v>342</v>
      </c>
      <c r="J798" s="1040"/>
      <c r="K798" s="1039" t="s">
        <v>27</v>
      </c>
      <c r="L798" s="1045" t="s">
        <v>381</v>
      </c>
      <c r="M798" s="1021"/>
      <c r="N798" s="1025"/>
      <c r="O798" s="1026"/>
      <c r="P798" s="1128"/>
    </row>
    <row r="799" spans="1:16" s="1131" customFormat="1" ht="16.5" x14ac:dyDescent="0.3">
      <c r="A799" s="1020"/>
      <c r="B799" s="1060"/>
      <c r="C799" s="1382"/>
      <c r="D799" s="1383"/>
      <c r="E799" s="1046"/>
      <c r="F799" s="1047"/>
      <c r="G799" s="1048"/>
      <c r="H799" s="1049"/>
      <c r="I799" s="1050">
        <f>IF(C799=0,0,VLOOKUP(C799,Tabla3[],3,FALSE))</f>
        <v>0</v>
      </c>
      <c r="J799" s="1024"/>
      <c r="K799" s="1157">
        <f>+F799*I799</f>
        <v>0</v>
      </c>
      <c r="L799" s="1052">
        <f>E799*I799</f>
        <v>0</v>
      </c>
      <c r="M799" s="1021"/>
      <c r="N799" s="1025"/>
      <c r="O799" s="1026"/>
      <c r="P799" s="1128"/>
    </row>
    <row r="800" spans="1:16" s="1131" customFormat="1" ht="16.5" x14ac:dyDescent="0.3">
      <c r="A800" s="1020"/>
      <c r="B800" s="1060"/>
      <c r="C800" s="1382"/>
      <c r="D800" s="1383"/>
      <c r="E800" s="1057"/>
      <c r="F800" s="1053"/>
      <c r="G800" s="1054"/>
      <c r="H800" s="1021"/>
      <c r="I800" s="1050">
        <f>IF(C800=0,0,VLOOKUP(C800,Tabla3[],3,FALSE))</f>
        <v>0</v>
      </c>
      <c r="J800" s="1024"/>
      <c r="K800" s="1157">
        <f t="shared" ref="K800:K802" si="114">+F800*I800</f>
        <v>0</v>
      </c>
      <c r="L800" s="1052">
        <f t="shared" ref="L800:L802" si="115">E800*I800</f>
        <v>0</v>
      </c>
      <c r="M800" s="1021"/>
      <c r="N800" s="1025"/>
      <c r="O800" s="1026"/>
      <c r="P800" s="1128"/>
    </row>
    <row r="801" spans="1:16" s="1131" customFormat="1" ht="16.5" x14ac:dyDescent="0.3">
      <c r="A801" s="1020"/>
      <c r="B801" s="1060"/>
      <c r="C801" s="1382"/>
      <c r="D801" s="1383"/>
      <c r="E801" s="1057"/>
      <c r="F801" s="1053"/>
      <c r="G801" s="1054"/>
      <c r="H801" s="1021"/>
      <c r="I801" s="1050">
        <f>IF(C801=0,0,VLOOKUP(C801,Tabla3[],3,FALSE))</f>
        <v>0</v>
      </c>
      <c r="J801" s="1024"/>
      <c r="K801" s="1157">
        <f t="shared" si="114"/>
        <v>0</v>
      </c>
      <c r="L801" s="1052">
        <f t="shared" si="115"/>
        <v>0</v>
      </c>
      <c r="M801" s="1021"/>
      <c r="N801" s="1025"/>
      <c r="O801" s="1026"/>
      <c r="P801" s="1128"/>
    </row>
    <row r="802" spans="1:16" s="1131" customFormat="1" ht="16.5" x14ac:dyDescent="0.3">
      <c r="A802" s="1020"/>
      <c r="B802" s="1060"/>
      <c r="C802" s="1384"/>
      <c r="D802" s="1385"/>
      <c r="E802" s="1057"/>
      <c r="F802" s="1053"/>
      <c r="G802" s="1054"/>
      <c r="H802" s="1021"/>
      <c r="I802" s="1050">
        <f>IF(C802=0,0,VLOOKUP(C802,Tabla3[],3,FALSE))</f>
        <v>0</v>
      </c>
      <c r="J802" s="1024"/>
      <c r="K802" s="1157">
        <f t="shared" si="114"/>
        <v>0</v>
      </c>
      <c r="L802" s="1052">
        <f t="shared" si="115"/>
        <v>0</v>
      </c>
      <c r="M802" s="1021"/>
      <c r="N802" s="1025"/>
      <c r="O802" s="1026"/>
      <c r="P802" s="1128"/>
    </row>
    <row r="803" spans="1:16" s="1131" customFormat="1" ht="17.25" thickBot="1" x14ac:dyDescent="0.35">
      <c r="A803" s="1020"/>
      <c r="B803" s="1022"/>
      <c r="C803" s="1021"/>
      <c r="D803" s="1021"/>
      <c r="E803" s="1022"/>
      <c r="F803" s="1022"/>
      <c r="G803" s="1023"/>
      <c r="H803" s="1021"/>
      <c r="I803" s="1024"/>
      <c r="J803" s="1024"/>
      <c r="K803" s="1024"/>
      <c r="L803" s="1021"/>
      <c r="M803" s="1021"/>
      <c r="N803" s="1025"/>
      <c r="O803" s="1026"/>
      <c r="P803" s="1128"/>
    </row>
    <row r="804" spans="1:16" s="1131" customFormat="1" ht="17.25" thickBot="1" x14ac:dyDescent="0.35">
      <c r="A804" s="1020"/>
      <c r="B804" s="1022"/>
      <c r="C804" s="1021"/>
      <c r="D804" s="1021"/>
      <c r="E804" s="1022"/>
      <c r="F804" s="1408" t="s">
        <v>387</v>
      </c>
      <c r="G804" s="1409"/>
      <c r="H804" s="1409"/>
      <c r="I804" s="1410"/>
      <c r="J804" s="1024"/>
      <c r="K804" s="1158">
        <f>+SUM(K799:K802)</f>
        <v>0</v>
      </c>
      <c r="L804" s="1055">
        <f>+SUM(L799:L802)</f>
        <v>0</v>
      </c>
      <c r="M804" s="1021"/>
      <c r="N804" s="1025"/>
      <c r="O804" s="1026"/>
      <c r="P804" s="1128"/>
    </row>
    <row r="805" spans="1:16" s="1131" customFormat="1" ht="17.25" thickBot="1" x14ac:dyDescent="0.35">
      <c r="A805" s="1020"/>
      <c r="B805" s="1022"/>
      <c r="C805" s="1021"/>
      <c r="D805" s="1021"/>
      <c r="E805" s="1022"/>
      <c r="F805" s="1022"/>
      <c r="G805" s="1023"/>
      <c r="H805" s="1021"/>
      <c r="I805" s="1024"/>
      <c r="J805" s="1024"/>
      <c r="K805" s="1024"/>
      <c r="L805" s="1021"/>
      <c r="M805" s="1021"/>
      <c r="N805" s="1025"/>
      <c r="O805" s="1026"/>
      <c r="P805" s="1128"/>
    </row>
    <row r="806" spans="1:16" s="1131" customFormat="1" ht="17.25" thickBot="1" x14ac:dyDescent="0.35">
      <c r="A806" s="1020"/>
      <c r="B806" s="1389" t="s">
        <v>345</v>
      </c>
      <c r="C806" s="1390"/>
      <c r="D806" s="1390"/>
      <c r="E806" s="1390"/>
      <c r="F806" s="1390"/>
      <c r="G806" s="1391"/>
      <c r="H806" s="1021"/>
      <c r="I806" s="1024"/>
      <c r="J806" s="1024"/>
      <c r="K806" s="1024"/>
      <c r="L806" s="1021"/>
      <c r="M806" s="1021"/>
      <c r="N806" s="1025"/>
      <c r="O806" s="1026"/>
      <c r="P806" s="1128"/>
    </row>
    <row r="807" spans="1:16" s="1131" customFormat="1" ht="16.5" x14ac:dyDescent="0.3">
      <c r="A807" s="1020"/>
      <c r="B807" s="1056" t="s">
        <v>49</v>
      </c>
      <c r="C807" s="1392" t="s">
        <v>341</v>
      </c>
      <c r="D807" s="1393"/>
      <c r="E807" s="1041" t="s">
        <v>380</v>
      </c>
      <c r="F807" s="1056" t="s">
        <v>25</v>
      </c>
      <c r="G807" s="1043" t="s">
        <v>24</v>
      </c>
      <c r="H807" s="1038"/>
      <c r="I807" s="1039" t="s">
        <v>342</v>
      </c>
      <c r="J807" s="1040"/>
      <c r="K807" s="1039" t="s">
        <v>27</v>
      </c>
      <c r="L807" s="1045" t="s">
        <v>381</v>
      </c>
      <c r="M807" s="1021"/>
      <c r="N807" s="1025"/>
      <c r="O807" s="1026"/>
      <c r="P807" s="1128"/>
    </row>
    <row r="808" spans="1:16" s="1131" customFormat="1" ht="16.5" customHeight="1" x14ac:dyDescent="0.3">
      <c r="A808" s="1020"/>
      <c r="B808" s="1060">
        <v>1</v>
      </c>
      <c r="C808" s="1420" t="s">
        <v>406</v>
      </c>
      <c r="D808" s="1420"/>
      <c r="E808" s="1046">
        <f>I783</f>
        <v>94</v>
      </c>
      <c r="F808" s="1047">
        <v>1</v>
      </c>
      <c r="G808" s="1048" t="str">
        <f>G787</f>
        <v>m²</v>
      </c>
      <c r="H808" s="1049"/>
      <c r="I808" s="1050">
        <v>21</v>
      </c>
      <c r="J808" s="1024"/>
      <c r="K808" s="1157">
        <f>+F808*I808</f>
        <v>21</v>
      </c>
      <c r="L808" s="1052">
        <f>E808*I808</f>
        <v>1974</v>
      </c>
      <c r="M808" s="1021"/>
      <c r="N808" s="1025"/>
      <c r="O808" s="1026"/>
      <c r="P808" s="1128"/>
    </row>
    <row r="809" spans="1:16" s="1131" customFormat="1" ht="16.5" x14ac:dyDescent="0.3">
      <c r="A809" s="1020"/>
      <c r="B809" s="1060"/>
      <c r="C809" s="1411"/>
      <c r="D809" s="1411"/>
      <c r="E809" s="1046"/>
      <c r="F809" s="1047"/>
      <c r="G809" s="1048"/>
      <c r="H809" s="1021"/>
      <c r="I809" s="1050">
        <f>IF(C809=0,0,VLOOKUP(C809,Tabla2[],3,FALSE))</f>
        <v>0</v>
      </c>
      <c r="J809" s="1024"/>
      <c r="K809" s="1157">
        <f>+F809*I809</f>
        <v>0</v>
      </c>
      <c r="L809" s="1052">
        <f t="shared" ref="L809:L810" si="116">E809*I809</f>
        <v>0</v>
      </c>
      <c r="M809" s="1021"/>
      <c r="N809" s="1025"/>
      <c r="O809" s="1026"/>
      <c r="P809" s="1128"/>
    </row>
    <row r="810" spans="1:16" s="1131" customFormat="1" ht="16.5" x14ac:dyDescent="0.3">
      <c r="A810" s="1020"/>
      <c r="B810" s="1060"/>
      <c r="C810" s="1412"/>
      <c r="D810" s="1412"/>
      <c r="E810" s="1046"/>
      <c r="F810" s="1053"/>
      <c r="G810" s="1048"/>
      <c r="H810" s="1021"/>
      <c r="I810" s="1050">
        <f>IF(C810=0,0,VLOOKUP(C810,Tabla2[],3,FALSE))</f>
        <v>0</v>
      </c>
      <c r="J810" s="1024"/>
      <c r="K810" s="1157">
        <f t="shared" ref="K810" si="117">+F810*I810</f>
        <v>0</v>
      </c>
      <c r="L810" s="1052">
        <f t="shared" si="116"/>
        <v>0</v>
      </c>
      <c r="M810" s="1021"/>
      <c r="N810" s="1025"/>
      <c r="O810" s="1026"/>
      <c r="P810" s="1128"/>
    </row>
    <row r="811" spans="1:16" s="1131" customFormat="1" ht="17.25" thickBot="1" x14ac:dyDescent="0.35">
      <c r="A811" s="1020"/>
      <c r="B811" s="1022"/>
      <c r="C811" s="1021"/>
      <c r="D811" s="1021"/>
      <c r="E811" s="1022"/>
      <c r="F811" s="1022"/>
      <c r="G811" s="1023"/>
      <c r="H811" s="1021"/>
      <c r="I811" s="1024"/>
      <c r="J811" s="1024"/>
      <c r="K811" s="1024"/>
      <c r="L811" s="1021"/>
      <c r="M811" s="1021"/>
      <c r="N811" s="1025"/>
      <c r="O811" s="1026"/>
      <c r="P811" s="1128"/>
    </row>
    <row r="812" spans="1:16" ht="17.25" thickBot="1" x14ac:dyDescent="0.35">
      <c r="A812" s="1020"/>
      <c r="B812" s="1022"/>
      <c r="C812" s="1021"/>
      <c r="D812" s="1021"/>
      <c r="E812" s="1022"/>
      <c r="F812" s="1408" t="s">
        <v>346</v>
      </c>
      <c r="G812" s="1409"/>
      <c r="H812" s="1409"/>
      <c r="I812" s="1410"/>
      <c r="J812" s="1024"/>
      <c r="K812" s="1158">
        <f>+SUM(K808:K810)</f>
        <v>21</v>
      </c>
      <c r="L812" s="1055">
        <f>+SUM(L808:L810)</f>
        <v>1974</v>
      </c>
      <c r="M812" s="1021"/>
      <c r="N812" s="1025"/>
      <c r="O812" s="1026"/>
      <c r="P812" s="1128"/>
    </row>
    <row r="813" spans="1:16" ht="16.5" x14ac:dyDescent="0.3">
      <c r="A813" s="1020"/>
      <c r="B813" s="1022"/>
      <c r="C813" s="1021"/>
      <c r="D813" s="1021"/>
      <c r="E813" s="1022"/>
      <c r="F813" s="1022"/>
      <c r="G813" s="1023"/>
      <c r="H813" s="1021"/>
      <c r="I813" s="1024"/>
      <c r="J813" s="1024"/>
      <c r="K813" s="1024"/>
      <c r="L813" s="1021"/>
      <c r="M813" s="1021"/>
      <c r="N813" s="1025"/>
      <c r="O813" s="1026"/>
      <c r="P813" s="1128"/>
    </row>
    <row r="814" spans="1:16" ht="15" customHeight="1" thickBot="1" x14ac:dyDescent="0.35">
      <c r="A814" s="1020"/>
      <c r="B814" s="1022"/>
      <c r="C814" s="1021"/>
      <c r="D814" s="1021"/>
      <c r="E814" s="1022"/>
      <c r="F814" s="1022"/>
      <c r="G814" s="1023"/>
      <c r="H814" s="1021"/>
      <c r="I814" s="1024"/>
      <c r="J814" s="1024"/>
      <c r="K814" s="1024"/>
      <c r="L814" s="1021"/>
      <c r="M814" s="1021"/>
      <c r="N814" s="1025"/>
      <c r="O814" s="1026"/>
      <c r="P814" s="1128"/>
    </row>
    <row r="815" spans="1:16" ht="17.25" thickBot="1" x14ac:dyDescent="0.35">
      <c r="A815" s="1020"/>
      <c r="B815" s="1022"/>
      <c r="C815" s="1021"/>
      <c r="D815" s="1021"/>
      <c r="E815" s="1022"/>
      <c r="F815" s="1408" t="s">
        <v>388</v>
      </c>
      <c r="G815" s="1409"/>
      <c r="H815" s="1409"/>
      <c r="I815" s="1410"/>
      <c r="J815" s="1024"/>
      <c r="K815" s="1158">
        <f>(+K795+K804+K812)</f>
        <v>45</v>
      </c>
      <c r="L815" s="1055">
        <f>(+L795+L804+L812)</f>
        <v>14194</v>
      </c>
      <c r="M815" s="1021"/>
      <c r="N815" s="1065"/>
      <c r="O815" s="1066"/>
      <c r="P815" s="1130"/>
    </row>
    <row r="816" spans="1:16" ht="7.5" customHeight="1" thickBot="1" x14ac:dyDescent="0.35">
      <c r="A816" s="1020"/>
      <c r="B816" s="1022"/>
      <c r="C816" s="1021"/>
      <c r="D816" s="1021"/>
      <c r="E816" s="1022"/>
      <c r="F816" s="1022"/>
      <c r="G816" s="1023"/>
      <c r="H816" s="1021"/>
      <c r="I816" s="1024"/>
      <c r="J816" s="1024"/>
      <c r="K816" s="1024"/>
      <c r="L816" s="1021"/>
      <c r="M816" s="1021"/>
      <c r="N816" s="1065"/>
      <c r="O816" s="1067"/>
      <c r="P816" s="1130"/>
    </row>
    <row r="817" spans="1:17" ht="17.25" thickBot="1" x14ac:dyDescent="0.35">
      <c r="A817" s="1020"/>
      <c r="B817" s="1022"/>
      <c r="C817" s="1021"/>
      <c r="D817" s="1021"/>
      <c r="E817" s="1022"/>
      <c r="F817" s="1408" t="s">
        <v>384</v>
      </c>
      <c r="G817" s="1409"/>
      <c r="H817" s="1409"/>
      <c r="I817" s="1410"/>
      <c r="J817" s="1024"/>
      <c r="K817" s="1158">
        <f>K815*$N$2</f>
        <v>18</v>
      </c>
      <c r="L817" s="1055">
        <f>L815*$N$2</f>
        <v>5677.6</v>
      </c>
      <c r="M817" s="1021"/>
      <c r="N817" s="1025"/>
      <c r="O817" s="1026"/>
      <c r="P817" s="1128"/>
    </row>
    <row r="818" spans="1:17" ht="7.5" customHeight="1" thickBot="1" x14ac:dyDescent="0.35">
      <c r="A818" s="1020"/>
      <c r="B818" s="1022"/>
      <c r="C818" s="1021"/>
      <c r="D818" s="1021"/>
      <c r="E818" s="1022"/>
      <c r="F818" s="1022"/>
      <c r="G818" s="1023"/>
      <c r="H818" s="1021"/>
      <c r="I818" s="1024"/>
      <c r="J818" s="1024"/>
      <c r="K818" s="1024"/>
      <c r="L818" s="1021"/>
      <c r="M818" s="1021"/>
      <c r="N818" s="1025"/>
      <c r="O818" s="1026"/>
      <c r="P818" s="1128"/>
    </row>
    <row r="819" spans="1:17" ht="17.25" thickBot="1" x14ac:dyDescent="0.35">
      <c r="A819" s="1020"/>
      <c r="B819" s="1022"/>
      <c r="C819" s="1021"/>
      <c r="D819" s="1021"/>
      <c r="E819" s="1022"/>
      <c r="F819" s="1408" t="s">
        <v>385</v>
      </c>
      <c r="G819" s="1409"/>
      <c r="H819" s="1409"/>
      <c r="I819" s="1410"/>
      <c r="J819" s="1024"/>
      <c r="K819" s="1158">
        <f>+K815+K817</f>
        <v>63</v>
      </c>
      <c r="L819" s="1055">
        <f>+L815+L817</f>
        <v>19871.599999999999</v>
      </c>
      <c r="M819" s="1021"/>
      <c r="N819" s="1025"/>
      <c r="O819" s="1026"/>
      <c r="P819" s="1128"/>
    </row>
    <row r="820" spans="1:17" ht="17.25" thickBot="1" x14ac:dyDescent="0.35">
      <c r="A820" s="1020"/>
      <c r="B820" s="1022"/>
      <c r="C820" s="1021"/>
      <c r="D820" s="1021"/>
      <c r="E820" s="1022"/>
      <c r="F820" s="1061"/>
      <c r="G820" s="1062"/>
      <c r="H820" s="1063"/>
      <c r="I820" s="1064"/>
      <c r="J820" s="1024"/>
      <c r="K820" s="1159"/>
      <c r="L820" s="1068">
        <f>L819/I783</f>
        <v>211.39999999999998</v>
      </c>
      <c r="M820" s="1069">
        <f>(K819-L820)*I783</f>
        <v>-13949.599999999999</v>
      </c>
      <c r="N820" s="1025"/>
      <c r="O820" s="1026"/>
      <c r="P820" s="1128"/>
    </row>
    <row r="823" spans="1:17" ht="16.5" x14ac:dyDescent="0.3">
      <c r="A823" s="1020"/>
      <c r="B823" s="1105" t="s">
        <v>379</v>
      </c>
      <c r="C823" s="1038"/>
      <c r="D823" s="1414" t="s">
        <v>341</v>
      </c>
      <c r="E823" s="1414"/>
      <c r="F823" s="1414"/>
      <c r="G823" s="1414"/>
      <c r="H823" s="1038"/>
      <c r="I823" s="1039" t="s">
        <v>25</v>
      </c>
      <c r="J823" s="1040"/>
      <c r="K823" s="1039" t="s">
        <v>24</v>
      </c>
      <c r="L823" s="1021"/>
      <c r="M823" s="1021"/>
      <c r="N823" s="1025"/>
      <c r="O823" s="1026"/>
      <c r="P823" s="1128"/>
    </row>
    <row r="824" spans="1:17" s="1037" customFormat="1" ht="30.75" customHeight="1" x14ac:dyDescent="0.25">
      <c r="A824" s="1033"/>
      <c r="B824" s="1074">
        <f>'(01)A. TRABAJO EXTRA.'!B50</f>
        <v>702.01</v>
      </c>
      <c r="C824" s="1034"/>
      <c r="D824" s="1400" t="str">
        <f>'(01)A. TRABAJO EXTRA.'!C50</f>
        <v>PUERTA DE METAL CON PIVOTE + SOBRELUZ + CHAPA</v>
      </c>
      <c r="E824" s="1401"/>
      <c r="F824" s="1401"/>
      <c r="G824" s="1401"/>
      <c r="H824" s="1075"/>
      <c r="I824" s="1074">
        <f>'(01)A. TRABAJO EXTRA.'!G50</f>
        <v>1</v>
      </c>
      <c r="J824" s="1076"/>
      <c r="K824" s="1155" t="str">
        <f>'(01)A. TRABAJO EXTRA.'!F50</f>
        <v>Unidad</v>
      </c>
      <c r="L824" s="1034"/>
      <c r="M824" s="1034"/>
      <c r="N824" s="1035"/>
      <c r="O824" s="1036"/>
      <c r="P824" s="1129"/>
      <c r="Q824" s="1132"/>
    </row>
    <row r="825" spans="1:17" ht="17.25" thickBot="1" x14ac:dyDescent="0.35">
      <c r="A825" s="1020"/>
      <c r="B825" s="1022"/>
      <c r="C825" s="1021"/>
      <c r="D825" s="1021"/>
      <c r="E825" s="1022"/>
      <c r="F825" s="1022"/>
      <c r="G825" s="1023"/>
      <c r="H825" s="1021"/>
      <c r="I825" s="1024"/>
      <c r="J825" s="1024"/>
      <c r="K825" s="1024"/>
      <c r="L825" s="1021"/>
      <c r="M825" s="1021"/>
      <c r="N825" s="1025"/>
      <c r="O825" s="1026"/>
      <c r="P825" s="1128"/>
    </row>
    <row r="826" spans="1:17" ht="17.25" thickBot="1" x14ac:dyDescent="0.35">
      <c r="A826" s="1020"/>
      <c r="B826" s="1389" t="s">
        <v>343</v>
      </c>
      <c r="C826" s="1390"/>
      <c r="D826" s="1390"/>
      <c r="E826" s="1390"/>
      <c r="F826" s="1390"/>
      <c r="G826" s="1391"/>
      <c r="H826" s="1021"/>
      <c r="I826" s="1024"/>
      <c r="J826" s="1024"/>
      <c r="K826" s="1024"/>
      <c r="L826" s="1021"/>
      <c r="M826" s="1021"/>
      <c r="N826" s="1025"/>
      <c r="O826" s="1026"/>
      <c r="P826" s="1128"/>
    </row>
    <row r="827" spans="1:17" ht="16.5" x14ac:dyDescent="0.3">
      <c r="A827" s="1020"/>
      <c r="B827" s="1042" t="s">
        <v>49</v>
      </c>
      <c r="C827" s="1406" t="s">
        <v>341</v>
      </c>
      <c r="D827" s="1407"/>
      <c r="E827" s="1041" t="s">
        <v>380</v>
      </c>
      <c r="F827" s="1042" t="s">
        <v>25</v>
      </c>
      <c r="G827" s="1043" t="s">
        <v>24</v>
      </c>
      <c r="H827" s="1044"/>
      <c r="I827" s="1039" t="s">
        <v>342</v>
      </c>
      <c r="J827" s="1040"/>
      <c r="K827" s="1156" t="s">
        <v>27</v>
      </c>
      <c r="L827" s="1045" t="s">
        <v>381</v>
      </c>
      <c r="M827" s="1021"/>
      <c r="N827" s="1025"/>
      <c r="O827" s="1026"/>
      <c r="P827" s="1128"/>
    </row>
    <row r="828" spans="1:17" ht="16.5" x14ac:dyDescent="0.3">
      <c r="A828" s="1020"/>
      <c r="B828" s="1060"/>
      <c r="C828" s="1402"/>
      <c r="D828" s="1403"/>
      <c r="E828" s="1046"/>
      <c r="F828" s="1047"/>
      <c r="G828" s="1048"/>
      <c r="H828" s="1049"/>
      <c r="I828" s="1050">
        <v>9</v>
      </c>
      <c r="J828" s="1051"/>
      <c r="K828" s="1157">
        <f>+F828*I828</f>
        <v>0</v>
      </c>
      <c r="L828" s="1052">
        <f>E828*I828</f>
        <v>0</v>
      </c>
      <c r="M828" s="1021"/>
      <c r="N828" s="1025"/>
      <c r="O828" s="1026"/>
      <c r="P828" s="1128"/>
    </row>
    <row r="829" spans="1:17" ht="16.5" x14ac:dyDescent="0.3">
      <c r="A829" s="1020"/>
      <c r="B829" s="1060"/>
      <c r="C829" s="1415"/>
      <c r="D829" s="1405"/>
      <c r="E829" s="1046"/>
      <c r="F829" s="1047"/>
      <c r="G829" s="1048"/>
      <c r="H829" s="1049"/>
      <c r="I829" s="1050">
        <f>IF(C829=0,0,VLOOKUP(C829,Tabla1[],3,FALSE))</f>
        <v>0</v>
      </c>
      <c r="J829" s="1051"/>
      <c r="K829" s="1157">
        <f t="shared" ref="K829:K838" si="118">+F829*I829</f>
        <v>0</v>
      </c>
      <c r="L829" s="1052">
        <f t="shared" ref="L829:L838" si="119">E829*I829</f>
        <v>0</v>
      </c>
      <c r="M829" s="1021"/>
      <c r="N829" s="1025"/>
      <c r="O829" s="1026"/>
      <c r="P829" s="1128"/>
    </row>
    <row r="830" spans="1:17" ht="16.5" x14ac:dyDescent="0.3">
      <c r="A830" s="1020"/>
      <c r="B830" s="1060"/>
      <c r="C830" s="1404"/>
      <c r="D830" s="1405"/>
      <c r="E830" s="1046"/>
      <c r="F830" s="1047"/>
      <c r="G830" s="1048"/>
      <c r="H830" s="1049"/>
      <c r="I830" s="1050">
        <f>IF(C830=0,0,VLOOKUP(C830,Tabla1[],3,FALSE))</f>
        <v>0</v>
      </c>
      <c r="J830" s="1051"/>
      <c r="K830" s="1157">
        <f t="shared" si="118"/>
        <v>0</v>
      </c>
      <c r="L830" s="1052">
        <f t="shared" si="119"/>
        <v>0</v>
      </c>
      <c r="M830" s="1021"/>
      <c r="N830" s="1025"/>
      <c r="O830" s="1026"/>
      <c r="P830" s="1128"/>
    </row>
    <row r="831" spans="1:17" ht="16.5" x14ac:dyDescent="0.3">
      <c r="A831" s="1020"/>
      <c r="B831" s="1060"/>
      <c r="C831" s="1411"/>
      <c r="D831" s="1411"/>
      <c r="E831" s="1046"/>
      <c r="F831" s="1047"/>
      <c r="G831" s="1048"/>
      <c r="H831" s="1049"/>
      <c r="I831" s="1050">
        <f>IF(C831=0,0,VLOOKUP(C831,Tabla1[],3,FALSE))</f>
        <v>0</v>
      </c>
      <c r="J831" s="1051"/>
      <c r="K831" s="1157">
        <f t="shared" si="118"/>
        <v>0</v>
      </c>
      <c r="L831" s="1052">
        <f t="shared" si="119"/>
        <v>0</v>
      </c>
      <c r="M831" s="1021"/>
      <c r="N831" s="1025"/>
      <c r="O831" s="1026"/>
      <c r="P831" s="1128"/>
    </row>
    <row r="832" spans="1:17" ht="16.5" x14ac:dyDescent="0.3">
      <c r="A832" s="1020"/>
      <c r="B832" s="1060"/>
      <c r="C832" s="1413"/>
      <c r="D832" s="1413"/>
      <c r="E832" s="1046"/>
      <c r="F832" s="1047"/>
      <c r="G832" s="1048"/>
      <c r="H832" s="1049"/>
      <c r="I832" s="1050">
        <f>IF(C832=0,0,VLOOKUP(C832,Tabla1[],3,FALSE))</f>
        <v>0</v>
      </c>
      <c r="J832" s="1051"/>
      <c r="K832" s="1157">
        <f t="shared" si="118"/>
        <v>0</v>
      </c>
      <c r="L832" s="1052">
        <f t="shared" si="119"/>
        <v>0</v>
      </c>
      <c r="M832" s="1021"/>
      <c r="N832" s="1025"/>
      <c r="O832" s="1026"/>
      <c r="P832" s="1128"/>
    </row>
    <row r="833" spans="1:16" ht="16.5" x14ac:dyDescent="0.3">
      <c r="A833" s="1020"/>
      <c r="B833" s="1060"/>
      <c r="C833" s="1413"/>
      <c r="D833" s="1413"/>
      <c r="E833" s="1046"/>
      <c r="F833" s="1047"/>
      <c r="G833" s="1048"/>
      <c r="H833" s="1049"/>
      <c r="I833" s="1050">
        <f>IF(C833=0,0,VLOOKUP(C833,Tabla1[],3,FALSE))</f>
        <v>0</v>
      </c>
      <c r="J833" s="1051"/>
      <c r="K833" s="1157">
        <f t="shared" si="118"/>
        <v>0</v>
      </c>
      <c r="L833" s="1052">
        <f t="shared" si="119"/>
        <v>0</v>
      </c>
      <c r="M833" s="1021"/>
      <c r="N833" s="1025"/>
      <c r="O833" s="1026"/>
      <c r="P833" s="1128"/>
    </row>
    <row r="834" spans="1:16" ht="16.5" x14ac:dyDescent="0.3">
      <c r="A834" s="1020"/>
      <c r="B834" s="1060"/>
      <c r="C834" s="1413"/>
      <c r="D834" s="1413"/>
      <c r="E834" s="1046"/>
      <c r="F834" s="1047"/>
      <c r="G834" s="1048"/>
      <c r="H834" s="1049"/>
      <c r="I834" s="1050">
        <f>IF(C834=0,0,VLOOKUP(C834,Tabla1[],3,FALSE))</f>
        <v>0</v>
      </c>
      <c r="J834" s="1051"/>
      <c r="K834" s="1157">
        <f t="shared" si="118"/>
        <v>0</v>
      </c>
      <c r="L834" s="1052">
        <f t="shared" si="119"/>
        <v>0</v>
      </c>
      <c r="M834" s="1021"/>
      <c r="N834" s="1025"/>
      <c r="O834" s="1026"/>
      <c r="P834" s="1128"/>
    </row>
    <row r="835" spans="1:16" ht="16.5" x14ac:dyDescent="0.3">
      <c r="A835" s="1020"/>
      <c r="B835" s="1060"/>
      <c r="C835" s="1413"/>
      <c r="D835" s="1413"/>
      <c r="E835" s="1046"/>
      <c r="F835" s="1047"/>
      <c r="G835" s="1048"/>
      <c r="H835" s="1049"/>
      <c r="I835" s="1050">
        <f>IF(C835=0,0,VLOOKUP(C835,Tabla1[],3,FALSE))</f>
        <v>0</v>
      </c>
      <c r="J835" s="1051"/>
      <c r="K835" s="1157">
        <f t="shared" si="118"/>
        <v>0</v>
      </c>
      <c r="L835" s="1052">
        <f t="shared" si="119"/>
        <v>0</v>
      </c>
      <c r="M835" s="1021"/>
      <c r="N835" s="1025"/>
      <c r="O835" s="1026"/>
      <c r="P835" s="1128"/>
    </row>
    <row r="836" spans="1:16" ht="16.5" x14ac:dyDescent="0.3">
      <c r="A836" s="1020"/>
      <c r="B836" s="1060"/>
      <c r="C836" s="1413"/>
      <c r="D836" s="1413"/>
      <c r="E836" s="1046"/>
      <c r="F836" s="1047"/>
      <c r="G836" s="1048"/>
      <c r="H836" s="1049"/>
      <c r="I836" s="1050">
        <f>IF(C836=0,0,VLOOKUP(C836,Tabla1[],3,FALSE))</f>
        <v>0</v>
      </c>
      <c r="J836" s="1051"/>
      <c r="K836" s="1157">
        <f t="shared" si="118"/>
        <v>0</v>
      </c>
      <c r="L836" s="1052">
        <f t="shared" si="119"/>
        <v>0</v>
      </c>
      <c r="M836" s="1021"/>
      <c r="N836" s="1025"/>
      <c r="O836" s="1026"/>
      <c r="P836" s="1128"/>
    </row>
    <row r="837" spans="1:16" s="1131" customFormat="1" ht="16.5" x14ac:dyDescent="0.3">
      <c r="A837" s="1020"/>
      <c r="B837" s="1060"/>
      <c r="C837" s="1413"/>
      <c r="D837" s="1413"/>
      <c r="E837" s="1046"/>
      <c r="F837" s="1047"/>
      <c r="G837" s="1048"/>
      <c r="H837" s="1049"/>
      <c r="I837" s="1050">
        <f>IF(C837=0,0,VLOOKUP(C837,Tabla1[],3,FALSE))</f>
        <v>0</v>
      </c>
      <c r="J837" s="1051"/>
      <c r="K837" s="1157">
        <f t="shared" si="118"/>
        <v>0</v>
      </c>
      <c r="L837" s="1052">
        <f t="shared" si="119"/>
        <v>0</v>
      </c>
      <c r="M837" s="1021"/>
      <c r="N837" s="1025"/>
      <c r="O837" s="1026"/>
      <c r="P837" s="1128"/>
    </row>
    <row r="838" spans="1:16" s="1131" customFormat="1" ht="16.5" x14ac:dyDescent="0.3">
      <c r="A838" s="1020"/>
      <c r="B838" s="1060"/>
      <c r="C838" s="1413"/>
      <c r="D838" s="1413"/>
      <c r="E838" s="1046"/>
      <c r="F838" s="1047"/>
      <c r="G838" s="1048"/>
      <c r="H838" s="1049"/>
      <c r="I838" s="1050">
        <f>IF(C838=0,0,VLOOKUP(C838,Tabla1[],3,FALSE))</f>
        <v>0</v>
      </c>
      <c r="J838" s="1051"/>
      <c r="K838" s="1157">
        <f t="shared" si="118"/>
        <v>0</v>
      </c>
      <c r="L838" s="1052">
        <f t="shared" si="119"/>
        <v>0</v>
      </c>
      <c r="M838" s="1021"/>
      <c r="N838" s="1025"/>
      <c r="O838" s="1026"/>
      <c r="P838" s="1128"/>
    </row>
    <row r="839" spans="1:16" s="1131" customFormat="1" ht="17.25" thickBot="1" x14ac:dyDescent="0.35">
      <c r="A839" s="1020"/>
      <c r="B839" s="1022"/>
      <c r="C839" s="1021"/>
      <c r="D839" s="1021"/>
      <c r="E839" s="1022"/>
      <c r="F839" s="1022"/>
      <c r="G839" s="1023"/>
      <c r="H839" s="1021"/>
      <c r="I839" s="1024"/>
      <c r="J839" s="1024"/>
      <c r="K839" s="1024"/>
      <c r="L839" s="1021"/>
      <c r="M839" s="1021"/>
      <c r="N839" s="1025"/>
      <c r="O839" s="1026"/>
      <c r="P839" s="1128"/>
    </row>
    <row r="840" spans="1:16" s="1131" customFormat="1" ht="17.25" thickBot="1" x14ac:dyDescent="0.35">
      <c r="A840" s="1020"/>
      <c r="B840" s="1022"/>
      <c r="C840" s="1021"/>
      <c r="D840" s="1021"/>
      <c r="E840" s="1022"/>
      <c r="F840" s="1408" t="s">
        <v>344</v>
      </c>
      <c r="G840" s="1409"/>
      <c r="H840" s="1409"/>
      <c r="I840" s="1410"/>
      <c r="J840" s="1024"/>
      <c r="K840" s="1158">
        <f>+SUM(K828:K838)</f>
        <v>0</v>
      </c>
      <c r="L840" s="1055">
        <f>+SUM(L828:L838)</f>
        <v>0</v>
      </c>
      <c r="M840" s="1021"/>
      <c r="N840" s="1025"/>
      <c r="O840" s="1026"/>
      <c r="P840" s="1128"/>
    </row>
    <row r="841" spans="1:16" s="1131" customFormat="1" ht="17.25" thickBot="1" x14ac:dyDescent="0.35">
      <c r="A841" s="1020"/>
      <c r="B841" s="1022"/>
      <c r="C841" s="1021"/>
      <c r="D841" s="1021"/>
      <c r="E841" s="1022"/>
      <c r="F841" s="1022"/>
      <c r="G841" s="1023"/>
      <c r="H841" s="1021"/>
      <c r="I841" s="1024"/>
      <c r="J841" s="1024"/>
      <c r="K841" s="1024"/>
      <c r="L841" s="1021"/>
      <c r="M841" s="1021"/>
      <c r="N841" s="1025"/>
      <c r="O841" s="1026"/>
      <c r="P841" s="1128"/>
    </row>
    <row r="842" spans="1:16" s="1131" customFormat="1" ht="17.25" thickBot="1" x14ac:dyDescent="0.35">
      <c r="A842" s="1020"/>
      <c r="B842" s="1389" t="s">
        <v>382</v>
      </c>
      <c r="C842" s="1390"/>
      <c r="D842" s="1390"/>
      <c r="E842" s="1390"/>
      <c r="F842" s="1390"/>
      <c r="G842" s="1391"/>
      <c r="H842" s="1021"/>
      <c r="I842" s="1024"/>
      <c r="J842" s="1024"/>
      <c r="K842" s="1024"/>
      <c r="L842" s="1021"/>
      <c r="M842" s="1021"/>
      <c r="N842" s="1025"/>
      <c r="O842" s="1026"/>
      <c r="P842" s="1128"/>
    </row>
    <row r="843" spans="1:16" s="1131" customFormat="1" ht="16.5" x14ac:dyDescent="0.3">
      <c r="A843" s="1020"/>
      <c r="B843" s="1056" t="s">
        <v>49</v>
      </c>
      <c r="C843" s="1392" t="s">
        <v>341</v>
      </c>
      <c r="D843" s="1393"/>
      <c r="E843" s="1041" t="s">
        <v>380</v>
      </c>
      <c r="F843" s="1056" t="s">
        <v>25</v>
      </c>
      <c r="G843" s="1043" t="s">
        <v>24</v>
      </c>
      <c r="H843" s="1038"/>
      <c r="I843" s="1039" t="s">
        <v>342</v>
      </c>
      <c r="J843" s="1040"/>
      <c r="K843" s="1039" t="s">
        <v>27</v>
      </c>
      <c r="L843" s="1045" t="s">
        <v>381</v>
      </c>
      <c r="M843" s="1021"/>
      <c r="N843" s="1025"/>
      <c r="O843" s="1026"/>
      <c r="P843" s="1128"/>
    </row>
    <row r="844" spans="1:16" s="1131" customFormat="1" ht="16.5" x14ac:dyDescent="0.3">
      <c r="A844" s="1020"/>
      <c r="B844" s="1060"/>
      <c r="C844" s="1382"/>
      <c r="D844" s="1383"/>
      <c r="E844" s="1046"/>
      <c r="F844" s="1047"/>
      <c r="G844" s="1048"/>
      <c r="H844" s="1049"/>
      <c r="I844" s="1050">
        <f>IF(C844=0,0,VLOOKUP(C844,Tabla3[],3,FALSE))</f>
        <v>0</v>
      </c>
      <c r="J844" s="1024"/>
      <c r="K844" s="1157">
        <f>+F844*I844</f>
        <v>0</v>
      </c>
      <c r="L844" s="1052">
        <f>E844*I844</f>
        <v>0</v>
      </c>
      <c r="M844" s="1021"/>
      <c r="N844" s="1025"/>
      <c r="O844" s="1026"/>
      <c r="P844" s="1128"/>
    </row>
    <row r="845" spans="1:16" s="1131" customFormat="1" ht="16.5" x14ac:dyDescent="0.3">
      <c r="A845" s="1020"/>
      <c r="B845" s="1060"/>
      <c r="C845" s="1382"/>
      <c r="D845" s="1383"/>
      <c r="E845" s="1057"/>
      <c r="F845" s="1053"/>
      <c r="G845" s="1054"/>
      <c r="H845" s="1021"/>
      <c r="I845" s="1050">
        <f>IF(C845=0,0,VLOOKUP(C845,Tabla3[],3,FALSE))</f>
        <v>0</v>
      </c>
      <c r="J845" s="1024"/>
      <c r="K845" s="1157">
        <f t="shared" ref="K845:K847" si="120">+F845*I845</f>
        <v>0</v>
      </c>
      <c r="L845" s="1052">
        <f t="shared" ref="L845:L847" si="121">E845*I845</f>
        <v>0</v>
      </c>
      <c r="M845" s="1021"/>
      <c r="N845" s="1025"/>
      <c r="O845" s="1026"/>
      <c r="P845" s="1128"/>
    </row>
    <row r="846" spans="1:16" s="1131" customFormat="1" ht="16.5" x14ac:dyDescent="0.3">
      <c r="A846" s="1020"/>
      <c r="B846" s="1060"/>
      <c r="C846" s="1382"/>
      <c r="D846" s="1383"/>
      <c r="E846" s="1057"/>
      <c r="F846" s="1053"/>
      <c r="G846" s="1054"/>
      <c r="H846" s="1021"/>
      <c r="I846" s="1050">
        <f>IF(C846=0,0,VLOOKUP(C846,Tabla3[],3,FALSE))</f>
        <v>0</v>
      </c>
      <c r="J846" s="1024"/>
      <c r="K846" s="1157">
        <f t="shared" si="120"/>
        <v>0</v>
      </c>
      <c r="L846" s="1052">
        <f t="shared" si="121"/>
        <v>0</v>
      </c>
      <c r="M846" s="1021"/>
      <c r="N846" s="1025"/>
      <c r="O846" s="1026"/>
      <c r="P846" s="1128"/>
    </row>
    <row r="847" spans="1:16" s="1131" customFormat="1" ht="16.5" x14ac:dyDescent="0.3">
      <c r="A847" s="1020"/>
      <c r="B847" s="1060"/>
      <c r="C847" s="1384"/>
      <c r="D847" s="1385"/>
      <c r="E847" s="1057"/>
      <c r="F847" s="1053"/>
      <c r="G847" s="1054"/>
      <c r="H847" s="1021"/>
      <c r="I847" s="1050">
        <f>IF(C847=0,0,VLOOKUP(C847,Tabla3[],3,FALSE))</f>
        <v>0</v>
      </c>
      <c r="J847" s="1024"/>
      <c r="K847" s="1157">
        <f t="shared" si="120"/>
        <v>0</v>
      </c>
      <c r="L847" s="1052">
        <f t="shared" si="121"/>
        <v>0</v>
      </c>
      <c r="M847" s="1021"/>
      <c r="N847" s="1025"/>
      <c r="O847" s="1026"/>
      <c r="P847" s="1128"/>
    </row>
    <row r="848" spans="1:16" s="1131" customFormat="1" ht="17.25" thickBot="1" x14ac:dyDescent="0.35">
      <c r="A848" s="1020"/>
      <c r="B848" s="1022"/>
      <c r="C848" s="1021"/>
      <c r="D848" s="1021"/>
      <c r="E848" s="1022"/>
      <c r="F848" s="1022"/>
      <c r="G848" s="1023"/>
      <c r="H848" s="1021"/>
      <c r="I848" s="1024"/>
      <c r="J848" s="1024"/>
      <c r="K848" s="1024"/>
      <c r="L848" s="1021"/>
      <c r="M848" s="1021"/>
      <c r="N848" s="1025"/>
      <c r="O848" s="1026"/>
      <c r="P848" s="1128"/>
    </row>
    <row r="849" spans="1:16" s="1131" customFormat="1" ht="17.25" thickBot="1" x14ac:dyDescent="0.35">
      <c r="A849" s="1020"/>
      <c r="B849" s="1022"/>
      <c r="C849" s="1021"/>
      <c r="D849" s="1021"/>
      <c r="E849" s="1022"/>
      <c r="F849" s="1408" t="s">
        <v>387</v>
      </c>
      <c r="G849" s="1409"/>
      <c r="H849" s="1409"/>
      <c r="I849" s="1410"/>
      <c r="J849" s="1024"/>
      <c r="K849" s="1158">
        <f>+SUM(K844:K847)</f>
        <v>0</v>
      </c>
      <c r="L849" s="1055">
        <f>+SUM(L844:L847)</f>
        <v>0</v>
      </c>
      <c r="M849" s="1021"/>
      <c r="N849" s="1025"/>
      <c r="O849" s="1026"/>
      <c r="P849" s="1128"/>
    </row>
    <row r="850" spans="1:16" s="1131" customFormat="1" ht="17.25" thickBot="1" x14ac:dyDescent="0.35">
      <c r="A850" s="1020"/>
      <c r="B850" s="1022"/>
      <c r="C850" s="1021"/>
      <c r="D850" s="1021"/>
      <c r="E850" s="1022"/>
      <c r="F850" s="1022"/>
      <c r="G850" s="1023"/>
      <c r="H850" s="1021"/>
      <c r="I850" s="1024"/>
      <c r="J850" s="1024"/>
      <c r="K850" s="1024"/>
      <c r="L850" s="1021"/>
      <c r="M850" s="1021"/>
      <c r="N850" s="1025"/>
      <c r="O850" s="1026"/>
      <c r="P850" s="1128"/>
    </row>
    <row r="851" spans="1:16" s="1131" customFormat="1" ht="17.25" thickBot="1" x14ac:dyDescent="0.35">
      <c r="A851" s="1020"/>
      <c r="B851" s="1389" t="s">
        <v>345</v>
      </c>
      <c r="C851" s="1390"/>
      <c r="D851" s="1390"/>
      <c r="E851" s="1390"/>
      <c r="F851" s="1390"/>
      <c r="G851" s="1391"/>
      <c r="H851" s="1021"/>
      <c r="I851" s="1024"/>
      <c r="J851" s="1024"/>
      <c r="K851" s="1024"/>
      <c r="L851" s="1021"/>
      <c r="M851" s="1021"/>
      <c r="N851" s="1025"/>
      <c r="O851" s="1026"/>
      <c r="P851" s="1128"/>
    </row>
    <row r="852" spans="1:16" s="1131" customFormat="1" ht="16.5" x14ac:dyDescent="0.3">
      <c r="A852" s="1020"/>
      <c r="B852" s="1056" t="s">
        <v>49</v>
      </c>
      <c r="C852" s="1392" t="s">
        <v>341</v>
      </c>
      <c r="D852" s="1393"/>
      <c r="E852" s="1041" t="s">
        <v>380</v>
      </c>
      <c r="F852" s="1056" t="s">
        <v>25</v>
      </c>
      <c r="G852" s="1043" t="s">
        <v>24</v>
      </c>
      <c r="H852" s="1038"/>
      <c r="I852" s="1039" t="s">
        <v>342</v>
      </c>
      <c r="J852" s="1040"/>
      <c r="K852" s="1039" t="s">
        <v>27</v>
      </c>
      <c r="L852" s="1045" t="s">
        <v>381</v>
      </c>
      <c r="M852" s="1021"/>
      <c r="N852" s="1025"/>
      <c r="O852" s="1026"/>
      <c r="P852" s="1128"/>
    </row>
    <row r="853" spans="1:16" s="1131" customFormat="1" ht="33" customHeight="1" x14ac:dyDescent="0.3">
      <c r="A853" s="1020"/>
      <c r="B853" s="1060">
        <v>1</v>
      </c>
      <c r="C853" s="1421" t="s">
        <v>943</v>
      </c>
      <c r="D853" s="1421"/>
      <c r="E853" s="1046">
        <f>I824</f>
        <v>1</v>
      </c>
      <c r="F853" s="1047">
        <f>ROUND(E853/I824,2)</f>
        <v>1</v>
      </c>
      <c r="G853" s="1050" t="str">
        <f>K824</f>
        <v>Unidad</v>
      </c>
      <c r="H853" s="1049"/>
      <c r="I853" s="1050">
        <v>2515</v>
      </c>
      <c r="J853" s="1024"/>
      <c r="K853" s="1157">
        <f>+F853*I853</f>
        <v>2515</v>
      </c>
      <c r="L853" s="1052">
        <f>E853*I853</f>
        <v>2515</v>
      </c>
      <c r="M853" s="1021"/>
      <c r="N853" s="1025"/>
      <c r="O853" s="1026"/>
      <c r="P853" s="1128"/>
    </row>
    <row r="854" spans="1:16" s="1131" customFormat="1" ht="16.5" x14ac:dyDescent="0.3">
      <c r="A854" s="1020"/>
      <c r="B854" s="1060"/>
      <c r="C854" s="1411"/>
      <c r="D854" s="1411"/>
      <c r="E854" s="1046"/>
      <c r="F854" s="1047"/>
      <c r="G854" s="1048"/>
      <c r="H854" s="1021"/>
      <c r="I854" s="1050">
        <f>IF(C854=0,0,VLOOKUP(C854,Tabla2[],3,FALSE))</f>
        <v>0</v>
      </c>
      <c r="J854" s="1024"/>
      <c r="K854" s="1157">
        <f>+F854*I854</f>
        <v>0</v>
      </c>
      <c r="L854" s="1052">
        <f t="shared" ref="L854:L855" si="122">E854*I854</f>
        <v>0</v>
      </c>
      <c r="M854" s="1021"/>
      <c r="N854" s="1025"/>
      <c r="O854" s="1026"/>
      <c r="P854" s="1128"/>
    </row>
    <row r="855" spans="1:16" s="1131" customFormat="1" ht="16.5" x14ac:dyDescent="0.3">
      <c r="A855" s="1020"/>
      <c r="B855" s="1060"/>
      <c r="C855" s="1412"/>
      <c r="D855" s="1412"/>
      <c r="E855" s="1046"/>
      <c r="F855" s="1053"/>
      <c r="G855" s="1048"/>
      <c r="H855" s="1021"/>
      <c r="I855" s="1050">
        <f>IF(C855=0,0,VLOOKUP(C855,Tabla2[],3,FALSE))</f>
        <v>0</v>
      </c>
      <c r="J855" s="1024"/>
      <c r="K855" s="1157">
        <f t="shared" ref="K855" si="123">+F855*I855</f>
        <v>0</v>
      </c>
      <c r="L855" s="1052">
        <f t="shared" si="122"/>
        <v>0</v>
      </c>
      <c r="M855" s="1021"/>
      <c r="N855" s="1025"/>
      <c r="O855" s="1026"/>
      <c r="P855" s="1128"/>
    </row>
    <row r="856" spans="1:16" s="1131" customFormat="1" ht="17.25" thickBot="1" x14ac:dyDescent="0.35">
      <c r="A856" s="1020"/>
      <c r="B856" s="1022"/>
      <c r="C856" s="1021"/>
      <c r="D856" s="1021"/>
      <c r="E856" s="1022"/>
      <c r="F856" s="1022"/>
      <c r="G856" s="1023"/>
      <c r="H856" s="1021"/>
      <c r="I856" s="1024"/>
      <c r="J856" s="1024"/>
      <c r="K856" s="1024"/>
      <c r="L856" s="1021"/>
      <c r="M856" s="1021"/>
      <c r="N856" s="1025"/>
      <c r="O856" s="1026"/>
      <c r="P856" s="1128"/>
    </row>
    <row r="857" spans="1:16" s="1131" customFormat="1" ht="17.25" thickBot="1" x14ac:dyDescent="0.35">
      <c r="A857" s="1020"/>
      <c r="B857" s="1022"/>
      <c r="C857" s="1021"/>
      <c r="D857" s="1021"/>
      <c r="E857" s="1022"/>
      <c r="F857" s="1408" t="s">
        <v>346</v>
      </c>
      <c r="G857" s="1409"/>
      <c r="H857" s="1409"/>
      <c r="I857" s="1410"/>
      <c r="J857" s="1024"/>
      <c r="K857" s="1158">
        <f>+SUM(K853:K855)</f>
        <v>2515</v>
      </c>
      <c r="L857" s="1055">
        <f>+SUM(L853:L855)</f>
        <v>2515</v>
      </c>
      <c r="M857" s="1021"/>
      <c r="N857" s="1025"/>
      <c r="O857" s="1026"/>
      <c r="P857" s="1128"/>
    </row>
    <row r="858" spans="1:16" s="1131" customFormat="1" ht="16.5" x14ac:dyDescent="0.3">
      <c r="A858" s="1020"/>
      <c r="B858" s="1022"/>
      <c r="C858" s="1021"/>
      <c r="D858" s="1021"/>
      <c r="E858" s="1022"/>
      <c r="F858" s="1022"/>
      <c r="G858" s="1023"/>
      <c r="H858" s="1021"/>
      <c r="I858" s="1024"/>
      <c r="J858" s="1024"/>
      <c r="K858" s="1024"/>
      <c r="L858" s="1021"/>
      <c r="M858" s="1021"/>
      <c r="N858" s="1025"/>
      <c r="O858" s="1026"/>
      <c r="P858" s="1128"/>
    </row>
    <row r="859" spans="1:16" s="1131" customFormat="1" ht="15" customHeight="1" thickBot="1" x14ac:dyDescent="0.35">
      <c r="A859" s="1020"/>
      <c r="B859" s="1022"/>
      <c r="C859" s="1021"/>
      <c r="D859" s="1021"/>
      <c r="E859" s="1022"/>
      <c r="F859" s="1022"/>
      <c r="G859" s="1023"/>
      <c r="H859" s="1021"/>
      <c r="I859" s="1024"/>
      <c r="J859" s="1024"/>
      <c r="K859" s="1024"/>
      <c r="L859" s="1021"/>
      <c r="M859" s="1021"/>
      <c r="N859" s="1025"/>
      <c r="O859" s="1026"/>
      <c r="P859" s="1128"/>
    </row>
    <row r="860" spans="1:16" s="1131" customFormat="1" ht="17.25" thickBot="1" x14ac:dyDescent="0.35">
      <c r="A860" s="1020"/>
      <c r="B860" s="1022"/>
      <c r="C860" s="1021"/>
      <c r="D860" s="1021"/>
      <c r="E860" s="1022"/>
      <c r="F860" s="1408" t="s">
        <v>388</v>
      </c>
      <c r="G860" s="1409"/>
      <c r="H860" s="1409"/>
      <c r="I860" s="1410"/>
      <c r="J860" s="1024"/>
      <c r="K860" s="1158">
        <f>(+K840+K849+K857)</f>
        <v>2515</v>
      </c>
      <c r="L860" s="1055">
        <f>(+L840+L849+L857)</f>
        <v>2515</v>
      </c>
      <c r="M860" s="1021"/>
      <c r="N860" s="1065"/>
      <c r="O860" s="1066"/>
      <c r="P860" s="1130"/>
    </row>
    <row r="861" spans="1:16" s="1131" customFormat="1" ht="7.5" customHeight="1" thickBot="1" x14ac:dyDescent="0.35">
      <c r="A861" s="1020"/>
      <c r="B861" s="1022"/>
      <c r="C861" s="1021"/>
      <c r="D861" s="1021"/>
      <c r="E861" s="1022"/>
      <c r="F861" s="1022"/>
      <c r="G861" s="1023"/>
      <c r="H861" s="1021"/>
      <c r="I861" s="1024"/>
      <c r="J861" s="1024"/>
      <c r="K861" s="1024"/>
      <c r="L861" s="1021"/>
      <c r="M861" s="1021"/>
      <c r="N861" s="1065"/>
      <c r="O861" s="1067"/>
      <c r="P861" s="1130"/>
    </row>
    <row r="862" spans="1:16" s="1131" customFormat="1" ht="17.25" thickBot="1" x14ac:dyDescent="0.35">
      <c r="A862" s="1020"/>
      <c r="B862" s="1022"/>
      <c r="C862" s="1021"/>
      <c r="D862" s="1021"/>
      <c r="E862" s="1022"/>
      <c r="F862" s="1408" t="s">
        <v>384</v>
      </c>
      <c r="G862" s="1409"/>
      <c r="H862" s="1409"/>
      <c r="I862" s="1410"/>
      <c r="J862" s="1024"/>
      <c r="K862" s="1158">
        <f>K860*$N$2</f>
        <v>1006</v>
      </c>
      <c r="L862" s="1055">
        <f>L860*$N$2</f>
        <v>1006</v>
      </c>
      <c r="M862" s="1021"/>
      <c r="N862" s="1025"/>
      <c r="O862" s="1026"/>
      <c r="P862" s="1128"/>
    </row>
    <row r="863" spans="1:16" s="1131" customFormat="1" ht="7.5" customHeight="1" thickBot="1" x14ac:dyDescent="0.35">
      <c r="A863" s="1020"/>
      <c r="B863" s="1022"/>
      <c r="C863" s="1021"/>
      <c r="D863" s="1021"/>
      <c r="E863" s="1022"/>
      <c r="F863" s="1022"/>
      <c r="G863" s="1023"/>
      <c r="H863" s="1021"/>
      <c r="I863" s="1024"/>
      <c r="J863" s="1024"/>
      <c r="K863" s="1024"/>
      <c r="L863" s="1021"/>
      <c r="M863" s="1021"/>
      <c r="N863" s="1025"/>
      <c r="O863" s="1026"/>
      <c r="P863" s="1128"/>
    </row>
    <row r="864" spans="1:16" s="1131" customFormat="1" ht="17.25" thickBot="1" x14ac:dyDescent="0.35">
      <c r="A864" s="1020"/>
      <c r="B864" s="1022"/>
      <c r="C864" s="1021"/>
      <c r="D864" s="1021"/>
      <c r="E864" s="1022"/>
      <c r="F864" s="1408" t="s">
        <v>385</v>
      </c>
      <c r="G864" s="1409"/>
      <c r="H864" s="1409"/>
      <c r="I864" s="1410"/>
      <c r="J864" s="1024"/>
      <c r="K864" s="1158">
        <f>+K860+K862</f>
        <v>3521</v>
      </c>
      <c r="L864" s="1055">
        <f>+L860+L862</f>
        <v>3521</v>
      </c>
      <c r="M864" s="1021"/>
      <c r="N864" s="1025"/>
      <c r="O864" s="1026"/>
      <c r="P864" s="1128"/>
    </row>
    <row r="865" spans="1:17" s="1131" customFormat="1" ht="17.25" thickBot="1" x14ac:dyDescent="0.35">
      <c r="A865" s="1020"/>
      <c r="B865" s="1022"/>
      <c r="C865" s="1021"/>
      <c r="D865" s="1021"/>
      <c r="E865" s="1022"/>
      <c r="F865" s="1061"/>
      <c r="G865" s="1062"/>
      <c r="H865" s="1063"/>
      <c r="I865" s="1064"/>
      <c r="J865" s="1024"/>
      <c r="K865" s="1159"/>
      <c r="L865" s="1068">
        <f>L864/I824</f>
        <v>3521</v>
      </c>
      <c r="M865" s="1069">
        <f>(K864-L865)*I824</f>
        <v>0</v>
      </c>
      <c r="N865" s="1025"/>
      <c r="O865" s="1026"/>
      <c r="P865" s="1128"/>
    </row>
    <row r="869" spans="1:17" ht="16.5" x14ac:dyDescent="0.3">
      <c r="A869" s="1020"/>
      <c r="B869" s="1105" t="s">
        <v>379</v>
      </c>
      <c r="C869" s="1038"/>
      <c r="D869" s="1414" t="s">
        <v>341</v>
      </c>
      <c r="E869" s="1414"/>
      <c r="F869" s="1414"/>
      <c r="G869" s="1414"/>
      <c r="H869" s="1038"/>
      <c r="I869" s="1039" t="s">
        <v>25</v>
      </c>
      <c r="J869" s="1040"/>
      <c r="K869" s="1039" t="s">
        <v>24</v>
      </c>
      <c r="L869" s="1021"/>
      <c r="M869" s="1021"/>
      <c r="N869" s="1025"/>
      <c r="O869" s="1026"/>
      <c r="P869" s="1128"/>
    </row>
    <row r="870" spans="1:17" s="1037" customFormat="1" ht="30.75" customHeight="1" x14ac:dyDescent="0.25">
      <c r="A870" s="1033"/>
      <c r="B870" s="1074">
        <f>'(01)A. TRABAJO EXTRA.'!B52</f>
        <v>801.01</v>
      </c>
      <c r="C870" s="1034"/>
      <c r="D870" s="1400" t="str">
        <f>'(01)A. TRABAJO EXTRA.'!C52</f>
        <v>VENTANAS DE METAL + VIDRIOS</v>
      </c>
      <c r="E870" s="1401"/>
      <c r="F870" s="1401"/>
      <c r="G870" s="1401"/>
      <c r="H870" s="1075"/>
      <c r="I870" s="1074">
        <f>'(01)A. TRABAJO EXTRA.'!G52</f>
        <v>3.6</v>
      </c>
      <c r="J870" s="1076"/>
      <c r="K870" s="1155" t="str">
        <f>'(01)A. TRABAJO EXTRA.'!F52</f>
        <v>m²</v>
      </c>
      <c r="L870" s="1034"/>
      <c r="M870" s="1034"/>
      <c r="N870" s="1035"/>
      <c r="O870" s="1036"/>
      <c r="P870" s="1129"/>
      <c r="Q870" s="1132"/>
    </row>
    <row r="871" spans="1:17" ht="17.25" thickBot="1" x14ac:dyDescent="0.35">
      <c r="A871" s="1020"/>
      <c r="B871" s="1022"/>
      <c r="C871" s="1021"/>
      <c r="D871" s="1021"/>
      <c r="E871" s="1022"/>
      <c r="F871" s="1022"/>
      <c r="G871" s="1023"/>
      <c r="H871" s="1021"/>
      <c r="I871" s="1024"/>
      <c r="J871" s="1024"/>
      <c r="K871" s="1024"/>
      <c r="L871" s="1021"/>
      <c r="M871" s="1021"/>
      <c r="N871" s="1025"/>
      <c r="O871" s="1026"/>
      <c r="P871" s="1128"/>
    </row>
    <row r="872" spans="1:17" ht="17.25" thickBot="1" x14ac:dyDescent="0.35">
      <c r="A872" s="1020"/>
      <c r="B872" s="1389" t="s">
        <v>343</v>
      </c>
      <c r="C872" s="1390"/>
      <c r="D872" s="1390"/>
      <c r="E872" s="1390"/>
      <c r="F872" s="1390"/>
      <c r="G872" s="1391"/>
      <c r="H872" s="1021"/>
      <c r="I872" s="1024"/>
      <c r="J872" s="1024"/>
      <c r="K872" s="1024"/>
      <c r="L872" s="1021"/>
      <c r="M872" s="1021"/>
      <c r="N872" s="1025"/>
      <c r="O872" s="1026"/>
      <c r="P872" s="1128"/>
    </row>
    <row r="873" spans="1:17" ht="16.5" x14ac:dyDescent="0.3">
      <c r="A873" s="1020"/>
      <c r="B873" s="1042" t="s">
        <v>49</v>
      </c>
      <c r="C873" s="1406" t="s">
        <v>341</v>
      </c>
      <c r="D873" s="1407"/>
      <c r="E873" s="1041" t="s">
        <v>380</v>
      </c>
      <c r="F873" s="1042" t="s">
        <v>25</v>
      </c>
      <c r="G873" s="1043" t="s">
        <v>24</v>
      </c>
      <c r="H873" s="1044"/>
      <c r="I873" s="1039" t="s">
        <v>342</v>
      </c>
      <c r="J873" s="1040"/>
      <c r="K873" s="1156" t="s">
        <v>27</v>
      </c>
      <c r="L873" s="1045" t="s">
        <v>381</v>
      </c>
      <c r="M873" s="1021"/>
      <c r="N873" s="1025"/>
      <c r="O873" s="1026"/>
      <c r="P873" s="1128"/>
    </row>
    <row r="874" spans="1:17" ht="16.5" x14ac:dyDescent="0.3">
      <c r="A874" s="1020"/>
      <c r="B874" s="1060"/>
      <c r="C874" s="1402"/>
      <c r="D874" s="1403"/>
      <c r="E874" s="1046"/>
      <c r="F874" s="1047"/>
      <c r="G874" s="1048"/>
      <c r="H874" s="1049"/>
      <c r="I874" s="1050">
        <v>9</v>
      </c>
      <c r="J874" s="1051"/>
      <c r="K874" s="1157">
        <f>+F874*I874</f>
        <v>0</v>
      </c>
      <c r="L874" s="1052">
        <f>E874*I874</f>
        <v>0</v>
      </c>
      <c r="M874" s="1021"/>
      <c r="N874" s="1025"/>
      <c r="O874" s="1026"/>
      <c r="P874" s="1128"/>
    </row>
    <row r="875" spans="1:17" ht="16.5" x14ac:dyDescent="0.3">
      <c r="A875" s="1020"/>
      <c r="B875" s="1060"/>
      <c r="C875" s="1415"/>
      <c r="D875" s="1405"/>
      <c r="E875" s="1046"/>
      <c r="F875" s="1047"/>
      <c r="G875" s="1048"/>
      <c r="H875" s="1049"/>
      <c r="I875" s="1050">
        <f>IF(C875=0,0,VLOOKUP(C875,Tabla1[],3,FALSE))</f>
        <v>0</v>
      </c>
      <c r="J875" s="1051"/>
      <c r="K875" s="1157">
        <f t="shared" ref="K875:K884" si="124">+F875*I875</f>
        <v>0</v>
      </c>
      <c r="L875" s="1052">
        <f t="shared" ref="L875:L884" si="125">E875*I875</f>
        <v>0</v>
      </c>
      <c r="M875" s="1021"/>
      <c r="N875" s="1025"/>
      <c r="O875" s="1026"/>
      <c r="P875" s="1128"/>
    </row>
    <row r="876" spans="1:17" ht="16.5" x14ac:dyDescent="0.3">
      <c r="A876" s="1020"/>
      <c r="B876" s="1060"/>
      <c r="C876" s="1404"/>
      <c r="D876" s="1405"/>
      <c r="E876" s="1046"/>
      <c r="F876" s="1047"/>
      <c r="G876" s="1048"/>
      <c r="H876" s="1049"/>
      <c r="I876" s="1050">
        <f>IF(C876=0,0,VLOOKUP(C876,Tabla1[],3,FALSE))</f>
        <v>0</v>
      </c>
      <c r="J876" s="1051"/>
      <c r="K876" s="1157">
        <f t="shared" si="124"/>
        <v>0</v>
      </c>
      <c r="L876" s="1052">
        <f t="shared" si="125"/>
        <v>0</v>
      </c>
      <c r="M876" s="1021"/>
      <c r="N876" s="1025"/>
      <c r="O876" s="1026"/>
      <c r="P876" s="1128"/>
    </row>
    <row r="877" spans="1:17" ht="16.5" x14ac:dyDescent="0.3">
      <c r="A877" s="1020"/>
      <c r="B877" s="1060"/>
      <c r="C877" s="1411"/>
      <c r="D877" s="1411"/>
      <c r="E877" s="1046"/>
      <c r="F877" s="1047"/>
      <c r="G877" s="1048"/>
      <c r="H877" s="1049"/>
      <c r="I877" s="1050">
        <f>IF(C877=0,0,VLOOKUP(C877,Tabla1[],3,FALSE))</f>
        <v>0</v>
      </c>
      <c r="J877" s="1051"/>
      <c r="K877" s="1157">
        <f t="shared" si="124"/>
        <v>0</v>
      </c>
      <c r="L877" s="1052">
        <f t="shared" si="125"/>
        <v>0</v>
      </c>
      <c r="M877" s="1021"/>
      <c r="N877" s="1025"/>
      <c r="O877" s="1026"/>
      <c r="P877" s="1128"/>
    </row>
    <row r="878" spans="1:17" ht="16.5" x14ac:dyDescent="0.3">
      <c r="A878" s="1020"/>
      <c r="B878" s="1060"/>
      <c r="C878" s="1413"/>
      <c r="D878" s="1413"/>
      <c r="E878" s="1046"/>
      <c r="F878" s="1047"/>
      <c r="G878" s="1048"/>
      <c r="H878" s="1049"/>
      <c r="I878" s="1050">
        <f>IF(C878=0,0,VLOOKUP(C878,Tabla1[],3,FALSE))</f>
        <v>0</v>
      </c>
      <c r="J878" s="1051"/>
      <c r="K878" s="1157">
        <f t="shared" si="124"/>
        <v>0</v>
      </c>
      <c r="L878" s="1052">
        <f t="shared" si="125"/>
        <v>0</v>
      </c>
      <c r="M878" s="1021"/>
      <c r="N878" s="1025"/>
      <c r="O878" s="1026"/>
      <c r="P878" s="1128"/>
    </row>
    <row r="879" spans="1:17" ht="16.5" x14ac:dyDescent="0.3">
      <c r="A879" s="1020"/>
      <c r="B879" s="1060"/>
      <c r="C879" s="1413"/>
      <c r="D879" s="1413"/>
      <c r="E879" s="1046"/>
      <c r="F879" s="1047"/>
      <c r="G879" s="1048"/>
      <c r="H879" s="1049"/>
      <c r="I879" s="1050">
        <f>IF(C879=0,0,VLOOKUP(C879,Tabla1[],3,FALSE))</f>
        <v>0</v>
      </c>
      <c r="J879" s="1051"/>
      <c r="K879" s="1157">
        <f t="shared" si="124"/>
        <v>0</v>
      </c>
      <c r="L879" s="1052">
        <f t="shared" si="125"/>
        <v>0</v>
      </c>
      <c r="M879" s="1021"/>
      <c r="N879" s="1025"/>
      <c r="O879" s="1026"/>
      <c r="P879" s="1128"/>
    </row>
    <row r="880" spans="1:17" ht="16.5" x14ac:dyDescent="0.3">
      <c r="A880" s="1020"/>
      <c r="B880" s="1060"/>
      <c r="C880" s="1413"/>
      <c r="D880" s="1413"/>
      <c r="E880" s="1046"/>
      <c r="F880" s="1047"/>
      <c r="G880" s="1048"/>
      <c r="H880" s="1049"/>
      <c r="I880" s="1050">
        <f>IF(C880=0,0,VLOOKUP(C880,Tabla1[],3,FALSE))</f>
        <v>0</v>
      </c>
      <c r="J880" s="1051"/>
      <c r="K880" s="1157">
        <f t="shared" si="124"/>
        <v>0</v>
      </c>
      <c r="L880" s="1052">
        <f t="shared" si="125"/>
        <v>0</v>
      </c>
      <c r="M880" s="1021"/>
      <c r="N880" s="1025"/>
      <c r="O880" s="1026"/>
      <c r="P880" s="1128"/>
    </row>
    <row r="881" spans="1:16" ht="16.5" x14ac:dyDescent="0.3">
      <c r="A881" s="1020"/>
      <c r="B881" s="1060"/>
      <c r="C881" s="1413"/>
      <c r="D881" s="1413"/>
      <c r="E881" s="1046"/>
      <c r="F881" s="1047"/>
      <c r="G881" s="1048"/>
      <c r="H881" s="1049"/>
      <c r="I881" s="1050">
        <f>IF(C881=0,0,VLOOKUP(C881,Tabla1[],3,FALSE))</f>
        <v>0</v>
      </c>
      <c r="J881" s="1051"/>
      <c r="K881" s="1157">
        <f t="shared" si="124"/>
        <v>0</v>
      </c>
      <c r="L881" s="1052">
        <f t="shared" si="125"/>
        <v>0</v>
      </c>
      <c r="M881" s="1021"/>
      <c r="N881" s="1025"/>
      <c r="O881" s="1026"/>
      <c r="P881" s="1128"/>
    </row>
    <row r="882" spans="1:16" ht="16.5" x14ac:dyDescent="0.3">
      <c r="A882" s="1020"/>
      <c r="B882" s="1060"/>
      <c r="C882" s="1413"/>
      <c r="D882" s="1413"/>
      <c r="E882" s="1046"/>
      <c r="F882" s="1047"/>
      <c r="G882" s="1048"/>
      <c r="H882" s="1049"/>
      <c r="I882" s="1050">
        <f>IF(C882=0,0,VLOOKUP(C882,Tabla1[],3,FALSE))</f>
        <v>0</v>
      </c>
      <c r="J882" s="1051"/>
      <c r="K882" s="1157">
        <f t="shared" si="124"/>
        <v>0</v>
      </c>
      <c r="L882" s="1052">
        <f t="shared" si="125"/>
        <v>0</v>
      </c>
      <c r="M882" s="1021"/>
      <c r="N882" s="1025"/>
      <c r="O882" s="1026"/>
      <c r="P882" s="1128"/>
    </row>
    <row r="883" spans="1:16" s="1131" customFormat="1" ht="16.5" x14ac:dyDescent="0.3">
      <c r="A883" s="1020"/>
      <c r="B883" s="1060"/>
      <c r="C883" s="1413"/>
      <c r="D883" s="1413"/>
      <c r="E883" s="1046"/>
      <c r="F883" s="1047"/>
      <c r="G883" s="1048"/>
      <c r="H883" s="1049"/>
      <c r="I883" s="1050">
        <f>IF(C883=0,0,VLOOKUP(C883,Tabla1[],3,FALSE))</f>
        <v>0</v>
      </c>
      <c r="J883" s="1051"/>
      <c r="K883" s="1157">
        <f t="shared" si="124"/>
        <v>0</v>
      </c>
      <c r="L883" s="1052">
        <f t="shared" si="125"/>
        <v>0</v>
      </c>
      <c r="M883" s="1021"/>
      <c r="N883" s="1025"/>
      <c r="O883" s="1026"/>
      <c r="P883" s="1128"/>
    </row>
    <row r="884" spans="1:16" s="1131" customFormat="1" ht="16.5" x14ac:dyDescent="0.3">
      <c r="A884" s="1020"/>
      <c r="B884" s="1060"/>
      <c r="C884" s="1413"/>
      <c r="D884" s="1413"/>
      <c r="E884" s="1046"/>
      <c r="F884" s="1047"/>
      <c r="G884" s="1048"/>
      <c r="H884" s="1049"/>
      <c r="I884" s="1050">
        <f>IF(C884=0,0,VLOOKUP(C884,Tabla1[],3,FALSE))</f>
        <v>0</v>
      </c>
      <c r="J884" s="1051"/>
      <c r="K884" s="1157">
        <f t="shared" si="124"/>
        <v>0</v>
      </c>
      <c r="L884" s="1052">
        <f t="shared" si="125"/>
        <v>0</v>
      </c>
      <c r="M884" s="1021"/>
      <c r="N884" s="1025"/>
      <c r="O884" s="1026"/>
      <c r="P884" s="1128"/>
    </row>
    <row r="885" spans="1:16" s="1131" customFormat="1" ht="17.25" thickBot="1" x14ac:dyDescent="0.35">
      <c r="A885" s="1020"/>
      <c r="B885" s="1022"/>
      <c r="C885" s="1021"/>
      <c r="D885" s="1021"/>
      <c r="E885" s="1022"/>
      <c r="F885" s="1022"/>
      <c r="G885" s="1023"/>
      <c r="H885" s="1021"/>
      <c r="I885" s="1024"/>
      <c r="J885" s="1024"/>
      <c r="K885" s="1024"/>
      <c r="L885" s="1021"/>
      <c r="M885" s="1021"/>
      <c r="N885" s="1025"/>
      <c r="O885" s="1026"/>
      <c r="P885" s="1128"/>
    </row>
    <row r="886" spans="1:16" s="1131" customFormat="1" ht="17.25" thickBot="1" x14ac:dyDescent="0.35">
      <c r="A886" s="1020"/>
      <c r="B886" s="1022"/>
      <c r="C886" s="1021"/>
      <c r="D886" s="1021"/>
      <c r="E886" s="1022"/>
      <c r="F886" s="1408" t="s">
        <v>344</v>
      </c>
      <c r="G886" s="1409"/>
      <c r="H886" s="1409"/>
      <c r="I886" s="1410"/>
      <c r="J886" s="1024"/>
      <c r="K886" s="1158">
        <f>+SUM(K874:K884)</f>
        <v>0</v>
      </c>
      <c r="L886" s="1055">
        <f>+SUM(L874:L884)</f>
        <v>0</v>
      </c>
      <c r="M886" s="1021"/>
      <c r="N886" s="1025"/>
      <c r="O886" s="1026"/>
      <c r="P886" s="1128"/>
    </row>
    <row r="887" spans="1:16" s="1131" customFormat="1" ht="17.25" thickBot="1" x14ac:dyDescent="0.35">
      <c r="A887" s="1020"/>
      <c r="B887" s="1022"/>
      <c r="C887" s="1021"/>
      <c r="D887" s="1021"/>
      <c r="E887" s="1022"/>
      <c r="F887" s="1022"/>
      <c r="G887" s="1023"/>
      <c r="H887" s="1021"/>
      <c r="I887" s="1024"/>
      <c r="J887" s="1024"/>
      <c r="K887" s="1024"/>
      <c r="L887" s="1021"/>
      <c r="M887" s="1021"/>
      <c r="N887" s="1025"/>
      <c r="O887" s="1026"/>
      <c r="P887" s="1128"/>
    </row>
    <row r="888" spans="1:16" s="1131" customFormat="1" ht="17.25" thickBot="1" x14ac:dyDescent="0.35">
      <c r="A888" s="1020"/>
      <c r="B888" s="1389" t="s">
        <v>382</v>
      </c>
      <c r="C888" s="1390"/>
      <c r="D888" s="1390"/>
      <c r="E888" s="1390"/>
      <c r="F888" s="1390"/>
      <c r="G888" s="1391"/>
      <c r="H888" s="1021"/>
      <c r="I888" s="1024"/>
      <c r="J888" s="1024"/>
      <c r="K888" s="1024"/>
      <c r="L888" s="1021"/>
      <c r="M888" s="1021"/>
      <c r="N888" s="1025"/>
      <c r="O888" s="1026"/>
      <c r="P888" s="1128"/>
    </row>
    <row r="889" spans="1:16" s="1131" customFormat="1" ht="16.5" x14ac:dyDescent="0.3">
      <c r="A889" s="1020"/>
      <c r="B889" s="1056" t="s">
        <v>49</v>
      </c>
      <c r="C889" s="1392" t="s">
        <v>341</v>
      </c>
      <c r="D889" s="1393"/>
      <c r="E889" s="1041" t="s">
        <v>380</v>
      </c>
      <c r="F889" s="1056" t="s">
        <v>25</v>
      </c>
      <c r="G889" s="1043" t="s">
        <v>24</v>
      </c>
      <c r="H889" s="1038"/>
      <c r="I889" s="1039" t="s">
        <v>342</v>
      </c>
      <c r="J889" s="1040"/>
      <c r="K889" s="1039" t="s">
        <v>27</v>
      </c>
      <c r="L889" s="1045" t="s">
        <v>381</v>
      </c>
      <c r="M889" s="1021"/>
      <c r="N889" s="1025"/>
      <c r="O889" s="1026"/>
      <c r="P889" s="1128"/>
    </row>
    <row r="890" spans="1:16" s="1131" customFormat="1" ht="16.5" x14ac:dyDescent="0.3">
      <c r="A890" s="1020"/>
      <c r="B890" s="1060"/>
      <c r="C890" s="1382"/>
      <c r="D890" s="1383"/>
      <c r="E890" s="1046"/>
      <c r="F890" s="1047"/>
      <c r="G890" s="1048"/>
      <c r="H890" s="1049"/>
      <c r="I890" s="1050">
        <f>IF(C890=0,0,VLOOKUP(C890,Tabla3[],3,FALSE))</f>
        <v>0</v>
      </c>
      <c r="J890" s="1024"/>
      <c r="K890" s="1157">
        <f>+F890*I890</f>
        <v>0</v>
      </c>
      <c r="L890" s="1052">
        <f>E890*I890</f>
        <v>0</v>
      </c>
      <c r="M890" s="1021"/>
      <c r="N890" s="1025"/>
      <c r="O890" s="1026"/>
      <c r="P890" s="1128"/>
    </row>
    <row r="891" spans="1:16" s="1131" customFormat="1" ht="16.5" x14ac:dyDescent="0.3">
      <c r="A891" s="1020"/>
      <c r="B891" s="1060"/>
      <c r="C891" s="1382"/>
      <c r="D891" s="1383"/>
      <c r="E891" s="1057"/>
      <c r="F891" s="1053"/>
      <c r="G891" s="1054"/>
      <c r="H891" s="1021"/>
      <c r="I891" s="1050">
        <f>IF(C891=0,0,VLOOKUP(C891,Tabla3[],3,FALSE))</f>
        <v>0</v>
      </c>
      <c r="J891" s="1024"/>
      <c r="K891" s="1157">
        <f t="shared" ref="K891:K893" si="126">+F891*I891</f>
        <v>0</v>
      </c>
      <c r="L891" s="1052">
        <f t="shared" ref="L891:L893" si="127">E891*I891</f>
        <v>0</v>
      </c>
      <c r="M891" s="1021"/>
      <c r="N891" s="1025"/>
      <c r="O891" s="1026"/>
      <c r="P891" s="1128"/>
    </row>
    <row r="892" spans="1:16" s="1131" customFormat="1" ht="16.5" x14ac:dyDescent="0.3">
      <c r="A892" s="1020"/>
      <c r="B892" s="1060"/>
      <c r="C892" s="1382"/>
      <c r="D892" s="1383"/>
      <c r="E892" s="1057"/>
      <c r="F892" s="1053"/>
      <c r="G892" s="1054"/>
      <c r="H892" s="1021"/>
      <c r="I892" s="1050">
        <f>IF(C892=0,0,VLOOKUP(C892,Tabla3[],3,FALSE))</f>
        <v>0</v>
      </c>
      <c r="J892" s="1024"/>
      <c r="K892" s="1157">
        <f t="shared" si="126"/>
        <v>0</v>
      </c>
      <c r="L892" s="1052">
        <f t="shared" si="127"/>
        <v>0</v>
      </c>
      <c r="M892" s="1021"/>
      <c r="N892" s="1025"/>
      <c r="O892" s="1026"/>
      <c r="P892" s="1128"/>
    </row>
    <row r="893" spans="1:16" s="1131" customFormat="1" ht="16.5" x14ac:dyDescent="0.3">
      <c r="A893" s="1020"/>
      <c r="B893" s="1060"/>
      <c r="C893" s="1384"/>
      <c r="D893" s="1385"/>
      <c r="E893" s="1057"/>
      <c r="F893" s="1053"/>
      <c r="G893" s="1054"/>
      <c r="H893" s="1021"/>
      <c r="I893" s="1050">
        <f>IF(C893=0,0,VLOOKUP(C893,Tabla3[],3,FALSE))</f>
        <v>0</v>
      </c>
      <c r="J893" s="1024"/>
      <c r="K893" s="1157">
        <f t="shared" si="126"/>
        <v>0</v>
      </c>
      <c r="L893" s="1052">
        <f t="shared" si="127"/>
        <v>0</v>
      </c>
      <c r="M893" s="1021"/>
      <c r="N893" s="1025"/>
      <c r="O893" s="1026"/>
      <c r="P893" s="1128"/>
    </row>
    <row r="894" spans="1:16" s="1131" customFormat="1" ht="17.25" thickBot="1" x14ac:dyDescent="0.35">
      <c r="A894" s="1020"/>
      <c r="B894" s="1022"/>
      <c r="C894" s="1021"/>
      <c r="D894" s="1021"/>
      <c r="E894" s="1022"/>
      <c r="F894" s="1022"/>
      <c r="G894" s="1023"/>
      <c r="H894" s="1021"/>
      <c r="I894" s="1024"/>
      <c r="J894" s="1024"/>
      <c r="K894" s="1024"/>
      <c r="L894" s="1021"/>
      <c r="M894" s="1021"/>
      <c r="N894" s="1025"/>
      <c r="O894" s="1026"/>
      <c r="P894" s="1128"/>
    </row>
    <row r="895" spans="1:16" s="1131" customFormat="1" ht="17.25" thickBot="1" x14ac:dyDescent="0.35">
      <c r="A895" s="1020"/>
      <c r="B895" s="1022"/>
      <c r="C895" s="1021"/>
      <c r="D895" s="1021"/>
      <c r="E895" s="1022"/>
      <c r="F895" s="1408" t="s">
        <v>387</v>
      </c>
      <c r="G895" s="1409"/>
      <c r="H895" s="1409"/>
      <c r="I895" s="1410"/>
      <c r="J895" s="1024"/>
      <c r="K895" s="1158">
        <f>+SUM(K890:K893)</f>
        <v>0</v>
      </c>
      <c r="L895" s="1055">
        <f>+SUM(L890:L893)</f>
        <v>0</v>
      </c>
      <c r="M895" s="1021"/>
      <c r="N895" s="1025"/>
      <c r="O895" s="1026"/>
      <c r="P895" s="1128"/>
    </row>
    <row r="896" spans="1:16" s="1131" customFormat="1" ht="17.25" thickBot="1" x14ac:dyDescent="0.35">
      <c r="A896" s="1020"/>
      <c r="B896" s="1022"/>
      <c r="C896" s="1021"/>
      <c r="D896" s="1021"/>
      <c r="E896" s="1022"/>
      <c r="F896" s="1022"/>
      <c r="G896" s="1023"/>
      <c r="H896" s="1021"/>
      <c r="I896" s="1024"/>
      <c r="J896" s="1024"/>
      <c r="K896" s="1024"/>
      <c r="L896" s="1021"/>
      <c r="M896" s="1021"/>
      <c r="N896" s="1025"/>
      <c r="O896" s="1026"/>
      <c r="P896" s="1128"/>
    </row>
    <row r="897" spans="1:16" s="1131" customFormat="1" ht="17.25" thickBot="1" x14ac:dyDescent="0.35">
      <c r="A897" s="1020"/>
      <c r="B897" s="1389" t="s">
        <v>345</v>
      </c>
      <c r="C897" s="1390"/>
      <c r="D897" s="1390"/>
      <c r="E897" s="1390"/>
      <c r="F897" s="1390"/>
      <c r="G897" s="1391"/>
      <c r="H897" s="1021"/>
      <c r="I897" s="1024"/>
      <c r="J897" s="1024"/>
      <c r="K897" s="1024"/>
      <c r="L897" s="1021"/>
      <c r="M897" s="1021"/>
      <c r="N897" s="1025"/>
      <c r="O897" s="1026"/>
      <c r="P897" s="1128"/>
    </row>
    <row r="898" spans="1:16" s="1131" customFormat="1" ht="16.5" x14ac:dyDescent="0.3">
      <c r="A898" s="1020"/>
      <c r="B898" s="1056" t="s">
        <v>49</v>
      </c>
      <c r="C898" s="1392" t="s">
        <v>341</v>
      </c>
      <c r="D898" s="1393"/>
      <c r="E898" s="1041" t="s">
        <v>380</v>
      </c>
      <c r="F898" s="1056" t="s">
        <v>25</v>
      </c>
      <c r="G898" s="1043" t="s">
        <v>24</v>
      </c>
      <c r="H898" s="1038"/>
      <c r="I898" s="1039" t="s">
        <v>342</v>
      </c>
      <c r="J898" s="1040"/>
      <c r="K898" s="1039" t="s">
        <v>27</v>
      </c>
      <c r="L898" s="1045" t="s">
        <v>381</v>
      </c>
      <c r="M898" s="1021"/>
      <c r="N898" s="1025"/>
      <c r="O898" s="1026"/>
      <c r="P898" s="1128"/>
    </row>
    <row r="899" spans="1:16" s="1131" customFormat="1" ht="33" customHeight="1" x14ac:dyDescent="0.3">
      <c r="A899" s="1020"/>
      <c r="B899" s="1060">
        <v>1</v>
      </c>
      <c r="C899" s="1421" t="s">
        <v>944</v>
      </c>
      <c r="D899" s="1421"/>
      <c r="E899" s="1046">
        <f>I870</f>
        <v>3.6</v>
      </c>
      <c r="F899" s="1047">
        <f>ROUND(E899/I870,2)</f>
        <v>1</v>
      </c>
      <c r="G899" s="1050" t="str">
        <f>K870</f>
        <v>m²</v>
      </c>
      <c r="H899" s="1049"/>
      <c r="I899" s="1050">
        <v>1180</v>
      </c>
      <c r="J899" s="1024"/>
      <c r="K899" s="1157">
        <f>+F899*I899</f>
        <v>1180</v>
      </c>
      <c r="L899" s="1052">
        <f>E899*I899</f>
        <v>4248</v>
      </c>
      <c r="M899" s="1021"/>
      <c r="N899" s="1025"/>
      <c r="O899" s="1026"/>
      <c r="P899" s="1128"/>
    </row>
    <row r="900" spans="1:16" s="1131" customFormat="1" ht="16.5" x14ac:dyDescent="0.3">
      <c r="A900" s="1020"/>
      <c r="B900" s="1060"/>
      <c r="C900" s="1411"/>
      <c r="D900" s="1411"/>
      <c r="E900" s="1046"/>
      <c r="F900" s="1047"/>
      <c r="G900" s="1048"/>
      <c r="H900" s="1021"/>
      <c r="I900" s="1050">
        <f>IF(C900=0,0,VLOOKUP(C900,Tabla2[],3,FALSE))</f>
        <v>0</v>
      </c>
      <c r="J900" s="1024"/>
      <c r="K900" s="1157">
        <f>+F900*I900</f>
        <v>0</v>
      </c>
      <c r="L900" s="1052">
        <f t="shared" ref="L900:L901" si="128">E900*I900</f>
        <v>0</v>
      </c>
      <c r="M900" s="1021"/>
      <c r="N900" s="1025"/>
      <c r="O900" s="1026"/>
      <c r="P900" s="1128"/>
    </row>
    <row r="901" spans="1:16" s="1131" customFormat="1" ht="16.5" x14ac:dyDescent="0.3">
      <c r="A901" s="1020"/>
      <c r="B901" s="1060"/>
      <c r="C901" s="1412"/>
      <c r="D901" s="1412"/>
      <c r="E901" s="1046"/>
      <c r="F901" s="1053"/>
      <c r="G901" s="1048"/>
      <c r="H901" s="1021"/>
      <c r="I901" s="1050">
        <f>IF(C901=0,0,VLOOKUP(C901,Tabla2[],3,FALSE))</f>
        <v>0</v>
      </c>
      <c r="J901" s="1024"/>
      <c r="K901" s="1157">
        <f t="shared" ref="K901" si="129">+F901*I901</f>
        <v>0</v>
      </c>
      <c r="L901" s="1052">
        <f t="shared" si="128"/>
        <v>0</v>
      </c>
      <c r="M901" s="1021"/>
      <c r="N901" s="1025"/>
      <c r="O901" s="1026"/>
      <c r="P901" s="1128"/>
    </row>
    <row r="902" spans="1:16" s="1131" customFormat="1" ht="17.25" thickBot="1" x14ac:dyDescent="0.35">
      <c r="A902" s="1020"/>
      <c r="B902" s="1022"/>
      <c r="C902" s="1021"/>
      <c r="D902" s="1021"/>
      <c r="E902" s="1022"/>
      <c r="F902" s="1022"/>
      <c r="G902" s="1023"/>
      <c r="H902" s="1021"/>
      <c r="I902" s="1024"/>
      <c r="J902" s="1024"/>
      <c r="K902" s="1024"/>
      <c r="L902" s="1021"/>
      <c r="M902" s="1021"/>
      <c r="N902" s="1025"/>
      <c r="O902" s="1026"/>
      <c r="P902" s="1128"/>
    </row>
    <row r="903" spans="1:16" s="1131" customFormat="1" ht="17.25" thickBot="1" x14ac:dyDescent="0.35">
      <c r="A903" s="1020"/>
      <c r="B903" s="1022"/>
      <c r="C903" s="1021"/>
      <c r="D903" s="1021"/>
      <c r="E903" s="1022"/>
      <c r="F903" s="1408" t="s">
        <v>346</v>
      </c>
      <c r="G903" s="1409"/>
      <c r="H903" s="1409"/>
      <c r="I903" s="1410"/>
      <c r="J903" s="1024"/>
      <c r="K903" s="1158">
        <f>+SUM(K899:K901)</f>
        <v>1180</v>
      </c>
      <c r="L903" s="1055">
        <f>+SUM(L899:L901)</f>
        <v>4248</v>
      </c>
      <c r="M903" s="1021"/>
      <c r="N903" s="1025"/>
      <c r="O903" s="1026"/>
      <c r="P903" s="1128"/>
    </row>
    <row r="904" spans="1:16" s="1131" customFormat="1" ht="16.5" x14ac:dyDescent="0.3">
      <c r="A904" s="1020"/>
      <c r="B904" s="1022"/>
      <c r="C904" s="1021"/>
      <c r="D904" s="1021"/>
      <c r="E904" s="1022"/>
      <c r="F904" s="1022"/>
      <c r="G904" s="1023"/>
      <c r="H904" s="1021"/>
      <c r="I904" s="1024"/>
      <c r="J904" s="1024"/>
      <c r="K904" s="1024"/>
      <c r="L904" s="1021"/>
      <c r="M904" s="1021"/>
      <c r="N904" s="1025"/>
      <c r="O904" s="1026"/>
      <c r="P904" s="1128"/>
    </row>
    <row r="905" spans="1:16" s="1131" customFormat="1" ht="15" customHeight="1" thickBot="1" x14ac:dyDescent="0.35">
      <c r="A905" s="1020"/>
      <c r="B905" s="1022"/>
      <c r="C905" s="1021"/>
      <c r="D905" s="1021"/>
      <c r="E905" s="1022"/>
      <c r="F905" s="1022"/>
      <c r="G905" s="1023"/>
      <c r="H905" s="1021"/>
      <c r="I905" s="1024"/>
      <c r="J905" s="1024"/>
      <c r="K905" s="1024"/>
      <c r="L905" s="1021"/>
      <c r="M905" s="1021"/>
      <c r="N905" s="1025"/>
      <c r="O905" s="1026"/>
      <c r="P905" s="1128"/>
    </row>
    <row r="906" spans="1:16" s="1131" customFormat="1" ht="17.25" thickBot="1" x14ac:dyDescent="0.35">
      <c r="A906" s="1020"/>
      <c r="B906" s="1022"/>
      <c r="C906" s="1021"/>
      <c r="D906" s="1021"/>
      <c r="E906" s="1022"/>
      <c r="F906" s="1408" t="s">
        <v>388</v>
      </c>
      <c r="G906" s="1409"/>
      <c r="H906" s="1409"/>
      <c r="I906" s="1410"/>
      <c r="J906" s="1024"/>
      <c r="K906" s="1158">
        <f>(+K886+K895+K903)</f>
        <v>1180</v>
      </c>
      <c r="L906" s="1055">
        <f>(+L886+L895+L903)</f>
        <v>4248</v>
      </c>
      <c r="M906" s="1021"/>
      <c r="N906" s="1065"/>
      <c r="O906" s="1066"/>
      <c r="P906" s="1130"/>
    </row>
    <row r="907" spans="1:16" s="1131" customFormat="1" ht="7.5" customHeight="1" thickBot="1" x14ac:dyDescent="0.35">
      <c r="A907" s="1020"/>
      <c r="B907" s="1022"/>
      <c r="C907" s="1021"/>
      <c r="D907" s="1021"/>
      <c r="E907" s="1022"/>
      <c r="F907" s="1022"/>
      <c r="G907" s="1023"/>
      <c r="H907" s="1021"/>
      <c r="I907" s="1024"/>
      <c r="J907" s="1024"/>
      <c r="K907" s="1024"/>
      <c r="L907" s="1021"/>
      <c r="M907" s="1021"/>
      <c r="N907" s="1065"/>
      <c r="O907" s="1067"/>
      <c r="P907" s="1130"/>
    </row>
    <row r="908" spans="1:16" s="1131" customFormat="1" ht="17.25" thickBot="1" x14ac:dyDescent="0.35">
      <c r="A908" s="1020"/>
      <c r="B908" s="1022"/>
      <c r="C908" s="1021"/>
      <c r="D908" s="1021"/>
      <c r="E908" s="1022"/>
      <c r="F908" s="1408" t="s">
        <v>384</v>
      </c>
      <c r="G908" s="1409"/>
      <c r="H908" s="1409"/>
      <c r="I908" s="1410"/>
      <c r="J908" s="1024"/>
      <c r="K908" s="1158">
        <f>K906*$N$2</f>
        <v>472</v>
      </c>
      <c r="L908" s="1055">
        <f>L906*$N$2</f>
        <v>1699.2</v>
      </c>
      <c r="M908" s="1021"/>
      <c r="N908" s="1025"/>
      <c r="O908" s="1026"/>
      <c r="P908" s="1128"/>
    </row>
    <row r="909" spans="1:16" s="1131" customFormat="1" ht="7.5" customHeight="1" thickBot="1" x14ac:dyDescent="0.35">
      <c r="A909" s="1020"/>
      <c r="B909" s="1022"/>
      <c r="C909" s="1021"/>
      <c r="D909" s="1021"/>
      <c r="E909" s="1022"/>
      <c r="F909" s="1022"/>
      <c r="G909" s="1023"/>
      <c r="H909" s="1021"/>
      <c r="I909" s="1024"/>
      <c r="J909" s="1024"/>
      <c r="K909" s="1024"/>
      <c r="L909" s="1021"/>
      <c r="M909" s="1021"/>
      <c r="N909" s="1025"/>
      <c r="O909" s="1026"/>
      <c r="P909" s="1128"/>
    </row>
    <row r="910" spans="1:16" s="1131" customFormat="1" ht="17.25" thickBot="1" x14ac:dyDescent="0.35">
      <c r="A910" s="1020"/>
      <c r="B910" s="1022"/>
      <c r="C910" s="1021"/>
      <c r="D910" s="1021"/>
      <c r="E910" s="1022"/>
      <c r="F910" s="1408" t="s">
        <v>385</v>
      </c>
      <c r="G910" s="1409"/>
      <c r="H910" s="1409"/>
      <c r="I910" s="1410"/>
      <c r="J910" s="1024"/>
      <c r="K910" s="1158">
        <f>+K906+K908</f>
        <v>1652</v>
      </c>
      <c r="L910" s="1055">
        <f>+L906+L908</f>
        <v>5947.2</v>
      </c>
      <c r="M910" s="1021"/>
      <c r="N910" s="1025"/>
      <c r="O910" s="1026"/>
      <c r="P910" s="1128"/>
    </row>
    <row r="911" spans="1:16" s="1131" customFormat="1" ht="17.25" thickBot="1" x14ac:dyDescent="0.35">
      <c r="A911" s="1020"/>
      <c r="B911" s="1022"/>
      <c r="C911" s="1021"/>
      <c r="D911" s="1021"/>
      <c r="E911" s="1022"/>
      <c r="F911" s="1061"/>
      <c r="G911" s="1062"/>
      <c r="H911" s="1063"/>
      <c r="I911" s="1064"/>
      <c r="J911" s="1024"/>
      <c r="K911" s="1159"/>
      <c r="L911" s="1068">
        <f>L910/I870</f>
        <v>1652</v>
      </c>
      <c r="M911" s="1069">
        <f>(K910-L911)*I870</f>
        <v>0</v>
      </c>
      <c r="N911" s="1025"/>
      <c r="O911" s="1026"/>
      <c r="P911" s="1128"/>
    </row>
    <row r="916" spans="1:17" ht="16.5" x14ac:dyDescent="0.3">
      <c r="A916" s="1020"/>
      <c r="B916" s="1105" t="s">
        <v>379</v>
      </c>
      <c r="C916" s="1038"/>
      <c r="D916" s="1414" t="s">
        <v>341</v>
      </c>
      <c r="E916" s="1414"/>
      <c r="F916" s="1414"/>
      <c r="G916" s="1414"/>
      <c r="H916" s="1038"/>
      <c r="I916" s="1039" t="s">
        <v>25</v>
      </c>
      <c r="J916" s="1040"/>
      <c r="K916" s="1039" t="s">
        <v>24</v>
      </c>
      <c r="L916" s="1021"/>
      <c r="M916" s="1021"/>
      <c r="N916" s="1025"/>
      <c r="O916" s="1026"/>
      <c r="P916" s="1128"/>
    </row>
    <row r="917" spans="1:17" s="1037" customFormat="1" ht="30.75" customHeight="1" x14ac:dyDescent="0.25">
      <c r="A917" s="1033"/>
      <c r="B917" s="1074">
        <f>'(01)A. TRABAJO EXTRA.'!B53</f>
        <v>804.01</v>
      </c>
      <c r="C917" s="1034"/>
      <c r="D917" s="1400" t="str">
        <f>'(01)A. TRABAJO EXTRA.'!C53</f>
        <v>BALCÓN DE BARROTES</v>
      </c>
      <c r="E917" s="1401"/>
      <c r="F917" s="1401"/>
      <c r="G917" s="1401"/>
      <c r="H917" s="1075"/>
      <c r="I917" s="1074">
        <f>'(01)A. TRABAJO EXTRA.'!G53</f>
        <v>3.6</v>
      </c>
      <c r="J917" s="1076"/>
      <c r="K917" s="1155" t="str">
        <f>'(01)A. TRABAJO EXTRA.'!F53</f>
        <v>m²</v>
      </c>
      <c r="L917" s="1034"/>
      <c r="M917" s="1034"/>
      <c r="N917" s="1035"/>
      <c r="O917" s="1036"/>
      <c r="P917" s="1129"/>
      <c r="Q917" s="1132"/>
    </row>
    <row r="918" spans="1:17" ht="17.25" thickBot="1" x14ac:dyDescent="0.35">
      <c r="A918" s="1020"/>
      <c r="B918" s="1022"/>
      <c r="C918" s="1021"/>
      <c r="D918" s="1021"/>
      <c r="E918" s="1022"/>
      <c r="F918" s="1022"/>
      <c r="G918" s="1023"/>
      <c r="H918" s="1021"/>
      <c r="I918" s="1024"/>
      <c r="J918" s="1024"/>
      <c r="K918" s="1024"/>
      <c r="L918" s="1021"/>
      <c r="M918" s="1021"/>
      <c r="N918" s="1025"/>
      <c r="O918" s="1026"/>
      <c r="P918" s="1128"/>
    </row>
    <row r="919" spans="1:17" ht="17.25" thickBot="1" x14ac:dyDescent="0.35">
      <c r="A919" s="1020"/>
      <c r="B919" s="1389" t="s">
        <v>343</v>
      </c>
      <c r="C919" s="1390"/>
      <c r="D919" s="1390"/>
      <c r="E919" s="1390"/>
      <c r="F919" s="1390"/>
      <c r="G919" s="1391"/>
      <c r="H919" s="1021"/>
      <c r="I919" s="1024"/>
      <c r="J919" s="1024"/>
      <c r="K919" s="1024"/>
      <c r="L919" s="1021"/>
      <c r="M919" s="1021"/>
      <c r="N919" s="1025"/>
      <c r="O919" s="1026"/>
      <c r="P919" s="1128"/>
    </row>
    <row r="920" spans="1:17" ht="16.5" x14ac:dyDescent="0.3">
      <c r="A920" s="1020"/>
      <c r="B920" s="1042" t="s">
        <v>49</v>
      </c>
      <c r="C920" s="1406" t="s">
        <v>341</v>
      </c>
      <c r="D920" s="1407"/>
      <c r="E920" s="1041" t="s">
        <v>380</v>
      </c>
      <c r="F920" s="1042" t="s">
        <v>25</v>
      </c>
      <c r="G920" s="1043" t="s">
        <v>24</v>
      </c>
      <c r="H920" s="1044"/>
      <c r="I920" s="1039" t="s">
        <v>342</v>
      </c>
      <c r="J920" s="1040"/>
      <c r="K920" s="1156" t="s">
        <v>27</v>
      </c>
      <c r="L920" s="1045" t="s">
        <v>381</v>
      </c>
      <c r="M920" s="1021"/>
      <c r="N920" s="1025"/>
      <c r="O920" s="1026"/>
      <c r="P920" s="1128"/>
    </row>
    <row r="921" spans="1:17" ht="16.5" x14ac:dyDescent="0.3">
      <c r="A921" s="1020"/>
      <c r="B921" s="1060"/>
      <c r="C921" s="1402"/>
      <c r="D921" s="1403"/>
      <c r="E921" s="1046"/>
      <c r="F921" s="1047"/>
      <c r="G921" s="1048"/>
      <c r="H921" s="1049"/>
      <c r="I921" s="1050">
        <v>9</v>
      </c>
      <c r="J921" s="1051"/>
      <c r="K921" s="1157">
        <f>+F921*I921</f>
        <v>0</v>
      </c>
      <c r="L921" s="1052">
        <f>E921*I921</f>
        <v>0</v>
      </c>
      <c r="M921" s="1021"/>
      <c r="N921" s="1025"/>
      <c r="O921" s="1026"/>
      <c r="P921" s="1128"/>
    </row>
    <row r="922" spans="1:17" ht="16.5" x14ac:dyDescent="0.3">
      <c r="A922" s="1020"/>
      <c r="B922" s="1060"/>
      <c r="C922" s="1415"/>
      <c r="D922" s="1405"/>
      <c r="E922" s="1046"/>
      <c r="F922" s="1047"/>
      <c r="G922" s="1048"/>
      <c r="H922" s="1049"/>
      <c r="I922" s="1050">
        <f>IF(C922=0,0,VLOOKUP(C922,Tabla1[],3,FALSE))</f>
        <v>0</v>
      </c>
      <c r="J922" s="1051"/>
      <c r="K922" s="1157">
        <f t="shared" ref="K922:K931" si="130">+F922*I922</f>
        <v>0</v>
      </c>
      <c r="L922" s="1052">
        <f t="shared" ref="L922:L931" si="131">E922*I922</f>
        <v>0</v>
      </c>
      <c r="M922" s="1021"/>
      <c r="N922" s="1025"/>
      <c r="O922" s="1026"/>
      <c r="P922" s="1128"/>
    </row>
    <row r="923" spans="1:17" ht="16.5" x14ac:dyDescent="0.3">
      <c r="A923" s="1020"/>
      <c r="B923" s="1060"/>
      <c r="C923" s="1404"/>
      <c r="D923" s="1405"/>
      <c r="E923" s="1046"/>
      <c r="F923" s="1047"/>
      <c r="G923" s="1048"/>
      <c r="H923" s="1049"/>
      <c r="I923" s="1050">
        <f>IF(C923=0,0,VLOOKUP(C923,Tabla1[],3,FALSE))</f>
        <v>0</v>
      </c>
      <c r="J923" s="1051"/>
      <c r="K923" s="1157">
        <f t="shared" si="130"/>
        <v>0</v>
      </c>
      <c r="L923" s="1052">
        <f t="shared" si="131"/>
        <v>0</v>
      </c>
      <c r="M923" s="1021"/>
      <c r="N923" s="1025"/>
      <c r="O923" s="1026"/>
      <c r="P923" s="1128"/>
    </row>
    <row r="924" spans="1:17" ht="16.5" x14ac:dyDescent="0.3">
      <c r="A924" s="1020"/>
      <c r="B924" s="1060"/>
      <c r="C924" s="1411"/>
      <c r="D924" s="1411"/>
      <c r="E924" s="1046"/>
      <c r="F924" s="1047"/>
      <c r="G924" s="1048"/>
      <c r="H924" s="1049"/>
      <c r="I924" s="1050">
        <f>IF(C924=0,0,VLOOKUP(C924,Tabla1[],3,FALSE))</f>
        <v>0</v>
      </c>
      <c r="J924" s="1051"/>
      <c r="K924" s="1157">
        <f t="shared" si="130"/>
        <v>0</v>
      </c>
      <c r="L924" s="1052">
        <f t="shared" si="131"/>
        <v>0</v>
      </c>
      <c r="M924" s="1021"/>
      <c r="N924" s="1025"/>
      <c r="O924" s="1026"/>
      <c r="P924" s="1128"/>
    </row>
    <row r="925" spans="1:17" ht="16.5" x14ac:dyDescent="0.3">
      <c r="A925" s="1020"/>
      <c r="B925" s="1060"/>
      <c r="C925" s="1413"/>
      <c r="D925" s="1413"/>
      <c r="E925" s="1046"/>
      <c r="F925" s="1047"/>
      <c r="G925" s="1048"/>
      <c r="H925" s="1049"/>
      <c r="I925" s="1050">
        <f>IF(C925=0,0,VLOOKUP(C925,Tabla1[],3,FALSE))</f>
        <v>0</v>
      </c>
      <c r="J925" s="1051"/>
      <c r="K925" s="1157">
        <f t="shared" si="130"/>
        <v>0</v>
      </c>
      <c r="L925" s="1052">
        <f t="shared" si="131"/>
        <v>0</v>
      </c>
      <c r="M925" s="1021"/>
      <c r="N925" s="1025"/>
      <c r="O925" s="1026"/>
      <c r="P925" s="1128"/>
    </row>
    <row r="926" spans="1:17" ht="16.5" x14ac:dyDescent="0.3">
      <c r="A926" s="1020"/>
      <c r="B926" s="1060"/>
      <c r="C926" s="1413"/>
      <c r="D926" s="1413"/>
      <c r="E926" s="1046"/>
      <c r="F926" s="1047"/>
      <c r="G926" s="1048"/>
      <c r="H926" s="1049"/>
      <c r="I926" s="1050">
        <f>IF(C926=0,0,VLOOKUP(C926,Tabla1[],3,FALSE))</f>
        <v>0</v>
      </c>
      <c r="J926" s="1051"/>
      <c r="K926" s="1157">
        <f t="shared" si="130"/>
        <v>0</v>
      </c>
      <c r="L926" s="1052">
        <f t="shared" si="131"/>
        <v>0</v>
      </c>
      <c r="M926" s="1021"/>
      <c r="N926" s="1025"/>
      <c r="O926" s="1026"/>
      <c r="P926" s="1128"/>
    </row>
    <row r="927" spans="1:17" ht="16.5" x14ac:dyDescent="0.3">
      <c r="A927" s="1020"/>
      <c r="B927" s="1060"/>
      <c r="C927" s="1413"/>
      <c r="D927" s="1413"/>
      <c r="E927" s="1046"/>
      <c r="F927" s="1047"/>
      <c r="G927" s="1048"/>
      <c r="H927" s="1049"/>
      <c r="I927" s="1050">
        <f>IF(C927=0,0,VLOOKUP(C927,Tabla1[],3,FALSE))</f>
        <v>0</v>
      </c>
      <c r="J927" s="1051"/>
      <c r="K927" s="1157">
        <f t="shared" si="130"/>
        <v>0</v>
      </c>
      <c r="L927" s="1052">
        <f t="shared" si="131"/>
        <v>0</v>
      </c>
      <c r="M927" s="1021"/>
      <c r="N927" s="1025"/>
      <c r="O927" s="1026"/>
      <c r="P927" s="1128"/>
    </row>
    <row r="928" spans="1:17" ht="16.5" x14ac:dyDescent="0.3">
      <c r="A928" s="1020"/>
      <c r="B928" s="1060"/>
      <c r="C928" s="1413"/>
      <c r="D928" s="1413"/>
      <c r="E928" s="1046"/>
      <c r="F928" s="1047"/>
      <c r="G928" s="1048"/>
      <c r="H928" s="1049"/>
      <c r="I928" s="1050">
        <f>IF(C928=0,0,VLOOKUP(C928,Tabla1[],3,FALSE))</f>
        <v>0</v>
      </c>
      <c r="J928" s="1051"/>
      <c r="K928" s="1157">
        <f t="shared" si="130"/>
        <v>0</v>
      </c>
      <c r="L928" s="1052">
        <f t="shared" si="131"/>
        <v>0</v>
      </c>
      <c r="M928" s="1021"/>
      <c r="N928" s="1025"/>
      <c r="O928" s="1026"/>
      <c r="P928" s="1128"/>
    </row>
    <row r="929" spans="1:16" ht="16.5" x14ac:dyDescent="0.3">
      <c r="A929" s="1020"/>
      <c r="B929" s="1060"/>
      <c r="C929" s="1413"/>
      <c r="D929" s="1413"/>
      <c r="E929" s="1046"/>
      <c r="F929" s="1047"/>
      <c r="G929" s="1048"/>
      <c r="H929" s="1049"/>
      <c r="I929" s="1050">
        <f>IF(C929=0,0,VLOOKUP(C929,Tabla1[],3,FALSE))</f>
        <v>0</v>
      </c>
      <c r="J929" s="1051"/>
      <c r="K929" s="1157">
        <f t="shared" si="130"/>
        <v>0</v>
      </c>
      <c r="L929" s="1052">
        <f t="shared" si="131"/>
        <v>0</v>
      </c>
      <c r="M929" s="1021"/>
      <c r="N929" s="1025"/>
      <c r="O929" s="1026"/>
      <c r="P929" s="1128"/>
    </row>
    <row r="930" spans="1:16" s="1131" customFormat="1" ht="16.5" x14ac:dyDescent="0.3">
      <c r="A930" s="1020"/>
      <c r="B930" s="1060"/>
      <c r="C930" s="1413"/>
      <c r="D930" s="1413"/>
      <c r="E930" s="1046"/>
      <c r="F930" s="1047"/>
      <c r="G930" s="1048"/>
      <c r="H930" s="1049"/>
      <c r="I930" s="1050">
        <f>IF(C930=0,0,VLOOKUP(C930,Tabla1[],3,FALSE))</f>
        <v>0</v>
      </c>
      <c r="J930" s="1051"/>
      <c r="K930" s="1157">
        <f t="shared" si="130"/>
        <v>0</v>
      </c>
      <c r="L930" s="1052">
        <f t="shared" si="131"/>
        <v>0</v>
      </c>
      <c r="M930" s="1021"/>
      <c r="N930" s="1025"/>
      <c r="O930" s="1026"/>
      <c r="P930" s="1128"/>
    </row>
    <row r="931" spans="1:16" s="1131" customFormat="1" ht="16.5" x14ac:dyDescent="0.3">
      <c r="A931" s="1020"/>
      <c r="B931" s="1060"/>
      <c r="C931" s="1413"/>
      <c r="D931" s="1413"/>
      <c r="E931" s="1046"/>
      <c r="F931" s="1047"/>
      <c r="G931" s="1048"/>
      <c r="H931" s="1049"/>
      <c r="I931" s="1050">
        <f>IF(C931=0,0,VLOOKUP(C931,Tabla1[],3,FALSE))</f>
        <v>0</v>
      </c>
      <c r="J931" s="1051"/>
      <c r="K931" s="1157">
        <f t="shared" si="130"/>
        <v>0</v>
      </c>
      <c r="L931" s="1052">
        <f t="shared" si="131"/>
        <v>0</v>
      </c>
      <c r="M931" s="1021"/>
      <c r="N931" s="1025"/>
      <c r="O931" s="1026"/>
      <c r="P931" s="1128"/>
    </row>
    <row r="932" spans="1:16" s="1131" customFormat="1" ht="17.25" thickBot="1" x14ac:dyDescent="0.35">
      <c r="A932" s="1020"/>
      <c r="B932" s="1022"/>
      <c r="C932" s="1021"/>
      <c r="D932" s="1021"/>
      <c r="E932" s="1022"/>
      <c r="F932" s="1022"/>
      <c r="G932" s="1023"/>
      <c r="H932" s="1021"/>
      <c r="I932" s="1024"/>
      <c r="J932" s="1024"/>
      <c r="K932" s="1024"/>
      <c r="L932" s="1021"/>
      <c r="M932" s="1021"/>
      <c r="N932" s="1025"/>
      <c r="O932" s="1026"/>
      <c r="P932" s="1128"/>
    </row>
    <row r="933" spans="1:16" s="1131" customFormat="1" ht="17.25" thickBot="1" x14ac:dyDescent="0.35">
      <c r="A933" s="1020"/>
      <c r="B933" s="1022"/>
      <c r="C933" s="1021"/>
      <c r="D933" s="1021"/>
      <c r="E933" s="1022"/>
      <c r="F933" s="1408" t="s">
        <v>344</v>
      </c>
      <c r="G933" s="1409"/>
      <c r="H933" s="1409"/>
      <c r="I933" s="1410"/>
      <c r="J933" s="1024"/>
      <c r="K933" s="1158">
        <f>+SUM(K921:K931)</f>
        <v>0</v>
      </c>
      <c r="L933" s="1055">
        <f>+SUM(L921:L931)</f>
        <v>0</v>
      </c>
      <c r="M933" s="1021"/>
      <c r="N933" s="1025"/>
      <c r="O933" s="1026"/>
      <c r="P933" s="1128"/>
    </row>
    <row r="934" spans="1:16" s="1131" customFormat="1" ht="17.25" thickBot="1" x14ac:dyDescent="0.35">
      <c r="A934" s="1020"/>
      <c r="B934" s="1022"/>
      <c r="C934" s="1021"/>
      <c r="D934" s="1021"/>
      <c r="E934" s="1022"/>
      <c r="F934" s="1022"/>
      <c r="G934" s="1023"/>
      <c r="H934" s="1021"/>
      <c r="I934" s="1024"/>
      <c r="J934" s="1024"/>
      <c r="K934" s="1024"/>
      <c r="L934" s="1021"/>
      <c r="M934" s="1021"/>
      <c r="N934" s="1025"/>
      <c r="O934" s="1026"/>
      <c r="P934" s="1128"/>
    </row>
    <row r="935" spans="1:16" s="1131" customFormat="1" ht="17.25" thickBot="1" x14ac:dyDescent="0.35">
      <c r="A935" s="1020"/>
      <c r="B935" s="1389" t="s">
        <v>382</v>
      </c>
      <c r="C935" s="1390"/>
      <c r="D935" s="1390"/>
      <c r="E935" s="1390"/>
      <c r="F935" s="1390"/>
      <c r="G935" s="1391"/>
      <c r="H935" s="1021"/>
      <c r="I935" s="1024"/>
      <c r="J935" s="1024"/>
      <c r="K935" s="1024"/>
      <c r="L935" s="1021"/>
      <c r="M935" s="1021"/>
      <c r="N935" s="1025"/>
      <c r="O935" s="1026"/>
      <c r="P935" s="1128"/>
    </row>
    <row r="936" spans="1:16" s="1131" customFormat="1" ht="16.5" x14ac:dyDescent="0.3">
      <c r="A936" s="1020"/>
      <c r="B936" s="1056" t="s">
        <v>49</v>
      </c>
      <c r="C936" s="1392" t="s">
        <v>341</v>
      </c>
      <c r="D936" s="1393"/>
      <c r="E936" s="1041" t="s">
        <v>380</v>
      </c>
      <c r="F936" s="1056" t="s">
        <v>25</v>
      </c>
      <c r="G936" s="1043" t="s">
        <v>24</v>
      </c>
      <c r="H936" s="1038"/>
      <c r="I936" s="1039" t="s">
        <v>342</v>
      </c>
      <c r="J936" s="1040"/>
      <c r="K936" s="1039" t="s">
        <v>27</v>
      </c>
      <c r="L936" s="1045" t="s">
        <v>381</v>
      </c>
      <c r="M936" s="1021"/>
      <c r="N936" s="1025"/>
      <c r="O936" s="1026"/>
      <c r="P936" s="1128"/>
    </row>
    <row r="937" spans="1:16" s="1131" customFormat="1" ht="16.5" x14ac:dyDescent="0.3">
      <c r="A937" s="1020"/>
      <c r="B937" s="1060"/>
      <c r="C937" s="1382"/>
      <c r="D937" s="1383"/>
      <c r="E937" s="1046"/>
      <c r="F937" s="1047"/>
      <c r="G937" s="1048"/>
      <c r="H937" s="1049"/>
      <c r="I937" s="1050">
        <f>IF(C937=0,0,VLOOKUP(C937,Tabla3[],3,FALSE))</f>
        <v>0</v>
      </c>
      <c r="J937" s="1024"/>
      <c r="K937" s="1157">
        <f>+F937*I937</f>
        <v>0</v>
      </c>
      <c r="L937" s="1052">
        <f>E937*I937</f>
        <v>0</v>
      </c>
      <c r="M937" s="1021"/>
      <c r="N937" s="1025"/>
      <c r="O937" s="1026"/>
      <c r="P937" s="1128"/>
    </row>
    <row r="938" spans="1:16" s="1131" customFormat="1" ht="16.5" x14ac:dyDescent="0.3">
      <c r="A938" s="1020"/>
      <c r="B938" s="1060"/>
      <c r="C938" s="1382"/>
      <c r="D938" s="1383"/>
      <c r="E938" s="1057"/>
      <c r="F938" s="1053"/>
      <c r="G938" s="1054"/>
      <c r="H938" s="1021"/>
      <c r="I938" s="1050">
        <f>IF(C938=0,0,VLOOKUP(C938,Tabla3[],3,FALSE))</f>
        <v>0</v>
      </c>
      <c r="J938" s="1024"/>
      <c r="K938" s="1157">
        <f t="shared" ref="K938:K940" si="132">+F938*I938</f>
        <v>0</v>
      </c>
      <c r="L938" s="1052">
        <f t="shared" ref="L938:L940" si="133">E938*I938</f>
        <v>0</v>
      </c>
      <c r="M938" s="1021"/>
      <c r="N938" s="1025"/>
      <c r="O938" s="1026"/>
      <c r="P938" s="1128"/>
    </row>
    <row r="939" spans="1:16" s="1131" customFormat="1" ht="16.5" x14ac:dyDescent="0.3">
      <c r="A939" s="1020"/>
      <c r="B939" s="1060"/>
      <c r="C939" s="1382"/>
      <c r="D939" s="1383"/>
      <c r="E939" s="1057"/>
      <c r="F939" s="1053"/>
      <c r="G939" s="1054"/>
      <c r="H939" s="1021"/>
      <c r="I939" s="1050">
        <f>IF(C939=0,0,VLOOKUP(C939,Tabla3[],3,FALSE))</f>
        <v>0</v>
      </c>
      <c r="J939" s="1024"/>
      <c r="K939" s="1157">
        <f t="shared" si="132"/>
        <v>0</v>
      </c>
      <c r="L939" s="1052">
        <f t="shared" si="133"/>
        <v>0</v>
      </c>
      <c r="M939" s="1021"/>
      <c r="N939" s="1025"/>
      <c r="O939" s="1026"/>
      <c r="P939" s="1128"/>
    </row>
    <row r="940" spans="1:16" s="1131" customFormat="1" ht="16.5" x14ac:dyDescent="0.3">
      <c r="A940" s="1020"/>
      <c r="B940" s="1060"/>
      <c r="C940" s="1384"/>
      <c r="D940" s="1385"/>
      <c r="E940" s="1057"/>
      <c r="F940" s="1053"/>
      <c r="G940" s="1054"/>
      <c r="H940" s="1021"/>
      <c r="I940" s="1050">
        <f>IF(C940=0,0,VLOOKUP(C940,Tabla3[],3,FALSE))</f>
        <v>0</v>
      </c>
      <c r="J940" s="1024"/>
      <c r="K940" s="1157">
        <f t="shared" si="132"/>
        <v>0</v>
      </c>
      <c r="L940" s="1052">
        <f t="shared" si="133"/>
        <v>0</v>
      </c>
      <c r="M940" s="1021"/>
      <c r="N940" s="1025"/>
      <c r="O940" s="1026"/>
      <c r="P940" s="1128"/>
    </row>
    <row r="941" spans="1:16" s="1131" customFormat="1" ht="17.25" thickBot="1" x14ac:dyDescent="0.35">
      <c r="A941" s="1020"/>
      <c r="B941" s="1022"/>
      <c r="C941" s="1021"/>
      <c r="D941" s="1021"/>
      <c r="E941" s="1022"/>
      <c r="F941" s="1022"/>
      <c r="G941" s="1023"/>
      <c r="H941" s="1021"/>
      <c r="I941" s="1024"/>
      <c r="J941" s="1024"/>
      <c r="K941" s="1024"/>
      <c r="L941" s="1021"/>
      <c r="M941" s="1021"/>
      <c r="N941" s="1025"/>
      <c r="O941" s="1026"/>
      <c r="P941" s="1128"/>
    </row>
    <row r="942" spans="1:16" s="1131" customFormat="1" ht="17.25" thickBot="1" x14ac:dyDescent="0.35">
      <c r="A942" s="1020"/>
      <c r="B942" s="1022"/>
      <c r="C942" s="1021"/>
      <c r="D942" s="1021"/>
      <c r="E942" s="1022"/>
      <c r="F942" s="1408" t="s">
        <v>387</v>
      </c>
      <c r="G942" s="1409"/>
      <c r="H942" s="1409"/>
      <c r="I942" s="1410"/>
      <c r="J942" s="1024"/>
      <c r="K942" s="1158">
        <f>+SUM(K937:K940)</f>
        <v>0</v>
      </c>
      <c r="L942" s="1055">
        <f>+SUM(L937:L940)</f>
        <v>0</v>
      </c>
      <c r="M942" s="1021"/>
      <c r="N942" s="1025"/>
      <c r="O942" s="1026"/>
      <c r="P942" s="1128"/>
    </row>
    <row r="943" spans="1:16" s="1131" customFormat="1" ht="17.25" thickBot="1" x14ac:dyDescent="0.35">
      <c r="A943" s="1020"/>
      <c r="B943" s="1022"/>
      <c r="C943" s="1021"/>
      <c r="D943" s="1021"/>
      <c r="E943" s="1022"/>
      <c r="F943" s="1022"/>
      <c r="G943" s="1023"/>
      <c r="H943" s="1021"/>
      <c r="I943" s="1024"/>
      <c r="J943" s="1024"/>
      <c r="K943" s="1024"/>
      <c r="L943" s="1021"/>
      <c r="M943" s="1021"/>
      <c r="N943" s="1025"/>
      <c r="O943" s="1026"/>
      <c r="P943" s="1128"/>
    </row>
    <row r="944" spans="1:16" s="1131" customFormat="1" ht="17.25" thickBot="1" x14ac:dyDescent="0.35">
      <c r="A944" s="1020"/>
      <c r="B944" s="1389" t="s">
        <v>345</v>
      </c>
      <c r="C944" s="1390"/>
      <c r="D944" s="1390"/>
      <c r="E944" s="1390"/>
      <c r="F944" s="1390"/>
      <c r="G944" s="1391"/>
      <c r="H944" s="1021"/>
      <c r="I944" s="1024"/>
      <c r="J944" s="1024"/>
      <c r="K944" s="1024"/>
      <c r="L944" s="1021"/>
      <c r="M944" s="1021"/>
      <c r="N944" s="1025"/>
      <c r="O944" s="1026"/>
      <c r="P944" s="1128"/>
    </row>
    <row r="945" spans="1:16" s="1131" customFormat="1" ht="16.5" x14ac:dyDescent="0.3">
      <c r="A945" s="1020"/>
      <c r="B945" s="1056" t="s">
        <v>49</v>
      </c>
      <c r="C945" s="1392" t="s">
        <v>341</v>
      </c>
      <c r="D945" s="1393"/>
      <c r="E945" s="1041" t="s">
        <v>380</v>
      </c>
      <c r="F945" s="1056" t="s">
        <v>25</v>
      </c>
      <c r="G945" s="1043" t="s">
        <v>24</v>
      </c>
      <c r="H945" s="1038"/>
      <c r="I945" s="1039" t="s">
        <v>342</v>
      </c>
      <c r="J945" s="1040"/>
      <c r="K945" s="1039" t="s">
        <v>27</v>
      </c>
      <c r="L945" s="1045" t="s">
        <v>381</v>
      </c>
      <c r="M945" s="1021"/>
      <c r="N945" s="1025"/>
      <c r="O945" s="1026"/>
      <c r="P945" s="1128"/>
    </row>
    <row r="946" spans="1:16" s="1131" customFormat="1" ht="33" customHeight="1" x14ac:dyDescent="0.3">
      <c r="A946" s="1020"/>
      <c r="B946" s="1060">
        <v>1</v>
      </c>
      <c r="C946" s="1421" t="s">
        <v>496</v>
      </c>
      <c r="D946" s="1421"/>
      <c r="E946" s="1046">
        <f>I917</f>
        <v>3.6</v>
      </c>
      <c r="F946" s="1047">
        <f>ROUND(E946/I917,2)</f>
        <v>1</v>
      </c>
      <c r="G946" s="1050" t="str">
        <f>K917</f>
        <v>m²</v>
      </c>
      <c r="H946" s="1049"/>
      <c r="I946" s="1050">
        <v>1075</v>
      </c>
      <c r="J946" s="1024"/>
      <c r="K946" s="1157">
        <f>+F946*I946</f>
        <v>1075</v>
      </c>
      <c r="L946" s="1052">
        <f>E946*I946</f>
        <v>3870</v>
      </c>
      <c r="M946" s="1021"/>
      <c r="N946" s="1025"/>
      <c r="O946" s="1026"/>
      <c r="P946" s="1128"/>
    </row>
    <row r="947" spans="1:16" s="1131" customFormat="1" ht="16.5" x14ac:dyDescent="0.3">
      <c r="A947" s="1020"/>
      <c r="B947" s="1060"/>
      <c r="C947" s="1411"/>
      <c r="D947" s="1411"/>
      <c r="E947" s="1046"/>
      <c r="F947" s="1047"/>
      <c r="G947" s="1048"/>
      <c r="H947" s="1021"/>
      <c r="I947" s="1050">
        <f>IF(C947=0,0,VLOOKUP(C947,Tabla2[],3,FALSE))</f>
        <v>0</v>
      </c>
      <c r="J947" s="1024"/>
      <c r="K947" s="1157">
        <f>+F947*I947</f>
        <v>0</v>
      </c>
      <c r="L947" s="1052">
        <f t="shared" ref="L947:L948" si="134">E947*I947</f>
        <v>0</v>
      </c>
      <c r="M947" s="1021"/>
      <c r="N947" s="1025"/>
      <c r="O947" s="1026"/>
      <c r="P947" s="1128"/>
    </row>
    <row r="948" spans="1:16" s="1131" customFormat="1" ht="16.5" x14ac:dyDescent="0.3">
      <c r="A948" s="1020"/>
      <c r="B948" s="1060"/>
      <c r="C948" s="1412"/>
      <c r="D948" s="1412"/>
      <c r="E948" s="1046"/>
      <c r="F948" s="1053"/>
      <c r="G948" s="1048"/>
      <c r="H948" s="1021"/>
      <c r="I948" s="1050">
        <f>IF(C948=0,0,VLOOKUP(C948,Tabla2[],3,FALSE))</f>
        <v>0</v>
      </c>
      <c r="J948" s="1024"/>
      <c r="K948" s="1157">
        <f t="shared" ref="K948" si="135">+F948*I948</f>
        <v>0</v>
      </c>
      <c r="L948" s="1052">
        <f t="shared" si="134"/>
        <v>0</v>
      </c>
      <c r="M948" s="1021"/>
      <c r="N948" s="1025"/>
      <c r="O948" s="1026"/>
      <c r="P948" s="1128"/>
    </row>
    <row r="949" spans="1:16" s="1131" customFormat="1" ht="17.25" thickBot="1" x14ac:dyDescent="0.35">
      <c r="A949" s="1020"/>
      <c r="B949" s="1022"/>
      <c r="C949" s="1021"/>
      <c r="D949" s="1021"/>
      <c r="E949" s="1022"/>
      <c r="F949" s="1022"/>
      <c r="G949" s="1023"/>
      <c r="H949" s="1021"/>
      <c r="I949" s="1024"/>
      <c r="J949" s="1024"/>
      <c r="K949" s="1024"/>
      <c r="L949" s="1021"/>
      <c r="M949" s="1021"/>
      <c r="N949" s="1025"/>
      <c r="O949" s="1026"/>
      <c r="P949" s="1128"/>
    </row>
    <row r="950" spans="1:16" s="1131" customFormat="1" ht="17.25" thickBot="1" x14ac:dyDescent="0.35">
      <c r="A950" s="1020"/>
      <c r="B950" s="1022"/>
      <c r="C950" s="1021"/>
      <c r="D950" s="1021"/>
      <c r="E950" s="1022"/>
      <c r="F950" s="1408" t="s">
        <v>346</v>
      </c>
      <c r="G950" s="1409"/>
      <c r="H950" s="1409"/>
      <c r="I950" s="1410"/>
      <c r="J950" s="1024"/>
      <c r="K950" s="1158">
        <f>+SUM(K946:K948)</f>
        <v>1075</v>
      </c>
      <c r="L950" s="1055">
        <f>+SUM(L946:L948)</f>
        <v>3870</v>
      </c>
      <c r="M950" s="1021"/>
      <c r="N950" s="1025"/>
      <c r="O950" s="1026"/>
      <c r="P950" s="1128"/>
    </row>
    <row r="951" spans="1:16" s="1131" customFormat="1" ht="16.5" x14ac:dyDescent="0.3">
      <c r="A951" s="1020"/>
      <c r="B951" s="1022"/>
      <c r="C951" s="1021"/>
      <c r="D951" s="1021"/>
      <c r="E951" s="1022"/>
      <c r="F951" s="1022"/>
      <c r="G951" s="1023"/>
      <c r="H951" s="1021"/>
      <c r="I951" s="1024"/>
      <c r="J951" s="1024"/>
      <c r="K951" s="1024"/>
      <c r="L951" s="1021"/>
      <c r="M951" s="1021"/>
      <c r="N951" s="1025"/>
      <c r="O951" s="1026"/>
      <c r="P951" s="1128"/>
    </row>
    <row r="952" spans="1:16" s="1131" customFormat="1" ht="15" customHeight="1" thickBot="1" x14ac:dyDescent="0.35">
      <c r="A952" s="1020"/>
      <c r="B952" s="1022"/>
      <c r="C952" s="1021"/>
      <c r="D952" s="1021"/>
      <c r="E952" s="1022"/>
      <c r="F952" s="1022"/>
      <c r="G952" s="1023"/>
      <c r="H952" s="1021"/>
      <c r="I952" s="1024"/>
      <c r="J952" s="1024"/>
      <c r="K952" s="1024"/>
      <c r="L952" s="1021"/>
      <c r="M952" s="1021"/>
      <c r="N952" s="1025"/>
      <c r="O952" s="1026"/>
      <c r="P952" s="1128"/>
    </row>
    <row r="953" spans="1:16" s="1131" customFormat="1" ht="17.25" thickBot="1" x14ac:dyDescent="0.35">
      <c r="A953" s="1020"/>
      <c r="B953" s="1022"/>
      <c r="C953" s="1021"/>
      <c r="D953" s="1021"/>
      <c r="E953" s="1022"/>
      <c r="F953" s="1408" t="s">
        <v>388</v>
      </c>
      <c r="G953" s="1409"/>
      <c r="H953" s="1409"/>
      <c r="I953" s="1410"/>
      <c r="J953" s="1024"/>
      <c r="K953" s="1158">
        <f>(+K933+K942+K950)</f>
        <v>1075</v>
      </c>
      <c r="L953" s="1055">
        <f>(+L933+L942+L950)</f>
        <v>3870</v>
      </c>
      <c r="M953" s="1021"/>
      <c r="N953" s="1065"/>
      <c r="O953" s="1066"/>
      <c r="P953" s="1130"/>
    </row>
    <row r="954" spans="1:16" s="1131" customFormat="1" ht="7.5" customHeight="1" thickBot="1" x14ac:dyDescent="0.35">
      <c r="A954" s="1020"/>
      <c r="B954" s="1022"/>
      <c r="C954" s="1021"/>
      <c r="D954" s="1021"/>
      <c r="E954" s="1022"/>
      <c r="F954" s="1022"/>
      <c r="G954" s="1023"/>
      <c r="H954" s="1021"/>
      <c r="I954" s="1024"/>
      <c r="J954" s="1024"/>
      <c r="K954" s="1024"/>
      <c r="L954" s="1021"/>
      <c r="M954" s="1021"/>
      <c r="N954" s="1065"/>
      <c r="O954" s="1067"/>
      <c r="P954" s="1130"/>
    </row>
    <row r="955" spans="1:16" s="1131" customFormat="1" ht="17.25" thickBot="1" x14ac:dyDescent="0.35">
      <c r="A955" s="1020"/>
      <c r="B955" s="1022"/>
      <c r="C955" s="1021"/>
      <c r="D955" s="1021"/>
      <c r="E955" s="1022"/>
      <c r="F955" s="1408" t="s">
        <v>384</v>
      </c>
      <c r="G955" s="1409"/>
      <c r="H955" s="1409"/>
      <c r="I955" s="1410"/>
      <c r="J955" s="1024"/>
      <c r="K955" s="1158">
        <f>K953*$N$2</f>
        <v>430</v>
      </c>
      <c r="L955" s="1055">
        <f>L953*$N$2</f>
        <v>1548</v>
      </c>
      <c r="M955" s="1021"/>
      <c r="N955" s="1025"/>
      <c r="O955" s="1026"/>
      <c r="P955" s="1128"/>
    </row>
    <row r="956" spans="1:16" s="1131" customFormat="1" ht="7.5" customHeight="1" thickBot="1" x14ac:dyDescent="0.35">
      <c r="A956" s="1020"/>
      <c r="B956" s="1022"/>
      <c r="C956" s="1021"/>
      <c r="D956" s="1021"/>
      <c r="E956" s="1022"/>
      <c r="F956" s="1022"/>
      <c r="G956" s="1023"/>
      <c r="H956" s="1021"/>
      <c r="I956" s="1024"/>
      <c r="J956" s="1024"/>
      <c r="K956" s="1024"/>
      <c r="L956" s="1021"/>
      <c r="M956" s="1021"/>
      <c r="N956" s="1025"/>
      <c r="O956" s="1026"/>
      <c r="P956" s="1128"/>
    </row>
    <row r="957" spans="1:16" s="1131" customFormat="1" ht="17.25" thickBot="1" x14ac:dyDescent="0.35">
      <c r="A957" s="1020"/>
      <c r="B957" s="1022"/>
      <c r="C957" s="1021"/>
      <c r="D957" s="1021"/>
      <c r="E957" s="1022"/>
      <c r="F957" s="1408" t="s">
        <v>385</v>
      </c>
      <c r="G957" s="1409"/>
      <c r="H957" s="1409"/>
      <c r="I957" s="1410"/>
      <c r="J957" s="1024"/>
      <c r="K957" s="1158">
        <f>+K953+K955</f>
        <v>1505</v>
      </c>
      <c r="L957" s="1055">
        <f>+L953+L955</f>
        <v>5418</v>
      </c>
      <c r="M957" s="1021"/>
      <c r="N957" s="1025"/>
      <c r="O957" s="1026"/>
      <c r="P957" s="1128"/>
    </row>
    <row r="958" spans="1:16" s="1131" customFormat="1" ht="17.25" thickBot="1" x14ac:dyDescent="0.35">
      <c r="A958" s="1020"/>
      <c r="B958" s="1022"/>
      <c r="C958" s="1021"/>
      <c r="D958" s="1021"/>
      <c r="E958" s="1022"/>
      <c r="F958" s="1061"/>
      <c r="G958" s="1062"/>
      <c r="H958" s="1063"/>
      <c r="I958" s="1064"/>
      <c r="J958" s="1024"/>
      <c r="K958" s="1159"/>
      <c r="L958" s="1068">
        <f>L957/I917</f>
        <v>1505</v>
      </c>
      <c r="M958" s="1069">
        <f>(K957-L958)*I917</f>
        <v>0</v>
      </c>
      <c r="N958" s="1025"/>
      <c r="O958" s="1026"/>
      <c r="P958" s="1128"/>
    </row>
    <row r="962" spans="1:17" ht="16.5" x14ac:dyDescent="0.3">
      <c r="A962" s="1020"/>
      <c r="B962" s="1105" t="s">
        <v>379</v>
      </c>
      <c r="C962" s="1038"/>
      <c r="D962" s="1414" t="s">
        <v>341</v>
      </c>
      <c r="E962" s="1414"/>
      <c r="F962" s="1414"/>
      <c r="G962" s="1414"/>
      <c r="H962" s="1038"/>
      <c r="I962" s="1039" t="s">
        <v>25</v>
      </c>
      <c r="J962" s="1040"/>
      <c r="K962" s="1039" t="s">
        <v>24</v>
      </c>
      <c r="L962" s="1021"/>
      <c r="M962" s="1021"/>
      <c r="N962" s="1025"/>
      <c r="O962" s="1026"/>
      <c r="P962" s="1128"/>
    </row>
    <row r="963" spans="1:17" s="1037" customFormat="1" ht="30.75" customHeight="1" x14ac:dyDescent="0.25">
      <c r="A963" s="1033"/>
      <c r="B963" s="1074">
        <f>'(01)A. TRABAJO EXTRA.'!B55</f>
        <v>903.01</v>
      </c>
      <c r="C963" s="1034"/>
      <c r="D963" s="1400" t="str">
        <f>'(01)A. TRABAJO EXTRA.'!C55</f>
        <v>TUBERÍA AGUA POTABLE PVC Ø 1/2", 315 PSI (INCLUYE ACCESORIOS)</v>
      </c>
      <c r="E963" s="1401"/>
      <c r="F963" s="1401"/>
      <c r="G963" s="1401"/>
      <c r="H963" s="1075"/>
      <c r="I963" s="1074">
        <f>'(01)A. TRABAJO EXTRA.'!G55</f>
        <v>2</v>
      </c>
      <c r="J963" s="1076"/>
      <c r="K963" s="1155" t="str">
        <f>'(01)A. TRABAJO EXTRA.'!F55</f>
        <v>ml</v>
      </c>
      <c r="L963" s="1034"/>
      <c r="M963" s="1034"/>
      <c r="N963" s="1035"/>
      <c r="O963" s="1036"/>
      <c r="P963" s="1129"/>
      <c r="Q963" s="1132"/>
    </row>
    <row r="964" spans="1:17" ht="17.25" thickBot="1" x14ac:dyDescent="0.35">
      <c r="A964" s="1020"/>
      <c r="B964" s="1022"/>
      <c r="C964" s="1021"/>
      <c r="D964" s="1021"/>
      <c r="E964" s="1022"/>
      <c r="F964" s="1022"/>
      <c r="G964" s="1023"/>
      <c r="H964" s="1021"/>
      <c r="I964" s="1024"/>
      <c r="J964" s="1024"/>
      <c r="K964" s="1024"/>
      <c r="L964" s="1021"/>
      <c r="M964" s="1021"/>
      <c r="N964" s="1025"/>
      <c r="O964" s="1026"/>
      <c r="P964" s="1128"/>
    </row>
    <row r="965" spans="1:17" ht="17.25" thickBot="1" x14ac:dyDescent="0.35">
      <c r="A965" s="1020"/>
      <c r="B965" s="1389" t="s">
        <v>343</v>
      </c>
      <c r="C965" s="1390"/>
      <c r="D965" s="1390"/>
      <c r="E965" s="1390"/>
      <c r="F965" s="1390"/>
      <c r="G965" s="1391"/>
      <c r="H965" s="1021"/>
      <c r="I965" s="1024"/>
      <c r="J965" s="1024"/>
      <c r="K965" s="1024"/>
      <c r="L965" s="1021"/>
      <c r="M965" s="1021"/>
      <c r="N965" s="1025"/>
      <c r="O965" s="1026"/>
      <c r="P965" s="1128"/>
    </row>
    <row r="966" spans="1:17" ht="16.5" x14ac:dyDescent="0.3">
      <c r="A966" s="1020"/>
      <c r="B966" s="1042" t="s">
        <v>49</v>
      </c>
      <c r="C966" s="1406" t="s">
        <v>341</v>
      </c>
      <c r="D966" s="1407"/>
      <c r="E966" s="1041" t="s">
        <v>380</v>
      </c>
      <c r="F966" s="1042" t="s">
        <v>25</v>
      </c>
      <c r="G966" s="1043" t="s">
        <v>24</v>
      </c>
      <c r="H966" s="1044"/>
      <c r="I966" s="1039" t="s">
        <v>342</v>
      </c>
      <c r="J966" s="1040"/>
      <c r="K966" s="1156" t="s">
        <v>27</v>
      </c>
      <c r="L966" s="1045" t="s">
        <v>381</v>
      </c>
      <c r="M966" s="1021"/>
      <c r="N966" s="1025"/>
      <c r="O966" s="1026"/>
      <c r="P966" s="1128"/>
    </row>
    <row r="967" spans="1:17" ht="16.5" customHeight="1" x14ac:dyDescent="0.3">
      <c r="A967" s="1020"/>
      <c r="B967" s="1060">
        <v>1</v>
      </c>
      <c r="C967" s="1415" t="s">
        <v>730</v>
      </c>
      <c r="D967" s="1405"/>
      <c r="E967" s="1046">
        <f>I963*2</f>
        <v>4</v>
      </c>
      <c r="F967" s="1047">
        <v>0.15</v>
      </c>
      <c r="G967" s="1048" t="s">
        <v>44</v>
      </c>
      <c r="H967" s="1049"/>
      <c r="I967" s="1050">
        <f>IF(C967=0,0,VLOOKUP(C967,Tabla1[],3,FALSE))</f>
        <v>40</v>
      </c>
      <c r="J967" s="1051"/>
      <c r="K967" s="1157">
        <f>+F967*I967</f>
        <v>6</v>
      </c>
      <c r="L967" s="1052">
        <f>E967*I967</f>
        <v>160</v>
      </c>
      <c r="M967" s="1021"/>
      <c r="N967" s="1025"/>
      <c r="O967" s="1026"/>
      <c r="P967" s="1128"/>
    </row>
    <row r="968" spans="1:17" ht="16.5" x14ac:dyDescent="0.3">
      <c r="A968" s="1020"/>
      <c r="B968" s="1060">
        <v>2</v>
      </c>
      <c r="C968" s="1415" t="s">
        <v>557</v>
      </c>
      <c r="D968" s="1405"/>
      <c r="E968" s="1046">
        <f>I963</f>
        <v>2</v>
      </c>
      <c r="F968" s="1047">
        <v>1</v>
      </c>
      <c r="G968" s="1048" t="str">
        <f>IF(C968=0,0,VLOOKUP(C968,Tabla1[],2,FALSE))</f>
        <v>Unidad</v>
      </c>
      <c r="H968" s="1049"/>
      <c r="I968" s="1050">
        <f>IF(C968=0,0,VLOOKUP(C968,Tabla1[],3,FALSE))</f>
        <v>5</v>
      </c>
      <c r="J968" s="1051"/>
      <c r="K968" s="1157">
        <f t="shared" ref="K968:K977" si="136">+F968*I968</f>
        <v>5</v>
      </c>
      <c r="L968" s="1052">
        <f t="shared" ref="L968:L977" si="137">E968*I968</f>
        <v>10</v>
      </c>
      <c r="M968" s="1021"/>
      <c r="N968" s="1025"/>
      <c r="O968" s="1026"/>
      <c r="P968" s="1128"/>
    </row>
    <row r="969" spans="1:17" ht="16.5" x14ac:dyDescent="0.3">
      <c r="A969" s="1020"/>
      <c r="B969" s="1060">
        <v>3</v>
      </c>
      <c r="C969" s="1415" t="s">
        <v>650</v>
      </c>
      <c r="D969" s="1405"/>
      <c r="E969" s="1046">
        <f>I963*2</f>
        <v>4</v>
      </c>
      <c r="F969" s="1047">
        <v>0.01</v>
      </c>
      <c r="G969" s="1048" t="str">
        <f>IF(C969=0,0,VLOOKUP(C969,Tabla1[],2,FALSE))</f>
        <v>Galón</v>
      </c>
      <c r="H969" s="1049"/>
      <c r="I969" s="1050">
        <f>IF(C969=0,0,VLOOKUP(C969,Tabla1[],3,FALSE))</f>
        <v>400</v>
      </c>
      <c r="J969" s="1051"/>
      <c r="K969" s="1157">
        <f t="shared" si="136"/>
        <v>4</v>
      </c>
      <c r="L969" s="1052">
        <f t="shared" si="137"/>
        <v>1600</v>
      </c>
      <c r="M969" s="1021"/>
      <c r="N969" s="1025"/>
      <c r="O969" s="1026"/>
      <c r="P969" s="1128"/>
    </row>
    <row r="970" spans="1:17" ht="16.5" x14ac:dyDescent="0.3">
      <c r="A970" s="1020"/>
      <c r="B970" s="1060">
        <v>4</v>
      </c>
      <c r="C970" s="1415" t="s">
        <v>708</v>
      </c>
      <c r="D970" s="1405"/>
      <c r="E970" s="1046"/>
      <c r="F970" s="1047">
        <v>1</v>
      </c>
      <c r="G970" s="1048" t="str">
        <f>IF(C970=0,0,VLOOKUP(C970,Tabla1[],2,FALSE))</f>
        <v>Unidad</v>
      </c>
      <c r="H970" s="1049"/>
      <c r="I970" s="1050">
        <f>IF(C970=0,0,VLOOKUP(C970,Tabla1[],3,FALSE))</f>
        <v>5</v>
      </c>
      <c r="J970" s="1051"/>
      <c r="K970" s="1157">
        <f t="shared" ref="K970" si="138">+F970*I970</f>
        <v>5</v>
      </c>
      <c r="L970" s="1052">
        <f t="shared" ref="L970" si="139">E970*I970</f>
        <v>0</v>
      </c>
      <c r="M970" s="1021"/>
      <c r="N970" s="1025"/>
      <c r="O970" s="1026"/>
      <c r="P970" s="1128"/>
    </row>
    <row r="971" spans="1:17" ht="16.5" x14ac:dyDescent="0.3">
      <c r="A971" s="1020"/>
      <c r="B971" s="1060"/>
      <c r="C971" s="1413"/>
      <c r="D971" s="1413"/>
      <c r="E971" s="1046"/>
      <c r="F971" s="1047"/>
      <c r="G971" s="1048"/>
      <c r="H971" s="1049"/>
      <c r="I971" s="1050">
        <f>IF(C971=0,0,VLOOKUP(C971,Tabla1[],3,FALSE))</f>
        <v>0</v>
      </c>
      <c r="J971" s="1051"/>
      <c r="K971" s="1157">
        <f t="shared" si="136"/>
        <v>0</v>
      </c>
      <c r="L971" s="1052">
        <f t="shared" si="137"/>
        <v>0</v>
      </c>
      <c r="M971" s="1021"/>
      <c r="N971" s="1025"/>
      <c r="O971" s="1026"/>
      <c r="P971" s="1128"/>
    </row>
    <row r="972" spans="1:17" ht="16.5" x14ac:dyDescent="0.3">
      <c r="A972" s="1020"/>
      <c r="B972" s="1060"/>
      <c r="C972" s="1413"/>
      <c r="D972" s="1413"/>
      <c r="E972" s="1046"/>
      <c r="F972" s="1047"/>
      <c r="G972" s="1048"/>
      <c r="H972" s="1049"/>
      <c r="I972" s="1050">
        <f>IF(C972=0,0,VLOOKUP(C972,Tabla1[],3,FALSE))</f>
        <v>0</v>
      </c>
      <c r="J972" s="1051"/>
      <c r="K972" s="1157">
        <f t="shared" si="136"/>
        <v>0</v>
      </c>
      <c r="L972" s="1052">
        <f t="shared" si="137"/>
        <v>0</v>
      </c>
      <c r="M972" s="1021"/>
      <c r="N972" s="1025"/>
      <c r="O972" s="1026"/>
      <c r="P972" s="1128"/>
    </row>
    <row r="973" spans="1:17" ht="16.5" x14ac:dyDescent="0.3">
      <c r="A973" s="1020"/>
      <c r="B973" s="1060"/>
      <c r="C973" s="1413"/>
      <c r="D973" s="1413"/>
      <c r="E973" s="1046"/>
      <c r="F973" s="1047"/>
      <c r="G973" s="1048"/>
      <c r="H973" s="1049"/>
      <c r="I973" s="1050">
        <f>IF(C973=0,0,VLOOKUP(C973,Tabla1[],3,FALSE))</f>
        <v>0</v>
      </c>
      <c r="J973" s="1051"/>
      <c r="K973" s="1157">
        <f t="shared" si="136"/>
        <v>0</v>
      </c>
      <c r="L973" s="1052">
        <f t="shared" si="137"/>
        <v>0</v>
      </c>
      <c r="M973" s="1021"/>
      <c r="N973" s="1025"/>
      <c r="O973" s="1026"/>
      <c r="P973" s="1128"/>
    </row>
    <row r="974" spans="1:17" ht="16.5" x14ac:dyDescent="0.3">
      <c r="A974" s="1020"/>
      <c r="B974" s="1060"/>
      <c r="C974" s="1413"/>
      <c r="D974" s="1413"/>
      <c r="E974" s="1046"/>
      <c r="F974" s="1047"/>
      <c r="G974" s="1048"/>
      <c r="H974" s="1049"/>
      <c r="I974" s="1050">
        <f>IF(C974=0,0,VLOOKUP(C974,Tabla1[],3,FALSE))</f>
        <v>0</v>
      </c>
      <c r="J974" s="1051"/>
      <c r="K974" s="1157">
        <f t="shared" si="136"/>
        <v>0</v>
      </c>
      <c r="L974" s="1052">
        <f t="shared" si="137"/>
        <v>0</v>
      </c>
      <c r="M974" s="1021"/>
      <c r="N974" s="1025"/>
      <c r="O974" s="1026"/>
      <c r="P974" s="1128"/>
    </row>
    <row r="975" spans="1:17" ht="16.5" x14ac:dyDescent="0.3">
      <c r="A975" s="1020"/>
      <c r="B975" s="1060"/>
      <c r="C975" s="1413"/>
      <c r="D975" s="1413"/>
      <c r="E975" s="1046"/>
      <c r="F975" s="1047"/>
      <c r="G975" s="1048"/>
      <c r="H975" s="1049"/>
      <c r="I975" s="1050">
        <f>IF(C975=0,0,VLOOKUP(C975,Tabla1[],3,FALSE))</f>
        <v>0</v>
      </c>
      <c r="J975" s="1051"/>
      <c r="K975" s="1157">
        <f t="shared" si="136"/>
        <v>0</v>
      </c>
      <c r="L975" s="1052">
        <f t="shared" si="137"/>
        <v>0</v>
      </c>
      <c r="M975" s="1021"/>
      <c r="N975" s="1025"/>
      <c r="O975" s="1026"/>
      <c r="P975" s="1128"/>
    </row>
    <row r="976" spans="1:17" s="1131" customFormat="1" ht="16.5" x14ac:dyDescent="0.3">
      <c r="A976" s="1020"/>
      <c r="B976" s="1060"/>
      <c r="C976" s="1413"/>
      <c r="D976" s="1413"/>
      <c r="E976" s="1046"/>
      <c r="F976" s="1047"/>
      <c r="G976" s="1048"/>
      <c r="H976" s="1049"/>
      <c r="I976" s="1050">
        <f>IF(C976=0,0,VLOOKUP(C976,Tabla1[],3,FALSE))</f>
        <v>0</v>
      </c>
      <c r="J976" s="1051"/>
      <c r="K976" s="1157">
        <f t="shared" si="136"/>
        <v>0</v>
      </c>
      <c r="L976" s="1052">
        <f t="shared" si="137"/>
        <v>0</v>
      </c>
      <c r="M976" s="1021"/>
      <c r="N976" s="1025"/>
      <c r="O976" s="1026"/>
      <c r="P976" s="1128"/>
    </row>
    <row r="977" spans="1:16" s="1131" customFormat="1" ht="16.5" x14ac:dyDescent="0.3">
      <c r="A977" s="1020"/>
      <c r="B977" s="1060"/>
      <c r="C977" s="1413"/>
      <c r="D977" s="1413"/>
      <c r="E977" s="1046"/>
      <c r="F977" s="1047"/>
      <c r="G977" s="1048"/>
      <c r="H977" s="1049"/>
      <c r="I977" s="1050">
        <f>IF(C977=0,0,VLOOKUP(C977,Tabla1[],3,FALSE))</f>
        <v>0</v>
      </c>
      <c r="J977" s="1051"/>
      <c r="K977" s="1157">
        <f t="shared" si="136"/>
        <v>0</v>
      </c>
      <c r="L977" s="1052">
        <f t="shared" si="137"/>
        <v>0</v>
      </c>
      <c r="M977" s="1021"/>
      <c r="N977" s="1025"/>
      <c r="O977" s="1026"/>
      <c r="P977" s="1128"/>
    </row>
    <row r="978" spans="1:16" s="1131" customFormat="1" ht="17.25" thickBot="1" x14ac:dyDescent="0.35">
      <c r="A978" s="1020"/>
      <c r="B978" s="1022"/>
      <c r="C978" s="1021"/>
      <c r="D978" s="1021"/>
      <c r="E978" s="1022"/>
      <c r="F978" s="1022"/>
      <c r="G978" s="1023"/>
      <c r="H978" s="1021"/>
      <c r="I978" s="1024"/>
      <c r="J978" s="1024"/>
      <c r="K978" s="1024"/>
      <c r="L978" s="1021"/>
      <c r="M978" s="1021"/>
      <c r="N978" s="1025"/>
      <c r="O978" s="1026"/>
      <c r="P978" s="1128"/>
    </row>
    <row r="979" spans="1:16" s="1131" customFormat="1" ht="17.25" thickBot="1" x14ac:dyDescent="0.35">
      <c r="A979" s="1020"/>
      <c r="B979" s="1022"/>
      <c r="C979" s="1021"/>
      <c r="D979" s="1021"/>
      <c r="E979" s="1022"/>
      <c r="F979" s="1408" t="s">
        <v>344</v>
      </c>
      <c r="G979" s="1409"/>
      <c r="H979" s="1409"/>
      <c r="I979" s="1410"/>
      <c r="J979" s="1024"/>
      <c r="K979" s="1158">
        <f>+SUM(K967:K977)</f>
        <v>20</v>
      </c>
      <c r="L979" s="1055">
        <f>+SUM(L967:L977)</f>
        <v>1770</v>
      </c>
      <c r="M979" s="1021"/>
      <c r="N979" s="1025"/>
      <c r="O979" s="1026"/>
      <c r="P979" s="1128"/>
    </row>
    <row r="980" spans="1:16" s="1131" customFormat="1" ht="17.25" thickBot="1" x14ac:dyDescent="0.35">
      <c r="A980" s="1020"/>
      <c r="B980" s="1022"/>
      <c r="C980" s="1021"/>
      <c r="D980" s="1021"/>
      <c r="E980" s="1022"/>
      <c r="F980" s="1022"/>
      <c r="G980" s="1023"/>
      <c r="H980" s="1021"/>
      <c r="I980" s="1024"/>
      <c r="J980" s="1024"/>
      <c r="K980" s="1024"/>
      <c r="L980" s="1021"/>
      <c r="M980" s="1021"/>
      <c r="N980" s="1025"/>
      <c r="O980" s="1026"/>
      <c r="P980" s="1128"/>
    </row>
    <row r="981" spans="1:16" s="1131" customFormat="1" ht="17.25" thickBot="1" x14ac:dyDescent="0.35">
      <c r="A981" s="1020"/>
      <c r="B981" s="1389" t="s">
        <v>382</v>
      </c>
      <c r="C981" s="1390"/>
      <c r="D981" s="1390"/>
      <c r="E981" s="1390"/>
      <c r="F981" s="1390"/>
      <c r="G981" s="1391"/>
      <c r="H981" s="1021"/>
      <c r="I981" s="1024"/>
      <c r="J981" s="1024"/>
      <c r="K981" s="1024"/>
      <c r="L981" s="1021"/>
      <c r="M981" s="1021"/>
      <c r="N981" s="1025"/>
      <c r="O981" s="1026"/>
      <c r="P981" s="1128"/>
    </row>
    <row r="982" spans="1:16" s="1131" customFormat="1" ht="16.5" x14ac:dyDescent="0.3">
      <c r="A982" s="1020"/>
      <c r="B982" s="1056" t="s">
        <v>49</v>
      </c>
      <c r="C982" s="1392" t="s">
        <v>341</v>
      </c>
      <c r="D982" s="1393"/>
      <c r="E982" s="1041" t="s">
        <v>380</v>
      </c>
      <c r="F982" s="1056" t="s">
        <v>25</v>
      </c>
      <c r="G982" s="1043" t="s">
        <v>24</v>
      </c>
      <c r="H982" s="1038"/>
      <c r="I982" s="1039" t="s">
        <v>342</v>
      </c>
      <c r="J982" s="1040"/>
      <c r="K982" s="1039" t="s">
        <v>27</v>
      </c>
      <c r="L982" s="1045" t="s">
        <v>381</v>
      </c>
      <c r="M982" s="1021"/>
      <c r="N982" s="1025"/>
      <c r="O982" s="1026"/>
      <c r="P982" s="1128"/>
    </row>
    <row r="983" spans="1:16" s="1131" customFormat="1" ht="16.5" x14ac:dyDescent="0.3">
      <c r="A983" s="1020"/>
      <c r="B983" s="1060"/>
      <c r="C983" s="1382"/>
      <c r="D983" s="1383"/>
      <c r="E983" s="1046"/>
      <c r="F983" s="1047"/>
      <c r="G983" s="1048"/>
      <c r="H983" s="1049"/>
      <c r="I983" s="1050">
        <f>IF(C983=0,0,VLOOKUP(C983,Tabla3[],3,FALSE))</f>
        <v>0</v>
      </c>
      <c r="J983" s="1024"/>
      <c r="K983" s="1157">
        <f>+F983*I983</f>
        <v>0</v>
      </c>
      <c r="L983" s="1052">
        <f>E983*I983</f>
        <v>0</v>
      </c>
      <c r="M983" s="1021"/>
      <c r="N983" s="1025"/>
      <c r="O983" s="1026"/>
      <c r="P983" s="1128"/>
    </row>
    <row r="984" spans="1:16" s="1131" customFormat="1" ht="16.5" x14ac:dyDescent="0.3">
      <c r="A984" s="1020"/>
      <c r="B984" s="1060"/>
      <c r="C984" s="1382"/>
      <c r="D984" s="1383"/>
      <c r="E984" s="1057"/>
      <c r="F984" s="1053"/>
      <c r="G984" s="1054"/>
      <c r="H984" s="1021"/>
      <c r="I984" s="1050">
        <f>IF(C984=0,0,VLOOKUP(C984,Tabla3[],3,FALSE))</f>
        <v>0</v>
      </c>
      <c r="J984" s="1024"/>
      <c r="K984" s="1157">
        <f t="shared" ref="K984:K986" si="140">+F984*I984</f>
        <v>0</v>
      </c>
      <c r="L984" s="1052">
        <f t="shared" ref="L984:L986" si="141">E984*I984</f>
        <v>0</v>
      </c>
      <c r="M984" s="1021"/>
      <c r="N984" s="1025"/>
      <c r="O984" s="1026"/>
      <c r="P984" s="1128"/>
    </row>
    <row r="985" spans="1:16" s="1131" customFormat="1" ht="16.5" x14ac:dyDescent="0.3">
      <c r="A985" s="1020"/>
      <c r="B985" s="1060"/>
      <c r="C985" s="1382"/>
      <c r="D985" s="1383"/>
      <c r="E985" s="1057"/>
      <c r="F985" s="1053"/>
      <c r="G985" s="1054"/>
      <c r="H985" s="1021"/>
      <c r="I985" s="1050">
        <f>IF(C985=0,0,VLOOKUP(C985,Tabla3[],3,FALSE))</f>
        <v>0</v>
      </c>
      <c r="J985" s="1024"/>
      <c r="K985" s="1157">
        <f t="shared" si="140"/>
        <v>0</v>
      </c>
      <c r="L985" s="1052">
        <f t="shared" si="141"/>
        <v>0</v>
      </c>
      <c r="M985" s="1021"/>
      <c r="N985" s="1025"/>
      <c r="O985" s="1026"/>
      <c r="P985" s="1128"/>
    </row>
    <row r="986" spans="1:16" s="1131" customFormat="1" ht="16.5" x14ac:dyDescent="0.3">
      <c r="A986" s="1020"/>
      <c r="B986" s="1060"/>
      <c r="C986" s="1384"/>
      <c r="D986" s="1385"/>
      <c r="E986" s="1057"/>
      <c r="F986" s="1053"/>
      <c r="G986" s="1054"/>
      <c r="H986" s="1021"/>
      <c r="I986" s="1050">
        <f>IF(C986=0,0,VLOOKUP(C986,Tabla3[],3,FALSE))</f>
        <v>0</v>
      </c>
      <c r="J986" s="1024"/>
      <c r="K986" s="1157">
        <f t="shared" si="140"/>
        <v>0</v>
      </c>
      <c r="L986" s="1052">
        <f t="shared" si="141"/>
        <v>0</v>
      </c>
      <c r="M986" s="1021"/>
      <c r="N986" s="1025"/>
      <c r="O986" s="1026"/>
      <c r="P986" s="1128"/>
    </row>
    <row r="987" spans="1:16" s="1131" customFormat="1" ht="17.25" thickBot="1" x14ac:dyDescent="0.35">
      <c r="A987" s="1020"/>
      <c r="B987" s="1022"/>
      <c r="C987" s="1021"/>
      <c r="D987" s="1021"/>
      <c r="E987" s="1022"/>
      <c r="F987" s="1022"/>
      <c r="G987" s="1023"/>
      <c r="H987" s="1021"/>
      <c r="I987" s="1024"/>
      <c r="J987" s="1024"/>
      <c r="K987" s="1024"/>
      <c r="L987" s="1021"/>
      <c r="M987" s="1021"/>
      <c r="N987" s="1025"/>
      <c r="O987" s="1026"/>
      <c r="P987" s="1128"/>
    </row>
    <row r="988" spans="1:16" s="1131" customFormat="1" ht="17.25" thickBot="1" x14ac:dyDescent="0.35">
      <c r="A988" s="1020"/>
      <c r="B988" s="1022"/>
      <c r="C988" s="1021"/>
      <c r="D988" s="1021"/>
      <c r="E988" s="1022"/>
      <c r="F988" s="1408" t="s">
        <v>387</v>
      </c>
      <c r="G988" s="1409"/>
      <c r="H988" s="1409"/>
      <c r="I988" s="1410"/>
      <c r="J988" s="1024"/>
      <c r="K988" s="1158">
        <f>+SUM(K983:K986)</f>
        <v>0</v>
      </c>
      <c r="L988" s="1055">
        <f>+SUM(L983:L986)</f>
        <v>0</v>
      </c>
      <c r="M988" s="1021"/>
      <c r="N988" s="1025"/>
      <c r="O988" s="1026"/>
      <c r="P988" s="1128"/>
    </row>
    <row r="989" spans="1:16" s="1131" customFormat="1" ht="17.25" thickBot="1" x14ac:dyDescent="0.35">
      <c r="A989" s="1020"/>
      <c r="B989" s="1022"/>
      <c r="C989" s="1021"/>
      <c r="D989" s="1021"/>
      <c r="E989" s="1022"/>
      <c r="F989" s="1022"/>
      <c r="G989" s="1023"/>
      <c r="H989" s="1021"/>
      <c r="I989" s="1024"/>
      <c r="J989" s="1024"/>
      <c r="K989" s="1024"/>
      <c r="L989" s="1021"/>
      <c r="M989" s="1021"/>
      <c r="N989" s="1025"/>
      <c r="O989" s="1026"/>
      <c r="P989" s="1128"/>
    </row>
    <row r="990" spans="1:16" s="1131" customFormat="1" ht="17.25" thickBot="1" x14ac:dyDescent="0.35">
      <c r="A990" s="1020"/>
      <c r="B990" s="1389" t="s">
        <v>345</v>
      </c>
      <c r="C990" s="1390"/>
      <c r="D990" s="1390"/>
      <c r="E990" s="1390"/>
      <c r="F990" s="1390"/>
      <c r="G990" s="1391"/>
      <c r="H990" s="1021"/>
      <c r="I990" s="1024"/>
      <c r="J990" s="1024"/>
      <c r="K990" s="1024"/>
      <c r="L990" s="1021"/>
      <c r="M990" s="1021"/>
      <c r="N990" s="1025"/>
      <c r="O990" s="1026"/>
      <c r="P990" s="1128"/>
    </row>
    <row r="991" spans="1:16" s="1131" customFormat="1" ht="16.5" x14ac:dyDescent="0.3">
      <c r="A991" s="1020"/>
      <c r="B991" s="1056" t="s">
        <v>49</v>
      </c>
      <c r="C991" s="1392" t="s">
        <v>341</v>
      </c>
      <c r="D991" s="1393"/>
      <c r="E991" s="1041" t="s">
        <v>380</v>
      </c>
      <c r="F991" s="1056" t="s">
        <v>25</v>
      </c>
      <c r="G991" s="1043" t="s">
        <v>24</v>
      </c>
      <c r="H991" s="1038"/>
      <c r="I991" s="1039" t="s">
        <v>342</v>
      </c>
      <c r="J991" s="1040"/>
      <c r="K991" s="1039" t="s">
        <v>27</v>
      </c>
      <c r="L991" s="1045" t="s">
        <v>381</v>
      </c>
      <c r="M991" s="1021"/>
      <c r="N991" s="1025"/>
      <c r="O991" s="1026"/>
      <c r="P991" s="1128"/>
    </row>
    <row r="992" spans="1:16" s="1131" customFormat="1" ht="16.5" x14ac:dyDescent="0.3">
      <c r="A992" s="1020"/>
      <c r="B992" s="1060">
        <v>1</v>
      </c>
      <c r="C992" s="1394" t="s">
        <v>582</v>
      </c>
      <c r="D992" s="1394"/>
      <c r="E992" s="1046">
        <f>I963</f>
        <v>2</v>
      </c>
      <c r="F992" s="1047">
        <f>ROUND(E992/I963,2)</f>
        <v>1</v>
      </c>
      <c r="G992" s="1048" t="str">
        <f>IF(C992=0,0,VLOOKUP(C992,Tabla2[],2,FALSE))</f>
        <v>ml</v>
      </c>
      <c r="H992" s="1049"/>
      <c r="I992" s="1050">
        <f>IF(C992=0,0,VLOOKUP(C992,Tabla2[],3,FALSE))+5</f>
        <v>55</v>
      </c>
      <c r="J992" s="1024"/>
      <c r="K992" s="1157">
        <f>+F992*I992</f>
        <v>55</v>
      </c>
      <c r="L992" s="1052">
        <f>E992*I992</f>
        <v>110</v>
      </c>
      <c r="M992" s="1021"/>
      <c r="N992" s="1025"/>
      <c r="O992" s="1026"/>
      <c r="P992" s="1128"/>
    </row>
    <row r="993" spans="1:16" s="1131" customFormat="1" ht="16.5" x14ac:dyDescent="0.3">
      <c r="A993" s="1020"/>
      <c r="B993" s="1060"/>
      <c r="C993" s="1411"/>
      <c r="D993" s="1411"/>
      <c r="E993" s="1046"/>
      <c r="F993" s="1047"/>
      <c r="G993" s="1048"/>
      <c r="H993" s="1021"/>
      <c r="I993" s="1050">
        <f>IF(C993=0,0,VLOOKUP(C993,Tabla2[],3,FALSE))</f>
        <v>0</v>
      </c>
      <c r="J993" s="1024"/>
      <c r="K993" s="1157">
        <f>+F993*I993</f>
        <v>0</v>
      </c>
      <c r="L993" s="1052">
        <f t="shared" ref="L993:L994" si="142">E993*I993</f>
        <v>0</v>
      </c>
      <c r="M993" s="1021"/>
      <c r="N993" s="1025"/>
      <c r="O993" s="1026"/>
      <c r="P993" s="1128"/>
    </row>
    <row r="994" spans="1:16" s="1131" customFormat="1" ht="16.5" x14ac:dyDescent="0.3">
      <c r="A994" s="1020"/>
      <c r="B994" s="1060"/>
      <c r="C994" s="1412"/>
      <c r="D994" s="1412"/>
      <c r="E994" s="1046"/>
      <c r="F994" s="1053"/>
      <c r="G994" s="1048"/>
      <c r="H994" s="1021"/>
      <c r="I994" s="1050">
        <f>IF(C994=0,0,VLOOKUP(C994,Tabla2[],3,FALSE))</f>
        <v>0</v>
      </c>
      <c r="J994" s="1024"/>
      <c r="K994" s="1157">
        <f t="shared" ref="K994" si="143">+F994*I994</f>
        <v>0</v>
      </c>
      <c r="L994" s="1052">
        <f t="shared" si="142"/>
        <v>0</v>
      </c>
      <c r="M994" s="1021"/>
      <c r="N994" s="1025"/>
      <c r="O994" s="1026"/>
      <c r="P994" s="1128"/>
    </row>
    <row r="995" spans="1:16" s="1131" customFormat="1" ht="17.25" thickBot="1" x14ac:dyDescent="0.35">
      <c r="A995" s="1020"/>
      <c r="B995" s="1022"/>
      <c r="C995" s="1021"/>
      <c r="D995" s="1021"/>
      <c r="E995" s="1022"/>
      <c r="F995" s="1022"/>
      <c r="G995" s="1023"/>
      <c r="H995" s="1021"/>
      <c r="I995" s="1024"/>
      <c r="J995" s="1024"/>
      <c r="K995" s="1024"/>
      <c r="L995" s="1021"/>
      <c r="M995" s="1021"/>
      <c r="N995" s="1025"/>
      <c r="O995" s="1026"/>
      <c r="P995" s="1128"/>
    </row>
    <row r="996" spans="1:16" s="1131" customFormat="1" ht="17.25" thickBot="1" x14ac:dyDescent="0.35">
      <c r="A996" s="1020"/>
      <c r="B996" s="1022"/>
      <c r="C996" s="1021"/>
      <c r="D996" s="1021"/>
      <c r="E996" s="1022"/>
      <c r="F996" s="1408" t="s">
        <v>346</v>
      </c>
      <c r="G996" s="1409"/>
      <c r="H996" s="1409"/>
      <c r="I996" s="1410"/>
      <c r="J996" s="1024"/>
      <c r="K996" s="1158">
        <f>+SUM(K992:K994)</f>
        <v>55</v>
      </c>
      <c r="L996" s="1055">
        <f>+SUM(L992:L994)</f>
        <v>110</v>
      </c>
      <c r="M996" s="1021"/>
      <c r="N996" s="1025"/>
      <c r="O996" s="1026"/>
      <c r="P996" s="1128"/>
    </row>
    <row r="997" spans="1:16" s="1131" customFormat="1" ht="16.5" x14ac:dyDescent="0.3">
      <c r="A997" s="1020"/>
      <c r="B997" s="1022"/>
      <c r="C997" s="1021"/>
      <c r="D997" s="1021"/>
      <c r="E997" s="1022"/>
      <c r="F997" s="1022"/>
      <c r="G997" s="1023"/>
      <c r="H997" s="1021"/>
      <c r="I997" s="1024"/>
      <c r="J997" s="1024"/>
      <c r="K997" s="1024"/>
      <c r="L997" s="1021"/>
      <c r="M997" s="1021"/>
      <c r="N997" s="1025"/>
      <c r="O997" s="1026"/>
      <c r="P997" s="1128"/>
    </row>
    <row r="998" spans="1:16" s="1131" customFormat="1" ht="15" customHeight="1" thickBot="1" x14ac:dyDescent="0.35">
      <c r="A998" s="1020"/>
      <c r="B998" s="1022"/>
      <c r="C998" s="1021"/>
      <c r="D998" s="1021"/>
      <c r="E998" s="1022"/>
      <c r="F998" s="1022"/>
      <c r="G998" s="1023"/>
      <c r="H998" s="1021"/>
      <c r="I998" s="1024"/>
      <c r="J998" s="1024"/>
      <c r="K998" s="1024"/>
      <c r="L998" s="1021"/>
      <c r="M998" s="1021"/>
      <c r="N998" s="1025"/>
      <c r="O998" s="1026"/>
      <c r="P998" s="1128"/>
    </row>
    <row r="999" spans="1:16" s="1131" customFormat="1" ht="17.25" thickBot="1" x14ac:dyDescent="0.35">
      <c r="A999" s="1020"/>
      <c r="B999" s="1022"/>
      <c r="C999" s="1021"/>
      <c r="D999" s="1021"/>
      <c r="E999" s="1022"/>
      <c r="F999" s="1408" t="s">
        <v>388</v>
      </c>
      <c r="G999" s="1409"/>
      <c r="H999" s="1409"/>
      <c r="I999" s="1410"/>
      <c r="J999" s="1024"/>
      <c r="K999" s="1158">
        <f>(+K979+K988+K996)</f>
        <v>75</v>
      </c>
      <c r="L999" s="1055">
        <f>(+L979+L988+L996)</f>
        <v>1880</v>
      </c>
      <c r="M999" s="1021"/>
      <c r="N999" s="1065"/>
      <c r="O999" s="1066"/>
      <c r="P999" s="1130"/>
    </row>
    <row r="1000" spans="1:16" s="1131" customFormat="1" ht="7.5" customHeight="1" thickBot="1" x14ac:dyDescent="0.35">
      <c r="A1000" s="1020"/>
      <c r="B1000" s="1022"/>
      <c r="C1000" s="1021"/>
      <c r="D1000" s="1021"/>
      <c r="E1000" s="1022"/>
      <c r="F1000" s="1022"/>
      <c r="G1000" s="1023"/>
      <c r="H1000" s="1021"/>
      <c r="I1000" s="1024"/>
      <c r="J1000" s="1024"/>
      <c r="K1000" s="1024"/>
      <c r="L1000" s="1021"/>
      <c r="M1000" s="1021"/>
      <c r="N1000" s="1065"/>
      <c r="O1000" s="1067"/>
      <c r="P1000" s="1130"/>
    </row>
    <row r="1001" spans="1:16" s="1131" customFormat="1" ht="17.25" thickBot="1" x14ac:dyDescent="0.35">
      <c r="A1001" s="1020"/>
      <c r="B1001" s="1022"/>
      <c r="C1001" s="1021"/>
      <c r="D1001" s="1021"/>
      <c r="E1001" s="1022"/>
      <c r="F1001" s="1408" t="s">
        <v>384</v>
      </c>
      <c r="G1001" s="1409"/>
      <c r="H1001" s="1409"/>
      <c r="I1001" s="1410"/>
      <c r="J1001" s="1024"/>
      <c r="K1001" s="1158">
        <f>K999*$N$2</f>
        <v>30</v>
      </c>
      <c r="L1001" s="1055">
        <f>L999*$N$2</f>
        <v>752</v>
      </c>
      <c r="M1001" s="1021"/>
      <c r="N1001" s="1025"/>
      <c r="O1001" s="1026"/>
      <c r="P1001" s="1128"/>
    </row>
    <row r="1002" spans="1:16" s="1131" customFormat="1" ht="7.5" customHeight="1" thickBot="1" x14ac:dyDescent="0.35">
      <c r="A1002" s="1020"/>
      <c r="B1002" s="1022"/>
      <c r="C1002" s="1021"/>
      <c r="D1002" s="1021"/>
      <c r="E1002" s="1022"/>
      <c r="F1002" s="1022"/>
      <c r="G1002" s="1023"/>
      <c r="H1002" s="1021"/>
      <c r="I1002" s="1024"/>
      <c r="J1002" s="1024"/>
      <c r="K1002" s="1024"/>
      <c r="L1002" s="1021"/>
      <c r="M1002" s="1021"/>
      <c r="N1002" s="1025"/>
      <c r="O1002" s="1026"/>
      <c r="P1002" s="1128"/>
    </row>
    <row r="1003" spans="1:16" s="1131" customFormat="1" ht="17.25" thickBot="1" x14ac:dyDescent="0.35">
      <c r="A1003" s="1020"/>
      <c r="B1003" s="1022"/>
      <c r="C1003" s="1021"/>
      <c r="D1003" s="1021"/>
      <c r="E1003" s="1022"/>
      <c r="F1003" s="1408" t="s">
        <v>385</v>
      </c>
      <c r="G1003" s="1409"/>
      <c r="H1003" s="1409"/>
      <c r="I1003" s="1410"/>
      <c r="J1003" s="1024"/>
      <c r="K1003" s="1158">
        <f>+K999+K1001</f>
        <v>105</v>
      </c>
      <c r="L1003" s="1055">
        <f>+L999+L1001</f>
        <v>2632</v>
      </c>
      <c r="M1003" s="1021"/>
      <c r="N1003" s="1025"/>
      <c r="O1003" s="1026"/>
      <c r="P1003" s="1128"/>
    </row>
    <row r="1004" spans="1:16" s="1131" customFormat="1" ht="17.25" thickBot="1" x14ac:dyDescent="0.35">
      <c r="A1004" s="1020"/>
      <c r="B1004" s="1022"/>
      <c r="C1004" s="1021"/>
      <c r="D1004" s="1021"/>
      <c r="E1004" s="1022"/>
      <c r="F1004" s="1061"/>
      <c r="G1004" s="1062"/>
      <c r="H1004" s="1063"/>
      <c r="I1004" s="1064"/>
      <c r="J1004" s="1024"/>
      <c r="K1004" s="1159"/>
      <c r="L1004" s="1068">
        <f>L1003/I963</f>
        <v>1316</v>
      </c>
      <c r="M1004" s="1069">
        <f>(K1003-L1004)*I963</f>
        <v>-2422</v>
      </c>
      <c r="N1004" s="1025"/>
      <c r="O1004" s="1026"/>
      <c r="P1004" s="1128"/>
    </row>
    <row r="1008" spans="1:16" ht="16.5" x14ac:dyDescent="0.3">
      <c r="A1008" s="1020"/>
      <c r="B1008" s="1105" t="s">
        <v>379</v>
      </c>
      <c r="C1008" s="1038"/>
      <c r="D1008" s="1414" t="s">
        <v>341</v>
      </c>
      <c r="E1008" s="1414"/>
      <c r="F1008" s="1414"/>
      <c r="G1008" s="1414"/>
      <c r="H1008" s="1038"/>
      <c r="I1008" s="1039" t="s">
        <v>25</v>
      </c>
      <c r="J1008" s="1040"/>
      <c r="K1008" s="1039" t="s">
        <v>24</v>
      </c>
      <c r="L1008" s="1021"/>
      <c r="M1008" s="1021"/>
      <c r="N1008" s="1025"/>
      <c r="O1008" s="1026"/>
      <c r="P1008" s="1128"/>
    </row>
    <row r="1009" spans="1:17" s="1037" customFormat="1" ht="30.75" customHeight="1" x14ac:dyDescent="0.25">
      <c r="A1009" s="1033"/>
      <c r="B1009" s="1074">
        <f>'(01)A. TRABAJO EXTRA.'!B56</f>
        <v>903.02</v>
      </c>
      <c r="C1009" s="1034"/>
      <c r="D1009" s="1400" t="str">
        <f>'(01)A. TRABAJO EXTRA.'!C56</f>
        <v>TUBERÍA AGUA POTABLE PVC Ø 3/4", 250 PSI (INCLUYE ACCESORIOS)</v>
      </c>
      <c r="E1009" s="1401"/>
      <c r="F1009" s="1401"/>
      <c r="G1009" s="1401"/>
      <c r="H1009" s="1075"/>
      <c r="I1009" s="1074">
        <f>'(01)A. TRABAJO EXTRA.'!G56</f>
        <v>12</v>
      </c>
      <c r="J1009" s="1076"/>
      <c r="K1009" s="1155" t="str">
        <f>'(01)A. TRABAJO EXTRA.'!F56</f>
        <v>ml</v>
      </c>
      <c r="L1009" s="1034"/>
      <c r="M1009" s="1034"/>
      <c r="N1009" s="1035"/>
      <c r="O1009" s="1036"/>
      <c r="P1009" s="1129"/>
      <c r="Q1009" s="1132"/>
    </row>
    <row r="1010" spans="1:17" ht="17.25" thickBot="1" x14ac:dyDescent="0.35">
      <c r="A1010" s="1020"/>
      <c r="B1010" s="1022"/>
      <c r="C1010" s="1021"/>
      <c r="D1010" s="1021"/>
      <c r="E1010" s="1022"/>
      <c r="F1010" s="1022"/>
      <c r="G1010" s="1023"/>
      <c r="H1010" s="1021"/>
      <c r="I1010" s="1024"/>
      <c r="J1010" s="1024"/>
      <c r="K1010" s="1024"/>
      <c r="L1010" s="1021"/>
      <c r="M1010" s="1021"/>
      <c r="N1010" s="1025"/>
      <c r="O1010" s="1026"/>
      <c r="P1010" s="1128"/>
    </row>
    <row r="1011" spans="1:17" ht="17.25" thickBot="1" x14ac:dyDescent="0.35">
      <c r="A1011" s="1020"/>
      <c r="B1011" s="1389" t="s">
        <v>343</v>
      </c>
      <c r="C1011" s="1390"/>
      <c r="D1011" s="1390"/>
      <c r="E1011" s="1390"/>
      <c r="F1011" s="1390"/>
      <c r="G1011" s="1391"/>
      <c r="H1011" s="1021"/>
      <c r="I1011" s="1024"/>
      <c r="J1011" s="1024"/>
      <c r="K1011" s="1024"/>
      <c r="L1011" s="1021"/>
      <c r="M1011" s="1021"/>
      <c r="N1011" s="1025"/>
      <c r="O1011" s="1026"/>
      <c r="P1011" s="1128"/>
    </row>
    <row r="1012" spans="1:17" ht="16.5" x14ac:dyDescent="0.3">
      <c r="A1012" s="1020"/>
      <c r="B1012" s="1042" t="s">
        <v>49</v>
      </c>
      <c r="C1012" s="1406" t="s">
        <v>341</v>
      </c>
      <c r="D1012" s="1407"/>
      <c r="E1012" s="1041" t="s">
        <v>380</v>
      </c>
      <c r="F1012" s="1042" t="s">
        <v>25</v>
      </c>
      <c r="G1012" s="1043" t="s">
        <v>24</v>
      </c>
      <c r="H1012" s="1044"/>
      <c r="I1012" s="1039" t="s">
        <v>342</v>
      </c>
      <c r="J1012" s="1040"/>
      <c r="K1012" s="1156" t="s">
        <v>27</v>
      </c>
      <c r="L1012" s="1045" t="s">
        <v>381</v>
      </c>
      <c r="M1012" s="1021"/>
      <c r="N1012" s="1025"/>
      <c r="O1012" s="1026"/>
      <c r="P1012" s="1128"/>
    </row>
    <row r="1013" spans="1:17" ht="16.5" customHeight="1" x14ac:dyDescent="0.3">
      <c r="A1013" s="1020"/>
      <c r="B1013" s="1060">
        <v>1</v>
      </c>
      <c r="C1013" s="1415" t="s">
        <v>731</v>
      </c>
      <c r="D1013" s="1405"/>
      <c r="E1013" s="1046">
        <f>I1009*2</f>
        <v>24</v>
      </c>
      <c r="F1013" s="1047">
        <v>0.2</v>
      </c>
      <c r="G1013" s="1048" t="s">
        <v>44</v>
      </c>
      <c r="H1013" s="1049"/>
      <c r="I1013" s="1050">
        <f>IF(C1013=0,0,VLOOKUP(C1013,Tabla1[],3,FALSE))</f>
        <v>50</v>
      </c>
      <c r="J1013" s="1051"/>
      <c r="K1013" s="1157">
        <f>+F1013*I1013</f>
        <v>10</v>
      </c>
      <c r="L1013" s="1052">
        <f>E1013*I1013</f>
        <v>1200</v>
      </c>
      <c r="M1013" s="1021"/>
      <c r="N1013" s="1025"/>
      <c r="O1013" s="1026"/>
      <c r="P1013" s="1128"/>
    </row>
    <row r="1014" spans="1:17" ht="16.5" x14ac:dyDescent="0.3">
      <c r="A1014" s="1020"/>
      <c r="B1014" s="1060">
        <v>2</v>
      </c>
      <c r="C1014" s="1415" t="s">
        <v>561</v>
      </c>
      <c r="D1014" s="1405"/>
      <c r="E1014" s="1046">
        <f>I1009</f>
        <v>12</v>
      </c>
      <c r="F1014" s="1047">
        <v>1.8</v>
      </c>
      <c r="G1014" s="1048" t="str">
        <f>IF(C1014=0,0,VLOOKUP(C1014,Tabla1[],2,FALSE))</f>
        <v>Unidad</v>
      </c>
      <c r="H1014" s="1049"/>
      <c r="I1014" s="1050">
        <f>IF(C1014=0,0,VLOOKUP(C1014,Tabla1[],3,FALSE))</f>
        <v>5</v>
      </c>
      <c r="J1014" s="1051"/>
      <c r="K1014" s="1157">
        <f t="shared" ref="K1014:K1023" si="144">+F1014*I1014</f>
        <v>9</v>
      </c>
      <c r="L1014" s="1052">
        <f t="shared" ref="L1014:L1023" si="145">E1014*I1014</f>
        <v>60</v>
      </c>
      <c r="M1014" s="1021"/>
      <c r="N1014" s="1025"/>
      <c r="O1014" s="1026"/>
      <c r="P1014" s="1128"/>
    </row>
    <row r="1015" spans="1:17" ht="16.5" x14ac:dyDescent="0.3">
      <c r="A1015" s="1020"/>
      <c r="B1015" s="1060">
        <v>3</v>
      </c>
      <c r="C1015" s="1415" t="s">
        <v>650</v>
      </c>
      <c r="D1015" s="1405"/>
      <c r="E1015" s="1046">
        <f>I1009*2</f>
        <v>24</v>
      </c>
      <c r="F1015" s="1047">
        <v>0.04</v>
      </c>
      <c r="G1015" s="1048" t="str">
        <f>IF(C1015=0,0,VLOOKUP(C1015,Tabla1[],2,FALSE))</f>
        <v>Galón</v>
      </c>
      <c r="H1015" s="1049"/>
      <c r="I1015" s="1050">
        <f>IF(C1015=0,0,VLOOKUP(C1015,Tabla1[],3,FALSE))</f>
        <v>400</v>
      </c>
      <c r="J1015" s="1051"/>
      <c r="K1015" s="1157">
        <f t="shared" si="144"/>
        <v>16</v>
      </c>
      <c r="L1015" s="1052">
        <f t="shared" si="145"/>
        <v>9600</v>
      </c>
      <c r="M1015" s="1021"/>
      <c r="N1015" s="1025"/>
      <c r="O1015" s="1026"/>
      <c r="P1015" s="1128"/>
    </row>
    <row r="1016" spans="1:17" ht="16.5" x14ac:dyDescent="0.3">
      <c r="A1016" s="1020"/>
      <c r="B1016" s="1060"/>
      <c r="C1016" s="1415"/>
      <c r="D1016" s="1405"/>
      <c r="E1016" s="1046"/>
      <c r="F1016" s="1047"/>
      <c r="G1016" s="1048"/>
      <c r="H1016" s="1049"/>
      <c r="I1016" s="1050">
        <f>IF(C1016=0,0,VLOOKUP(C1016,Tabla1[],3,FALSE))</f>
        <v>0</v>
      </c>
      <c r="J1016" s="1051"/>
      <c r="K1016" s="1157">
        <f t="shared" si="144"/>
        <v>0</v>
      </c>
      <c r="L1016" s="1052">
        <f t="shared" si="145"/>
        <v>0</v>
      </c>
      <c r="M1016" s="1021"/>
      <c r="N1016" s="1025"/>
      <c r="O1016" s="1026"/>
      <c r="P1016" s="1128"/>
    </row>
    <row r="1017" spans="1:17" ht="16.5" x14ac:dyDescent="0.3">
      <c r="A1017" s="1020"/>
      <c r="B1017" s="1060"/>
      <c r="C1017" s="1413"/>
      <c r="D1017" s="1413"/>
      <c r="E1017" s="1046"/>
      <c r="F1017" s="1047"/>
      <c r="G1017" s="1048"/>
      <c r="H1017" s="1049"/>
      <c r="I1017" s="1050">
        <f>IF(C1017=0,0,VLOOKUP(C1017,Tabla1[],3,FALSE))</f>
        <v>0</v>
      </c>
      <c r="J1017" s="1051"/>
      <c r="K1017" s="1157">
        <f t="shared" si="144"/>
        <v>0</v>
      </c>
      <c r="L1017" s="1052">
        <f t="shared" si="145"/>
        <v>0</v>
      </c>
      <c r="M1017" s="1021"/>
      <c r="N1017" s="1025"/>
      <c r="O1017" s="1026"/>
      <c r="P1017" s="1128"/>
    </row>
    <row r="1018" spans="1:17" ht="16.5" x14ac:dyDescent="0.3">
      <c r="A1018" s="1020"/>
      <c r="B1018" s="1060"/>
      <c r="C1018" s="1413"/>
      <c r="D1018" s="1413"/>
      <c r="E1018" s="1046"/>
      <c r="F1018" s="1047"/>
      <c r="G1018" s="1048"/>
      <c r="H1018" s="1049"/>
      <c r="I1018" s="1050">
        <f>IF(C1018=0,0,VLOOKUP(C1018,Tabla1[],3,FALSE))</f>
        <v>0</v>
      </c>
      <c r="J1018" s="1051"/>
      <c r="K1018" s="1157">
        <f t="shared" si="144"/>
        <v>0</v>
      </c>
      <c r="L1018" s="1052">
        <f t="shared" si="145"/>
        <v>0</v>
      </c>
      <c r="M1018" s="1021"/>
      <c r="N1018" s="1025"/>
      <c r="O1018" s="1026"/>
      <c r="P1018" s="1128"/>
    </row>
    <row r="1019" spans="1:17" ht="16.5" x14ac:dyDescent="0.3">
      <c r="A1019" s="1020"/>
      <c r="B1019" s="1060"/>
      <c r="C1019" s="1413"/>
      <c r="D1019" s="1413"/>
      <c r="E1019" s="1046"/>
      <c r="F1019" s="1047"/>
      <c r="G1019" s="1048"/>
      <c r="H1019" s="1049"/>
      <c r="I1019" s="1050">
        <f>IF(C1019=0,0,VLOOKUP(C1019,Tabla1[],3,FALSE))</f>
        <v>0</v>
      </c>
      <c r="J1019" s="1051"/>
      <c r="K1019" s="1157">
        <f t="shared" si="144"/>
        <v>0</v>
      </c>
      <c r="L1019" s="1052">
        <f t="shared" si="145"/>
        <v>0</v>
      </c>
      <c r="M1019" s="1021"/>
      <c r="N1019" s="1025"/>
      <c r="O1019" s="1026"/>
      <c r="P1019" s="1128"/>
    </row>
    <row r="1020" spans="1:17" ht="16.5" x14ac:dyDescent="0.3">
      <c r="A1020" s="1020"/>
      <c r="B1020" s="1060"/>
      <c r="C1020" s="1413"/>
      <c r="D1020" s="1413"/>
      <c r="E1020" s="1046"/>
      <c r="F1020" s="1047"/>
      <c r="G1020" s="1048"/>
      <c r="H1020" s="1049"/>
      <c r="I1020" s="1050">
        <f>IF(C1020=0,0,VLOOKUP(C1020,Tabla1[],3,FALSE))</f>
        <v>0</v>
      </c>
      <c r="J1020" s="1051"/>
      <c r="K1020" s="1157">
        <f t="shared" si="144"/>
        <v>0</v>
      </c>
      <c r="L1020" s="1052">
        <f t="shared" si="145"/>
        <v>0</v>
      </c>
      <c r="M1020" s="1021"/>
      <c r="N1020" s="1025"/>
      <c r="O1020" s="1026"/>
      <c r="P1020" s="1128"/>
    </row>
    <row r="1021" spans="1:17" ht="16.5" x14ac:dyDescent="0.3">
      <c r="A1021" s="1020"/>
      <c r="B1021" s="1060"/>
      <c r="C1021" s="1413"/>
      <c r="D1021" s="1413"/>
      <c r="E1021" s="1046"/>
      <c r="F1021" s="1047"/>
      <c r="G1021" s="1048"/>
      <c r="H1021" s="1049"/>
      <c r="I1021" s="1050">
        <f>IF(C1021=0,0,VLOOKUP(C1021,Tabla1[],3,FALSE))</f>
        <v>0</v>
      </c>
      <c r="J1021" s="1051"/>
      <c r="K1021" s="1157">
        <f t="shared" si="144"/>
        <v>0</v>
      </c>
      <c r="L1021" s="1052">
        <f t="shared" si="145"/>
        <v>0</v>
      </c>
      <c r="M1021" s="1021"/>
      <c r="N1021" s="1025"/>
      <c r="O1021" s="1026"/>
      <c r="P1021" s="1128"/>
    </row>
    <row r="1022" spans="1:17" s="1131" customFormat="1" ht="16.5" x14ac:dyDescent="0.3">
      <c r="A1022" s="1020"/>
      <c r="B1022" s="1060"/>
      <c r="C1022" s="1413"/>
      <c r="D1022" s="1413"/>
      <c r="E1022" s="1046"/>
      <c r="F1022" s="1047"/>
      <c r="G1022" s="1048"/>
      <c r="H1022" s="1049"/>
      <c r="I1022" s="1050">
        <f>IF(C1022=0,0,VLOOKUP(C1022,Tabla1[],3,FALSE))</f>
        <v>0</v>
      </c>
      <c r="J1022" s="1051"/>
      <c r="K1022" s="1157">
        <f t="shared" si="144"/>
        <v>0</v>
      </c>
      <c r="L1022" s="1052">
        <f t="shared" si="145"/>
        <v>0</v>
      </c>
      <c r="M1022" s="1021"/>
      <c r="N1022" s="1025"/>
      <c r="O1022" s="1026"/>
      <c r="P1022" s="1128"/>
    </row>
    <row r="1023" spans="1:17" s="1131" customFormat="1" ht="16.5" x14ac:dyDescent="0.3">
      <c r="A1023" s="1020"/>
      <c r="B1023" s="1060"/>
      <c r="C1023" s="1413"/>
      <c r="D1023" s="1413"/>
      <c r="E1023" s="1046"/>
      <c r="F1023" s="1047"/>
      <c r="G1023" s="1048"/>
      <c r="H1023" s="1049"/>
      <c r="I1023" s="1050">
        <f>IF(C1023=0,0,VLOOKUP(C1023,Tabla1[],3,FALSE))</f>
        <v>0</v>
      </c>
      <c r="J1023" s="1051"/>
      <c r="K1023" s="1157">
        <f t="shared" si="144"/>
        <v>0</v>
      </c>
      <c r="L1023" s="1052">
        <f t="shared" si="145"/>
        <v>0</v>
      </c>
      <c r="M1023" s="1021"/>
      <c r="N1023" s="1025"/>
      <c r="O1023" s="1026"/>
      <c r="P1023" s="1128"/>
    </row>
    <row r="1024" spans="1:17" s="1131" customFormat="1" ht="17.25" thickBot="1" x14ac:dyDescent="0.35">
      <c r="A1024" s="1020"/>
      <c r="B1024" s="1022"/>
      <c r="C1024" s="1021"/>
      <c r="D1024" s="1021"/>
      <c r="E1024" s="1022"/>
      <c r="F1024" s="1022"/>
      <c r="G1024" s="1023"/>
      <c r="H1024" s="1021"/>
      <c r="I1024" s="1024"/>
      <c r="J1024" s="1024"/>
      <c r="K1024" s="1024"/>
      <c r="L1024" s="1021"/>
      <c r="M1024" s="1021"/>
      <c r="N1024" s="1025"/>
      <c r="O1024" s="1026"/>
      <c r="P1024" s="1128"/>
    </row>
    <row r="1025" spans="1:16" s="1131" customFormat="1" ht="17.25" thickBot="1" x14ac:dyDescent="0.35">
      <c r="A1025" s="1020"/>
      <c r="B1025" s="1022"/>
      <c r="C1025" s="1021"/>
      <c r="D1025" s="1021"/>
      <c r="E1025" s="1022"/>
      <c r="F1025" s="1408" t="s">
        <v>344</v>
      </c>
      <c r="G1025" s="1409"/>
      <c r="H1025" s="1409"/>
      <c r="I1025" s="1410"/>
      <c r="J1025" s="1024"/>
      <c r="K1025" s="1158">
        <f>+SUM(K1013:K1023)</f>
        <v>35</v>
      </c>
      <c r="L1025" s="1055">
        <f>+SUM(L1013:L1023)</f>
        <v>10860</v>
      </c>
      <c r="M1025" s="1021"/>
      <c r="N1025" s="1025"/>
      <c r="O1025" s="1026"/>
      <c r="P1025" s="1128"/>
    </row>
    <row r="1026" spans="1:16" s="1131" customFormat="1" ht="17.25" thickBot="1" x14ac:dyDescent="0.35">
      <c r="A1026" s="1020"/>
      <c r="B1026" s="1022"/>
      <c r="C1026" s="1021"/>
      <c r="D1026" s="1021"/>
      <c r="E1026" s="1022"/>
      <c r="F1026" s="1022"/>
      <c r="G1026" s="1023"/>
      <c r="H1026" s="1021"/>
      <c r="I1026" s="1024"/>
      <c r="J1026" s="1024"/>
      <c r="K1026" s="1024"/>
      <c r="L1026" s="1021"/>
      <c r="M1026" s="1021"/>
      <c r="N1026" s="1025"/>
      <c r="O1026" s="1026"/>
      <c r="P1026" s="1128"/>
    </row>
    <row r="1027" spans="1:16" s="1131" customFormat="1" ht="17.25" thickBot="1" x14ac:dyDescent="0.35">
      <c r="A1027" s="1020"/>
      <c r="B1027" s="1389" t="s">
        <v>382</v>
      </c>
      <c r="C1027" s="1390"/>
      <c r="D1027" s="1390"/>
      <c r="E1027" s="1390"/>
      <c r="F1027" s="1390"/>
      <c r="G1027" s="1391"/>
      <c r="H1027" s="1021"/>
      <c r="I1027" s="1024"/>
      <c r="J1027" s="1024"/>
      <c r="K1027" s="1024"/>
      <c r="L1027" s="1021"/>
      <c r="M1027" s="1021"/>
      <c r="N1027" s="1025"/>
      <c r="O1027" s="1026"/>
      <c r="P1027" s="1128"/>
    </row>
    <row r="1028" spans="1:16" s="1131" customFormat="1" ht="16.5" x14ac:dyDescent="0.3">
      <c r="A1028" s="1020"/>
      <c r="B1028" s="1056" t="s">
        <v>49</v>
      </c>
      <c r="C1028" s="1392" t="s">
        <v>341</v>
      </c>
      <c r="D1028" s="1393"/>
      <c r="E1028" s="1041" t="s">
        <v>380</v>
      </c>
      <c r="F1028" s="1056" t="s">
        <v>25</v>
      </c>
      <c r="G1028" s="1043" t="s">
        <v>24</v>
      </c>
      <c r="H1028" s="1038"/>
      <c r="I1028" s="1039" t="s">
        <v>342</v>
      </c>
      <c r="J1028" s="1040"/>
      <c r="K1028" s="1039" t="s">
        <v>27</v>
      </c>
      <c r="L1028" s="1045" t="s">
        <v>381</v>
      </c>
      <c r="M1028" s="1021"/>
      <c r="N1028" s="1025"/>
      <c r="O1028" s="1026"/>
      <c r="P1028" s="1128"/>
    </row>
    <row r="1029" spans="1:16" s="1131" customFormat="1" ht="16.5" x14ac:dyDescent="0.3">
      <c r="A1029" s="1020"/>
      <c r="B1029" s="1060"/>
      <c r="C1029" s="1382"/>
      <c r="D1029" s="1383"/>
      <c r="E1029" s="1046"/>
      <c r="F1029" s="1047"/>
      <c r="G1029" s="1048"/>
      <c r="H1029" s="1049"/>
      <c r="I1029" s="1050">
        <f>IF(C1029=0,0,VLOOKUP(C1029,Tabla3[],3,FALSE))</f>
        <v>0</v>
      </c>
      <c r="J1029" s="1024"/>
      <c r="K1029" s="1157">
        <f>+F1029*I1029</f>
        <v>0</v>
      </c>
      <c r="L1029" s="1052">
        <f>E1029*I1029</f>
        <v>0</v>
      </c>
      <c r="M1029" s="1021"/>
      <c r="N1029" s="1025"/>
      <c r="O1029" s="1026"/>
      <c r="P1029" s="1128"/>
    </row>
    <row r="1030" spans="1:16" s="1131" customFormat="1" ht="16.5" x14ac:dyDescent="0.3">
      <c r="A1030" s="1020"/>
      <c r="B1030" s="1060"/>
      <c r="C1030" s="1382"/>
      <c r="D1030" s="1383"/>
      <c r="E1030" s="1057"/>
      <c r="F1030" s="1053"/>
      <c r="G1030" s="1054"/>
      <c r="H1030" s="1021"/>
      <c r="I1030" s="1050">
        <f>IF(C1030=0,0,VLOOKUP(C1030,Tabla3[],3,FALSE))</f>
        <v>0</v>
      </c>
      <c r="J1030" s="1024"/>
      <c r="K1030" s="1157">
        <f t="shared" ref="K1030:K1032" si="146">+F1030*I1030</f>
        <v>0</v>
      </c>
      <c r="L1030" s="1052">
        <f t="shared" ref="L1030:L1032" si="147">E1030*I1030</f>
        <v>0</v>
      </c>
      <c r="M1030" s="1021"/>
      <c r="N1030" s="1025"/>
      <c r="O1030" s="1026"/>
      <c r="P1030" s="1128"/>
    </row>
    <row r="1031" spans="1:16" s="1131" customFormat="1" ht="16.5" x14ac:dyDescent="0.3">
      <c r="A1031" s="1020"/>
      <c r="B1031" s="1060"/>
      <c r="C1031" s="1382"/>
      <c r="D1031" s="1383"/>
      <c r="E1031" s="1057"/>
      <c r="F1031" s="1053"/>
      <c r="G1031" s="1054"/>
      <c r="H1031" s="1021"/>
      <c r="I1031" s="1050">
        <f>IF(C1031=0,0,VLOOKUP(C1031,Tabla3[],3,FALSE))</f>
        <v>0</v>
      </c>
      <c r="J1031" s="1024"/>
      <c r="K1031" s="1157">
        <f t="shared" si="146"/>
        <v>0</v>
      </c>
      <c r="L1031" s="1052">
        <f t="shared" si="147"/>
        <v>0</v>
      </c>
      <c r="M1031" s="1021"/>
      <c r="N1031" s="1025"/>
      <c r="O1031" s="1026"/>
      <c r="P1031" s="1128"/>
    </row>
    <row r="1032" spans="1:16" s="1131" customFormat="1" ht="16.5" x14ac:dyDescent="0.3">
      <c r="A1032" s="1020"/>
      <c r="B1032" s="1060"/>
      <c r="C1032" s="1384"/>
      <c r="D1032" s="1385"/>
      <c r="E1032" s="1057"/>
      <c r="F1032" s="1053"/>
      <c r="G1032" s="1054"/>
      <c r="H1032" s="1021"/>
      <c r="I1032" s="1050">
        <f>IF(C1032=0,0,VLOOKUP(C1032,Tabla3[],3,FALSE))</f>
        <v>0</v>
      </c>
      <c r="J1032" s="1024"/>
      <c r="K1032" s="1157">
        <f t="shared" si="146"/>
        <v>0</v>
      </c>
      <c r="L1032" s="1052">
        <f t="shared" si="147"/>
        <v>0</v>
      </c>
      <c r="M1032" s="1021"/>
      <c r="N1032" s="1025"/>
      <c r="O1032" s="1026"/>
      <c r="P1032" s="1128"/>
    </row>
    <row r="1033" spans="1:16" s="1131" customFormat="1" ht="17.25" thickBot="1" x14ac:dyDescent="0.35">
      <c r="A1033" s="1020"/>
      <c r="B1033" s="1022"/>
      <c r="C1033" s="1021"/>
      <c r="D1033" s="1021"/>
      <c r="E1033" s="1022"/>
      <c r="F1033" s="1022"/>
      <c r="G1033" s="1023"/>
      <c r="H1033" s="1021"/>
      <c r="I1033" s="1024"/>
      <c r="J1033" s="1024"/>
      <c r="K1033" s="1024"/>
      <c r="L1033" s="1021"/>
      <c r="M1033" s="1021"/>
      <c r="N1033" s="1025"/>
      <c r="O1033" s="1026"/>
      <c r="P1033" s="1128"/>
    </row>
    <row r="1034" spans="1:16" s="1131" customFormat="1" ht="17.25" thickBot="1" x14ac:dyDescent="0.35">
      <c r="A1034" s="1020"/>
      <c r="B1034" s="1022"/>
      <c r="C1034" s="1021"/>
      <c r="D1034" s="1021"/>
      <c r="E1034" s="1022"/>
      <c r="F1034" s="1408" t="s">
        <v>387</v>
      </c>
      <c r="G1034" s="1409"/>
      <c r="H1034" s="1409"/>
      <c r="I1034" s="1410"/>
      <c r="J1034" s="1024"/>
      <c r="K1034" s="1158">
        <f>+SUM(K1029:K1032)</f>
        <v>0</v>
      </c>
      <c r="L1034" s="1055">
        <f>+SUM(L1029:L1032)</f>
        <v>0</v>
      </c>
      <c r="M1034" s="1021"/>
      <c r="N1034" s="1025"/>
      <c r="O1034" s="1026"/>
      <c r="P1034" s="1128"/>
    </row>
    <row r="1035" spans="1:16" s="1131" customFormat="1" ht="17.25" thickBot="1" x14ac:dyDescent="0.35">
      <c r="A1035" s="1020"/>
      <c r="B1035" s="1022"/>
      <c r="C1035" s="1021"/>
      <c r="D1035" s="1021"/>
      <c r="E1035" s="1022"/>
      <c r="F1035" s="1022"/>
      <c r="G1035" s="1023"/>
      <c r="H1035" s="1021"/>
      <c r="I1035" s="1024"/>
      <c r="J1035" s="1024"/>
      <c r="K1035" s="1024"/>
      <c r="L1035" s="1021"/>
      <c r="M1035" s="1021"/>
      <c r="N1035" s="1025"/>
      <c r="O1035" s="1026"/>
      <c r="P1035" s="1128"/>
    </row>
    <row r="1036" spans="1:16" s="1131" customFormat="1" ht="17.25" thickBot="1" x14ac:dyDescent="0.35">
      <c r="A1036" s="1020"/>
      <c r="B1036" s="1389" t="s">
        <v>345</v>
      </c>
      <c r="C1036" s="1390"/>
      <c r="D1036" s="1390"/>
      <c r="E1036" s="1390"/>
      <c r="F1036" s="1390"/>
      <c r="G1036" s="1391"/>
      <c r="H1036" s="1021"/>
      <c r="I1036" s="1024"/>
      <c r="J1036" s="1024"/>
      <c r="K1036" s="1024"/>
      <c r="L1036" s="1021"/>
      <c r="M1036" s="1021"/>
      <c r="N1036" s="1025"/>
      <c r="O1036" s="1026"/>
      <c r="P1036" s="1128"/>
    </row>
    <row r="1037" spans="1:16" s="1131" customFormat="1" ht="16.5" x14ac:dyDescent="0.3">
      <c r="A1037" s="1020"/>
      <c r="B1037" s="1056" t="s">
        <v>49</v>
      </c>
      <c r="C1037" s="1392" t="s">
        <v>341</v>
      </c>
      <c r="D1037" s="1393"/>
      <c r="E1037" s="1041" t="s">
        <v>380</v>
      </c>
      <c r="F1037" s="1056" t="s">
        <v>25</v>
      </c>
      <c r="G1037" s="1043" t="s">
        <v>24</v>
      </c>
      <c r="H1037" s="1038"/>
      <c r="I1037" s="1039" t="s">
        <v>342</v>
      </c>
      <c r="J1037" s="1040"/>
      <c r="K1037" s="1039" t="s">
        <v>27</v>
      </c>
      <c r="L1037" s="1045" t="s">
        <v>381</v>
      </c>
      <c r="M1037" s="1021"/>
      <c r="N1037" s="1025"/>
      <c r="O1037" s="1026"/>
      <c r="P1037" s="1128"/>
    </row>
    <row r="1038" spans="1:16" s="1131" customFormat="1" ht="16.5" x14ac:dyDescent="0.3">
      <c r="A1038" s="1020"/>
      <c r="B1038" s="1060">
        <v>1</v>
      </c>
      <c r="C1038" s="1394" t="s">
        <v>582</v>
      </c>
      <c r="D1038" s="1394"/>
      <c r="E1038" s="1046">
        <f>I1009</f>
        <v>12</v>
      </c>
      <c r="F1038" s="1047">
        <f>ROUND(E1038/I1009,2)</f>
        <v>1</v>
      </c>
      <c r="G1038" s="1048" t="str">
        <f>IF(C1038=0,0,VLOOKUP(C1038,Tabla2[],2,FALSE))</f>
        <v>ml</v>
      </c>
      <c r="H1038" s="1049"/>
      <c r="I1038" s="1050">
        <f>IF(C1038=0,0,VLOOKUP(C1038,Tabla2[],3,FALSE))+5</f>
        <v>55</v>
      </c>
      <c r="J1038" s="1024"/>
      <c r="K1038" s="1157">
        <f>+F1038*I1038</f>
        <v>55</v>
      </c>
      <c r="L1038" s="1052">
        <f>E1038*I1038</f>
        <v>660</v>
      </c>
      <c r="M1038" s="1021"/>
      <c r="N1038" s="1025"/>
      <c r="O1038" s="1026"/>
      <c r="P1038" s="1128"/>
    </row>
    <row r="1039" spans="1:16" s="1131" customFormat="1" ht="16.5" x14ac:dyDescent="0.3">
      <c r="A1039" s="1020"/>
      <c r="B1039" s="1060"/>
      <c r="C1039" s="1411"/>
      <c r="D1039" s="1411"/>
      <c r="E1039" s="1046"/>
      <c r="F1039" s="1047"/>
      <c r="G1039" s="1048"/>
      <c r="H1039" s="1021"/>
      <c r="I1039" s="1050">
        <f>IF(C1039=0,0,VLOOKUP(C1039,Tabla2[],3,FALSE))</f>
        <v>0</v>
      </c>
      <c r="J1039" s="1024"/>
      <c r="K1039" s="1157">
        <f>+F1039*I1039</f>
        <v>0</v>
      </c>
      <c r="L1039" s="1052">
        <f t="shared" ref="L1039:L1040" si="148">E1039*I1039</f>
        <v>0</v>
      </c>
      <c r="M1039" s="1021"/>
      <c r="N1039" s="1025"/>
      <c r="O1039" s="1026"/>
      <c r="P1039" s="1128"/>
    </row>
    <row r="1040" spans="1:16" s="1131" customFormat="1" ht="16.5" x14ac:dyDescent="0.3">
      <c r="A1040" s="1020"/>
      <c r="B1040" s="1060"/>
      <c r="C1040" s="1412"/>
      <c r="D1040" s="1412"/>
      <c r="E1040" s="1046"/>
      <c r="F1040" s="1053"/>
      <c r="G1040" s="1048"/>
      <c r="H1040" s="1021"/>
      <c r="I1040" s="1050">
        <f>IF(C1040=0,0,VLOOKUP(C1040,Tabla2[],3,FALSE))</f>
        <v>0</v>
      </c>
      <c r="J1040" s="1024"/>
      <c r="K1040" s="1157">
        <f t="shared" ref="K1040" si="149">+F1040*I1040</f>
        <v>0</v>
      </c>
      <c r="L1040" s="1052">
        <f t="shared" si="148"/>
        <v>0</v>
      </c>
      <c r="M1040" s="1021"/>
      <c r="N1040" s="1025"/>
      <c r="O1040" s="1026"/>
      <c r="P1040" s="1128"/>
    </row>
    <row r="1041" spans="1:17" s="1131" customFormat="1" ht="17.25" thickBot="1" x14ac:dyDescent="0.35">
      <c r="A1041" s="1020"/>
      <c r="B1041" s="1022"/>
      <c r="C1041" s="1021"/>
      <c r="D1041" s="1021"/>
      <c r="E1041" s="1022"/>
      <c r="F1041" s="1022"/>
      <c r="G1041" s="1023"/>
      <c r="H1041" s="1021"/>
      <c r="I1041" s="1024"/>
      <c r="J1041" s="1024"/>
      <c r="K1041" s="1024"/>
      <c r="L1041" s="1021"/>
      <c r="M1041" s="1021"/>
      <c r="N1041" s="1025"/>
      <c r="O1041" s="1026"/>
      <c r="P1041" s="1128"/>
    </row>
    <row r="1042" spans="1:17" s="1131" customFormat="1" ht="17.25" thickBot="1" x14ac:dyDescent="0.35">
      <c r="A1042" s="1020"/>
      <c r="B1042" s="1022"/>
      <c r="C1042" s="1021"/>
      <c r="D1042" s="1021"/>
      <c r="E1042" s="1022"/>
      <c r="F1042" s="1408" t="s">
        <v>346</v>
      </c>
      <c r="G1042" s="1409"/>
      <c r="H1042" s="1409"/>
      <c r="I1042" s="1410"/>
      <c r="J1042" s="1024"/>
      <c r="K1042" s="1158">
        <f>+SUM(K1038:K1040)</f>
        <v>55</v>
      </c>
      <c r="L1042" s="1055">
        <f>+SUM(L1038:L1040)</f>
        <v>660</v>
      </c>
      <c r="M1042" s="1021"/>
      <c r="N1042" s="1025"/>
      <c r="O1042" s="1026"/>
      <c r="P1042" s="1128"/>
    </row>
    <row r="1043" spans="1:17" s="1131" customFormat="1" ht="16.5" x14ac:dyDescent="0.3">
      <c r="A1043" s="1020"/>
      <c r="B1043" s="1022"/>
      <c r="C1043" s="1021"/>
      <c r="D1043" s="1021"/>
      <c r="E1043" s="1022"/>
      <c r="F1043" s="1022"/>
      <c r="G1043" s="1023"/>
      <c r="H1043" s="1021"/>
      <c r="I1043" s="1024"/>
      <c r="J1043" s="1024"/>
      <c r="K1043" s="1024"/>
      <c r="L1043" s="1021"/>
      <c r="M1043" s="1021"/>
      <c r="N1043" s="1025"/>
      <c r="O1043" s="1026"/>
      <c r="P1043" s="1128"/>
    </row>
    <row r="1044" spans="1:17" s="1131" customFormat="1" ht="15" customHeight="1" thickBot="1" x14ac:dyDescent="0.35">
      <c r="A1044" s="1020"/>
      <c r="B1044" s="1022"/>
      <c r="C1044" s="1021"/>
      <c r="D1044" s="1021"/>
      <c r="E1044" s="1022"/>
      <c r="F1044" s="1022"/>
      <c r="G1044" s="1023"/>
      <c r="H1044" s="1021"/>
      <c r="I1044" s="1024"/>
      <c r="J1044" s="1024"/>
      <c r="K1044" s="1024"/>
      <c r="L1044" s="1021"/>
      <c r="M1044" s="1021"/>
      <c r="N1044" s="1025"/>
      <c r="O1044" s="1026"/>
      <c r="P1044" s="1128"/>
    </row>
    <row r="1045" spans="1:17" s="1131" customFormat="1" ht="17.25" thickBot="1" x14ac:dyDescent="0.35">
      <c r="A1045" s="1020"/>
      <c r="B1045" s="1022"/>
      <c r="C1045" s="1021"/>
      <c r="D1045" s="1021"/>
      <c r="E1045" s="1022"/>
      <c r="F1045" s="1408" t="s">
        <v>388</v>
      </c>
      <c r="G1045" s="1409"/>
      <c r="H1045" s="1409"/>
      <c r="I1045" s="1410"/>
      <c r="J1045" s="1024"/>
      <c r="K1045" s="1158">
        <f>(+K1025+K1034+K1042)</f>
        <v>90</v>
      </c>
      <c r="L1045" s="1055">
        <f>(+L1025+L1034+L1042)</f>
        <v>11520</v>
      </c>
      <c r="M1045" s="1021"/>
      <c r="N1045" s="1065"/>
      <c r="O1045" s="1066"/>
      <c r="P1045" s="1130"/>
    </row>
    <row r="1046" spans="1:17" s="1131" customFormat="1" ht="7.5" customHeight="1" thickBot="1" x14ac:dyDescent="0.35">
      <c r="A1046" s="1020"/>
      <c r="B1046" s="1022"/>
      <c r="C1046" s="1021"/>
      <c r="D1046" s="1021"/>
      <c r="E1046" s="1022"/>
      <c r="F1046" s="1022"/>
      <c r="G1046" s="1023"/>
      <c r="H1046" s="1021"/>
      <c r="I1046" s="1024"/>
      <c r="J1046" s="1024"/>
      <c r="K1046" s="1024"/>
      <c r="L1046" s="1021"/>
      <c r="M1046" s="1021"/>
      <c r="N1046" s="1065"/>
      <c r="O1046" s="1067"/>
      <c r="P1046" s="1130"/>
    </row>
    <row r="1047" spans="1:17" s="1131" customFormat="1" ht="17.25" thickBot="1" x14ac:dyDescent="0.35">
      <c r="A1047" s="1020"/>
      <c r="B1047" s="1022"/>
      <c r="C1047" s="1021"/>
      <c r="D1047" s="1021"/>
      <c r="E1047" s="1022"/>
      <c r="F1047" s="1408" t="s">
        <v>384</v>
      </c>
      <c r="G1047" s="1409"/>
      <c r="H1047" s="1409"/>
      <c r="I1047" s="1410"/>
      <c r="J1047" s="1024"/>
      <c r="K1047" s="1158">
        <f>K1045*$N$2</f>
        <v>36</v>
      </c>
      <c r="L1047" s="1055">
        <f>L1045*$N$2</f>
        <v>4608</v>
      </c>
      <c r="M1047" s="1021"/>
      <c r="N1047" s="1025"/>
      <c r="O1047" s="1026"/>
      <c r="P1047" s="1128"/>
    </row>
    <row r="1048" spans="1:17" s="1131" customFormat="1" ht="7.5" customHeight="1" thickBot="1" x14ac:dyDescent="0.35">
      <c r="A1048" s="1020"/>
      <c r="B1048" s="1022"/>
      <c r="C1048" s="1021"/>
      <c r="D1048" s="1021"/>
      <c r="E1048" s="1022"/>
      <c r="F1048" s="1022"/>
      <c r="G1048" s="1023"/>
      <c r="H1048" s="1021"/>
      <c r="I1048" s="1024"/>
      <c r="J1048" s="1024"/>
      <c r="K1048" s="1024"/>
      <c r="L1048" s="1021"/>
      <c r="M1048" s="1021"/>
      <c r="N1048" s="1025"/>
      <c r="O1048" s="1026"/>
      <c r="P1048" s="1128"/>
    </row>
    <row r="1049" spans="1:17" s="1131" customFormat="1" ht="17.25" thickBot="1" x14ac:dyDescent="0.35">
      <c r="A1049" s="1020"/>
      <c r="B1049" s="1022"/>
      <c r="C1049" s="1021"/>
      <c r="D1049" s="1021"/>
      <c r="E1049" s="1022"/>
      <c r="F1049" s="1408" t="s">
        <v>385</v>
      </c>
      <c r="G1049" s="1409"/>
      <c r="H1049" s="1409"/>
      <c r="I1049" s="1410"/>
      <c r="J1049" s="1024"/>
      <c r="K1049" s="1158">
        <f>+K1045+K1047</f>
        <v>126</v>
      </c>
      <c r="L1049" s="1055">
        <f>+L1045+L1047</f>
        <v>16128</v>
      </c>
      <c r="M1049" s="1021"/>
      <c r="N1049" s="1025"/>
      <c r="O1049" s="1026"/>
      <c r="P1049" s="1128"/>
    </row>
    <row r="1050" spans="1:17" s="1131" customFormat="1" ht="17.25" thickBot="1" x14ac:dyDescent="0.35">
      <c r="A1050" s="1020"/>
      <c r="B1050" s="1022"/>
      <c r="C1050" s="1021"/>
      <c r="D1050" s="1021"/>
      <c r="E1050" s="1022"/>
      <c r="F1050" s="1061"/>
      <c r="G1050" s="1062"/>
      <c r="H1050" s="1063"/>
      <c r="I1050" s="1064"/>
      <c r="J1050" s="1024"/>
      <c r="K1050" s="1159"/>
      <c r="L1050" s="1068">
        <f>L1049/I1009</f>
        <v>1344</v>
      </c>
      <c r="M1050" s="1069">
        <f>(K1049-L1050)*I1009</f>
        <v>-14616</v>
      </c>
      <c r="N1050" s="1025"/>
      <c r="O1050" s="1026"/>
      <c r="P1050" s="1128"/>
    </row>
    <row r="1053" spans="1:17" ht="16.5" x14ac:dyDescent="0.3">
      <c r="A1053" s="1020"/>
      <c r="B1053" s="1105" t="s">
        <v>379</v>
      </c>
      <c r="C1053" s="1038"/>
      <c r="D1053" s="1414" t="s">
        <v>341</v>
      </c>
      <c r="E1053" s="1414"/>
      <c r="F1053" s="1414"/>
      <c r="G1053" s="1414"/>
      <c r="H1053" s="1038"/>
      <c r="I1053" s="1039" t="s">
        <v>25</v>
      </c>
      <c r="J1053" s="1040"/>
      <c r="K1053" s="1039" t="s">
        <v>24</v>
      </c>
      <c r="L1053" s="1021"/>
      <c r="M1053" s="1021"/>
      <c r="N1053" s="1025"/>
      <c r="O1053" s="1026"/>
      <c r="P1053" s="1128"/>
    </row>
    <row r="1054" spans="1:17" s="1037" customFormat="1" ht="30.75" customHeight="1" x14ac:dyDescent="0.25">
      <c r="A1054" s="1033"/>
      <c r="B1054" s="1074">
        <f>'(01)A. TRABAJO EXTRA.'!B57</f>
        <v>904.01</v>
      </c>
      <c r="C1054" s="1034"/>
      <c r="D1054" s="1400" t="str">
        <f>'(01)A. TRABAJO EXTRA.'!C57</f>
        <v>TUBERÍA PVC Ø 2", 160 PSI (INLCUYE ACCESORIOS)</v>
      </c>
      <c r="E1054" s="1401"/>
      <c r="F1054" s="1401"/>
      <c r="G1054" s="1401"/>
      <c r="H1054" s="1075"/>
      <c r="I1054" s="1074">
        <f>'(01)A. TRABAJO EXTRA.'!G57</f>
        <v>18</v>
      </c>
      <c r="J1054" s="1076"/>
      <c r="K1054" s="1155" t="str">
        <f>'(01)A. TRABAJO EXTRA.'!F57</f>
        <v>ml</v>
      </c>
      <c r="L1054" s="1034"/>
      <c r="M1054" s="1034"/>
      <c r="N1054" s="1035"/>
      <c r="O1054" s="1036"/>
      <c r="P1054" s="1129"/>
      <c r="Q1054" s="1132"/>
    </row>
    <row r="1055" spans="1:17" ht="17.25" thickBot="1" x14ac:dyDescent="0.35">
      <c r="A1055" s="1020"/>
      <c r="B1055" s="1022"/>
      <c r="C1055" s="1021"/>
      <c r="D1055" s="1021"/>
      <c r="E1055" s="1022"/>
      <c r="F1055" s="1022"/>
      <c r="G1055" s="1023"/>
      <c r="H1055" s="1021"/>
      <c r="I1055" s="1024"/>
      <c r="J1055" s="1024"/>
      <c r="K1055" s="1024"/>
      <c r="L1055" s="1021"/>
      <c r="M1055" s="1021"/>
      <c r="N1055" s="1025"/>
      <c r="O1055" s="1026"/>
      <c r="P1055" s="1128"/>
    </row>
    <row r="1056" spans="1:17" ht="17.25" thickBot="1" x14ac:dyDescent="0.35">
      <c r="A1056" s="1020"/>
      <c r="B1056" s="1389" t="s">
        <v>343</v>
      </c>
      <c r="C1056" s="1390"/>
      <c r="D1056" s="1390"/>
      <c r="E1056" s="1390"/>
      <c r="F1056" s="1390"/>
      <c r="G1056" s="1391"/>
      <c r="H1056" s="1021"/>
      <c r="I1056" s="1024"/>
      <c r="J1056" s="1024"/>
      <c r="K1056" s="1024"/>
      <c r="L1056" s="1021"/>
      <c r="M1056" s="1021"/>
      <c r="N1056" s="1025"/>
      <c r="O1056" s="1026"/>
      <c r="P1056" s="1128"/>
    </row>
    <row r="1057" spans="1:16" ht="16.5" x14ac:dyDescent="0.3">
      <c r="A1057" s="1020"/>
      <c r="B1057" s="1042" t="s">
        <v>49</v>
      </c>
      <c r="C1057" s="1406" t="s">
        <v>341</v>
      </c>
      <c r="D1057" s="1407"/>
      <c r="E1057" s="1041" t="s">
        <v>380</v>
      </c>
      <c r="F1057" s="1042" t="s">
        <v>25</v>
      </c>
      <c r="G1057" s="1043" t="s">
        <v>24</v>
      </c>
      <c r="H1057" s="1044"/>
      <c r="I1057" s="1039" t="s">
        <v>342</v>
      </c>
      <c r="J1057" s="1040"/>
      <c r="K1057" s="1156" t="s">
        <v>27</v>
      </c>
      <c r="L1057" s="1045" t="s">
        <v>381</v>
      </c>
      <c r="M1057" s="1021"/>
      <c r="N1057" s="1025"/>
      <c r="O1057" s="1026"/>
      <c r="P1057" s="1128"/>
    </row>
    <row r="1058" spans="1:16" ht="16.5" customHeight="1" x14ac:dyDescent="0.3">
      <c r="A1058" s="1020"/>
      <c r="B1058" s="1060">
        <v>1</v>
      </c>
      <c r="C1058" s="1415" t="s">
        <v>734</v>
      </c>
      <c r="D1058" s="1405"/>
      <c r="E1058" s="1046">
        <f>I1054*2</f>
        <v>36</v>
      </c>
      <c r="F1058" s="1047">
        <v>0.2</v>
      </c>
      <c r="G1058" s="1048" t="s">
        <v>44</v>
      </c>
      <c r="H1058" s="1049"/>
      <c r="I1058" s="1050">
        <f>IF(C1058=0,0,VLOOKUP(C1058,Tabla1[],3,FALSE))</f>
        <v>175</v>
      </c>
      <c r="J1058" s="1051"/>
      <c r="K1058" s="1157">
        <f>+F1058*I1058</f>
        <v>35</v>
      </c>
      <c r="L1058" s="1052">
        <f>E1058*I1058</f>
        <v>6300</v>
      </c>
      <c r="M1058" s="1021"/>
      <c r="N1058" s="1025"/>
      <c r="O1058" s="1026"/>
      <c r="P1058" s="1128"/>
    </row>
    <row r="1059" spans="1:16" ht="16.5" x14ac:dyDescent="0.3">
      <c r="A1059" s="1020"/>
      <c r="B1059" s="1060">
        <v>2</v>
      </c>
      <c r="C1059" s="1415" t="s">
        <v>551</v>
      </c>
      <c r="D1059" s="1405"/>
      <c r="E1059" s="1046">
        <f>I1054</f>
        <v>18</v>
      </c>
      <c r="F1059" s="1047">
        <v>1.8</v>
      </c>
      <c r="G1059" s="1048" t="str">
        <f>IF(C1059=0,0,VLOOKUP(C1059,Tabla1[],2,FALSE))</f>
        <v>Unidad</v>
      </c>
      <c r="H1059" s="1049"/>
      <c r="I1059" s="1050">
        <f>IF(C1059=0,0,VLOOKUP(C1059,Tabla1[],3,FALSE))</f>
        <v>15</v>
      </c>
      <c r="J1059" s="1051"/>
      <c r="K1059" s="1157">
        <f t="shared" ref="K1059:K1068" si="150">+F1059*I1059</f>
        <v>27</v>
      </c>
      <c r="L1059" s="1052">
        <f t="shared" ref="L1059:L1068" si="151">E1059*I1059</f>
        <v>270</v>
      </c>
      <c r="M1059" s="1021"/>
      <c r="N1059" s="1025"/>
      <c r="O1059" s="1026"/>
      <c r="P1059" s="1128"/>
    </row>
    <row r="1060" spans="1:16" ht="16.5" x14ac:dyDescent="0.3">
      <c r="A1060" s="1020"/>
      <c r="B1060" s="1060">
        <v>3</v>
      </c>
      <c r="C1060" s="1415" t="s">
        <v>650</v>
      </c>
      <c r="D1060" s="1405"/>
      <c r="E1060" s="1046">
        <f>I1054*2</f>
        <v>36</v>
      </c>
      <c r="F1060" s="1047">
        <v>0.02</v>
      </c>
      <c r="G1060" s="1048" t="str">
        <f>IF(C1060=0,0,VLOOKUP(C1060,Tabla1[],2,FALSE))</f>
        <v>Galón</v>
      </c>
      <c r="H1060" s="1049"/>
      <c r="I1060" s="1050">
        <f>IF(C1060=0,0,VLOOKUP(C1060,Tabla1[],3,FALSE))</f>
        <v>400</v>
      </c>
      <c r="J1060" s="1051"/>
      <c r="K1060" s="1157">
        <f t="shared" si="150"/>
        <v>8</v>
      </c>
      <c r="L1060" s="1052">
        <f t="shared" si="151"/>
        <v>14400</v>
      </c>
      <c r="M1060" s="1021"/>
      <c r="N1060" s="1025"/>
      <c r="O1060" s="1026"/>
      <c r="P1060" s="1128"/>
    </row>
    <row r="1061" spans="1:16" ht="16.5" x14ac:dyDescent="0.3">
      <c r="A1061" s="1020"/>
      <c r="B1061" s="1060"/>
      <c r="C1061" s="1415"/>
      <c r="D1061" s="1405"/>
      <c r="E1061" s="1046"/>
      <c r="F1061" s="1047"/>
      <c r="G1061" s="1048"/>
      <c r="H1061" s="1049"/>
      <c r="I1061" s="1050">
        <f>IF(C1061=0,0,VLOOKUP(C1061,Tabla1[],3,FALSE))</f>
        <v>0</v>
      </c>
      <c r="J1061" s="1051"/>
      <c r="K1061" s="1157">
        <f t="shared" si="150"/>
        <v>0</v>
      </c>
      <c r="L1061" s="1052">
        <f t="shared" si="151"/>
        <v>0</v>
      </c>
      <c r="M1061" s="1021"/>
      <c r="N1061" s="1025"/>
      <c r="O1061" s="1026"/>
      <c r="P1061" s="1128"/>
    </row>
    <row r="1062" spans="1:16" ht="16.5" x14ac:dyDescent="0.3">
      <c r="A1062" s="1020"/>
      <c r="B1062" s="1060"/>
      <c r="C1062" s="1413"/>
      <c r="D1062" s="1413"/>
      <c r="E1062" s="1046"/>
      <c r="F1062" s="1047"/>
      <c r="G1062" s="1048"/>
      <c r="H1062" s="1049"/>
      <c r="I1062" s="1050">
        <f>IF(C1062=0,0,VLOOKUP(C1062,Tabla1[],3,FALSE))</f>
        <v>0</v>
      </c>
      <c r="J1062" s="1051"/>
      <c r="K1062" s="1157">
        <f t="shared" si="150"/>
        <v>0</v>
      </c>
      <c r="L1062" s="1052">
        <f t="shared" si="151"/>
        <v>0</v>
      </c>
      <c r="M1062" s="1021"/>
      <c r="N1062" s="1025"/>
      <c r="O1062" s="1026"/>
      <c r="P1062" s="1128"/>
    </row>
    <row r="1063" spans="1:16" ht="16.5" x14ac:dyDescent="0.3">
      <c r="A1063" s="1020"/>
      <c r="B1063" s="1060"/>
      <c r="C1063" s="1413"/>
      <c r="D1063" s="1413"/>
      <c r="E1063" s="1046"/>
      <c r="F1063" s="1047"/>
      <c r="G1063" s="1048"/>
      <c r="H1063" s="1049"/>
      <c r="I1063" s="1050">
        <f>IF(C1063=0,0,VLOOKUP(C1063,Tabla1[],3,FALSE))</f>
        <v>0</v>
      </c>
      <c r="J1063" s="1051"/>
      <c r="K1063" s="1157">
        <f t="shared" si="150"/>
        <v>0</v>
      </c>
      <c r="L1063" s="1052">
        <f t="shared" si="151"/>
        <v>0</v>
      </c>
      <c r="M1063" s="1021"/>
      <c r="N1063" s="1025"/>
      <c r="O1063" s="1026"/>
      <c r="P1063" s="1128"/>
    </row>
    <row r="1064" spans="1:16" ht="16.5" x14ac:dyDescent="0.3">
      <c r="A1064" s="1020"/>
      <c r="B1064" s="1060"/>
      <c r="C1064" s="1413"/>
      <c r="D1064" s="1413"/>
      <c r="E1064" s="1046"/>
      <c r="F1064" s="1047"/>
      <c r="G1064" s="1048"/>
      <c r="H1064" s="1049"/>
      <c r="I1064" s="1050">
        <f>IF(C1064=0,0,VLOOKUP(C1064,Tabla1[],3,FALSE))</f>
        <v>0</v>
      </c>
      <c r="J1064" s="1051"/>
      <c r="K1064" s="1157">
        <f t="shared" si="150"/>
        <v>0</v>
      </c>
      <c r="L1064" s="1052">
        <f t="shared" si="151"/>
        <v>0</v>
      </c>
      <c r="M1064" s="1021"/>
      <c r="N1064" s="1025"/>
      <c r="O1064" s="1026"/>
      <c r="P1064" s="1128"/>
    </row>
    <row r="1065" spans="1:16" ht="16.5" x14ac:dyDescent="0.3">
      <c r="A1065" s="1020"/>
      <c r="B1065" s="1060"/>
      <c r="C1065" s="1413"/>
      <c r="D1065" s="1413"/>
      <c r="E1065" s="1046"/>
      <c r="F1065" s="1047"/>
      <c r="G1065" s="1048"/>
      <c r="H1065" s="1049"/>
      <c r="I1065" s="1050">
        <f>IF(C1065=0,0,VLOOKUP(C1065,Tabla1[],3,FALSE))</f>
        <v>0</v>
      </c>
      <c r="J1065" s="1051"/>
      <c r="K1065" s="1157">
        <f t="shared" si="150"/>
        <v>0</v>
      </c>
      <c r="L1065" s="1052">
        <f t="shared" si="151"/>
        <v>0</v>
      </c>
      <c r="M1065" s="1021"/>
      <c r="N1065" s="1025"/>
      <c r="O1065" s="1026"/>
      <c r="P1065" s="1128"/>
    </row>
    <row r="1066" spans="1:16" ht="16.5" x14ac:dyDescent="0.3">
      <c r="A1066" s="1020"/>
      <c r="B1066" s="1060"/>
      <c r="C1066" s="1413"/>
      <c r="D1066" s="1413"/>
      <c r="E1066" s="1046"/>
      <c r="F1066" s="1047"/>
      <c r="G1066" s="1048"/>
      <c r="H1066" s="1049"/>
      <c r="I1066" s="1050">
        <f>IF(C1066=0,0,VLOOKUP(C1066,Tabla1[],3,FALSE))</f>
        <v>0</v>
      </c>
      <c r="J1066" s="1051"/>
      <c r="K1066" s="1157">
        <f t="shared" si="150"/>
        <v>0</v>
      </c>
      <c r="L1066" s="1052">
        <f t="shared" si="151"/>
        <v>0</v>
      </c>
      <c r="M1066" s="1021"/>
      <c r="N1066" s="1025"/>
      <c r="O1066" s="1026"/>
      <c r="P1066" s="1128"/>
    </row>
    <row r="1067" spans="1:16" s="1131" customFormat="1" ht="16.5" x14ac:dyDescent="0.3">
      <c r="A1067" s="1020"/>
      <c r="B1067" s="1060"/>
      <c r="C1067" s="1413"/>
      <c r="D1067" s="1413"/>
      <c r="E1067" s="1046"/>
      <c r="F1067" s="1047"/>
      <c r="G1067" s="1048"/>
      <c r="H1067" s="1049"/>
      <c r="I1067" s="1050">
        <f>IF(C1067=0,0,VLOOKUP(C1067,Tabla1[],3,FALSE))</f>
        <v>0</v>
      </c>
      <c r="J1067" s="1051"/>
      <c r="K1067" s="1157">
        <f t="shared" si="150"/>
        <v>0</v>
      </c>
      <c r="L1067" s="1052">
        <f t="shared" si="151"/>
        <v>0</v>
      </c>
      <c r="M1067" s="1021"/>
      <c r="N1067" s="1025"/>
      <c r="O1067" s="1026"/>
      <c r="P1067" s="1128"/>
    </row>
    <row r="1068" spans="1:16" s="1131" customFormat="1" ht="16.5" x14ac:dyDescent="0.3">
      <c r="A1068" s="1020"/>
      <c r="B1068" s="1060"/>
      <c r="C1068" s="1413"/>
      <c r="D1068" s="1413"/>
      <c r="E1068" s="1046"/>
      <c r="F1068" s="1047"/>
      <c r="G1068" s="1048"/>
      <c r="H1068" s="1049"/>
      <c r="I1068" s="1050">
        <f>IF(C1068=0,0,VLOOKUP(C1068,Tabla1[],3,FALSE))</f>
        <v>0</v>
      </c>
      <c r="J1068" s="1051"/>
      <c r="K1068" s="1157">
        <f t="shared" si="150"/>
        <v>0</v>
      </c>
      <c r="L1068" s="1052">
        <f t="shared" si="151"/>
        <v>0</v>
      </c>
      <c r="M1068" s="1021"/>
      <c r="N1068" s="1025"/>
      <c r="O1068" s="1026"/>
      <c r="P1068" s="1128"/>
    </row>
    <row r="1069" spans="1:16" s="1131" customFormat="1" ht="17.25" thickBot="1" x14ac:dyDescent="0.35">
      <c r="A1069" s="1020"/>
      <c r="B1069" s="1022"/>
      <c r="C1069" s="1021"/>
      <c r="D1069" s="1021"/>
      <c r="E1069" s="1022"/>
      <c r="F1069" s="1022"/>
      <c r="G1069" s="1023"/>
      <c r="H1069" s="1021"/>
      <c r="I1069" s="1024"/>
      <c r="J1069" s="1024"/>
      <c r="K1069" s="1024"/>
      <c r="L1069" s="1021"/>
      <c r="M1069" s="1021"/>
      <c r="N1069" s="1025"/>
      <c r="O1069" s="1026"/>
      <c r="P1069" s="1128"/>
    </row>
    <row r="1070" spans="1:16" s="1131" customFormat="1" ht="17.25" thickBot="1" x14ac:dyDescent="0.35">
      <c r="A1070" s="1020"/>
      <c r="B1070" s="1022"/>
      <c r="C1070" s="1021"/>
      <c r="D1070" s="1021"/>
      <c r="E1070" s="1022"/>
      <c r="F1070" s="1408" t="s">
        <v>344</v>
      </c>
      <c r="G1070" s="1409"/>
      <c r="H1070" s="1409"/>
      <c r="I1070" s="1410"/>
      <c r="J1070" s="1024"/>
      <c r="K1070" s="1158">
        <f>+SUM(K1058:K1068)</f>
        <v>70</v>
      </c>
      <c r="L1070" s="1055">
        <f>+SUM(L1058:L1068)</f>
        <v>20970</v>
      </c>
      <c r="M1070" s="1021"/>
      <c r="N1070" s="1025"/>
      <c r="O1070" s="1026"/>
      <c r="P1070" s="1128"/>
    </row>
    <row r="1071" spans="1:16" s="1131" customFormat="1" ht="17.25" thickBot="1" x14ac:dyDescent="0.35">
      <c r="A1071" s="1020"/>
      <c r="B1071" s="1022"/>
      <c r="C1071" s="1021"/>
      <c r="D1071" s="1021"/>
      <c r="E1071" s="1022"/>
      <c r="F1071" s="1022"/>
      <c r="G1071" s="1023"/>
      <c r="H1071" s="1021"/>
      <c r="I1071" s="1024"/>
      <c r="J1071" s="1024"/>
      <c r="K1071" s="1024"/>
      <c r="L1071" s="1021"/>
      <c r="M1071" s="1021"/>
      <c r="N1071" s="1025"/>
      <c r="O1071" s="1026"/>
      <c r="P1071" s="1128"/>
    </row>
    <row r="1072" spans="1:16" s="1131" customFormat="1" ht="17.25" thickBot="1" x14ac:dyDescent="0.35">
      <c r="A1072" s="1020"/>
      <c r="B1072" s="1389" t="s">
        <v>382</v>
      </c>
      <c r="C1072" s="1390"/>
      <c r="D1072" s="1390"/>
      <c r="E1072" s="1390"/>
      <c r="F1072" s="1390"/>
      <c r="G1072" s="1391"/>
      <c r="H1072" s="1021"/>
      <c r="I1072" s="1024"/>
      <c r="J1072" s="1024"/>
      <c r="K1072" s="1024"/>
      <c r="L1072" s="1021"/>
      <c r="M1072" s="1021"/>
      <c r="N1072" s="1025"/>
      <c r="O1072" s="1026"/>
      <c r="P1072" s="1128"/>
    </row>
    <row r="1073" spans="1:16" s="1131" customFormat="1" ht="16.5" x14ac:dyDescent="0.3">
      <c r="A1073" s="1020"/>
      <c r="B1073" s="1056" t="s">
        <v>49</v>
      </c>
      <c r="C1073" s="1392" t="s">
        <v>341</v>
      </c>
      <c r="D1073" s="1393"/>
      <c r="E1073" s="1041" t="s">
        <v>380</v>
      </c>
      <c r="F1073" s="1056" t="s">
        <v>25</v>
      </c>
      <c r="G1073" s="1043" t="s">
        <v>24</v>
      </c>
      <c r="H1073" s="1038"/>
      <c r="I1073" s="1039" t="s">
        <v>342</v>
      </c>
      <c r="J1073" s="1040"/>
      <c r="K1073" s="1039" t="s">
        <v>27</v>
      </c>
      <c r="L1073" s="1045" t="s">
        <v>381</v>
      </c>
      <c r="M1073" s="1021"/>
      <c r="N1073" s="1025"/>
      <c r="O1073" s="1026"/>
      <c r="P1073" s="1128"/>
    </row>
    <row r="1074" spans="1:16" s="1131" customFormat="1" ht="16.5" x14ac:dyDescent="0.3">
      <c r="A1074" s="1020"/>
      <c r="B1074" s="1060"/>
      <c r="C1074" s="1382"/>
      <c r="D1074" s="1383"/>
      <c r="E1074" s="1046"/>
      <c r="F1074" s="1047"/>
      <c r="G1074" s="1048"/>
      <c r="H1074" s="1049"/>
      <c r="I1074" s="1050">
        <f>IF(C1074=0,0,VLOOKUP(C1074,Tabla3[],3,FALSE))</f>
        <v>0</v>
      </c>
      <c r="J1074" s="1024"/>
      <c r="K1074" s="1157">
        <f>+F1074*I1074</f>
        <v>0</v>
      </c>
      <c r="L1074" s="1052">
        <f>E1074*I1074</f>
        <v>0</v>
      </c>
      <c r="M1074" s="1021"/>
      <c r="N1074" s="1025"/>
      <c r="O1074" s="1026"/>
      <c r="P1074" s="1128"/>
    </row>
    <row r="1075" spans="1:16" s="1131" customFormat="1" ht="16.5" x14ac:dyDescent="0.3">
      <c r="A1075" s="1020"/>
      <c r="B1075" s="1060"/>
      <c r="C1075" s="1382"/>
      <c r="D1075" s="1383"/>
      <c r="E1075" s="1057"/>
      <c r="F1075" s="1053"/>
      <c r="G1075" s="1054"/>
      <c r="H1075" s="1021"/>
      <c r="I1075" s="1050">
        <f>IF(C1075=0,0,VLOOKUP(C1075,Tabla3[],3,FALSE))</f>
        <v>0</v>
      </c>
      <c r="J1075" s="1024"/>
      <c r="K1075" s="1157">
        <f t="shared" ref="K1075:K1077" si="152">+F1075*I1075</f>
        <v>0</v>
      </c>
      <c r="L1075" s="1052">
        <f t="shared" ref="L1075:L1077" si="153">E1075*I1075</f>
        <v>0</v>
      </c>
      <c r="M1075" s="1021"/>
      <c r="N1075" s="1025"/>
      <c r="O1075" s="1026"/>
      <c r="P1075" s="1128"/>
    </row>
    <row r="1076" spans="1:16" s="1131" customFormat="1" ht="16.5" x14ac:dyDescent="0.3">
      <c r="A1076" s="1020"/>
      <c r="B1076" s="1060"/>
      <c r="C1076" s="1382"/>
      <c r="D1076" s="1383"/>
      <c r="E1076" s="1057"/>
      <c r="F1076" s="1053"/>
      <c r="G1076" s="1054"/>
      <c r="H1076" s="1021"/>
      <c r="I1076" s="1050">
        <f>IF(C1076=0,0,VLOOKUP(C1076,Tabla3[],3,FALSE))</f>
        <v>0</v>
      </c>
      <c r="J1076" s="1024"/>
      <c r="K1076" s="1157">
        <f t="shared" si="152"/>
        <v>0</v>
      </c>
      <c r="L1076" s="1052">
        <f t="shared" si="153"/>
        <v>0</v>
      </c>
      <c r="M1076" s="1021"/>
      <c r="N1076" s="1025"/>
      <c r="O1076" s="1026"/>
      <c r="P1076" s="1128"/>
    </row>
    <row r="1077" spans="1:16" s="1131" customFormat="1" ht="16.5" x14ac:dyDescent="0.3">
      <c r="A1077" s="1020"/>
      <c r="B1077" s="1060"/>
      <c r="C1077" s="1384"/>
      <c r="D1077" s="1385"/>
      <c r="E1077" s="1057"/>
      <c r="F1077" s="1053"/>
      <c r="G1077" s="1054"/>
      <c r="H1077" s="1021"/>
      <c r="I1077" s="1050">
        <f>IF(C1077=0,0,VLOOKUP(C1077,Tabla3[],3,FALSE))</f>
        <v>0</v>
      </c>
      <c r="J1077" s="1024"/>
      <c r="K1077" s="1157">
        <f t="shared" si="152"/>
        <v>0</v>
      </c>
      <c r="L1077" s="1052">
        <f t="shared" si="153"/>
        <v>0</v>
      </c>
      <c r="M1077" s="1021"/>
      <c r="N1077" s="1025"/>
      <c r="O1077" s="1026"/>
      <c r="P1077" s="1128"/>
    </row>
    <row r="1078" spans="1:16" s="1131" customFormat="1" ht="17.25" thickBot="1" x14ac:dyDescent="0.35">
      <c r="A1078" s="1020"/>
      <c r="B1078" s="1022"/>
      <c r="C1078" s="1021"/>
      <c r="D1078" s="1021"/>
      <c r="E1078" s="1022"/>
      <c r="F1078" s="1022"/>
      <c r="G1078" s="1023"/>
      <c r="H1078" s="1021"/>
      <c r="I1078" s="1024"/>
      <c r="J1078" s="1024"/>
      <c r="K1078" s="1024"/>
      <c r="L1078" s="1021"/>
      <c r="M1078" s="1021"/>
      <c r="N1078" s="1025"/>
      <c r="O1078" s="1026"/>
      <c r="P1078" s="1128"/>
    </row>
    <row r="1079" spans="1:16" s="1131" customFormat="1" ht="17.25" thickBot="1" x14ac:dyDescent="0.35">
      <c r="A1079" s="1020"/>
      <c r="B1079" s="1022"/>
      <c r="C1079" s="1021"/>
      <c r="D1079" s="1021"/>
      <c r="E1079" s="1022"/>
      <c r="F1079" s="1408" t="s">
        <v>387</v>
      </c>
      <c r="G1079" s="1409"/>
      <c r="H1079" s="1409"/>
      <c r="I1079" s="1410"/>
      <c r="J1079" s="1024"/>
      <c r="K1079" s="1158">
        <f>+SUM(K1074:K1077)</f>
        <v>0</v>
      </c>
      <c r="L1079" s="1055">
        <f>+SUM(L1074:L1077)</f>
        <v>0</v>
      </c>
      <c r="M1079" s="1021"/>
      <c r="N1079" s="1025"/>
      <c r="O1079" s="1026"/>
      <c r="P1079" s="1128"/>
    </row>
    <row r="1080" spans="1:16" s="1131" customFormat="1" ht="17.25" thickBot="1" x14ac:dyDescent="0.35">
      <c r="A1080" s="1020"/>
      <c r="B1080" s="1022"/>
      <c r="C1080" s="1021"/>
      <c r="D1080" s="1021"/>
      <c r="E1080" s="1022"/>
      <c r="F1080" s="1022"/>
      <c r="G1080" s="1023"/>
      <c r="H1080" s="1021"/>
      <c r="I1080" s="1024"/>
      <c r="J1080" s="1024"/>
      <c r="K1080" s="1024"/>
      <c r="L1080" s="1021"/>
      <c r="M1080" s="1021"/>
      <c r="N1080" s="1025"/>
      <c r="O1080" s="1026"/>
      <c r="P1080" s="1128"/>
    </row>
    <row r="1081" spans="1:16" s="1131" customFormat="1" ht="17.25" thickBot="1" x14ac:dyDescent="0.35">
      <c r="A1081" s="1020"/>
      <c r="B1081" s="1389" t="s">
        <v>345</v>
      </c>
      <c r="C1081" s="1390"/>
      <c r="D1081" s="1390"/>
      <c r="E1081" s="1390"/>
      <c r="F1081" s="1390"/>
      <c r="G1081" s="1391"/>
      <c r="H1081" s="1021"/>
      <c r="I1081" s="1024"/>
      <c r="J1081" s="1024"/>
      <c r="K1081" s="1024"/>
      <c r="L1081" s="1021"/>
      <c r="M1081" s="1021"/>
      <c r="N1081" s="1025"/>
      <c r="O1081" s="1026"/>
      <c r="P1081" s="1128"/>
    </row>
    <row r="1082" spans="1:16" s="1131" customFormat="1" ht="16.5" x14ac:dyDescent="0.3">
      <c r="A1082" s="1020"/>
      <c r="B1082" s="1056" t="s">
        <v>49</v>
      </c>
      <c r="C1082" s="1392" t="s">
        <v>341</v>
      </c>
      <c r="D1082" s="1393"/>
      <c r="E1082" s="1041" t="s">
        <v>380</v>
      </c>
      <c r="F1082" s="1056" t="s">
        <v>25</v>
      </c>
      <c r="G1082" s="1043" t="s">
        <v>24</v>
      </c>
      <c r="H1082" s="1038"/>
      <c r="I1082" s="1039" t="s">
        <v>342</v>
      </c>
      <c r="J1082" s="1040"/>
      <c r="K1082" s="1039" t="s">
        <v>27</v>
      </c>
      <c r="L1082" s="1045" t="s">
        <v>381</v>
      </c>
      <c r="M1082" s="1021"/>
      <c r="N1082" s="1025"/>
      <c r="O1082" s="1026"/>
      <c r="P1082" s="1128"/>
    </row>
    <row r="1083" spans="1:16" s="1131" customFormat="1" ht="33" customHeight="1" x14ac:dyDescent="0.3">
      <c r="A1083" s="1020"/>
      <c r="B1083" s="1060">
        <v>1</v>
      </c>
      <c r="C1083" s="1421" t="s">
        <v>586</v>
      </c>
      <c r="D1083" s="1421"/>
      <c r="E1083" s="1046">
        <f>I1054</f>
        <v>18</v>
      </c>
      <c r="F1083" s="1047">
        <f>ROUND(E1083/I1054,2)</f>
        <v>1</v>
      </c>
      <c r="G1083" s="1048" t="str">
        <f>IF(C1083=0,0,VLOOKUP(C1083,Tabla2[],2,FALSE))</f>
        <v>ml</v>
      </c>
      <c r="H1083" s="1049"/>
      <c r="I1083" s="1050">
        <f>IF(C1083=0,0,VLOOKUP(C1083,Tabla2[],3,FALSE))</f>
        <v>60</v>
      </c>
      <c r="J1083" s="1024"/>
      <c r="K1083" s="1157">
        <f>+F1083*I1083</f>
        <v>60</v>
      </c>
      <c r="L1083" s="1052">
        <f>E1083*I1083</f>
        <v>1080</v>
      </c>
      <c r="M1083" s="1021"/>
      <c r="N1083" s="1025"/>
      <c r="O1083" s="1026"/>
      <c r="P1083" s="1128"/>
    </row>
    <row r="1084" spans="1:16" s="1131" customFormat="1" ht="16.5" x14ac:dyDescent="0.3">
      <c r="A1084" s="1020"/>
      <c r="B1084" s="1060"/>
      <c r="C1084" s="1411"/>
      <c r="D1084" s="1411"/>
      <c r="E1084" s="1046"/>
      <c r="F1084" s="1047"/>
      <c r="G1084" s="1048"/>
      <c r="H1084" s="1021"/>
      <c r="I1084" s="1050">
        <f>IF(C1084=0,0,VLOOKUP(C1084,Tabla2[],3,FALSE))</f>
        <v>0</v>
      </c>
      <c r="J1084" s="1024"/>
      <c r="K1084" s="1157">
        <f>+F1084*I1084</f>
        <v>0</v>
      </c>
      <c r="L1084" s="1052">
        <f t="shared" ref="L1084:L1085" si="154">E1084*I1084</f>
        <v>0</v>
      </c>
      <c r="M1084" s="1021"/>
      <c r="N1084" s="1025"/>
      <c r="O1084" s="1026"/>
      <c r="P1084" s="1128"/>
    </row>
    <row r="1085" spans="1:16" s="1131" customFormat="1" ht="16.5" x14ac:dyDescent="0.3">
      <c r="A1085" s="1020"/>
      <c r="B1085" s="1060"/>
      <c r="C1085" s="1412"/>
      <c r="D1085" s="1412"/>
      <c r="E1085" s="1046"/>
      <c r="F1085" s="1053"/>
      <c r="G1085" s="1048"/>
      <c r="H1085" s="1021"/>
      <c r="I1085" s="1050">
        <f>IF(C1085=0,0,VLOOKUP(C1085,Tabla2[],3,FALSE))</f>
        <v>0</v>
      </c>
      <c r="J1085" s="1024"/>
      <c r="K1085" s="1157">
        <f t="shared" ref="K1085" si="155">+F1085*I1085</f>
        <v>0</v>
      </c>
      <c r="L1085" s="1052">
        <f t="shared" si="154"/>
        <v>0</v>
      </c>
      <c r="M1085" s="1021"/>
      <c r="N1085" s="1025"/>
      <c r="O1085" s="1026"/>
      <c r="P1085" s="1128"/>
    </row>
    <row r="1086" spans="1:16" s="1131" customFormat="1" ht="17.25" thickBot="1" x14ac:dyDescent="0.35">
      <c r="A1086" s="1020"/>
      <c r="B1086" s="1022"/>
      <c r="C1086" s="1021"/>
      <c r="D1086" s="1021"/>
      <c r="E1086" s="1022"/>
      <c r="F1086" s="1022"/>
      <c r="G1086" s="1023"/>
      <c r="H1086" s="1021"/>
      <c r="I1086" s="1024"/>
      <c r="J1086" s="1024"/>
      <c r="K1086" s="1024"/>
      <c r="L1086" s="1021"/>
      <c r="M1086" s="1021"/>
      <c r="N1086" s="1025"/>
      <c r="O1086" s="1026"/>
      <c r="P1086" s="1128"/>
    </row>
    <row r="1087" spans="1:16" s="1131" customFormat="1" ht="17.25" thickBot="1" x14ac:dyDescent="0.35">
      <c r="A1087" s="1020"/>
      <c r="B1087" s="1022"/>
      <c r="C1087" s="1021"/>
      <c r="D1087" s="1021"/>
      <c r="E1087" s="1022"/>
      <c r="F1087" s="1408" t="s">
        <v>346</v>
      </c>
      <c r="G1087" s="1409"/>
      <c r="H1087" s="1409"/>
      <c r="I1087" s="1410"/>
      <c r="J1087" s="1024"/>
      <c r="K1087" s="1158">
        <f>+SUM(K1083:K1085)</f>
        <v>60</v>
      </c>
      <c r="L1087" s="1055">
        <f>+SUM(L1083:L1085)</f>
        <v>1080</v>
      </c>
      <c r="M1087" s="1021"/>
      <c r="N1087" s="1025"/>
      <c r="O1087" s="1026"/>
      <c r="P1087" s="1128"/>
    </row>
    <row r="1088" spans="1:16" s="1131" customFormat="1" ht="16.5" x14ac:dyDescent="0.3">
      <c r="A1088" s="1020"/>
      <c r="B1088" s="1022"/>
      <c r="C1088" s="1021"/>
      <c r="D1088" s="1021"/>
      <c r="E1088" s="1022"/>
      <c r="F1088" s="1022"/>
      <c r="G1088" s="1023"/>
      <c r="H1088" s="1021"/>
      <c r="I1088" s="1024"/>
      <c r="J1088" s="1024"/>
      <c r="K1088" s="1024"/>
      <c r="L1088" s="1021"/>
      <c r="M1088" s="1021"/>
      <c r="N1088" s="1025"/>
      <c r="O1088" s="1026"/>
      <c r="P1088" s="1128"/>
    </row>
    <row r="1089" spans="1:17" s="1131" customFormat="1" ht="15" customHeight="1" thickBot="1" x14ac:dyDescent="0.35">
      <c r="A1089" s="1020"/>
      <c r="B1089" s="1022"/>
      <c r="C1089" s="1021"/>
      <c r="D1089" s="1021"/>
      <c r="E1089" s="1022"/>
      <c r="F1089" s="1022"/>
      <c r="G1089" s="1023"/>
      <c r="H1089" s="1021"/>
      <c r="I1089" s="1024"/>
      <c r="J1089" s="1024"/>
      <c r="K1089" s="1024"/>
      <c r="L1089" s="1021"/>
      <c r="M1089" s="1021"/>
      <c r="N1089" s="1025"/>
      <c r="O1089" s="1026"/>
      <c r="P1089" s="1128"/>
    </row>
    <row r="1090" spans="1:17" s="1131" customFormat="1" ht="17.25" thickBot="1" x14ac:dyDescent="0.35">
      <c r="A1090" s="1020"/>
      <c r="B1090" s="1022"/>
      <c r="C1090" s="1021"/>
      <c r="D1090" s="1021"/>
      <c r="E1090" s="1022"/>
      <c r="F1090" s="1408" t="s">
        <v>388</v>
      </c>
      <c r="G1090" s="1409"/>
      <c r="H1090" s="1409"/>
      <c r="I1090" s="1410"/>
      <c r="J1090" s="1024"/>
      <c r="K1090" s="1158">
        <f>(+K1070+K1079+K1087)</f>
        <v>130</v>
      </c>
      <c r="L1090" s="1055">
        <f>(+L1070+L1079+L1087)</f>
        <v>22050</v>
      </c>
      <c r="M1090" s="1021"/>
      <c r="N1090" s="1065"/>
      <c r="O1090" s="1066"/>
      <c r="P1090" s="1130"/>
    </row>
    <row r="1091" spans="1:17" s="1131" customFormat="1" ht="7.5" customHeight="1" thickBot="1" x14ac:dyDescent="0.35">
      <c r="A1091" s="1020"/>
      <c r="B1091" s="1022"/>
      <c r="C1091" s="1021"/>
      <c r="D1091" s="1021"/>
      <c r="E1091" s="1022"/>
      <c r="F1091" s="1022"/>
      <c r="G1091" s="1023"/>
      <c r="H1091" s="1021"/>
      <c r="I1091" s="1024"/>
      <c r="J1091" s="1024"/>
      <c r="K1091" s="1024"/>
      <c r="L1091" s="1021"/>
      <c r="M1091" s="1021"/>
      <c r="N1091" s="1065"/>
      <c r="O1091" s="1067"/>
      <c r="P1091" s="1130"/>
    </row>
    <row r="1092" spans="1:17" s="1131" customFormat="1" ht="17.25" thickBot="1" x14ac:dyDescent="0.35">
      <c r="A1092" s="1020"/>
      <c r="B1092" s="1022"/>
      <c r="C1092" s="1021"/>
      <c r="D1092" s="1021"/>
      <c r="E1092" s="1022"/>
      <c r="F1092" s="1408" t="s">
        <v>384</v>
      </c>
      <c r="G1092" s="1409"/>
      <c r="H1092" s="1409"/>
      <c r="I1092" s="1410"/>
      <c r="J1092" s="1024"/>
      <c r="K1092" s="1158">
        <f>K1090*$N$2</f>
        <v>52</v>
      </c>
      <c r="L1092" s="1055">
        <f>L1090*$N$2</f>
        <v>8820</v>
      </c>
      <c r="M1092" s="1021"/>
      <c r="N1092" s="1025"/>
      <c r="O1092" s="1026"/>
      <c r="P1092" s="1128"/>
    </row>
    <row r="1093" spans="1:17" s="1131" customFormat="1" ht="7.5" customHeight="1" thickBot="1" x14ac:dyDescent="0.35">
      <c r="A1093" s="1020"/>
      <c r="B1093" s="1022"/>
      <c r="C1093" s="1021"/>
      <c r="D1093" s="1021"/>
      <c r="E1093" s="1022"/>
      <c r="F1093" s="1022"/>
      <c r="G1093" s="1023"/>
      <c r="H1093" s="1021"/>
      <c r="I1093" s="1024"/>
      <c r="J1093" s="1024"/>
      <c r="K1093" s="1024"/>
      <c r="L1093" s="1021"/>
      <c r="M1093" s="1021"/>
      <c r="N1093" s="1025"/>
      <c r="O1093" s="1026"/>
      <c r="P1093" s="1128"/>
    </row>
    <row r="1094" spans="1:17" s="1131" customFormat="1" ht="17.25" thickBot="1" x14ac:dyDescent="0.35">
      <c r="A1094" s="1020"/>
      <c r="B1094" s="1022"/>
      <c r="C1094" s="1021"/>
      <c r="D1094" s="1021"/>
      <c r="E1094" s="1022"/>
      <c r="F1094" s="1408" t="s">
        <v>385</v>
      </c>
      <c r="G1094" s="1409"/>
      <c r="H1094" s="1409"/>
      <c r="I1094" s="1410"/>
      <c r="J1094" s="1024"/>
      <c r="K1094" s="1158">
        <f>+K1090+K1092</f>
        <v>182</v>
      </c>
      <c r="L1094" s="1055">
        <f>+L1090+L1092</f>
        <v>30870</v>
      </c>
      <c r="M1094" s="1021"/>
      <c r="N1094" s="1025"/>
      <c r="O1094" s="1026"/>
      <c r="P1094" s="1128"/>
    </row>
    <row r="1095" spans="1:17" s="1131" customFormat="1" ht="17.25" thickBot="1" x14ac:dyDescent="0.35">
      <c r="A1095" s="1020"/>
      <c r="B1095" s="1022"/>
      <c r="C1095" s="1021"/>
      <c r="D1095" s="1021"/>
      <c r="E1095" s="1022"/>
      <c r="F1095" s="1061"/>
      <c r="G1095" s="1062"/>
      <c r="H1095" s="1063"/>
      <c r="I1095" s="1064"/>
      <c r="J1095" s="1024"/>
      <c r="K1095" s="1159"/>
      <c r="L1095" s="1068">
        <f>L1094/I1054</f>
        <v>1715</v>
      </c>
      <c r="M1095" s="1069">
        <f>(K1094-L1095)*I1054</f>
        <v>-27594</v>
      </c>
      <c r="N1095" s="1025"/>
      <c r="O1095" s="1026"/>
      <c r="P1095" s="1128"/>
    </row>
    <row r="1098" spans="1:17" ht="16.5" x14ac:dyDescent="0.3">
      <c r="A1098" s="1020"/>
      <c r="B1098" s="1105" t="s">
        <v>379</v>
      </c>
      <c r="C1098" s="1038"/>
      <c r="D1098" s="1414" t="s">
        <v>341</v>
      </c>
      <c r="E1098" s="1414"/>
      <c r="F1098" s="1414"/>
      <c r="G1098" s="1414"/>
      <c r="H1098" s="1038"/>
      <c r="I1098" s="1039" t="s">
        <v>25</v>
      </c>
      <c r="J1098" s="1040"/>
      <c r="K1098" s="1039" t="s">
        <v>24</v>
      </c>
      <c r="L1098" s="1021"/>
      <c r="M1098" s="1021"/>
      <c r="N1098" s="1025"/>
      <c r="O1098" s="1026"/>
      <c r="P1098" s="1128"/>
    </row>
    <row r="1099" spans="1:17" s="1037" customFormat="1" ht="30.75" customHeight="1" x14ac:dyDescent="0.25">
      <c r="A1099" s="1033"/>
      <c r="B1099" s="1074">
        <f>'(01)A. TRABAJO EXTRA.'!B58</f>
        <v>907.05</v>
      </c>
      <c r="C1099" s="1034"/>
      <c r="D1099" s="1400" t="str">
        <f>'(01)A. TRABAJO EXTRA.'!C58</f>
        <v>CAJA DE REGISTRO DE 0.59m X 0.59m</v>
      </c>
      <c r="E1099" s="1401"/>
      <c r="F1099" s="1401"/>
      <c r="G1099" s="1401"/>
      <c r="H1099" s="1075"/>
      <c r="I1099" s="1074">
        <f>'(01)A. TRABAJO EXTRA.'!G58</f>
        <v>1</v>
      </c>
      <c r="J1099" s="1076"/>
      <c r="K1099" s="1155" t="str">
        <f>'(01)A. TRABAJO EXTRA.'!F58</f>
        <v>Unidad</v>
      </c>
      <c r="L1099" s="1034"/>
      <c r="M1099" s="1034"/>
      <c r="N1099" s="1035"/>
      <c r="O1099" s="1036"/>
      <c r="P1099" s="1129"/>
      <c r="Q1099" s="1132"/>
    </row>
    <row r="1100" spans="1:17" ht="17.25" thickBot="1" x14ac:dyDescent="0.35">
      <c r="A1100" s="1020"/>
      <c r="B1100" s="1022"/>
      <c r="C1100" s="1021"/>
      <c r="D1100" s="1021"/>
      <c r="E1100" s="1022"/>
      <c r="F1100" s="1022"/>
      <c r="G1100" s="1023"/>
      <c r="H1100" s="1021"/>
      <c r="I1100" s="1024"/>
      <c r="J1100" s="1024"/>
      <c r="K1100" s="1024"/>
      <c r="L1100" s="1021"/>
      <c r="M1100" s="1021"/>
      <c r="N1100" s="1025"/>
      <c r="O1100" s="1026"/>
      <c r="P1100" s="1128"/>
    </row>
    <row r="1101" spans="1:17" ht="17.25" thickBot="1" x14ac:dyDescent="0.35">
      <c r="A1101" s="1020"/>
      <c r="B1101" s="1389" t="s">
        <v>343</v>
      </c>
      <c r="C1101" s="1390"/>
      <c r="D1101" s="1390"/>
      <c r="E1101" s="1390"/>
      <c r="F1101" s="1390"/>
      <c r="G1101" s="1391"/>
      <c r="H1101" s="1021"/>
      <c r="I1101" s="1024"/>
      <c r="J1101" s="1024"/>
      <c r="K1101" s="1024"/>
      <c r="L1101" s="1021"/>
      <c r="M1101" s="1021"/>
      <c r="N1101" s="1025"/>
      <c r="O1101" s="1026"/>
      <c r="P1101" s="1128"/>
    </row>
    <row r="1102" spans="1:17" ht="16.5" x14ac:dyDescent="0.3">
      <c r="A1102" s="1020"/>
      <c r="B1102" s="1042" t="s">
        <v>49</v>
      </c>
      <c r="C1102" s="1406" t="s">
        <v>341</v>
      </c>
      <c r="D1102" s="1407"/>
      <c r="E1102" s="1041" t="s">
        <v>380</v>
      </c>
      <c r="F1102" s="1042" t="s">
        <v>25</v>
      </c>
      <c r="G1102" s="1043" t="s">
        <v>24</v>
      </c>
      <c r="H1102" s="1044"/>
      <c r="I1102" s="1039" t="s">
        <v>342</v>
      </c>
      <c r="J1102" s="1040"/>
      <c r="K1102" s="1156" t="s">
        <v>27</v>
      </c>
      <c r="L1102" s="1045" t="s">
        <v>381</v>
      </c>
      <c r="M1102" s="1021"/>
      <c r="N1102" s="1025"/>
      <c r="O1102" s="1026"/>
      <c r="P1102" s="1128"/>
    </row>
    <row r="1103" spans="1:17" ht="16.5" customHeight="1" x14ac:dyDescent="0.3">
      <c r="A1103" s="1020"/>
      <c r="B1103" s="1060">
        <v>1</v>
      </c>
      <c r="C1103" s="1402" t="s">
        <v>418</v>
      </c>
      <c r="D1103" s="1403"/>
      <c r="E1103" s="1046">
        <f>I1099*2</f>
        <v>2</v>
      </c>
      <c r="F1103" s="1047">
        <v>1.5</v>
      </c>
      <c r="G1103" s="1048" t="str">
        <f>IF(C1103=0,0,VLOOKUP(C1103,Tabla1[],2,FALSE))</f>
        <v>Varilla</v>
      </c>
      <c r="H1103" s="1049"/>
      <c r="I1103" s="1050">
        <f>IF(C1103=0,0,VLOOKUP(C1103,Tabla1[],3,FALSE))</f>
        <v>20</v>
      </c>
      <c r="J1103" s="1051"/>
      <c r="K1103" s="1157">
        <f>+F1103*I1103</f>
        <v>30</v>
      </c>
      <c r="L1103" s="1052">
        <f>E1103*I1103</f>
        <v>40</v>
      </c>
      <c r="M1103" s="1021"/>
      <c r="N1103" s="1025"/>
      <c r="O1103" s="1026"/>
      <c r="P1103" s="1128"/>
    </row>
    <row r="1104" spans="1:17" ht="16.5" x14ac:dyDescent="0.3">
      <c r="A1104" s="1020"/>
      <c r="B1104" s="1060">
        <v>2</v>
      </c>
      <c r="C1104" s="1415" t="s">
        <v>531</v>
      </c>
      <c r="D1104" s="1405"/>
      <c r="E1104" s="1046">
        <f>I1099</f>
        <v>1</v>
      </c>
      <c r="F1104" s="1047">
        <v>0.5</v>
      </c>
      <c r="G1104" s="1048" t="str">
        <f>IF(C1104=0,0,VLOOKUP(C1104,Tabla1[],2,FALSE))</f>
        <v>Saco</v>
      </c>
      <c r="H1104" s="1049"/>
      <c r="I1104" s="1050">
        <f>IF(C1104=0,0,VLOOKUP(C1104,Tabla1[],3,FALSE))</f>
        <v>80</v>
      </c>
      <c r="J1104" s="1051"/>
      <c r="K1104" s="1157">
        <f t="shared" ref="K1104:K1113" si="156">+F1104*I1104</f>
        <v>40</v>
      </c>
      <c r="L1104" s="1052">
        <f t="shared" ref="L1104:L1113" si="157">E1104*I1104</f>
        <v>80</v>
      </c>
      <c r="M1104" s="1021"/>
      <c r="N1104" s="1025"/>
      <c r="O1104" s="1026"/>
      <c r="P1104" s="1128"/>
    </row>
    <row r="1105" spans="1:16" ht="16.5" x14ac:dyDescent="0.3">
      <c r="A1105" s="1020"/>
      <c r="B1105" s="1060">
        <v>3</v>
      </c>
      <c r="C1105" s="1404" t="s">
        <v>463</v>
      </c>
      <c r="D1105" s="1405"/>
      <c r="E1105" s="1046">
        <f>I1099*2</f>
        <v>2</v>
      </c>
      <c r="F1105" s="1047">
        <v>0.4</v>
      </c>
      <c r="G1105" s="1048" t="str">
        <f>IF(C1105=0,0,VLOOKUP(C1105,Tabla1[],2,FALSE))</f>
        <v>m³</v>
      </c>
      <c r="H1105" s="1049"/>
      <c r="I1105" s="1050">
        <f>IF(C1105=0,0,VLOOKUP(C1105,Tabla1[],3,FALSE))</f>
        <v>250</v>
      </c>
      <c r="J1105" s="1051"/>
      <c r="K1105" s="1157">
        <f t="shared" si="156"/>
        <v>100</v>
      </c>
      <c r="L1105" s="1052">
        <f t="shared" si="157"/>
        <v>500</v>
      </c>
      <c r="M1105" s="1021"/>
      <c r="N1105" s="1025"/>
      <c r="O1105" s="1026"/>
      <c r="P1105" s="1128"/>
    </row>
    <row r="1106" spans="1:16" ht="16.5" x14ac:dyDescent="0.3">
      <c r="A1106" s="1020"/>
      <c r="B1106" s="1060">
        <v>4</v>
      </c>
      <c r="C1106" s="1404" t="s">
        <v>659</v>
      </c>
      <c r="D1106" s="1405"/>
      <c r="E1106" s="1046"/>
      <c r="F1106" s="1047">
        <v>0.4</v>
      </c>
      <c r="G1106" s="1048" t="str">
        <f>IF(C1106=0,0,VLOOKUP(C1106,Tabla1[],2,FALSE))</f>
        <v>m³</v>
      </c>
      <c r="H1106" s="1049"/>
      <c r="I1106" s="1050">
        <f>IF(C1106=0,0,VLOOKUP(C1106,Tabla1[],3,FALSE))</f>
        <v>250</v>
      </c>
      <c r="J1106" s="1051"/>
      <c r="K1106" s="1157">
        <f t="shared" si="156"/>
        <v>100</v>
      </c>
      <c r="L1106" s="1052">
        <f t="shared" si="157"/>
        <v>0</v>
      </c>
      <c r="M1106" s="1021"/>
      <c r="N1106" s="1025"/>
      <c r="O1106" s="1026"/>
      <c r="P1106" s="1128"/>
    </row>
    <row r="1107" spans="1:16" ht="16.5" x14ac:dyDescent="0.3">
      <c r="A1107" s="1020"/>
      <c r="B1107" s="1060">
        <v>5</v>
      </c>
      <c r="C1107" s="1404" t="s">
        <v>626</v>
      </c>
      <c r="D1107" s="1405"/>
      <c r="E1107" s="1046"/>
      <c r="F1107" s="1047">
        <v>60</v>
      </c>
      <c r="G1107" s="1048" t="str">
        <f>IF(C1107=0,0,VLOOKUP(C1107,Tabla1[],2,FALSE))</f>
        <v>Unidad</v>
      </c>
      <c r="H1107" s="1049"/>
      <c r="I1107" s="1050">
        <f>IF(C1107=0,0,VLOOKUP(C1107,Tabla1[],3,FALSE))</f>
        <v>6</v>
      </c>
      <c r="J1107" s="1051"/>
      <c r="K1107" s="1157">
        <f t="shared" si="156"/>
        <v>360</v>
      </c>
      <c r="L1107" s="1052">
        <f t="shared" si="157"/>
        <v>0</v>
      </c>
      <c r="M1107" s="1021"/>
      <c r="N1107" s="1025"/>
      <c r="O1107" s="1026"/>
      <c r="P1107" s="1128"/>
    </row>
    <row r="1108" spans="1:16" ht="16.5" x14ac:dyDescent="0.3">
      <c r="A1108" s="1020"/>
      <c r="B1108" s="1060"/>
      <c r="C1108" s="1413"/>
      <c r="D1108" s="1413"/>
      <c r="E1108" s="1046"/>
      <c r="F1108" s="1047"/>
      <c r="G1108" s="1048"/>
      <c r="H1108" s="1049"/>
      <c r="I1108" s="1050">
        <f>IF(C1108=0,0,VLOOKUP(C1108,Tabla1[],3,FALSE))</f>
        <v>0</v>
      </c>
      <c r="J1108" s="1051"/>
      <c r="K1108" s="1157">
        <f t="shared" si="156"/>
        <v>0</v>
      </c>
      <c r="L1108" s="1052">
        <f t="shared" si="157"/>
        <v>0</v>
      </c>
      <c r="M1108" s="1021"/>
      <c r="N1108" s="1025"/>
      <c r="O1108" s="1026"/>
      <c r="P1108" s="1128"/>
    </row>
    <row r="1109" spans="1:16" ht="16.5" x14ac:dyDescent="0.3">
      <c r="A1109" s="1020"/>
      <c r="B1109" s="1060"/>
      <c r="C1109" s="1413"/>
      <c r="D1109" s="1413"/>
      <c r="E1109" s="1046"/>
      <c r="F1109" s="1047"/>
      <c r="G1109" s="1048"/>
      <c r="H1109" s="1049"/>
      <c r="I1109" s="1050">
        <f>IF(C1109=0,0,VLOOKUP(C1109,Tabla1[],3,FALSE))</f>
        <v>0</v>
      </c>
      <c r="J1109" s="1051"/>
      <c r="K1109" s="1157">
        <f t="shared" si="156"/>
        <v>0</v>
      </c>
      <c r="L1109" s="1052">
        <f t="shared" si="157"/>
        <v>0</v>
      </c>
      <c r="M1109" s="1021"/>
      <c r="N1109" s="1025"/>
      <c r="O1109" s="1026"/>
      <c r="P1109" s="1128"/>
    </row>
    <row r="1110" spans="1:16" ht="16.5" x14ac:dyDescent="0.3">
      <c r="A1110" s="1020"/>
      <c r="B1110" s="1060"/>
      <c r="C1110" s="1413"/>
      <c r="D1110" s="1413"/>
      <c r="E1110" s="1046"/>
      <c r="F1110" s="1047"/>
      <c r="G1110" s="1048"/>
      <c r="H1110" s="1049"/>
      <c r="I1110" s="1050">
        <f>IF(C1110=0,0,VLOOKUP(C1110,Tabla1[],3,FALSE))</f>
        <v>0</v>
      </c>
      <c r="J1110" s="1051"/>
      <c r="K1110" s="1157">
        <f t="shared" si="156"/>
        <v>0</v>
      </c>
      <c r="L1110" s="1052">
        <f t="shared" si="157"/>
        <v>0</v>
      </c>
      <c r="M1110" s="1021"/>
      <c r="N1110" s="1025"/>
      <c r="O1110" s="1026"/>
      <c r="P1110" s="1128"/>
    </row>
    <row r="1111" spans="1:16" ht="16.5" x14ac:dyDescent="0.3">
      <c r="A1111" s="1020"/>
      <c r="B1111" s="1060"/>
      <c r="C1111" s="1413"/>
      <c r="D1111" s="1413"/>
      <c r="E1111" s="1046"/>
      <c r="F1111" s="1047"/>
      <c r="G1111" s="1048"/>
      <c r="H1111" s="1049"/>
      <c r="I1111" s="1050">
        <f>IF(C1111=0,0,VLOOKUP(C1111,Tabla1[],3,FALSE))</f>
        <v>0</v>
      </c>
      <c r="J1111" s="1051"/>
      <c r="K1111" s="1157">
        <f t="shared" si="156"/>
        <v>0</v>
      </c>
      <c r="L1111" s="1052">
        <f t="shared" si="157"/>
        <v>0</v>
      </c>
      <c r="M1111" s="1021"/>
      <c r="N1111" s="1025"/>
      <c r="O1111" s="1026"/>
      <c r="P1111" s="1128"/>
    </row>
    <row r="1112" spans="1:16" s="1131" customFormat="1" ht="16.5" x14ac:dyDescent="0.3">
      <c r="A1112" s="1020"/>
      <c r="B1112" s="1060"/>
      <c r="C1112" s="1413"/>
      <c r="D1112" s="1413"/>
      <c r="E1112" s="1046"/>
      <c r="F1112" s="1047"/>
      <c r="G1112" s="1048"/>
      <c r="H1112" s="1049"/>
      <c r="I1112" s="1050">
        <f>IF(C1112=0,0,VLOOKUP(C1112,Tabla1[],3,FALSE))</f>
        <v>0</v>
      </c>
      <c r="J1112" s="1051"/>
      <c r="K1112" s="1157">
        <f t="shared" si="156"/>
        <v>0</v>
      </c>
      <c r="L1112" s="1052">
        <f t="shared" si="157"/>
        <v>0</v>
      </c>
      <c r="M1112" s="1021"/>
      <c r="N1112" s="1025"/>
      <c r="O1112" s="1026"/>
      <c r="P1112" s="1128"/>
    </row>
    <row r="1113" spans="1:16" s="1131" customFormat="1" ht="16.5" x14ac:dyDescent="0.3">
      <c r="A1113" s="1020"/>
      <c r="B1113" s="1060"/>
      <c r="C1113" s="1413"/>
      <c r="D1113" s="1413"/>
      <c r="E1113" s="1046"/>
      <c r="F1113" s="1047"/>
      <c r="G1113" s="1048"/>
      <c r="H1113" s="1049"/>
      <c r="I1113" s="1050">
        <f>IF(C1113=0,0,VLOOKUP(C1113,Tabla1[],3,FALSE))</f>
        <v>0</v>
      </c>
      <c r="J1113" s="1051"/>
      <c r="K1113" s="1157">
        <f t="shared" si="156"/>
        <v>0</v>
      </c>
      <c r="L1113" s="1052">
        <f t="shared" si="157"/>
        <v>0</v>
      </c>
      <c r="M1113" s="1021"/>
      <c r="N1113" s="1025"/>
      <c r="O1113" s="1026"/>
      <c r="P1113" s="1128"/>
    </row>
    <row r="1114" spans="1:16" s="1131" customFormat="1" ht="17.25" thickBot="1" x14ac:dyDescent="0.35">
      <c r="A1114" s="1020"/>
      <c r="B1114" s="1022"/>
      <c r="C1114" s="1021"/>
      <c r="D1114" s="1021"/>
      <c r="E1114" s="1022"/>
      <c r="F1114" s="1022"/>
      <c r="G1114" s="1023"/>
      <c r="H1114" s="1021"/>
      <c r="I1114" s="1024"/>
      <c r="J1114" s="1024"/>
      <c r="K1114" s="1024"/>
      <c r="L1114" s="1021"/>
      <c r="M1114" s="1021"/>
      <c r="N1114" s="1025"/>
      <c r="O1114" s="1026"/>
      <c r="P1114" s="1128"/>
    </row>
    <row r="1115" spans="1:16" s="1131" customFormat="1" ht="17.25" thickBot="1" x14ac:dyDescent="0.35">
      <c r="A1115" s="1020"/>
      <c r="B1115" s="1022"/>
      <c r="C1115" s="1021"/>
      <c r="D1115" s="1021"/>
      <c r="E1115" s="1022"/>
      <c r="F1115" s="1408" t="s">
        <v>344</v>
      </c>
      <c r="G1115" s="1409"/>
      <c r="H1115" s="1409"/>
      <c r="I1115" s="1410"/>
      <c r="J1115" s="1024"/>
      <c r="K1115" s="1158">
        <f>+SUM(K1103:K1113)</f>
        <v>630</v>
      </c>
      <c r="L1115" s="1055">
        <f>+SUM(L1103:L1113)</f>
        <v>620</v>
      </c>
      <c r="M1115" s="1021"/>
      <c r="N1115" s="1025"/>
      <c r="O1115" s="1026"/>
      <c r="P1115" s="1128"/>
    </row>
    <row r="1116" spans="1:16" s="1131" customFormat="1" ht="17.25" thickBot="1" x14ac:dyDescent="0.35">
      <c r="A1116" s="1020"/>
      <c r="B1116" s="1022"/>
      <c r="C1116" s="1021"/>
      <c r="D1116" s="1021"/>
      <c r="E1116" s="1022"/>
      <c r="F1116" s="1022"/>
      <c r="G1116" s="1023"/>
      <c r="H1116" s="1021"/>
      <c r="I1116" s="1024"/>
      <c r="J1116" s="1024"/>
      <c r="K1116" s="1024"/>
      <c r="L1116" s="1021"/>
      <c r="M1116" s="1021"/>
      <c r="N1116" s="1025"/>
      <c r="O1116" s="1026"/>
      <c r="P1116" s="1128"/>
    </row>
    <row r="1117" spans="1:16" s="1131" customFormat="1" ht="17.25" thickBot="1" x14ac:dyDescent="0.35">
      <c r="A1117" s="1020"/>
      <c r="B1117" s="1389" t="s">
        <v>382</v>
      </c>
      <c r="C1117" s="1390"/>
      <c r="D1117" s="1390"/>
      <c r="E1117" s="1390"/>
      <c r="F1117" s="1390"/>
      <c r="G1117" s="1391"/>
      <c r="H1117" s="1021"/>
      <c r="I1117" s="1024"/>
      <c r="J1117" s="1024"/>
      <c r="K1117" s="1024"/>
      <c r="L1117" s="1021"/>
      <c r="M1117" s="1021"/>
      <c r="N1117" s="1025"/>
      <c r="O1117" s="1026"/>
      <c r="P1117" s="1128"/>
    </row>
    <row r="1118" spans="1:16" s="1131" customFormat="1" ht="16.5" x14ac:dyDescent="0.3">
      <c r="A1118" s="1020"/>
      <c r="B1118" s="1056" t="s">
        <v>49</v>
      </c>
      <c r="C1118" s="1392" t="s">
        <v>341</v>
      </c>
      <c r="D1118" s="1393"/>
      <c r="E1118" s="1041" t="s">
        <v>380</v>
      </c>
      <c r="F1118" s="1056" t="s">
        <v>25</v>
      </c>
      <c r="G1118" s="1043" t="s">
        <v>24</v>
      </c>
      <c r="H1118" s="1038"/>
      <c r="I1118" s="1039" t="s">
        <v>342</v>
      </c>
      <c r="J1118" s="1040"/>
      <c r="K1118" s="1039" t="s">
        <v>27</v>
      </c>
      <c r="L1118" s="1045" t="s">
        <v>381</v>
      </c>
      <c r="M1118" s="1021"/>
      <c r="N1118" s="1025"/>
      <c r="O1118" s="1026"/>
      <c r="P1118" s="1128"/>
    </row>
    <row r="1119" spans="1:16" s="1131" customFormat="1" ht="16.5" x14ac:dyDescent="0.3">
      <c r="A1119" s="1020"/>
      <c r="B1119" s="1060"/>
      <c r="C1119" s="1382"/>
      <c r="D1119" s="1383"/>
      <c r="E1119" s="1046"/>
      <c r="F1119" s="1047"/>
      <c r="G1119" s="1048"/>
      <c r="H1119" s="1049"/>
      <c r="I1119" s="1050">
        <f>IF(C1119=0,0,VLOOKUP(C1119,Tabla3[],3,FALSE))</f>
        <v>0</v>
      </c>
      <c r="J1119" s="1024"/>
      <c r="K1119" s="1157">
        <f>+F1119*I1119</f>
        <v>0</v>
      </c>
      <c r="L1119" s="1052">
        <f>E1119*I1119</f>
        <v>0</v>
      </c>
      <c r="M1119" s="1021"/>
      <c r="N1119" s="1025"/>
      <c r="O1119" s="1026"/>
      <c r="P1119" s="1128"/>
    </row>
    <row r="1120" spans="1:16" s="1131" customFormat="1" ht="16.5" x14ac:dyDescent="0.3">
      <c r="A1120" s="1020"/>
      <c r="B1120" s="1060"/>
      <c r="C1120" s="1382"/>
      <c r="D1120" s="1383"/>
      <c r="E1120" s="1057"/>
      <c r="F1120" s="1053"/>
      <c r="G1120" s="1054"/>
      <c r="H1120" s="1021"/>
      <c r="I1120" s="1050">
        <f>IF(C1120=0,0,VLOOKUP(C1120,Tabla3[],3,FALSE))</f>
        <v>0</v>
      </c>
      <c r="J1120" s="1024"/>
      <c r="K1120" s="1157">
        <f t="shared" ref="K1120:K1122" si="158">+F1120*I1120</f>
        <v>0</v>
      </c>
      <c r="L1120" s="1052">
        <f t="shared" ref="L1120:L1122" si="159">E1120*I1120</f>
        <v>0</v>
      </c>
      <c r="M1120" s="1021"/>
      <c r="N1120" s="1025"/>
      <c r="O1120" s="1026"/>
      <c r="P1120" s="1128"/>
    </row>
    <row r="1121" spans="1:16" s="1131" customFormat="1" ht="16.5" x14ac:dyDescent="0.3">
      <c r="A1121" s="1020"/>
      <c r="B1121" s="1060"/>
      <c r="C1121" s="1382"/>
      <c r="D1121" s="1383"/>
      <c r="E1121" s="1057"/>
      <c r="F1121" s="1053"/>
      <c r="G1121" s="1054"/>
      <c r="H1121" s="1021"/>
      <c r="I1121" s="1050">
        <f>IF(C1121=0,0,VLOOKUP(C1121,Tabla3[],3,FALSE))</f>
        <v>0</v>
      </c>
      <c r="J1121" s="1024"/>
      <c r="K1121" s="1157">
        <f t="shared" si="158"/>
        <v>0</v>
      </c>
      <c r="L1121" s="1052">
        <f t="shared" si="159"/>
        <v>0</v>
      </c>
      <c r="M1121" s="1021"/>
      <c r="N1121" s="1025"/>
      <c r="O1121" s="1026"/>
      <c r="P1121" s="1128"/>
    </row>
    <row r="1122" spans="1:16" s="1131" customFormat="1" ht="16.5" x14ac:dyDescent="0.3">
      <c r="A1122" s="1020"/>
      <c r="B1122" s="1060"/>
      <c r="C1122" s="1384"/>
      <c r="D1122" s="1385"/>
      <c r="E1122" s="1057"/>
      <c r="F1122" s="1053"/>
      <c r="G1122" s="1054"/>
      <c r="H1122" s="1021"/>
      <c r="I1122" s="1050">
        <f>IF(C1122=0,0,VLOOKUP(C1122,Tabla3[],3,FALSE))</f>
        <v>0</v>
      </c>
      <c r="J1122" s="1024"/>
      <c r="K1122" s="1157">
        <f t="shared" si="158"/>
        <v>0</v>
      </c>
      <c r="L1122" s="1052">
        <f t="shared" si="159"/>
        <v>0</v>
      </c>
      <c r="M1122" s="1021"/>
      <c r="N1122" s="1025"/>
      <c r="O1122" s="1026"/>
      <c r="P1122" s="1128"/>
    </row>
    <row r="1123" spans="1:16" s="1131" customFormat="1" ht="17.25" thickBot="1" x14ac:dyDescent="0.35">
      <c r="A1123" s="1020"/>
      <c r="B1123" s="1022"/>
      <c r="C1123" s="1021"/>
      <c r="D1123" s="1021"/>
      <c r="E1123" s="1022"/>
      <c r="F1123" s="1022"/>
      <c r="G1123" s="1023"/>
      <c r="H1123" s="1021"/>
      <c r="I1123" s="1024"/>
      <c r="J1123" s="1024"/>
      <c r="K1123" s="1024"/>
      <c r="L1123" s="1021"/>
      <c r="M1123" s="1021"/>
      <c r="N1123" s="1025"/>
      <c r="O1123" s="1026"/>
      <c r="P1123" s="1128"/>
    </row>
    <row r="1124" spans="1:16" s="1131" customFormat="1" ht="17.25" thickBot="1" x14ac:dyDescent="0.35">
      <c r="A1124" s="1020"/>
      <c r="B1124" s="1022"/>
      <c r="C1124" s="1021"/>
      <c r="D1124" s="1021"/>
      <c r="E1124" s="1022"/>
      <c r="F1124" s="1408" t="s">
        <v>387</v>
      </c>
      <c r="G1124" s="1409"/>
      <c r="H1124" s="1409"/>
      <c r="I1124" s="1410"/>
      <c r="J1124" s="1024"/>
      <c r="K1124" s="1158">
        <f>+SUM(K1119:K1122)</f>
        <v>0</v>
      </c>
      <c r="L1124" s="1055">
        <f>+SUM(L1119:L1122)</f>
        <v>0</v>
      </c>
      <c r="M1124" s="1021"/>
      <c r="N1124" s="1025"/>
      <c r="O1124" s="1026"/>
      <c r="P1124" s="1128"/>
    </row>
    <row r="1125" spans="1:16" s="1131" customFormat="1" ht="17.25" thickBot="1" x14ac:dyDescent="0.35">
      <c r="A1125" s="1020"/>
      <c r="B1125" s="1022"/>
      <c r="C1125" s="1021"/>
      <c r="D1125" s="1021"/>
      <c r="E1125" s="1022"/>
      <c r="F1125" s="1022"/>
      <c r="G1125" s="1023"/>
      <c r="H1125" s="1021"/>
      <c r="I1125" s="1024"/>
      <c r="J1125" s="1024"/>
      <c r="K1125" s="1024"/>
      <c r="L1125" s="1021"/>
      <c r="M1125" s="1021"/>
      <c r="N1125" s="1025"/>
      <c r="O1125" s="1026"/>
      <c r="P1125" s="1128"/>
    </row>
    <row r="1126" spans="1:16" s="1131" customFormat="1" ht="17.25" thickBot="1" x14ac:dyDescent="0.35">
      <c r="A1126" s="1020"/>
      <c r="B1126" s="1389" t="s">
        <v>345</v>
      </c>
      <c r="C1126" s="1390"/>
      <c r="D1126" s="1390"/>
      <c r="E1126" s="1390"/>
      <c r="F1126" s="1390"/>
      <c r="G1126" s="1391"/>
      <c r="H1126" s="1021"/>
      <c r="I1126" s="1024"/>
      <c r="J1126" s="1024"/>
      <c r="K1126" s="1024"/>
      <c r="L1126" s="1021"/>
      <c r="M1126" s="1021"/>
      <c r="N1126" s="1025"/>
      <c r="O1126" s="1026"/>
      <c r="P1126" s="1128"/>
    </row>
    <row r="1127" spans="1:16" s="1131" customFormat="1" ht="16.5" x14ac:dyDescent="0.3">
      <c r="A1127" s="1020"/>
      <c r="B1127" s="1056" t="s">
        <v>49</v>
      </c>
      <c r="C1127" s="1392" t="s">
        <v>341</v>
      </c>
      <c r="D1127" s="1393"/>
      <c r="E1127" s="1041" t="s">
        <v>380</v>
      </c>
      <c r="F1127" s="1056" t="s">
        <v>25</v>
      </c>
      <c r="G1127" s="1043" t="s">
        <v>24</v>
      </c>
      <c r="H1127" s="1038"/>
      <c r="I1127" s="1039" t="s">
        <v>342</v>
      </c>
      <c r="J1127" s="1040"/>
      <c r="K1127" s="1039" t="s">
        <v>27</v>
      </c>
      <c r="L1127" s="1045" t="s">
        <v>381</v>
      </c>
      <c r="M1127" s="1021"/>
      <c r="N1127" s="1025"/>
      <c r="O1127" s="1026"/>
      <c r="P1127" s="1128"/>
    </row>
    <row r="1128" spans="1:16" s="1131" customFormat="1" ht="33" customHeight="1" x14ac:dyDescent="0.3">
      <c r="A1128" s="1020"/>
      <c r="B1128" s="1060">
        <v>1</v>
      </c>
      <c r="C1128" s="1394" t="s">
        <v>945</v>
      </c>
      <c r="D1128" s="1394"/>
      <c r="E1128" s="1046">
        <f>I1099</f>
        <v>1</v>
      </c>
      <c r="F1128" s="1047">
        <f>ROUND(E1128/I1099,2)</f>
        <v>1</v>
      </c>
      <c r="G1128" s="1050" t="str">
        <f>K1099</f>
        <v>Unidad</v>
      </c>
      <c r="H1128" s="1049"/>
      <c r="I1128" s="1050">
        <v>230</v>
      </c>
      <c r="J1128" s="1024"/>
      <c r="K1128" s="1157">
        <f>+F1128*I1128</f>
        <v>230</v>
      </c>
      <c r="L1128" s="1052">
        <f>E1128*I1128</f>
        <v>230</v>
      </c>
      <c r="M1128" s="1021"/>
      <c r="N1128" s="1025"/>
      <c r="O1128" s="1026"/>
      <c r="P1128" s="1128"/>
    </row>
    <row r="1129" spans="1:16" s="1131" customFormat="1" ht="16.5" x14ac:dyDescent="0.3">
      <c r="A1129" s="1020"/>
      <c r="B1129" s="1060"/>
      <c r="C1129" s="1411"/>
      <c r="D1129" s="1411"/>
      <c r="E1129" s="1046"/>
      <c r="F1129" s="1047"/>
      <c r="G1129" s="1048"/>
      <c r="H1129" s="1021"/>
      <c r="I1129" s="1050">
        <f>IF(C1129=0,0,VLOOKUP(C1129,Tabla2[],3,FALSE))</f>
        <v>0</v>
      </c>
      <c r="J1129" s="1024"/>
      <c r="K1129" s="1157">
        <f>+F1129*I1129</f>
        <v>0</v>
      </c>
      <c r="L1129" s="1052">
        <f t="shared" ref="L1129:L1130" si="160">E1129*I1129</f>
        <v>0</v>
      </c>
      <c r="M1129" s="1021"/>
      <c r="N1129" s="1025"/>
      <c r="O1129" s="1026"/>
      <c r="P1129" s="1128"/>
    </row>
    <row r="1130" spans="1:16" s="1131" customFormat="1" ht="16.5" x14ac:dyDescent="0.3">
      <c r="A1130" s="1020"/>
      <c r="B1130" s="1060"/>
      <c r="C1130" s="1412"/>
      <c r="D1130" s="1412"/>
      <c r="E1130" s="1046"/>
      <c r="F1130" s="1053"/>
      <c r="G1130" s="1048"/>
      <c r="H1130" s="1021"/>
      <c r="I1130" s="1050">
        <f>IF(C1130=0,0,VLOOKUP(C1130,Tabla2[],3,FALSE))</f>
        <v>0</v>
      </c>
      <c r="J1130" s="1024"/>
      <c r="K1130" s="1157">
        <f t="shared" ref="K1130" si="161">+F1130*I1130</f>
        <v>0</v>
      </c>
      <c r="L1130" s="1052">
        <f t="shared" si="160"/>
        <v>0</v>
      </c>
      <c r="M1130" s="1021"/>
      <c r="N1130" s="1025"/>
      <c r="O1130" s="1026"/>
      <c r="P1130" s="1128"/>
    </row>
    <row r="1131" spans="1:16" s="1131" customFormat="1" ht="17.25" thickBot="1" x14ac:dyDescent="0.35">
      <c r="A1131" s="1020"/>
      <c r="B1131" s="1022"/>
      <c r="C1131" s="1021"/>
      <c r="D1131" s="1021"/>
      <c r="E1131" s="1022"/>
      <c r="F1131" s="1022"/>
      <c r="G1131" s="1023"/>
      <c r="H1131" s="1021"/>
      <c r="I1131" s="1024"/>
      <c r="J1131" s="1024"/>
      <c r="K1131" s="1024"/>
      <c r="L1131" s="1021"/>
      <c r="M1131" s="1021"/>
      <c r="N1131" s="1025"/>
      <c r="O1131" s="1026"/>
      <c r="P1131" s="1128"/>
    </row>
    <row r="1132" spans="1:16" s="1131" customFormat="1" ht="17.25" thickBot="1" x14ac:dyDescent="0.35">
      <c r="A1132" s="1020"/>
      <c r="B1132" s="1022"/>
      <c r="C1132" s="1021"/>
      <c r="D1132" s="1021"/>
      <c r="E1132" s="1022"/>
      <c r="F1132" s="1408" t="s">
        <v>346</v>
      </c>
      <c r="G1132" s="1409"/>
      <c r="H1132" s="1409"/>
      <c r="I1132" s="1410"/>
      <c r="J1132" s="1024"/>
      <c r="K1132" s="1158">
        <f>+SUM(K1128:K1130)</f>
        <v>230</v>
      </c>
      <c r="L1132" s="1055">
        <f>+SUM(L1128:L1130)</f>
        <v>230</v>
      </c>
      <c r="M1132" s="1021"/>
      <c r="N1132" s="1025"/>
      <c r="O1132" s="1026"/>
      <c r="P1132" s="1128"/>
    </row>
    <row r="1133" spans="1:16" s="1131" customFormat="1" ht="16.5" x14ac:dyDescent="0.3">
      <c r="A1133" s="1020"/>
      <c r="B1133" s="1022"/>
      <c r="C1133" s="1021"/>
      <c r="D1133" s="1021"/>
      <c r="E1133" s="1022"/>
      <c r="F1133" s="1022"/>
      <c r="G1133" s="1023"/>
      <c r="H1133" s="1021"/>
      <c r="I1133" s="1024"/>
      <c r="J1133" s="1024"/>
      <c r="K1133" s="1024"/>
      <c r="L1133" s="1021"/>
      <c r="M1133" s="1021"/>
      <c r="N1133" s="1025"/>
      <c r="O1133" s="1026"/>
      <c r="P1133" s="1128"/>
    </row>
    <row r="1134" spans="1:16" s="1131" customFormat="1" ht="15" customHeight="1" thickBot="1" x14ac:dyDescent="0.35">
      <c r="A1134" s="1020"/>
      <c r="B1134" s="1022"/>
      <c r="C1134" s="1021"/>
      <c r="D1134" s="1021"/>
      <c r="E1134" s="1022"/>
      <c r="F1134" s="1022"/>
      <c r="G1134" s="1023"/>
      <c r="H1134" s="1021"/>
      <c r="I1134" s="1024"/>
      <c r="J1134" s="1024"/>
      <c r="K1134" s="1024"/>
      <c r="L1134" s="1021"/>
      <c r="M1134" s="1021"/>
      <c r="N1134" s="1025"/>
      <c r="O1134" s="1026"/>
      <c r="P1134" s="1128"/>
    </row>
    <row r="1135" spans="1:16" s="1131" customFormat="1" ht="17.25" thickBot="1" x14ac:dyDescent="0.35">
      <c r="A1135" s="1020"/>
      <c r="B1135" s="1022"/>
      <c r="C1135" s="1021"/>
      <c r="D1135" s="1021"/>
      <c r="E1135" s="1022"/>
      <c r="F1135" s="1408" t="s">
        <v>388</v>
      </c>
      <c r="G1135" s="1409"/>
      <c r="H1135" s="1409"/>
      <c r="I1135" s="1410"/>
      <c r="J1135" s="1024"/>
      <c r="K1135" s="1158">
        <f>(+K1115+K1124+K1132)</f>
        <v>860</v>
      </c>
      <c r="L1135" s="1055">
        <f>(+L1115+L1124+L1132)</f>
        <v>850</v>
      </c>
      <c r="M1135" s="1021"/>
      <c r="N1135" s="1065"/>
      <c r="O1135" s="1066"/>
      <c r="P1135" s="1130"/>
    </row>
    <row r="1136" spans="1:16" s="1131" customFormat="1" ht="7.5" customHeight="1" thickBot="1" x14ac:dyDescent="0.35">
      <c r="A1136" s="1020"/>
      <c r="B1136" s="1022"/>
      <c r="C1136" s="1021"/>
      <c r="D1136" s="1021"/>
      <c r="E1136" s="1022"/>
      <c r="F1136" s="1022"/>
      <c r="G1136" s="1023"/>
      <c r="H1136" s="1021"/>
      <c r="I1136" s="1024"/>
      <c r="J1136" s="1024"/>
      <c r="K1136" s="1024"/>
      <c r="L1136" s="1021"/>
      <c r="M1136" s="1021"/>
      <c r="N1136" s="1065"/>
      <c r="O1136" s="1067"/>
      <c r="P1136" s="1130"/>
    </row>
    <row r="1137" spans="1:17" s="1131" customFormat="1" ht="17.25" thickBot="1" x14ac:dyDescent="0.35">
      <c r="A1137" s="1020"/>
      <c r="B1137" s="1022"/>
      <c r="C1137" s="1021"/>
      <c r="D1137" s="1021"/>
      <c r="E1137" s="1022"/>
      <c r="F1137" s="1408" t="s">
        <v>384</v>
      </c>
      <c r="G1137" s="1409"/>
      <c r="H1137" s="1409"/>
      <c r="I1137" s="1410"/>
      <c r="J1137" s="1024"/>
      <c r="K1137" s="1158">
        <f>K1135*$N$2</f>
        <v>344</v>
      </c>
      <c r="L1137" s="1055">
        <f>L1135*$N$2</f>
        <v>340</v>
      </c>
      <c r="M1137" s="1021"/>
      <c r="N1137" s="1025"/>
      <c r="O1137" s="1026"/>
      <c r="P1137" s="1128"/>
    </row>
    <row r="1138" spans="1:17" s="1131" customFormat="1" ht="7.5" customHeight="1" thickBot="1" x14ac:dyDescent="0.35">
      <c r="A1138" s="1020"/>
      <c r="B1138" s="1022"/>
      <c r="C1138" s="1021"/>
      <c r="D1138" s="1021"/>
      <c r="E1138" s="1022"/>
      <c r="F1138" s="1022"/>
      <c r="G1138" s="1023"/>
      <c r="H1138" s="1021"/>
      <c r="I1138" s="1024"/>
      <c r="J1138" s="1024"/>
      <c r="K1138" s="1024"/>
      <c r="L1138" s="1021"/>
      <c r="M1138" s="1021"/>
      <c r="N1138" s="1025"/>
      <c r="O1138" s="1026"/>
      <c r="P1138" s="1128"/>
    </row>
    <row r="1139" spans="1:17" s="1131" customFormat="1" ht="17.25" thickBot="1" x14ac:dyDescent="0.35">
      <c r="A1139" s="1020"/>
      <c r="B1139" s="1022"/>
      <c r="C1139" s="1021"/>
      <c r="D1139" s="1021"/>
      <c r="E1139" s="1022"/>
      <c r="F1139" s="1408" t="s">
        <v>385</v>
      </c>
      <c r="G1139" s="1409"/>
      <c r="H1139" s="1409"/>
      <c r="I1139" s="1410"/>
      <c r="J1139" s="1024"/>
      <c r="K1139" s="1158">
        <f>+K1135+K1137</f>
        <v>1204</v>
      </c>
      <c r="L1139" s="1055">
        <f>+L1135+L1137</f>
        <v>1190</v>
      </c>
      <c r="M1139" s="1021"/>
      <c r="N1139" s="1025"/>
      <c r="O1139" s="1026"/>
      <c r="P1139" s="1128"/>
    </row>
    <row r="1140" spans="1:17" s="1131" customFormat="1" ht="17.25" thickBot="1" x14ac:dyDescent="0.35">
      <c r="A1140" s="1020"/>
      <c r="B1140" s="1022"/>
      <c r="C1140" s="1021"/>
      <c r="D1140" s="1021"/>
      <c r="E1140" s="1022"/>
      <c r="F1140" s="1061"/>
      <c r="G1140" s="1062"/>
      <c r="H1140" s="1063"/>
      <c r="I1140" s="1064"/>
      <c r="J1140" s="1024"/>
      <c r="K1140" s="1159"/>
      <c r="L1140" s="1068">
        <f>L1139/I1099</f>
        <v>1190</v>
      </c>
      <c r="M1140" s="1069">
        <f>(K1139-L1140)*I1099</f>
        <v>14</v>
      </c>
      <c r="N1140" s="1025"/>
      <c r="O1140" s="1026"/>
      <c r="P1140" s="1128"/>
    </row>
    <row r="1144" spans="1:17" ht="16.5" x14ac:dyDescent="0.3">
      <c r="A1144" s="1020"/>
      <c r="B1144" s="1105" t="s">
        <v>379</v>
      </c>
      <c r="C1144" s="1038"/>
      <c r="D1144" s="1414" t="s">
        <v>341</v>
      </c>
      <c r="E1144" s="1414"/>
      <c r="F1144" s="1414"/>
      <c r="G1144" s="1414"/>
      <c r="H1144" s="1038"/>
      <c r="I1144" s="1039" t="s">
        <v>25</v>
      </c>
      <c r="J1144" s="1040"/>
      <c r="K1144" s="1039" t="s">
        <v>24</v>
      </c>
      <c r="L1144" s="1021"/>
      <c r="M1144" s="1021"/>
      <c r="N1144" s="1025"/>
      <c r="O1144" s="1026"/>
      <c r="P1144" s="1128"/>
    </row>
    <row r="1145" spans="1:17" s="1037" customFormat="1" ht="30.75" customHeight="1" x14ac:dyDescent="0.25">
      <c r="A1145" s="1033"/>
      <c r="B1145" s="1074">
        <f>'(01)A. TRABAJO EXTRA.'!B59</f>
        <v>907.14</v>
      </c>
      <c r="C1145" s="1034"/>
      <c r="D1145" s="1400" t="str">
        <f>'(01)A. TRABAJO EXTRA.'!C59</f>
        <v>CAJA TRAMPA GRASA DE 1.30m X 0.82m</v>
      </c>
      <c r="E1145" s="1401"/>
      <c r="F1145" s="1401"/>
      <c r="G1145" s="1401"/>
      <c r="H1145" s="1075"/>
      <c r="I1145" s="1074">
        <f>'(01)A. TRABAJO EXTRA.'!G59</f>
        <v>1</v>
      </c>
      <c r="J1145" s="1076"/>
      <c r="K1145" s="1155" t="str">
        <f>'(01)A. TRABAJO EXTRA.'!F59</f>
        <v>Unidad</v>
      </c>
      <c r="L1145" s="1034"/>
      <c r="M1145" s="1034"/>
      <c r="N1145" s="1035"/>
      <c r="O1145" s="1036"/>
      <c r="P1145" s="1129"/>
      <c r="Q1145" s="1132"/>
    </row>
    <row r="1146" spans="1:17" ht="17.25" thickBot="1" x14ac:dyDescent="0.35">
      <c r="A1146" s="1020"/>
      <c r="B1146" s="1022"/>
      <c r="C1146" s="1021"/>
      <c r="D1146" s="1021"/>
      <c r="E1146" s="1022"/>
      <c r="F1146" s="1022"/>
      <c r="G1146" s="1023"/>
      <c r="H1146" s="1021"/>
      <c r="I1146" s="1024"/>
      <c r="J1146" s="1024"/>
      <c r="K1146" s="1024"/>
      <c r="L1146" s="1021"/>
      <c r="M1146" s="1021"/>
      <c r="N1146" s="1025"/>
      <c r="O1146" s="1026"/>
      <c r="P1146" s="1128"/>
    </row>
    <row r="1147" spans="1:17" ht="17.25" thickBot="1" x14ac:dyDescent="0.35">
      <c r="A1147" s="1020"/>
      <c r="B1147" s="1389" t="s">
        <v>343</v>
      </c>
      <c r="C1147" s="1390"/>
      <c r="D1147" s="1390"/>
      <c r="E1147" s="1390"/>
      <c r="F1147" s="1390"/>
      <c r="G1147" s="1391"/>
      <c r="H1147" s="1021"/>
      <c r="I1147" s="1024"/>
      <c r="J1147" s="1024"/>
      <c r="K1147" s="1024"/>
      <c r="L1147" s="1021"/>
      <c r="M1147" s="1021"/>
      <c r="N1147" s="1025"/>
      <c r="O1147" s="1026"/>
      <c r="P1147" s="1128"/>
    </row>
    <row r="1148" spans="1:17" ht="16.5" x14ac:dyDescent="0.3">
      <c r="A1148" s="1020"/>
      <c r="B1148" s="1042" t="s">
        <v>49</v>
      </c>
      <c r="C1148" s="1406" t="s">
        <v>341</v>
      </c>
      <c r="D1148" s="1407"/>
      <c r="E1148" s="1041" t="s">
        <v>380</v>
      </c>
      <c r="F1148" s="1042" t="s">
        <v>25</v>
      </c>
      <c r="G1148" s="1043" t="s">
        <v>24</v>
      </c>
      <c r="H1148" s="1044"/>
      <c r="I1148" s="1039" t="s">
        <v>342</v>
      </c>
      <c r="J1148" s="1040"/>
      <c r="K1148" s="1156" t="s">
        <v>27</v>
      </c>
      <c r="L1148" s="1045" t="s">
        <v>381</v>
      </c>
      <c r="M1148" s="1021"/>
      <c r="N1148" s="1025"/>
      <c r="O1148" s="1026"/>
      <c r="P1148" s="1128"/>
    </row>
    <row r="1149" spans="1:17" ht="16.5" customHeight="1" x14ac:dyDescent="0.3">
      <c r="A1149" s="1020"/>
      <c r="B1149" s="1060">
        <v>1</v>
      </c>
      <c r="C1149" s="1402" t="s">
        <v>408</v>
      </c>
      <c r="D1149" s="1403"/>
      <c r="E1149" s="1046">
        <f>I1145*2</f>
        <v>2</v>
      </c>
      <c r="F1149" s="1047">
        <v>2</v>
      </c>
      <c r="G1149" s="1048" t="str">
        <f>IF(C1149=0,0,VLOOKUP(C1149,Tabla1[],2,FALSE))</f>
        <v>Varilla</v>
      </c>
      <c r="H1149" s="1049"/>
      <c r="I1149" s="1050">
        <f>IF(C1149=0,0,VLOOKUP(C1149,Tabla1[],3,FALSE))</f>
        <v>40</v>
      </c>
      <c r="J1149" s="1051"/>
      <c r="K1149" s="1157">
        <f>+F1149*I1149</f>
        <v>80</v>
      </c>
      <c r="L1149" s="1052">
        <f>E1149*I1149</f>
        <v>80</v>
      </c>
      <c r="M1149" s="1021"/>
      <c r="N1149" s="1025"/>
      <c r="O1149" s="1026"/>
      <c r="P1149" s="1128"/>
    </row>
    <row r="1150" spans="1:17" ht="16.5" x14ac:dyDescent="0.3">
      <c r="A1150" s="1020"/>
      <c r="B1150" s="1060">
        <v>2</v>
      </c>
      <c r="C1150" s="1402" t="s">
        <v>418</v>
      </c>
      <c r="D1150" s="1403"/>
      <c r="E1150" s="1046">
        <f>I1145</f>
        <v>1</v>
      </c>
      <c r="F1150" s="1047">
        <v>2</v>
      </c>
      <c r="G1150" s="1048" t="str">
        <f>IF(C1150=0,0,VLOOKUP(C1150,Tabla1[],2,FALSE))</f>
        <v>Varilla</v>
      </c>
      <c r="H1150" s="1049"/>
      <c r="I1150" s="1050">
        <f>IF(C1150=0,0,VLOOKUP(C1150,Tabla1[],3,FALSE))</f>
        <v>20</v>
      </c>
      <c r="J1150" s="1051"/>
      <c r="K1150" s="1157">
        <f t="shared" ref="K1150:K1159" si="162">+F1150*I1150</f>
        <v>40</v>
      </c>
      <c r="L1150" s="1052">
        <f t="shared" ref="L1150:L1159" si="163">E1150*I1150</f>
        <v>20</v>
      </c>
      <c r="M1150" s="1021"/>
      <c r="N1150" s="1025"/>
      <c r="O1150" s="1026"/>
      <c r="P1150" s="1128"/>
    </row>
    <row r="1151" spans="1:17" ht="16.5" x14ac:dyDescent="0.3">
      <c r="A1151" s="1020"/>
      <c r="B1151" s="1060">
        <v>3</v>
      </c>
      <c r="C1151" s="1415" t="s">
        <v>531</v>
      </c>
      <c r="D1151" s="1405"/>
      <c r="E1151" s="1046">
        <f>I1145*2</f>
        <v>2</v>
      </c>
      <c r="F1151" s="1047">
        <v>4</v>
      </c>
      <c r="G1151" s="1048" t="str">
        <f>IF(C1151=0,0,VLOOKUP(C1151,Tabla1[],2,FALSE))</f>
        <v>Saco</v>
      </c>
      <c r="H1151" s="1049"/>
      <c r="I1151" s="1050">
        <f>IF(C1151=0,0,VLOOKUP(C1151,Tabla1[],3,FALSE))</f>
        <v>80</v>
      </c>
      <c r="J1151" s="1051"/>
      <c r="K1151" s="1157">
        <f t="shared" si="162"/>
        <v>320</v>
      </c>
      <c r="L1151" s="1052">
        <f t="shared" si="163"/>
        <v>160</v>
      </c>
      <c r="M1151" s="1021"/>
      <c r="N1151" s="1025"/>
      <c r="O1151" s="1026"/>
      <c r="P1151" s="1128"/>
    </row>
    <row r="1152" spans="1:17" ht="16.5" x14ac:dyDescent="0.3">
      <c r="A1152" s="1020"/>
      <c r="B1152" s="1060">
        <v>4</v>
      </c>
      <c r="C1152" s="1404" t="s">
        <v>463</v>
      </c>
      <c r="D1152" s="1405"/>
      <c r="E1152" s="1046"/>
      <c r="F1152" s="1047">
        <v>0.2</v>
      </c>
      <c r="G1152" s="1048" t="str">
        <f>IF(C1152=0,0,VLOOKUP(C1152,Tabla1[],2,FALSE))</f>
        <v>m³</v>
      </c>
      <c r="H1152" s="1049"/>
      <c r="I1152" s="1050">
        <f>IF(C1152=0,0,VLOOKUP(C1152,Tabla1[],3,FALSE))</f>
        <v>250</v>
      </c>
      <c r="J1152" s="1051"/>
      <c r="K1152" s="1157">
        <f t="shared" si="162"/>
        <v>50</v>
      </c>
      <c r="L1152" s="1052">
        <f t="shared" si="163"/>
        <v>0</v>
      </c>
      <c r="M1152" s="1021"/>
      <c r="N1152" s="1025"/>
      <c r="O1152" s="1026"/>
      <c r="P1152" s="1128"/>
    </row>
    <row r="1153" spans="1:16" ht="16.5" x14ac:dyDescent="0.3">
      <c r="A1153" s="1020"/>
      <c r="B1153" s="1060">
        <v>5</v>
      </c>
      <c r="C1153" s="1404" t="s">
        <v>659</v>
      </c>
      <c r="D1153" s="1405"/>
      <c r="E1153" s="1046"/>
      <c r="F1153" s="1047">
        <v>0.2</v>
      </c>
      <c r="G1153" s="1048" t="str">
        <f>IF(C1153=0,0,VLOOKUP(C1153,Tabla1[],2,FALSE))</f>
        <v>m³</v>
      </c>
      <c r="H1153" s="1049"/>
      <c r="I1153" s="1050">
        <f>IF(C1153=0,0,VLOOKUP(C1153,Tabla1[],3,FALSE))</f>
        <v>250</v>
      </c>
      <c r="J1153" s="1051"/>
      <c r="K1153" s="1157">
        <f t="shared" si="162"/>
        <v>50</v>
      </c>
      <c r="L1153" s="1052">
        <f t="shared" si="163"/>
        <v>0</v>
      </c>
      <c r="M1153" s="1021"/>
      <c r="N1153" s="1025"/>
      <c r="O1153" s="1026"/>
      <c r="P1153" s="1128"/>
    </row>
    <row r="1154" spans="1:16" ht="16.5" x14ac:dyDescent="0.3">
      <c r="A1154" s="1020"/>
      <c r="B1154" s="1060">
        <v>6</v>
      </c>
      <c r="C1154" s="1404" t="s">
        <v>595</v>
      </c>
      <c r="D1154" s="1405"/>
      <c r="E1154" s="1046"/>
      <c r="F1154" s="1047">
        <v>0.2</v>
      </c>
      <c r="G1154" s="1048" t="str">
        <f>IF(C1154=0,0,VLOOKUP(C1154,Tabla1[],2,FALSE))</f>
        <v>Unidad</v>
      </c>
      <c r="H1154" s="1049"/>
      <c r="I1154" s="1050">
        <f>IF(C1154=0,0,VLOOKUP(C1154,Tabla1[],3,FALSE))</f>
        <v>300</v>
      </c>
      <c r="J1154" s="1051"/>
      <c r="K1154" s="1157">
        <f t="shared" si="162"/>
        <v>60</v>
      </c>
      <c r="L1154" s="1052">
        <f t="shared" si="163"/>
        <v>0</v>
      </c>
      <c r="M1154" s="1021"/>
      <c r="N1154" s="1025"/>
      <c r="O1154" s="1026"/>
      <c r="P1154" s="1128"/>
    </row>
    <row r="1155" spans="1:16" ht="16.5" x14ac:dyDescent="0.3">
      <c r="A1155" s="1020"/>
      <c r="B1155" s="1060">
        <v>7</v>
      </c>
      <c r="C1155" s="1404" t="s">
        <v>626</v>
      </c>
      <c r="D1155" s="1405"/>
      <c r="E1155" s="1046"/>
      <c r="F1155" s="1047">
        <v>180</v>
      </c>
      <c r="G1155" s="1048" t="str">
        <f>IF(C1155=0,0,VLOOKUP(C1155,Tabla1[],2,FALSE))</f>
        <v>Unidad</v>
      </c>
      <c r="H1155" s="1049"/>
      <c r="I1155" s="1050">
        <f>IF(C1155=0,0,VLOOKUP(C1155,Tabla1[],3,FALSE))</f>
        <v>6</v>
      </c>
      <c r="J1155" s="1051"/>
      <c r="K1155" s="1157">
        <f t="shared" si="162"/>
        <v>1080</v>
      </c>
      <c r="L1155" s="1052">
        <f t="shared" si="163"/>
        <v>0</v>
      </c>
      <c r="M1155" s="1021"/>
      <c r="N1155" s="1025"/>
      <c r="O1155" s="1026"/>
      <c r="P1155" s="1128"/>
    </row>
    <row r="1156" spans="1:16" ht="16.5" x14ac:dyDescent="0.3">
      <c r="A1156" s="1020"/>
      <c r="B1156" s="1060"/>
      <c r="C1156" s="1413"/>
      <c r="D1156" s="1413"/>
      <c r="E1156" s="1046"/>
      <c r="F1156" s="1047"/>
      <c r="G1156" s="1048"/>
      <c r="H1156" s="1049"/>
      <c r="I1156" s="1050">
        <f>IF(C1156=0,0,VLOOKUP(C1156,Tabla1[],3,FALSE))</f>
        <v>0</v>
      </c>
      <c r="J1156" s="1051"/>
      <c r="K1156" s="1157">
        <f t="shared" si="162"/>
        <v>0</v>
      </c>
      <c r="L1156" s="1052">
        <f t="shared" si="163"/>
        <v>0</v>
      </c>
      <c r="M1156" s="1021"/>
      <c r="N1156" s="1025"/>
      <c r="O1156" s="1026"/>
      <c r="P1156" s="1128"/>
    </row>
    <row r="1157" spans="1:16" ht="16.5" x14ac:dyDescent="0.3">
      <c r="A1157" s="1020"/>
      <c r="B1157" s="1060"/>
      <c r="C1157" s="1413"/>
      <c r="D1157" s="1413"/>
      <c r="E1157" s="1046"/>
      <c r="F1157" s="1047"/>
      <c r="G1157" s="1048"/>
      <c r="H1157" s="1049"/>
      <c r="I1157" s="1050">
        <f>IF(C1157=0,0,VLOOKUP(C1157,Tabla1[],3,FALSE))</f>
        <v>0</v>
      </c>
      <c r="J1157" s="1051"/>
      <c r="K1157" s="1157">
        <f t="shared" si="162"/>
        <v>0</v>
      </c>
      <c r="L1157" s="1052">
        <f t="shared" si="163"/>
        <v>0</v>
      </c>
      <c r="M1157" s="1021"/>
      <c r="N1157" s="1025"/>
      <c r="O1157" s="1026"/>
      <c r="P1157" s="1128"/>
    </row>
    <row r="1158" spans="1:16" s="1131" customFormat="1" ht="16.5" x14ac:dyDescent="0.3">
      <c r="A1158" s="1020"/>
      <c r="B1158" s="1060"/>
      <c r="C1158" s="1413"/>
      <c r="D1158" s="1413"/>
      <c r="E1158" s="1046"/>
      <c r="F1158" s="1047"/>
      <c r="G1158" s="1048"/>
      <c r="H1158" s="1049"/>
      <c r="I1158" s="1050">
        <f>IF(C1158=0,0,VLOOKUP(C1158,Tabla1[],3,FALSE))</f>
        <v>0</v>
      </c>
      <c r="J1158" s="1051"/>
      <c r="K1158" s="1157">
        <f t="shared" si="162"/>
        <v>0</v>
      </c>
      <c r="L1158" s="1052">
        <f t="shared" si="163"/>
        <v>0</v>
      </c>
      <c r="M1158" s="1021"/>
      <c r="N1158" s="1025"/>
      <c r="O1158" s="1026"/>
      <c r="P1158" s="1128"/>
    </row>
    <row r="1159" spans="1:16" s="1131" customFormat="1" ht="16.5" x14ac:dyDescent="0.3">
      <c r="A1159" s="1020"/>
      <c r="B1159" s="1060"/>
      <c r="C1159" s="1413"/>
      <c r="D1159" s="1413"/>
      <c r="E1159" s="1046"/>
      <c r="F1159" s="1047"/>
      <c r="G1159" s="1048"/>
      <c r="H1159" s="1049"/>
      <c r="I1159" s="1050">
        <f>IF(C1159=0,0,VLOOKUP(C1159,Tabla1[],3,FALSE))</f>
        <v>0</v>
      </c>
      <c r="J1159" s="1051"/>
      <c r="K1159" s="1157">
        <f t="shared" si="162"/>
        <v>0</v>
      </c>
      <c r="L1159" s="1052">
        <f t="shared" si="163"/>
        <v>0</v>
      </c>
      <c r="M1159" s="1021"/>
      <c r="N1159" s="1025"/>
      <c r="O1159" s="1026"/>
      <c r="P1159" s="1128"/>
    </row>
    <row r="1160" spans="1:16" s="1131" customFormat="1" ht="17.25" thickBot="1" x14ac:dyDescent="0.35">
      <c r="A1160" s="1020"/>
      <c r="B1160" s="1022"/>
      <c r="C1160" s="1021"/>
      <c r="D1160" s="1021"/>
      <c r="E1160" s="1022"/>
      <c r="F1160" s="1022"/>
      <c r="G1160" s="1023"/>
      <c r="H1160" s="1021"/>
      <c r="I1160" s="1024"/>
      <c r="J1160" s="1024"/>
      <c r="K1160" s="1024"/>
      <c r="L1160" s="1021"/>
      <c r="M1160" s="1021"/>
      <c r="N1160" s="1025"/>
      <c r="O1160" s="1026"/>
      <c r="P1160" s="1128"/>
    </row>
    <row r="1161" spans="1:16" s="1131" customFormat="1" ht="17.25" thickBot="1" x14ac:dyDescent="0.35">
      <c r="A1161" s="1020"/>
      <c r="B1161" s="1022"/>
      <c r="C1161" s="1021"/>
      <c r="D1161" s="1021"/>
      <c r="E1161" s="1022"/>
      <c r="F1161" s="1408" t="s">
        <v>344</v>
      </c>
      <c r="G1161" s="1409"/>
      <c r="H1161" s="1409"/>
      <c r="I1161" s="1410"/>
      <c r="J1161" s="1024"/>
      <c r="K1161" s="1158">
        <f>+SUM(K1149:K1159)</f>
        <v>1680</v>
      </c>
      <c r="L1161" s="1055">
        <f>+SUM(L1149:L1159)</f>
        <v>260</v>
      </c>
      <c r="M1161" s="1021"/>
      <c r="N1161" s="1025"/>
      <c r="O1161" s="1026"/>
      <c r="P1161" s="1128"/>
    </row>
    <row r="1162" spans="1:16" s="1131" customFormat="1" ht="17.25" thickBot="1" x14ac:dyDescent="0.35">
      <c r="A1162" s="1020"/>
      <c r="B1162" s="1022"/>
      <c r="C1162" s="1021"/>
      <c r="D1162" s="1021"/>
      <c r="E1162" s="1022"/>
      <c r="F1162" s="1022"/>
      <c r="G1162" s="1023"/>
      <c r="H1162" s="1021"/>
      <c r="I1162" s="1024"/>
      <c r="J1162" s="1024"/>
      <c r="K1162" s="1024"/>
      <c r="L1162" s="1021"/>
      <c r="M1162" s="1021"/>
      <c r="N1162" s="1025"/>
      <c r="O1162" s="1026"/>
      <c r="P1162" s="1128"/>
    </row>
    <row r="1163" spans="1:16" s="1131" customFormat="1" ht="17.25" thickBot="1" x14ac:dyDescent="0.35">
      <c r="A1163" s="1020"/>
      <c r="B1163" s="1389" t="s">
        <v>382</v>
      </c>
      <c r="C1163" s="1390"/>
      <c r="D1163" s="1390"/>
      <c r="E1163" s="1390"/>
      <c r="F1163" s="1390"/>
      <c r="G1163" s="1391"/>
      <c r="H1163" s="1021"/>
      <c r="I1163" s="1024"/>
      <c r="J1163" s="1024"/>
      <c r="K1163" s="1024"/>
      <c r="L1163" s="1021"/>
      <c r="M1163" s="1021"/>
      <c r="N1163" s="1025"/>
      <c r="O1163" s="1026"/>
      <c r="P1163" s="1128"/>
    </row>
    <row r="1164" spans="1:16" s="1131" customFormat="1" ht="16.5" x14ac:dyDescent="0.3">
      <c r="A1164" s="1020"/>
      <c r="B1164" s="1056" t="s">
        <v>49</v>
      </c>
      <c r="C1164" s="1392" t="s">
        <v>341</v>
      </c>
      <c r="D1164" s="1393"/>
      <c r="E1164" s="1041" t="s">
        <v>380</v>
      </c>
      <c r="F1164" s="1056" t="s">
        <v>25</v>
      </c>
      <c r="G1164" s="1043" t="s">
        <v>24</v>
      </c>
      <c r="H1164" s="1038"/>
      <c r="I1164" s="1039" t="s">
        <v>342</v>
      </c>
      <c r="J1164" s="1040"/>
      <c r="K1164" s="1039" t="s">
        <v>27</v>
      </c>
      <c r="L1164" s="1045" t="s">
        <v>381</v>
      </c>
      <c r="M1164" s="1021"/>
      <c r="N1164" s="1025"/>
      <c r="O1164" s="1026"/>
      <c r="P1164" s="1128"/>
    </row>
    <row r="1165" spans="1:16" s="1131" customFormat="1" ht="16.5" x14ac:dyDescent="0.3">
      <c r="A1165" s="1020"/>
      <c r="B1165" s="1060"/>
      <c r="C1165" s="1382"/>
      <c r="D1165" s="1383"/>
      <c r="E1165" s="1046"/>
      <c r="F1165" s="1047"/>
      <c r="G1165" s="1048"/>
      <c r="H1165" s="1049"/>
      <c r="I1165" s="1050">
        <f>IF(C1165=0,0,VLOOKUP(C1165,Tabla3[],3,FALSE))</f>
        <v>0</v>
      </c>
      <c r="J1165" s="1024"/>
      <c r="K1165" s="1157">
        <f>+F1165*I1165</f>
        <v>0</v>
      </c>
      <c r="L1165" s="1052">
        <f>E1165*I1165</f>
        <v>0</v>
      </c>
      <c r="M1165" s="1021"/>
      <c r="N1165" s="1025"/>
      <c r="O1165" s="1026"/>
      <c r="P1165" s="1128"/>
    </row>
    <row r="1166" spans="1:16" s="1131" customFormat="1" ht="16.5" x14ac:dyDescent="0.3">
      <c r="A1166" s="1020"/>
      <c r="B1166" s="1060"/>
      <c r="C1166" s="1382"/>
      <c r="D1166" s="1383"/>
      <c r="E1166" s="1057"/>
      <c r="F1166" s="1053"/>
      <c r="G1166" s="1054"/>
      <c r="H1166" s="1021"/>
      <c r="I1166" s="1050">
        <f>IF(C1166=0,0,VLOOKUP(C1166,Tabla3[],3,FALSE))</f>
        <v>0</v>
      </c>
      <c r="J1166" s="1024"/>
      <c r="K1166" s="1157">
        <f t="shared" ref="K1166:K1168" si="164">+F1166*I1166</f>
        <v>0</v>
      </c>
      <c r="L1166" s="1052">
        <f t="shared" ref="L1166:L1168" si="165">E1166*I1166</f>
        <v>0</v>
      </c>
      <c r="M1166" s="1021"/>
      <c r="N1166" s="1025"/>
      <c r="O1166" s="1026"/>
      <c r="P1166" s="1128"/>
    </row>
    <row r="1167" spans="1:16" s="1131" customFormat="1" ht="16.5" x14ac:dyDescent="0.3">
      <c r="A1167" s="1020"/>
      <c r="B1167" s="1060"/>
      <c r="C1167" s="1382"/>
      <c r="D1167" s="1383"/>
      <c r="E1167" s="1057"/>
      <c r="F1167" s="1053"/>
      <c r="G1167" s="1054"/>
      <c r="H1167" s="1021"/>
      <c r="I1167" s="1050">
        <f>IF(C1167=0,0,VLOOKUP(C1167,Tabla3[],3,FALSE))</f>
        <v>0</v>
      </c>
      <c r="J1167" s="1024"/>
      <c r="K1167" s="1157">
        <f t="shared" si="164"/>
        <v>0</v>
      </c>
      <c r="L1167" s="1052">
        <f t="shared" si="165"/>
        <v>0</v>
      </c>
      <c r="M1167" s="1021"/>
      <c r="N1167" s="1025"/>
      <c r="O1167" s="1026"/>
      <c r="P1167" s="1128"/>
    </row>
    <row r="1168" spans="1:16" s="1131" customFormat="1" ht="16.5" x14ac:dyDescent="0.3">
      <c r="A1168" s="1020"/>
      <c r="B1168" s="1060"/>
      <c r="C1168" s="1384"/>
      <c r="D1168" s="1385"/>
      <c r="E1168" s="1057"/>
      <c r="F1168" s="1053"/>
      <c r="G1168" s="1054"/>
      <c r="H1168" s="1021"/>
      <c r="I1168" s="1050">
        <f>IF(C1168=0,0,VLOOKUP(C1168,Tabla3[],3,FALSE))</f>
        <v>0</v>
      </c>
      <c r="J1168" s="1024"/>
      <c r="K1168" s="1157">
        <f t="shared" si="164"/>
        <v>0</v>
      </c>
      <c r="L1168" s="1052">
        <f t="shared" si="165"/>
        <v>0</v>
      </c>
      <c r="M1168" s="1021"/>
      <c r="N1168" s="1025"/>
      <c r="O1168" s="1026"/>
      <c r="P1168" s="1128"/>
    </row>
    <row r="1169" spans="1:16" s="1131" customFormat="1" ht="17.25" thickBot="1" x14ac:dyDescent="0.35">
      <c r="A1169" s="1020"/>
      <c r="B1169" s="1022"/>
      <c r="C1169" s="1021"/>
      <c r="D1169" s="1021"/>
      <c r="E1169" s="1022"/>
      <c r="F1169" s="1022"/>
      <c r="G1169" s="1023"/>
      <c r="H1169" s="1021"/>
      <c r="I1169" s="1024"/>
      <c r="J1169" s="1024"/>
      <c r="K1169" s="1024"/>
      <c r="L1169" s="1021"/>
      <c r="M1169" s="1021"/>
      <c r="N1169" s="1025"/>
      <c r="O1169" s="1026"/>
      <c r="P1169" s="1128"/>
    </row>
    <row r="1170" spans="1:16" s="1131" customFormat="1" ht="17.25" thickBot="1" x14ac:dyDescent="0.35">
      <c r="A1170" s="1020"/>
      <c r="B1170" s="1022"/>
      <c r="C1170" s="1021"/>
      <c r="D1170" s="1021"/>
      <c r="E1170" s="1022"/>
      <c r="F1170" s="1408" t="s">
        <v>387</v>
      </c>
      <c r="G1170" s="1409"/>
      <c r="H1170" s="1409"/>
      <c r="I1170" s="1410"/>
      <c r="J1170" s="1024"/>
      <c r="K1170" s="1158">
        <f>+SUM(K1165:K1168)</f>
        <v>0</v>
      </c>
      <c r="L1170" s="1055">
        <f>+SUM(L1165:L1168)</f>
        <v>0</v>
      </c>
      <c r="M1170" s="1021"/>
      <c r="N1170" s="1025"/>
      <c r="O1170" s="1026"/>
      <c r="P1170" s="1128"/>
    </row>
    <row r="1171" spans="1:16" s="1131" customFormat="1" ht="17.25" thickBot="1" x14ac:dyDescent="0.35">
      <c r="A1171" s="1020"/>
      <c r="B1171" s="1022"/>
      <c r="C1171" s="1021"/>
      <c r="D1171" s="1021"/>
      <c r="E1171" s="1022"/>
      <c r="F1171" s="1022"/>
      <c r="G1171" s="1023"/>
      <c r="H1171" s="1021"/>
      <c r="I1171" s="1024"/>
      <c r="J1171" s="1024"/>
      <c r="K1171" s="1024"/>
      <c r="L1171" s="1021"/>
      <c r="M1171" s="1021"/>
      <c r="N1171" s="1025"/>
      <c r="O1171" s="1026"/>
      <c r="P1171" s="1128"/>
    </row>
    <row r="1172" spans="1:16" s="1131" customFormat="1" ht="17.25" thickBot="1" x14ac:dyDescent="0.35">
      <c r="A1172" s="1020"/>
      <c r="B1172" s="1389" t="s">
        <v>345</v>
      </c>
      <c r="C1172" s="1390"/>
      <c r="D1172" s="1390"/>
      <c r="E1172" s="1390"/>
      <c r="F1172" s="1390"/>
      <c r="G1172" s="1391"/>
      <c r="H1172" s="1021"/>
      <c r="I1172" s="1024"/>
      <c r="J1172" s="1024"/>
      <c r="K1172" s="1024"/>
      <c r="L1172" s="1021"/>
      <c r="M1172" s="1021"/>
      <c r="N1172" s="1025"/>
      <c r="O1172" s="1026"/>
      <c r="P1172" s="1128"/>
    </row>
    <row r="1173" spans="1:16" s="1131" customFormat="1" ht="16.5" x14ac:dyDescent="0.3">
      <c r="A1173" s="1020"/>
      <c r="B1173" s="1056" t="s">
        <v>49</v>
      </c>
      <c r="C1173" s="1392" t="s">
        <v>341</v>
      </c>
      <c r="D1173" s="1393"/>
      <c r="E1173" s="1041" t="s">
        <v>380</v>
      </c>
      <c r="F1173" s="1056" t="s">
        <v>25</v>
      </c>
      <c r="G1173" s="1043" t="s">
        <v>24</v>
      </c>
      <c r="H1173" s="1038"/>
      <c r="I1173" s="1039" t="s">
        <v>342</v>
      </c>
      <c r="J1173" s="1040"/>
      <c r="K1173" s="1039" t="s">
        <v>27</v>
      </c>
      <c r="L1173" s="1045" t="s">
        <v>381</v>
      </c>
      <c r="M1173" s="1021"/>
      <c r="N1173" s="1025"/>
      <c r="O1173" s="1026"/>
      <c r="P1173" s="1128"/>
    </row>
    <row r="1174" spans="1:16" s="1131" customFormat="1" ht="33" customHeight="1" x14ac:dyDescent="0.3">
      <c r="A1174" s="1020"/>
      <c r="B1174" s="1060">
        <v>1</v>
      </c>
      <c r="C1174" s="1394" t="s">
        <v>494</v>
      </c>
      <c r="D1174" s="1394"/>
      <c r="E1174" s="1046">
        <f>I1145</f>
        <v>1</v>
      </c>
      <c r="F1174" s="1047">
        <f>ROUND(E1174/I1145,2)</f>
        <v>1</v>
      </c>
      <c r="G1174" s="1048" t="str">
        <f>IF(C1174=0,0,VLOOKUP(C1174,Tabla2[],2,FALSE))</f>
        <v>Unidad</v>
      </c>
      <c r="H1174" s="1049"/>
      <c r="I1174" s="1050">
        <v>795</v>
      </c>
      <c r="J1174" s="1024"/>
      <c r="K1174" s="1157">
        <f>+F1174*I1174</f>
        <v>795</v>
      </c>
      <c r="L1174" s="1052">
        <f>E1174*I1174</f>
        <v>795</v>
      </c>
      <c r="M1174" s="1021"/>
      <c r="N1174" s="1025"/>
      <c r="O1174" s="1026"/>
      <c r="P1174" s="1128"/>
    </row>
    <row r="1175" spans="1:16" s="1131" customFormat="1" ht="16.5" x14ac:dyDescent="0.3">
      <c r="A1175" s="1020"/>
      <c r="B1175" s="1060"/>
      <c r="C1175" s="1411"/>
      <c r="D1175" s="1411"/>
      <c r="E1175" s="1046"/>
      <c r="F1175" s="1047"/>
      <c r="G1175" s="1048"/>
      <c r="H1175" s="1021"/>
      <c r="I1175" s="1050">
        <f>IF(C1175=0,0,VLOOKUP(C1175,Tabla2[],3,FALSE))</f>
        <v>0</v>
      </c>
      <c r="J1175" s="1024"/>
      <c r="K1175" s="1157">
        <f>+F1175*I1175</f>
        <v>0</v>
      </c>
      <c r="L1175" s="1052">
        <f t="shared" ref="L1175:L1176" si="166">E1175*I1175</f>
        <v>0</v>
      </c>
      <c r="M1175" s="1021"/>
      <c r="N1175" s="1025"/>
      <c r="O1175" s="1026"/>
      <c r="P1175" s="1128"/>
    </row>
    <row r="1176" spans="1:16" s="1131" customFormat="1" ht="16.5" x14ac:dyDescent="0.3">
      <c r="A1176" s="1020"/>
      <c r="B1176" s="1060"/>
      <c r="C1176" s="1412"/>
      <c r="D1176" s="1412"/>
      <c r="E1176" s="1046"/>
      <c r="F1176" s="1053"/>
      <c r="G1176" s="1048"/>
      <c r="H1176" s="1021"/>
      <c r="I1176" s="1050">
        <f>IF(C1176=0,0,VLOOKUP(C1176,Tabla2[],3,FALSE))</f>
        <v>0</v>
      </c>
      <c r="J1176" s="1024"/>
      <c r="K1176" s="1157">
        <f t="shared" ref="K1176" si="167">+F1176*I1176</f>
        <v>0</v>
      </c>
      <c r="L1176" s="1052">
        <f t="shared" si="166"/>
        <v>0</v>
      </c>
      <c r="M1176" s="1021"/>
      <c r="N1176" s="1025"/>
      <c r="O1176" s="1026"/>
      <c r="P1176" s="1128"/>
    </row>
    <row r="1177" spans="1:16" s="1131" customFormat="1" ht="17.25" thickBot="1" x14ac:dyDescent="0.35">
      <c r="A1177" s="1020"/>
      <c r="B1177" s="1022"/>
      <c r="C1177" s="1021"/>
      <c r="D1177" s="1021"/>
      <c r="E1177" s="1022"/>
      <c r="F1177" s="1022"/>
      <c r="G1177" s="1023"/>
      <c r="H1177" s="1021"/>
      <c r="I1177" s="1024"/>
      <c r="J1177" s="1024"/>
      <c r="K1177" s="1024"/>
      <c r="L1177" s="1021"/>
      <c r="M1177" s="1021"/>
      <c r="N1177" s="1025"/>
      <c r="O1177" s="1026"/>
      <c r="P1177" s="1128"/>
    </row>
    <row r="1178" spans="1:16" s="1131" customFormat="1" ht="17.25" thickBot="1" x14ac:dyDescent="0.35">
      <c r="A1178" s="1020"/>
      <c r="B1178" s="1022"/>
      <c r="C1178" s="1021"/>
      <c r="D1178" s="1021"/>
      <c r="E1178" s="1022"/>
      <c r="F1178" s="1408" t="s">
        <v>346</v>
      </c>
      <c r="G1178" s="1409"/>
      <c r="H1178" s="1409"/>
      <c r="I1178" s="1410"/>
      <c r="J1178" s="1024"/>
      <c r="K1178" s="1158">
        <f>+SUM(K1174:K1176)</f>
        <v>795</v>
      </c>
      <c r="L1178" s="1055">
        <f>+SUM(L1174:L1176)</f>
        <v>795</v>
      </c>
      <c r="M1178" s="1021"/>
      <c r="N1178" s="1025"/>
      <c r="O1178" s="1026"/>
      <c r="P1178" s="1128"/>
    </row>
    <row r="1179" spans="1:16" s="1131" customFormat="1" ht="16.5" x14ac:dyDescent="0.3">
      <c r="A1179" s="1020"/>
      <c r="B1179" s="1022"/>
      <c r="C1179" s="1021"/>
      <c r="D1179" s="1021"/>
      <c r="E1179" s="1022"/>
      <c r="F1179" s="1022"/>
      <c r="G1179" s="1023"/>
      <c r="H1179" s="1021"/>
      <c r="I1179" s="1024"/>
      <c r="J1179" s="1024"/>
      <c r="K1179" s="1024"/>
      <c r="L1179" s="1021"/>
      <c r="M1179" s="1021"/>
      <c r="N1179" s="1025"/>
      <c r="O1179" s="1026"/>
      <c r="P1179" s="1128"/>
    </row>
    <row r="1180" spans="1:16" s="1131" customFormat="1" ht="15" customHeight="1" thickBot="1" x14ac:dyDescent="0.35">
      <c r="A1180" s="1020"/>
      <c r="B1180" s="1022"/>
      <c r="C1180" s="1021"/>
      <c r="D1180" s="1021"/>
      <c r="E1180" s="1022"/>
      <c r="F1180" s="1022"/>
      <c r="G1180" s="1023"/>
      <c r="H1180" s="1021"/>
      <c r="I1180" s="1024"/>
      <c r="J1180" s="1024"/>
      <c r="K1180" s="1024"/>
      <c r="L1180" s="1021"/>
      <c r="M1180" s="1021"/>
      <c r="N1180" s="1025"/>
      <c r="O1180" s="1026"/>
      <c r="P1180" s="1128"/>
    </row>
    <row r="1181" spans="1:16" s="1131" customFormat="1" ht="17.25" thickBot="1" x14ac:dyDescent="0.35">
      <c r="A1181" s="1020"/>
      <c r="B1181" s="1022"/>
      <c r="C1181" s="1021"/>
      <c r="D1181" s="1021"/>
      <c r="E1181" s="1022"/>
      <c r="F1181" s="1408" t="s">
        <v>388</v>
      </c>
      <c r="G1181" s="1409"/>
      <c r="H1181" s="1409"/>
      <c r="I1181" s="1410"/>
      <c r="J1181" s="1024"/>
      <c r="K1181" s="1158">
        <f>(+K1161+K1170+K1178)</f>
        <v>2475</v>
      </c>
      <c r="L1181" s="1055">
        <f>(+L1161+L1170+L1178)</f>
        <v>1055</v>
      </c>
      <c r="M1181" s="1021"/>
      <c r="N1181" s="1065"/>
      <c r="O1181" s="1066"/>
      <c r="P1181" s="1130"/>
    </row>
    <row r="1182" spans="1:16" s="1131" customFormat="1" ht="7.5" customHeight="1" thickBot="1" x14ac:dyDescent="0.35">
      <c r="A1182" s="1020"/>
      <c r="B1182" s="1022"/>
      <c r="C1182" s="1021"/>
      <c r="D1182" s="1021"/>
      <c r="E1182" s="1022"/>
      <c r="F1182" s="1022"/>
      <c r="G1182" s="1023"/>
      <c r="H1182" s="1021"/>
      <c r="I1182" s="1024"/>
      <c r="J1182" s="1024"/>
      <c r="K1182" s="1024"/>
      <c r="L1182" s="1021"/>
      <c r="M1182" s="1021"/>
      <c r="N1182" s="1065"/>
      <c r="O1182" s="1067"/>
      <c r="P1182" s="1130"/>
    </row>
    <row r="1183" spans="1:16" s="1131" customFormat="1" ht="17.25" thickBot="1" x14ac:dyDescent="0.35">
      <c r="A1183" s="1020"/>
      <c r="B1183" s="1022"/>
      <c r="C1183" s="1021"/>
      <c r="D1183" s="1021"/>
      <c r="E1183" s="1022"/>
      <c r="F1183" s="1408" t="s">
        <v>384</v>
      </c>
      <c r="G1183" s="1409"/>
      <c r="H1183" s="1409"/>
      <c r="I1183" s="1410"/>
      <c r="J1183" s="1024"/>
      <c r="K1183" s="1158">
        <f>K1181*$N$2</f>
        <v>990</v>
      </c>
      <c r="L1183" s="1055">
        <f>L1181*$N$2</f>
        <v>422</v>
      </c>
      <c r="M1183" s="1021"/>
      <c r="N1183" s="1025"/>
      <c r="O1183" s="1026"/>
      <c r="P1183" s="1128"/>
    </row>
    <row r="1184" spans="1:16" s="1131" customFormat="1" ht="7.5" customHeight="1" thickBot="1" x14ac:dyDescent="0.35">
      <c r="A1184" s="1020"/>
      <c r="B1184" s="1022"/>
      <c r="C1184" s="1021"/>
      <c r="D1184" s="1021"/>
      <c r="E1184" s="1022"/>
      <c r="F1184" s="1022"/>
      <c r="G1184" s="1023"/>
      <c r="H1184" s="1021"/>
      <c r="I1184" s="1024"/>
      <c r="J1184" s="1024"/>
      <c r="K1184" s="1024"/>
      <c r="L1184" s="1021"/>
      <c r="M1184" s="1021"/>
      <c r="N1184" s="1025"/>
      <c r="O1184" s="1026"/>
      <c r="P1184" s="1128"/>
    </row>
    <row r="1185" spans="1:17" s="1131" customFormat="1" ht="17.25" thickBot="1" x14ac:dyDescent="0.35">
      <c r="A1185" s="1020"/>
      <c r="B1185" s="1022"/>
      <c r="C1185" s="1021"/>
      <c r="D1185" s="1021"/>
      <c r="E1185" s="1022"/>
      <c r="F1185" s="1408" t="s">
        <v>385</v>
      </c>
      <c r="G1185" s="1409"/>
      <c r="H1185" s="1409"/>
      <c r="I1185" s="1410"/>
      <c r="J1185" s="1024"/>
      <c r="K1185" s="1158">
        <f>+K1181+K1183</f>
        <v>3465</v>
      </c>
      <c r="L1185" s="1055">
        <f>+L1181+L1183</f>
        <v>1477</v>
      </c>
      <c r="M1185" s="1021"/>
      <c r="N1185" s="1025"/>
      <c r="O1185" s="1026"/>
      <c r="P1185" s="1128"/>
    </row>
    <row r="1186" spans="1:17" s="1131" customFormat="1" ht="17.25" thickBot="1" x14ac:dyDescent="0.35">
      <c r="A1186" s="1020"/>
      <c r="B1186" s="1022"/>
      <c r="C1186" s="1021"/>
      <c r="D1186" s="1021"/>
      <c r="E1186" s="1022"/>
      <c r="F1186" s="1061"/>
      <c r="G1186" s="1062"/>
      <c r="H1186" s="1063"/>
      <c r="I1186" s="1064"/>
      <c r="J1186" s="1024"/>
      <c r="K1186" s="1159"/>
      <c r="L1186" s="1068">
        <f>L1185/I1145</f>
        <v>1477</v>
      </c>
      <c r="M1186" s="1069">
        <f>(K1185-L1186)*I1145</f>
        <v>1988</v>
      </c>
      <c r="N1186" s="1025"/>
      <c r="O1186" s="1026"/>
      <c r="P1186" s="1128"/>
    </row>
    <row r="1189" spans="1:17" ht="16.5" x14ac:dyDescent="0.3">
      <c r="A1189" s="1020"/>
      <c r="B1189" s="1105" t="s">
        <v>379</v>
      </c>
      <c r="C1189" s="1038"/>
      <c r="D1189" s="1414" t="s">
        <v>341</v>
      </c>
      <c r="E1189" s="1414"/>
      <c r="F1189" s="1414"/>
      <c r="G1189" s="1414"/>
      <c r="H1189" s="1038"/>
      <c r="I1189" s="1039" t="s">
        <v>25</v>
      </c>
      <c r="J1189" s="1040"/>
      <c r="K1189" s="1039" t="s">
        <v>24</v>
      </c>
      <c r="L1189" s="1021"/>
      <c r="M1189" s="1021"/>
      <c r="N1189" s="1025"/>
      <c r="O1189" s="1026"/>
      <c r="P1189" s="1128"/>
    </row>
    <row r="1190" spans="1:17" s="1037" customFormat="1" ht="30.75" customHeight="1" x14ac:dyDescent="0.25">
      <c r="A1190" s="1033"/>
      <c r="B1190" s="1074">
        <f>'(01)A. TRABAJO EXTRA.'!B61</f>
        <v>1105.01</v>
      </c>
      <c r="C1190" s="1034"/>
      <c r="D1190" s="1400" t="str">
        <f>'(01)A. TRABAJO EXTRA.'!C61</f>
        <v>TABLERO ELÉCTRICO (04 POLOS)</v>
      </c>
      <c r="E1190" s="1401"/>
      <c r="F1190" s="1401"/>
      <c r="G1190" s="1401"/>
      <c r="H1190" s="1075"/>
      <c r="I1190" s="1074">
        <f>'(01)A. TRABAJO EXTRA.'!G61</f>
        <v>1</v>
      </c>
      <c r="J1190" s="1076"/>
      <c r="K1190" s="1155" t="str">
        <f>'(01)A. TRABAJO EXTRA.'!F61</f>
        <v>Unidad</v>
      </c>
      <c r="L1190" s="1034"/>
      <c r="M1190" s="1034"/>
      <c r="N1190" s="1035"/>
      <c r="O1190" s="1036"/>
      <c r="P1190" s="1129"/>
      <c r="Q1190" s="1132"/>
    </row>
    <row r="1191" spans="1:17" ht="17.25" thickBot="1" x14ac:dyDescent="0.35">
      <c r="A1191" s="1020"/>
      <c r="B1191" s="1022"/>
      <c r="C1191" s="1021"/>
      <c r="D1191" s="1021"/>
      <c r="E1191" s="1022"/>
      <c r="F1191" s="1022"/>
      <c r="G1191" s="1023"/>
      <c r="H1191" s="1021"/>
      <c r="I1191" s="1024"/>
      <c r="J1191" s="1024"/>
      <c r="K1191" s="1024"/>
      <c r="L1191" s="1021"/>
      <c r="M1191" s="1021"/>
      <c r="N1191" s="1025"/>
      <c r="O1191" s="1026"/>
      <c r="P1191" s="1128"/>
    </row>
    <row r="1192" spans="1:17" ht="17.25" thickBot="1" x14ac:dyDescent="0.35">
      <c r="A1192" s="1020"/>
      <c r="B1192" s="1389" t="s">
        <v>343</v>
      </c>
      <c r="C1192" s="1390"/>
      <c r="D1192" s="1390"/>
      <c r="E1192" s="1390"/>
      <c r="F1192" s="1390"/>
      <c r="G1192" s="1391"/>
      <c r="H1192" s="1021"/>
      <c r="I1192" s="1024"/>
      <c r="J1192" s="1024"/>
      <c r="K1192" s="1024"/>
      <c r="L1192" s="1021"/>
      <c r="M1192" s="1021"/>
      <c r="N1192" s="1025"/>
      <c r="O1192" s="1026"/>
      <c r="P1192" s="1128"/>
    </row>
    <row r="1193" spans="1:17" ht="16.5" x14ac:dyDescent="0.3">
      <c r="A1193" s="1020"/>
      <c r="B1193" s="1042" t="s">
        <v>49</v>
      </c>
      <c r="C1193" s="1406" t="s">
        <v>341</v>
      </c>
      <c r="D1193" s="1407"/>
      <c r="E1193" s="1041" t="s">
        <v>380</v>
      </c>
      <c r="F1193" s="1042" t="s">
        <v>25</v>
      </c>
      <c r="G1193" s="1043" t="s">
        <v>24</v>
      </c>
      <c r="H1193" s="1044"/>
      <c r="I1193" s="1039" t="s">
        <v>342</v>
      </c>
      <c r="J1193" s="1040"/>
      <c r="K1193" s="1156" t="s">
        <v>27</v>
      </c>
      <c r="L1193" s="1045" t="s">
        <v>381</v>
      </c>
      <c r="M1193" s="1021"/>
      <c r="N1193" s="1025"/>
      <c r="O1193" s="1026"/>
      <c r="P1193" s="1128"/>
    </row>
    <row r="1194" spans="1:17" ht="16.5" customHeight="1" x14ac:dyDescent="0.3">
      <c r="A1194" s="1020"/>
      <c r="B1194" s="1175">
        <v>1</v>
      </c>
      <c r="C1194" s="1402" t="s">
        <v>947</v>
      </c>
      <c r="D1194" s="1403"/>
      <c r="E1194" s="1046">
        <f>I1190*2</f>
        <v>2</v>
      </c>
      <c r="F1194" s="1047">
        <v>1</v>
      </c>
      <c r="G1194" s="1048" t="s">
        <v>44</v>
      </c>
      <c r="H1194" s="1049"/>
      <c r="I1194" s="1050">
        <v>250</v>
      </c>
      <c r="J1194" s="1051"/>
      <c r="K1194" s="1157">
        <f>+F1194*I1194</f>
        <v>250</v>
      </c>
      <c r="L1194" s="1052">
        <f>E1194*I1194</f>
        <v>500</v>
      </c>
      <c r="M1194" s="1021"/>
      <c r="N1194" s="1025"/>
      <c r="O1194" s="1026"/>
      <c r="P1194" s="1128"/>
    </row>
    <row r="1195" spans="1:17" ht="16.5" x14ac:dyDescent="0.3">
      <c r="A1195" s="1020"/>
      <c r="B1195" s="1175">
        <v>2</v>
      </c>
      <c r="C1195" s="1402" t="s">
        <v>606</v>
      </c>
      <c r="D1195" s="1403"/>
      <c r="E1195" s="1046">
        <f>I1190</f>
        <v>1</v>
      </c>
      <c r="F1195" s="1047">
        <v>8</v>
      </c>
      <c r="G1195" s="1048" t="str">
        <f>IF(C1195=0,0,VLOOKUP(C1195,Tabla1[],2,FALSE))</f>
        <v>Unidad</v>
      </c>
      <c r="H1195" s="1049"/>
      <c r="I1195" s="1050">
        <f>IF(C1195=0,0,VLOOKUP(C1195,Tabla1[],3,FALSE))</f>
        <v>50</v>
      </c>
      <c r="J1195" s="1051"/>
      <c r="K1195" s="1157">
        <f t="shared" ref="K1195:K1204" si="168">+F1195*I1195</f>
        <v>400</v>
      </c>
      <c r="L1195" s="1052">
        <f t="shared" ref="L1195:L1204" si="169">E1195*I1195</f>
        <v>50</v>
      </c>
      <c r="M1195" s="1021"/>
      <c r="N1195" s="1025"/>
      <c r="O1195" s="1026"/>
      <c r="P1195" s="1128"/>
    </row>
    <row r="1196" spans="1:17" ht="16.5" x14ac:dyDescent="0.3">
      <c r="A1196" s="1020"/>
      <c r="B1196" s="1175">
        <v>3</v>
      </c>
      <c r="C1196" s="1404" t="s">
        <v>511</v>
      </c>
      <c r="D1196" s="1405"/>
      <c r="E1196" s="1046">
        <f>I1190*2</f>
        <v>2</v>
      </c>
      <c r="F1196" s="1047">
        <v>92</v>
      </c>
      <c r="G1196" s="1048" t="str">
        <f>IF(C1196=0,0,VLOOKUP(C1196,Tabla1[],2,FALSE))</f>
        <v>ml</v>
      </c>
      <c r="H1196" s="1049"/>
      <c r="I1196" s="1050">
        <f>IF(C1196=0,0,VLOOKUP(C1196,Tabla1[],3,FALSE))</f>
        <v>10</v>
      </c>
      <c r="J1196" s="1051"/>
      <c r="K1196" s="1157">
        <f t="shared" si="168"/>
        <v>920</v>
      </c>
      <c r="L1196" s="1052">
        <f t="shared" si="169"/>
        <v>20</v>
      </c>
      <c r="M1196" s="1021"/>
      <c r="N1196" s="1025"/>
      <c r="O1196" s="1026"/>
      <c r="P1196" s="1128"/>
    </row>
    <row r="1197" spans="1:17" ht="16.5" x14ac:dyDescent="0.3">
      <c r="A1197" s="1020"/>
      <c r="B1197" s="1175">
        <v>4</v>
      </c>
      <c r="C1197" s="1404" t="s">
        <v>755</v>
      </c>
      <c r="D1197" s="1405"/>
      <c r="E1197" s="1046"/>
      <c r="F1197" s="1047">
        <v>10</v>
      </c>
      <c r="G1197" s="1048" t="str">
        <f>IF(C1197=0,0,VLOOKUP(C1197,Tabla1[],2,FALSE))</f>
        <v>Unidad</v>
      </c>
      <c r="H1197" s="1049"/>
      <c r="I1197" s="1050">
        <f>IF(C1197=0,0,VLOOKUP(C1197,Tabla1[],3,FALSE))</f>
        <v>5</v>
      </c>
      <c r="J1197" s="1051"/>
      <c r="K1197" s="1157">
        <f t="shared" si="168"/>
        <v>50</v>
      </c>
      <c r="L1197" s="1052">
        <f t="shared" si="169"/>
        <v>0</v>
      </c>
      <c r="M1197" s="1021"/>
      <c r="N1197" s="1025"/>
      <c r="O1197" s="1026"/>
      <c r="P1197" s="1128"/>
    </row>
    <row r="1198" spans="1:17" ht="16.5" x14ac:dyDescent="0.3">
      <c r="A1198" s="1020"/>
      <c r="B1198" s="1175">
        <v>5</v>
      </c>
      <c r="C1198" s="1404" t="s">
        <v>728</v>
      </c>
      <c r="D1198" s="1405"/>
      <c r="E1198" s="1046"/>
      <c r="F1198" s="1047">
        <v>5</v>
      </c>
      <c r="G1198" s="1048" t="str">
        <f>IF(C1198=0,0,VLOOKUP(C1198,Tabla1[],2,FALSE))</f>
        <v>Unidad</v>
      </c>
      <c r="H1198" s="1049"/>
      <c r="I1198" s="1050">
        <f>IF(C1198=0,0,VLOOKUP(C1198,Tabla1[],3,FALSE))</f>
        <v>20</v>
      </c>
      <c r="J1198" s="1051"/>
      <c r="K1198" s="1157">
        <f t="shared" si="168"/>
        <v>100</v>
      </c>
      <c r="L1198" s="1052">
        <f t="shared" si="169"/>
        <v>0</v>
      </c>
      <c r="M1198" s="1021"/>
      <c r="N1198" s="1025"/>
      <c r="O1198" s="1026"/>
      <c r="P1198" s="1128"/>
    </row>
    <row r="1199" spans="1:17" ht="16.5" x14ac:dyDescent="0.3">
      <c r="A1199" s="1020"/>
      <c r="B1199" s="1175">
        <v>6</v>
      </c>
      <c r="C1199" s="1404" t="s">
        <v>646</v>
      </c>
      <c r="D1199" s="1405"/>
      <c r="E1199" s="1046"/>
      <c r="F1199" s="1047">
        <v>1</v>
      </c>
      <c r="G1199" s="1048" t="str">
        <f>IF(C1199=0,0,VLOOKUP(C1199,Tabla1[],2,FALSE))</f>
        <v>Unidad</v>
      </c>
      <c r="H1199" s="1049"/>
      <c r="I1199" s="1050">
        <f>IF(C1199=0,0,VLOOKUP(C1199,Tabla1[],3,FALSE))</f>
        <v>10</v>
      </c>
      <c r="J1199" s="1051"/>
      <c r="K1199" s="1157">
        <f t="shared" si="168"/>
        <v>10</v>
      </c>
      <c r="L1199" s="1052">
        <f t="shared" si="169"/>
        <v>0</v>
      </c>
      <c r="M1199" s="1021"/>
      <c r="N1199" s="1025"/>
      <c r="O1199" s="1026"/>
      <c r="P1199" s="1128"/>
    </row>
    <row r="1200" spans="1:17" ht="16.5" x14ac:dyDescent="0.3">
      <c r="A1200" s="1020"/>
      <c r="B1200" s="1175">
        <v>7</v>
      </c>
      <c r="C1200" s="1404" t="s">
        <v>750</v>
      </c>
      <c r="D1200" s="1405"/>
      <c r="E1200" s="1046"/>
      <c r="F1200" s="1047">
        <v>1</v>
      </c>
      <c r="G1200" s="1048" t="str">
        <f>IF(C1200=0,0,VLOOKUP(C1200,Tabla1[],2,FALSE))</f>
        <v>Unidad</v>
      </c>
      <c r="H1200" s="1049"/>
      <c r="I1200" s="1050">
        <f>IF(C1200=0,0,VLOOKUP(C1200,Tabla1[],3,FALSE))</f>
        <v>60</v>
      </c>
      <c r="J1200" s="1051"/>
      <c r="K1200" s="1157">
        <f t="shared" si="168"/>
        <v>60</v>
      </c>
      <c r="L1200" s="1052">
        <f t="shared" si="169"/>
        <v>0</v>
      </c>
      <c r="M1200" s="1021"/>
      <c r="N1200" s="1025"/>
      <c r="O1200" s="1026"/>
      <c r="P1200" s="1128"/>
    </row>
    <row r="1201" spans="1:16" ht="16.5" x14ac:dyDescent="0.3">
      <c r="A1201" s="1020"/>
      <c r="B1201" s="1060"/>
      <c r="C1201" s="1413"/>
      <c r="D1201" s="1413"/>
      <c r="E1201" s="1046"/>
      <c r="F1201" s="1047"/>
      <c r="G1201" s="1048"/>
      <c r="H1201" s="1049"/>
      <c r="I1201" s="1050">
        <f>IF(C1201=0,0,VLOOKUP(C1201,Tabla1[],3,FALSE))</f>
        <v>0</v>
      </c>
      <c r="J1201" s="1051"/>
      <c r="K1201" s="1157">
        <f t="shared" si="168"/>
        <v>0</v>
      </c>
      <c r="L1201" s="1052">
        <f t="shared" si="169"/>
        <v>0</v>
      </c>
      <c r="M1201" s="1021"/>
      <c r="N1201" s="1025"/>
      <c r="O1201" s="1026"/>
      <c r="P1201" s="1128"/>
    </row>
    <row r="1202" spans="1:16" ht="16.5" x14ac:dyDescent="0.3">
      <c r="A1202" s="1020"/>
      <c r="B1202" s="1060"/>
      <c r="C1202" s="1413"/>
      <c r="D1202" s="1413"/>
      <c r="E1202" s="1046"/>
      <c r="F1202" s="1047"/>
      <c r="G1202" s="1048"/>
      <c r="H1202" s="1049"/>
      <c r="I1202" s="1050">
        <f>IF(C1202=0,0,VLOOKUP(C1202,Tabla1[],3,FALSE))</f>
        <v>0</v>
      </c>
      <c r="J1202" s="1051"/>
      <c r="K1202" s="1157">
        <f t="shared" si="168"/>
        <v>0</v>
      </c>
      <c r="L1202" s="1052">
        <f t="shared" si="169"/>
        <v>0</v>
      </c>
      <c r="M1202" s="1021"/>
      <c r="N1202" s="1025"/>
      <c r="O1202" s="1026"/>
      <c r="P1202" s="1128"/>
    </row>
    <row r="1203" spans="1:16" s="1131" customFormat="1" ht="16.5" x14ac:dyDescent="0.3">
      <c r="A1203" s="1020"/>
      <c r="B1203" s="1060"/>
      <c r="C1203" s="1413"/>
      <c r="D1203" s="1413"/>
      <c r="E1203" s="1046"/>
      <c r="F1203" s="1047"/>
      <c r="G1203" s="1048"/>
      <c r="H1203" s="1049"/>
      <c r="I1203" s="1050">
        <f>IF(C1203=0,0,VLOOKUP(C1203,Tabla1[],3,FALSE))</f>
        <v>0</v>
      </c>
      <c r="J1203" s="1051"/>
      <c r="K1203" s="1157">
        <f t="shared" si="168"/>
        <v>0</v>
      </c>
      <c r="L1203" s="1052">
        <f t="shared" si="169"/>
        <v>0</v>
      </c>
      <c r="M1203" s="1021"/>
      <c r="N1203" s="1025"/>
      <c r="O1203" s="1026"/>
      <c r="P1203" s="1128"/>
    </row>
    <row r="1204" spans="1:16" s="1131" customFormat="1" ht="16.5" x14ac:dyDescent="0.3">
      <c r="A1204" s="1020"/>
      <c r="B1204" s="1060"/>
      <c r="C1204" s="1413"/>
      <c r="D1204" s="1413"/>
      <c r="E1204" s="1046"/>
      <c r="F1204" s="1047"/>
      <c r="G1204" s="1048"/>
      <c r="H1204" s="1049"/>
      <c r="I1204" s="1050">
        <f>IF(C1204=0,0,VLOOKUP(C1204,Tabla1[],3,FALSE))</f>
        <v>0</v>
      </c>
      <c r="J1204" s="1051"/>
      <c r="K1204" s="1157">
        <f t="shared" si="168"/>
        <v>0</v>
      </c>
      <c r="L1204" s="1052">
        <f t="shared" si="169"/>
        <v>0</v>
      </c>
      <c r="M1204" s="1021"/>
      <c r="N1204" s="1025"/>
      <c r="O1204" s="1026"/>
      <c r="P1204" s="1128"/>
    </row>
    <row r="1205" spans="1:16" s="1131" customFormat="1" ht="17.25" thickBot="1" x14ac:dyDescent="0.35">
      <c r="A1205" s="1020"/>
      <c r="B1205" s="1022"/>
      <c r="C1205" s="1021"/>
      <c r="D1205" s="1021"/>
      <c r="E1205" s="1022"/>
      <c r="F1205" s="1022"/>
      <c r="G1205" s="1023"/>
      <c r="H1205" s="1021"/>
      <c r="I1205" s="1024"/>
      <c r="J1205" s="1024"/>
      <c r="K1205" s="1024"/>
      <c r="L1205" s="1021"/>
      <c r="M1205" s="1021"/>
      <c r="N1205" s="1025"/>
      <c r="O1205" s="1026"/>
      <c r="P1205" s="1128"/>
    </row>
    <row r="1206" spans="1:16" s="1131" customFormat="1" ht="17.25" thickBot="1" x14ac:dyDescent="0.35">
      <c r="A1206" s="1020"/>
      <c r="B1206" s="1022"/>
      <c r="C1206" s="1021"/>
      <c r="D1206" s="1021"/>
      <c r="E1206" s="1022"/>
      <c r="F1206" s="1408" t="s">
        <v>344</v>
      </c>
      <c r="G1206" s="1409"/>
      <c r="H1206" s="1409"/>
      <c r="I1206" s="1410"/>
      <c r="J1206" s="1024"/>
      <c r="K1206" s="1158">
        <f>+SUM(K1194:K1204)</f>
        <v>1790</v>
      </c>
      <c r="L1206" s="1055">
        <f>+SUM(L1194:L1204)</f>
        <v>570</v>
      </c>
      <c r="M1206" s="1021"/>
      <c r="N1206" s="1025"/>
      <c r="O1206" s="1026"/>
      <c r="P1206" s="1128"/>
    </row>
    <row r="1207" spans="1:16" s="1131" customFormat="1" ht="17.25" thickBot="1" x14ac:dyDescent="0.35">
      <c r="A1207" s="1020"/>
      <c r="B1207" s="1022"/>
      <c r="C1207" s="1021"/>
      <c r="D1207" s="1021"/>
      <c r="E1207" s="1022"/>
      <c r="F1207" s="1022"/>
      <c r="G1207" s="1023"/>
      <c r="H1207" s="1021"/>
      <c r="I1207" s="1024"/>
      <c r="J1207" s="1024"/>
      <c r="K1207" s="1024"/>
      <c r="L1207" s="1021"/>
      <c r="M1207" s="1021"/>
      <c r="N1207" s="1025"/>
      <c r="O1207" s="1026"/>
      <c r="P1207" s="1128"/>
    </row>
    <row r="1208" spans="1:16" s="1131" customFormat="1" ht="17.25" thickBot="1" x14ac:dyDescent="0.35">
      <c r="A1208" s="1020"/>
      <c r="B1208" s="1389" t="s">
        <v>382</v>
      </c>
      <c r="C1208" s="1390"/>
      <c r="D1208" s="1390"/>
      <c r="E1208" s="1390"/>
      <c r="F1208" s="1390"/>
      <c r="G1208" s="1391"/>
      <c r="H1208" s="1021"/>
      <c r="I1208" s="1024"/>
      <c r="J1208" s="1024"/>
      <c r="K1208" s="1024"/>
      <c r="L1208" s="1021"/>
      <c r="M1208" s="1021"/>
      <c r="N1208" s="1025"/>
      <c r="O1208" s="1026"/>
      <c r="P1208" s="1128"/>
    </row>
    <row r="1209" spans="1:16" s="1131" customFormat="1" ht="16.5" x14ac:dyDescent="0.3">
      <c r="A1209" s="1020"/>
      <c r="B1209" s="1056" t="s">
        <v>49</v>
      </c>
      <c r="C1209" s="1392" t="s">
        <v>341</v>
      </c>
      <c r="D1209" s="1393"/>
      <c r="E1209" s="1041" t="s">
        <v>380</v>
      </c>
      <c r="F1209" s="1056" t="s">
        <v>25</v>
      </c>
      <c r="G1209" s="1043" t="s">
        <v>24</v>
      </c>
      <c r="H1209" s="1038"/>
      <c r="I1209" s="1039" t="s">
        <v>342</v>
      </c>
      <c r="J1209" s="1040"/>
      <c r="K1209" s="1039" t="s">
        <v>27</v>
      </c>
      <c r="L1209" s="1045" t="s">
        <v>381</v>
      </c>
      <c r="M1209" s="1021"/>
      <c r="N1209" s="1025"/>
      <c r="O1209" s="1026"/>
      <c r="P1209" s="1128"/>
    </row>
    <row r="1210" spans="1:16" s="1131" customFormat="1" ht="16.5" x14ac:dyDescent="0.3">
      <c r="A1210" s="1020"/>
      <c r="B1210" s="1060"/>
      <c r="C1210" s="1382"/>
      <c r="D1210" s="1383"/>
      <c r="E1210" s="1046"/>
      <c r="F1210" s="1047"/>
      <c r="G1210" s="1048"/>
      <c r="H1210" s="1049"/>
      <c r="I1210" s="1050">
        <f>IF(C1210=0,0,VLOOKUP(C1210,Tabla3[],3,FALSE))</f>
        <v>0</v>
      </c>
      <c r="J1210" s="1024"/>
      <c r="K1210" s="1157">
        <f>+F1210*I1210</f>
        <v>0</v>
      </c>
      <c r="L1210" s="1052">
        <f>E1210*I1210</f>
        <v>0</v>
      </c>
      <c r="M1210" s="1021"/>
      <c r="N1210" s="1025"/>
      <c r="O1210" s="1026"/>
      <c r="P1210" s="1128"/>
    </row>
    <row r="1211" spans="1:16" s="1131" customFormat="1" ht="16.5" x14ac:dyDescent="0.3">
      <c r="A1211" s="1020"/>
      <c r="B1211" s="1060"/>
      <c r="C1211" s="1382"/>
      <c r="D1211" s="1383"/>
      <c r="E1211" s="1057"/>
      <c r="F1211" s="1053"/>
      <c r="G1211" s="1054"/>
      <c r="H1211" s="1021"/>
      <c r="I1211" s="1050">
        <f>IF(C1211=0,0,VLOOKUP(C1211,Tabla3[],3,FALSE))</f>
        <v>0</v>
      </c>
      <c r="J1211" s="1024"/>
      <c r="K1211" s="1157">
        <f t="shared" ref="K1211:K1213" si="170">+F1211*I1211</f>
        <v>0</v>
      </c>
      <c r="L1211" s="1052">
        <f t="shared" ref="L1211:L1213" si="171">E1211*I1211</f>
        <v>0</v>
      </c>
      <c r="M1211" s="1021"/>
      <c r="N1211" s="1025"/>
      <c r="O1211" s="1026"/>
      <c r="P1211" s="1128"/>
    </row>
    <row r="1212" spans="1:16" s="1131" customFormat="1" ht="16.5" x14ac:dyDescent="0.3">
      <c r="A1212" s="1020"/>
      <c r="B1212" s="1060"/>
      <c r="C1212" s="1382"/>
      <c r="D1212" s="1383"/>
      <c r="E1212" s="1057"/>
      <c r="F1212" s="1053"/>
      <c r="G1212" s="1054"/>
      <c r="H1212" s="1021"/>
      <c r="I1212" s="1050">
        <f>IF(C1212=0,0,VLOOKUP(C1212,Tabla3[],3,FALSE))</f>
        <v>0</v>
      </c>
      <c r="J1212" s="1024"/>
      <c r="K1212" s="1157">
        <f t="shared" si="170"/>
        <v>0</v>
      </c>
      <c r="L1212" s="1052">
        <f t="shared" si="171"/>
        <v>0</v>
      </c>
      <c r="M1212" s="1021"/>
      <c r="N1212" s="1025"/>
      <c r="O1212" s="1026"/>
      <c r="P1212" s="1128"/>
    </row>
    <row r="1213" spans="1:16" s="1131" customFormat="1" ht="16.5" x14ac:dyDescent="0.3">
      <c r="A1213" s="1020"/>
      <c r="B1213" s="1060"/>
      <c r="C1213" s="1384"/>
      <c r="D1213" s="1385"/>
      <c r="E1213" s="1057"/>
      <c r="F1213" s="1053"/>
      <c r="G1213" s="1054"/>
      <c r="H1213" s="1021"/>
      <c r="I1213" s="1050">
        <f>IF(C1213=0,0,VLOOKUP(C1213,Tabla3[],3,FALSE))</f>
        <v>0</v>
      </c>
      <c r="J1213" s="1024"/>
      <c r="K1213" s="1157">
        <f t="shared" si="170"/>
        <v>0</v>
      </c>
      <c r="L1213" s="1052">
        <f t="shared" si="171"/>
        <v>0</v>
      </c>
      <c r="M1213" s="1021"/>
      <c r="N1213" s="1025"/>
      <c r="O1213" s="1026"/>
      <c r="P1213" s="1128"/>
    </row>
    <row r="1214" spans="1:16" s="1131" customFormat="1" ht="17.25" thickBot="1" x14ac:dyDescent="0.35">
      <c r="A1214" s="1020"/>
      <c r="B1214" s="1022"/>
      <c r="C1214" s="1021"/>
      <c r="D1214" s="1021"/>
      <c r="E1214" s="1022"/>
      <c r="F1214" s="1022"/>
      <c r="G1214" s="1023"/>
      <c r="H1214" s="1021"/>
      <c r="I1214" s="1024"/>
      <c r="J1214" s="1024"/>
      <c r="K1214" s="1024"/>
      <c r="L1214" s="1021"/>
      <c r="M1214" s="1021"/>
      <c r="N1214" s="1025"/>
      <c r="O1214" s="1026"/>
      <c r="P1214" s="1128"/>
    </row>
    <row r="1215" spans="1:16" s="1131" customFormat="1" ht="17.25" thickBot="1" x14ac:dyDescent="0.35">
      <c r="A1215" s="1020"/>
      <c r="B1215" s="1022"/>
      <c r="C1215" s="1021"/>
      <c r="D1215" s="1021"/>
      <c r="E1215" s="1022"/>
      <c r="F1215" s="1408" t="s">
        <v>387</v>
      </c>
      <c r="G1215" s="1409"/>
      <c r="H1215" s="1409"/>
      <c r="I1215" s="1410"/>
      <c r="J1215" s="1024"/>
      <c r="K1215" s="1158">
        <f>+SUM(K1210:K1213)</f>
        <v>0</v>
      </c>
      <c r="L1215" s="1055">
        <f>+SUM(L1210:L1213)</f>
        <v>0</v>
      </c>
      <c r="M1215" s="1021"/>
      <c r="N1215" s="1025"/>
      <c r="O1215" s="1026"/>
      <c r="P1215" s="1128"/>
    </row>
    <row r="1216" spans="1:16" s="1131" customFormat="1" ht="17.25" thickBot="1" x14ac:dyDescent="0.35">
      <c r="A1216" s="1020"/>
      <c r="B1216" s="1022"/>
      <c r="C1216" s="1021"/>
      <c r="D1216" s="1021"/>
      <c r="E1216" s="1022"/>
      <c r="F1216" s="1022"/>
      <c r="G1216" s="1023"/>
      <c r="H1216" s="1021"/>
      <c r="I1216" s="1024"/>
      <c r="J1216" s="1024"/>
      <c r="K1216" s="1024"/>
      <c r="L1216" s="1021"/>
      <c r="M1216" s="1021"/>
      <c r="N1216" s="1025"/>
      <c r="O1216" s="1026"/>
      <c r="P1216" s="1128"/>
    </row>
    <row r="1217" spans="1:16" s="1131" customFormat="1" ht="17.25" thickBot="1" x14ac:dyDescent="0.35">
      <c r="A1217" s="1020"/>
      <c r="B1217" s="1389" t="s">
        <v>345</v>
      </c>
      <c r="C1217" s="1390"/>
      <c r="D1217" s="1390"/>
      <c r="E1217" s="1390"/>
      <c r="F1217" s="1390"/>
      <c r="G1217" s="1391"/>
      <c r="H1217" s="1021"/>
      <c r="I1217" s="1024"/>
      <c r="J1217" s="1024"/>
      <c r="K1217" s="1024"/>
      <c r="L1217" s="1021"/>
      <c r="M1217" s="1021"/>
      <c r="N1217" s="1025"/>
      <c r="O1217" s="1026"/>
      <c r="P1217" s="1128"/>
    </row>
    <row r="1218" spans="1:16" s="1131" customFormat="1" ht="16.5" x14ac:dyDescent="0.3">
      <c r="A1218" s="1020"/>
      <c r="B1218" s="1056" t="s">
        <v>49</v>
      </c>
      <c r="C1218" s="1392" t="s">
        <v>341</v>
      </c>
      <c r="D1218" s="1393"/>
      <c r="E1218" s="1041" t="s">
        <v>380</v>
      </c>
      <c r="F1218" s="1056" t="s">
        <v>25</v>
      </c>
      <c r="G1218" s="1043" t="s">
        <v>24</v>
      </c>
      <c r="H1218" s="1038"/>
      <c r="I1218" s="1039" t="s">
        <v>342</v>
      </c>
      <c r="J1218" s="1040"/>
      <c r="K1218" s="1039" t="s">
        <v>27</v>
      </c>
      <c r="L1218" s="1045" t="s">
        <v>381</v>
      </c>
      <c r="M1218" s="1021"/>
      <c r="N1218" s="1025"/>
      <c r="O1218" s="1026"/>
      <c r="P1218" s="1128"/>
    </row>
    <row r="1219" spans="1:16" s="1131" customFormat="1" ht="16.5" x14ac:dyDescent="0.3">
      <c r="A1219" s="1020"/>
      <c r="B1219" s="1060">
        <v>1</v>
      </c>
      <c r="C1219" s="1394" t="s">
        <v>574</v>
      </c>
      <c r="D1219" s="1394"/>
      <c r="E1219" s="1046">
        <f>I1190</f>
        <v>1</v>
      </c>
      <c r="F1219" s="1047">
        <f>ROUND(E1219/I1190,2)</f>
        <v>1</v>
      </c>
      <c r="G1219" s="1048" t="str">
        <f>IF(C1219=0,0,VLOOKUP(C1219,Tabla2[],2,FALSE))</f>
        <v>Unidad</v>
      </c>
      <c r="H1219" s="1049"/>
      <c r="I1219" s="1050">
        <f>IF(C1219=0,0,VLOOKUP(C1219,Tabla2[],3,FALSE))</f>
        <v>300</v>
      </c>
      <c r="J1219" s="1024"/>
      <c r="K1219" s="1157">
        <f>+F1219*I1219</f>
        <v>300</v>
      </c>
      <c r="L1219" s="1052">
        <f>E1219*I1219</f>
        <v>300</v>
      </c>
      <c r="M1219" s="1021"/>
      <c r="N1219" s="1025"/>
      <c r="O1219" s="1026"/>
      <c r="P1219" s="1128"/>
    </row>
    <row r="1220" spans="1:16" s="1131" customFormat="1" ht="16.5" x14ac:dyDescent="0.3">
      <c r="A1220" s="1020"/>
      <c r="B1220" s="1060"/>
      <c r="C1220" s="1411"/>
      <c r="D1220" s="1411"/>
      <c r="E1220" s="1046"/>
      <c r="F1220" s="1047"/>
      <c r="G1220" s="1048"/>
      <c r="H1220" s="1021"/>
      <c r="I1220" s="1050">
        <f>IF(C1220=0,0,VLOOKUP(C1220,Tabla2[],3,FALSE))</f>
        <v>0</v>
      </c>
      <c r="J1220" s="1024"/>
      <c r="K1220" s="1157">
        <f>+F1220*I1220</f>
        <v>0</v>
      </c>
      <c r="L1220" s="1052">
        <f t="shared" ref="L1220:L1221" si="172">E1220*I1220</f>
        <v>0</v>
      </c>
      <c r="M1220" s="1021"/>
      <c r="N1220" s="1025"/>
      <c r="O1220" s="1026"/>
      <c r="P1220" s="1128"/>
    </row>
    <row r="1221" spans="1:16" s="1131" customFormat="1" ht="16.5" x14ac:dyDescent="0.3">
      <c r="A1221" s="1020"/>
      <c r="B1221" s="1060"/>
      <c r="C1221" s="1412"/>
      <c r="D1221" s="1412"/>
      <c r="E1221" s="1046"/>
      <c r="F1221" s="1053"/>
      <c r="G1221" s="1048"/>
      <c r="H1221" s="1021"/>
      <c r="I1221" s="1050">
        <f>IF(C1221=0,0,VLOOKUP(C1221,Tabla2[],3,FALSE))</f>
        <v>0</v>
      </c>
      <c r="J1221" s="1024"/>
      <c r="K1221" s="1157">
        <f t="shared" ref="K1221" si="173">+F1221*I1221</f>
        <v>0</v>
      </c>
      <c r="L1221" s="1052">
        <f t="shared" si="172"/>
        <v>0</v>
      </c>
      <c r="M1221" s="1021"/>
      <c r="N1221" s="1025"/>
      <c r="O1221" s="1026"/>
      <c r="P1221" s="1128"/>
    </row>
    <row r="1222" spans="1:16" s="1131" customFormat="1" ht="17.25" thickBot="1" x14ac:dyDescent="0.35">
      <c r="A1222" s="1020"/>
      <c r="B1222" s="1022"/>
      <c r="C1222" s="1021"/>
      <c r="D1222" s="1021"/>
      <c r="E1222" s="1022"/>
      <c r="F1222" s="1022"/>
      <c r="G1222" s="1023"/>
      <c r="H1222" s="1021"/>
      <c r="I1222" s="1024"/>
      <c r="J1222" s="1024"/>
      <c r="K1222" s="1024"/>
      <c r="L1222" s="1021"/>
      <c r="M1222" s="1021"/>
      <c r="N1222" s="1025"/>
      <c r="O1222" s="1026"/>
      <c r="P1222" s="1128"/>
    </row>
    <row r="1223" spans="1:16" s="1131" customFormat="1" ht="17.25" thickBot="1" x14ac:dyDescent="0.35">
      <c r="A1223" s="1020"/>
      <c r="B1223" s="1022"/>
      <c r="C1223" s="1021"/>
      <c r="D1223" s="1021"/>
      <c r="E1223" s="1022"/>
      <c r="F1223" s="1408" t="s">
        <v>346</v>
      </c>
      <c r="G1223" s="1409"/>
      <c r="H1223" s="1409"/>
      <c r="I1223" s="1410"/>
      <c r="J1223" s="1024"/>
      <c r="K1223" s="1158">
        <f>+SUM(K1219:K1221)</f>
        <v>300</v>
      </c>
      <c r="L1223" s="1055">
        <f>+SUM(L1219:L1221)</f>
        <v>300</v>
      </c>
      <c r="M1223" s="1021"/>
      <c r="N1223" s="1025"/>
      <c r="O1223" s="1026"/>
      <c r="P1223" s="1128"/>
    </row>
    <row r="1224" spans="1:16" s="1131" customFormat="1" ht="16.5" x14ac:dyDescent="0.3">
      <c r="A1224" s="1020"/>
      <c r="B1224" s="1022"/>
      <c r="C1224" s="1021"/>
      <c r="D1224" s="1021"/>
      <c r="E1224" s="1022"/>
      <c r="F1224" s="1022"/>
      <c r="G1224" s="1023"/>
      <c r="H1224" s="1021"/>
      <c r="I1224" s="1024"/>
      <c r="J1224" s="1024"/>
      <c r="K1224" s="1024"/>
      <c r="L1224" s="1021"/>
      <c r="M1224" s="1021"/>
      <c r="N1224" s="1025"/>
      <c r="O1224" s="1026"/>
      <c r="P1224" s="1128"/>
    </row>
    <row r="1225" spans="1:16" s="1131" customFormat="1" ht="15" customHeight="1" thickBot="1" x14ac:dyDescent="0.35">
      <c r="A1225" s="1020"/>
      <c r="B1225" s="1022"/>
      <c r="C1225" s="1021"/>
      <c r="D1225" s="1021"/>
      <c r="E1225" s="1022"/>
      <c r="F1225" s="1022"/>
      <c r="G1225" s="1023"/>
      <c r="H1225" s="1021"/>
      <c r="I1225" s="1024"/>
      <c r="J1225" s="1024"/>
      <c r="K1225" s="1024"/>
      <c r="L1225" s="1021"/>
      <c r="M1225" s="1021"/>
      <c r="N1225" s="1025"/>
      <c r="O1225" s="1026"/>
      <c r="P1225" s="1128"/>
    </row>
    <row r="1226" spans="1:16" s="1131" customFormat="1" ht="17.25" thickBot="1" x14ac:dyDescent="0.35">
      <c r="A1226" s="1020"/>
      <c r="B1226" s="1022"/>
      <c r="C1226" s="1021"/>
      <c r="D1226" s="1021"/>
      <c r="E1226" s="1022"/>
      <c r="F1226" s="1408" t="s">
        <v>388</v>
      </c>
      <c r="G1226" s="1409"/>
      <c r="H1226" s="1409"/>
      <c r="I1226" s="1410"/>
      <c r="J1226" s="1024"/>
      <c r="K1226" s="1158">
        <f>(+K1206+K1215+K1223)</f>
        <v>2090</v>
      </c>
      <c r="L1226" s="1055">
        <f>(+L1206+L1215+L1223)</f>
        <v>870</v>
      </c>
      <c r="M1226" s="1021"/>
      <c r="N1226" s="1065"/>
      <c r="O1226" s="1066"/>
      <c r="P1226" s="1130"/>
    </row>
    <row r="1227" spans="1:16" s="1131" customFormat="1" ht="7.5" customHeight="1" thickBot="1" x14ac:dyDescent="0.35">
      <c r="A1227" s="1020"/>
      <c r="B1227" s="1022"/>
      <c r="C1227" s="1021"/>
      <c r="D1227" s="1021"/>
      <c r="E1227" s="1022"/>
      <c r="F1227" s="1022"/>
      <c r="G1227" s="1023"/>
      <c r="H1227" s="1021"/>
      <c r="I1227" s="1024"/>
      <c r="J1227" s="1024"/>
      <c r="K1227" s="1024"/>
      <c r="L1227" s="1021"/>
      <c r="M1227" s="1021"/>
      <c r="N1227" s="1065"/>
      <c r="O1227" s="1067"/>
      <c r="P1227" s="1130"/>
    </row>
    <row r="1228" spans="1:16" s="1131" customFormat="1" ht="17.25" thickBot="1" x14ac:dyDescent="0.35">
      <c r="A1228" s="1020"/>
      <c r="B1228" s="1022"/>
      <c r="C1228" s="1021"/>
      <c r="D1228" s="1021"/>
      <c r="E1228" s="1022"/>
      <c r="F1228" s="1408" t="s">
        <v>384</v>
      </c>
      <c r="G1228" s="1409"/>
      <c r="H1228" s="1409"/>
      <c r="I1228" s="1410"/>
      <c r="J1228" s="1024"/>
      <c r="K1228" s="1158">
        <f>K1226*$N$2</f>
        <v>836</v>
      </c>
      <c r="L1228" s="1055">
        <f>L1226*$N$2</f>
        <v>348</v>
      </c>
      <c r="M1228" s="1021"/>
      <c r="N1228" s="1025"/>
      <c r="O1228" s="1026"/>
      <c r="P1228" s="1128"/>
    </row>
    <row r="1229" spans="1:16" s="1131" customFormat="1" ht="7.5" customHeight="1" thickBot="1" x14ac:dyDescent="0.35">
      <c r="A1229" s="1020"/>
      <c r="B1229" s="1022"/>
      <c r="C1229" s="1021"/>
      <c r="D1229" s="1021"/>
      <c r="E1229" s="1022"/>
      <c r="F1229" s="1022"/>
      <c r="G1229" s="1023"/>
      <c r="H1229" s="1021"/>
      <c r="I1229" s="1024"/>
      <c r="J1229" s="1024"/>
      <c r="K1229" s="1024"/>
      <c r="L1229" s="1021"/>
      <c r="M1229" s="1021"/>
      <c r="N1229" s="1025"/>
      <c r="O1229" s="1026"/>
      <c r="P1229" s="1128"/>
    </row>
    <row r="1230" spans="1:16" s="1131" customFormat="1" ht="17.25" thickBot="1" x14ac:dyDescent="0.35">
      <c r="A1230" s="1020"/>
      <c r="B1230" s="1022"/>
      <c r="C1230" s="1021"/>
      <c r="D1230" s="1021"/>
      <c r="E1230" s="1022"/>
      <c r="F1230" s="1408" t="s">
        <v>385</v>
      </c>
      <c r="G1230" s="1409"/>
      <c r="H1230" s="1409"/>
      <c r="I1230" s="1410"/>
      <c r="J1230" s="1024"/>
      <c r="K1230" s="1158">
        <f>+K1226+K1228</f>
        <v>2926</v>
      </c>
      <c r="L1230" s="1055">
        <f>+L1226+L1228</f>
        <v>1218</v>
      </c>
      <c r="M1230" s="1021"/>
      <c r="N1230" s="1025"/>
      <c r="O1230" s="1026"/>
      <c r="P1230" s="1128"/>
    </row>
    <row r="1231" spans="1:16" s="1131" customFormat="1" ht="17.25" thickBot="1" x14ac:dyDescent="0.35">
      <c r="A1231" s="1020"/>
      <c r="B1231" s="1022"/>
      <c r="C1231" s="1021"/>
      <c r="D1231" s="1021"/>
      <c r="E1231" s="1022"/>
      <c r="F1231" s="1061"/>
      <c r="G1231" s="1062"/>
      <c r="H1231" s="1063"/>
      <c r="I1231" s="1064"/>
      <c r="J1231" s="1024"/>
      <c r="K1231" s="1159"/>
      <c r="L1231" s="1068">
        <f>L1230/I1190</f>
        <v>1218</v>
      </c>
      <c r="M1231" s="1069">
        <f>(K1230-L1231)*I1190</f>
        <v>1708</v>
      </c>
      <c r="N1231" s="1025"/>
      <c r="O1231" s="1026"/>
      <c r="P1231" s="1128"/>
    </row>
    <row r="1234" spans="1:17" ht="16.5" x14ac:dyDescent="0.3">
      <c r="A1234" s="1020"/>
      <c r="B1234" s="1105" t="s">
        <v>379</v>
      </c>
      <c r="C1234" s="1038"/>
      <c r="D1234" s="1414" t="s">
        <v>341</v>
      </c>
      <c r="E1234" s="1414"/>
      <c r="F1234" s="1414"/>
      <c r="G1234" s="1414"/>
      <c r="H1234" s="1038"/>
      <c r="I1234" s="1039" t="s">
        <v>25</v>
      </c>
      <c r="J1234" s="1040"/>
      <c r="K1234" s="1039" t="s">
        <v>24</v>
      </c>
      <c r="L1234" s="1021"/>
      <c r="M1234" s="1021"/>
      <c r="N1234" s="1025"/>
      <c r="O1234" s="1026"/>
      <c r="P1234" s="1128"/>
    </row>
    <row r="1235" spans="1:17" s="1037" customFormat="1" ht="30.75" customHeight="1" x14ac:dyDescent="0.25">
      <c r="A1235" s="1033"/>
      <c r="B1235" s="1074">
        <f>'(01)A. TRABAJO EXTRA.'!B62</f>
        <v>1109.03</v>
      </c>
      <c r="C1235" s="1034"/>
      <c r="D1235" s="1400" t="str">
        <f>'(01)A. TRABAJO EXTRA.'!C62</f>
        <v>LÁMPARA LED TIPO LISTON 2 TUBOS (18 WATS)</v>
      </c>
      <c r="E1235" s="1401"/>
      <c r="F1235" s="1401"/>
      <c r="G1235" s="1401"/>
      <c r="H1235" s="1075"/>
      <c r="I1235" s="1074">
        <f>'(01)A. TRABAJO EXTRA.'!G62</f>
        <v>2</v>
      </c>
      <c r="J1235" s="1076"/>
      <c r="K1235" s="1155" t="str">
        <f>'(01)A. TRABAJO EXTRA.'!F62</f>
        <v>Unidad</v>
      </c>
      <c r="L1235" s="1034"/>
      <c r="M1235" s="1034"/>
      <c r="N1235" s="1035"/>
      <c r="O1235" s="1036"/>
      <c r="P1235" s="1129"/>
      <c r="Q1235" s="1132"/>
    </row>
    <row r="1236" spans="1:17" ht="17.25" thickBot="1" x14ac:dyDescent="0.35">
      <c r="A1236" s="1020"/>
      <c r="B1236" s="1022"/>
      <c r="C1236" s="1021"/>
      <c r="D1236" s="1021"/>
      <c r="E1236" s="1022"/>
      <c r="F1236" s="1022"/>
      <c r="G1236" s="1023"/>
      <c r="H1236" s="1021"/>
      <c r="I1236" s="1024"/>
      <c r="J1236" s="1024"/>
      <c r="K1236" s="1024"/>
      <c r="L1236" s="1021"/>
      <c r="M1236" s="1021"/>
      <c r="N1236" s="1025"/>
      <c r="O1236" s="1026"/>
      <c r="P1236" s="1128"/>
    </row>
    <row r="1237" spans="1:17" ht="17.25" thickBot="1" x14ac:dyDescent="0.35">
      <c r="A1237" s="1020"/>
      <c r="B1237" s="1389" t="s">
        <v>343</v>
      </c>
      <c r="C1237" s="1390"/>
      <c r="D1237" s="1390"/>
      <c r="E1237" s="1390"/>
      <c r="F1237" s="1390"/>
      <c r="G1237" s="1391"/>
      <c r="H1237" s="1021"/>
      <c r="I1237" s="1024"/>
      <c r="J1237" s="1024"/>
      <c r="K1237" s="1024"/>
      <c r="L1237" s="1021"/>
      <c r="M1237" s="1021"/>
      <c r="N1237" s="1025"/>
      <c r="O1237" s="1026"/>
      <c r="P1237" s="1128"/>
    </row>
    <row r="1238" spans="1:17" ht="16.5" x14ac:dyDescent="0.3">
      <c r="A1238" s="1020"/>
      <c r="B1238" s="1042" t="s">
        <v>49</v>
      </c>
      <c r="C1238" s="1406" t="s">
        <v>341</v>
      </c>
      <c r="D1238" s="1407"/>
      <c r="E1238" s="1041" t="s">
        <v>380</v>
      </c>
      <c r="F1238" s="1042" t="s">
        <v>25</v>
      </c>
      <c r="G1238" s="1043" t="s">
        <v>24</v>
      </c>
      <c r="H1238" s="1044"/>
      <c r="I1238" s="1039" t="s">
        <v>342</v>
      </c>
      <c r="J1238" s="1040"/>
      <c r="K1238" s="1156" t="s">
        <v>27</v>
      </c>
      <c r="L1238" s="1045" t="s">
        <v>381</v>
      </c>
      <c r="M1238" s="1021"/>
      <c r="N1238" s="1025"/>
      <c r="O1238" s="1026"/>
      <c r="P1238" s="1128"/>
    </row>
    <row r="1239" spans="1:17" ht="16.5" customHeight="1" x14ac:dyDescent="0.3">
      <c r="A1239" s="1020"/>
      <c r="B1239" s="1175">
        <v>1</v>
      </c>
      <c r="C1239" s="1402" t="s">
        <v>632</v>
      </c>
      <c r="D1239" s="1403"/>
      <c r="E1239" s="1046">
        <f>I1235*2</f>
        <v>4</v>
      </c>
      <c r="F1239" s="1047">
        <v>1</v>
      </c>
      <c r="G1239" s="1048" t="s">
        <v>44</v>
      </c>
      <c r="H1239" s="1049"/>
      <c r="I1239" s="1050">
        <v>75</v>
      </c>
      <c r="J1239" s="1051"/>
      <c r="K1239" s="1157">
        <f>+F1239*I1239</f>
        <v>75</v>
      </c>
      <c r="L1239" s="1052">
        <f>E1239*I1239</f>
        <v>300</v>
      </c>
      <c r="M1239" s="1021"/>
      <c r="N1239" s="1025"/>
      <c r="O1239" s="1026"/>
      <c r="P1239" s="1128"/>
    </row>
    <row r="1240" spans="1:17" ht="16.5" customHeight="1" x14ac:dyDescent="0.3">
      <c r="A1240" s="1020"/>
      <c r="B1240" s="1175">
        <v>2</v>
      </c>
      <c r="C1240" s="1402" t="s">
        <v>726</v>
      </c>
      <c r="D1240" s="1403"/>
      <c r="E1240" s="1046">
        <f>I1235</f>
        <v>2</v>
      </c>
      <c r="F1240" s="1047">
        <v>2</v>
      </c>
      <c r="G1240" s="1048" t="str">
        <f>IF(C1240=0,0,VLOOKUP(C1240,Tabla1[],2,FALSE))</f>
        <v>Unidad</v>
      </c>
      <c r="H1240" s="1049"/>
      <c r="I1240" s="1050">
        <f>IF(C1240=0,0,VLOOKUP(C1240,Tabla1[],3,FALSE))</f>
        <v>40</v>
      </c>
      <c r="J1240" s="1051"/>
      <c r="K1240" s="1157">
        <f t="shared" ref="K1240:K1249" si="174">+F1240*I1240</f>
        <v>80</v>
      </c>
      <c r="L1240" s="1052">
        <f t="shared" ref="L1240:L1249" si="175">E1240*I1240</f>
        <v>80</v>
      </c>
      <c r="M1240" s="1021"/>
      <c r="N1240" s="1025"/>
      <c r="O1240" s="1026"/>
      <c r="P1240" s="1128"/>
    </row>
    <row r="1241" spans="1:17" ht="16.5" x14ac:dyDescent="0.3">
      <c r="A1241" s="1020"/>
      <c r="B1241" s="1175">
        <v>3</v>
      </c>
      <c r="C1241" s="1404" t="s">
        <v>503</v>
      </c>
      <c r="D1241" s="1405"/>
      <c r="E1241" s="1046">
        <f>I1235*2</f>
        <v>4</v>
      </c>
      <c r="F1241" s="1047">
        <v>55</v>
      </c>
      <c r="G1241" s="1048" t="str">
        <f>IF(C1241=0,0,VLOOKUP(C1241,Tabla1[],2,FALSE))</f>
        <v>ml</v>
      </c>
      <c r="H1241" s="1049"/>
      <c r="I1241" s="1050">
        <f>IF(C1241=0,0,VLOOKUP(C1241,Tabla1[],3,FALSE))</f>
        <v>5</v>
      </c>
      <c r="J1241" s="1051"/>
      <c r="K1241" s="1157">
        <f t="shared" si="174"/>
        <v>275</v>
      </c>
      <c r="L1241" s="1052">
        <f t="shared" si="175"/>
        <v>20</v>
      </c>
      <c r="M1241" s="1021"/>
      <c r="N1241" s="1025"/>
      <c r="O1241" s="1026"/>
      <c r="P1241" s="1128"/>
    </row>
    <row r="1242" spans="1:17" ht="16.5" x14ac:dyDescent="0.3">
      <c r="A1242" s="1020"/>
      <c r="B1242" s="1175">
        <v>4</v>
      </c>
      <c r="C1242" s="1404" t="s">
        <v>755</v>
      </c>
      <c r="D1242" s="1405"/>
      <c r="E1242" s="1046"/>
      <c r="F1242" s="1047">
        <v>1</v>
      </c>
      <c r="G1242" s="1048" t="str">
        <f>IF(C1242=0,0,VLOOKUP(C1242,Tabla1[],2,FALSE))</f>
        <v>Unidad</v>
      </c>
      <c r="H1242" s="1049"/>
      <c r="I1242" s="1050">
        <f>IF(C1242=0,0,VLOOKUP(C1242,Tabla1[],3,FALSE))</f>
        <v>5</v>
      </c>
      <c r="J1242" s="1051"/>
      <c r="K1242" s="1157">
        <f t="shared" si="174"/>
        <v>5</v>
      </c>
      <c r="L1242" s="1052">
        <f t="shared" si="175"/>
        <v>0</v>
      </c>
      <c r="M1242" s="1021"/>
      <c r="N1242" s="1025"/>
      <c r="O1242" s="1026"/>
      <c r="P1242" s="1128"/>
    </row>
    <row r="1243" spans="1:17" ht="16.5" x14ac:dyDescent="0.3">
      <c r="A1243" s="1020"/>
      <c r="B1243" s="1175">
        <v>5</v>
      </c>
      <c r="C1243" s="1404" t="s">
        <v>728</v>
      </c>
      <c r="D1243" s="1405"/>
      <c r="E1243" s="1046"/>
      <c r="F1243" s="1047">
        <v>2.5</v>
      </c>
      <c r="G1243" s="1048" t="str">
        <f>IF(C1243=0,0,VLOOKUP(C1243,Tabla1[],2,FALSE))</f>
        <v>Unidad</v>
      </c>
      <c r="H1243" s="1049"/>
      <c r="I1243" s="1050">
        <f>IF(C1243=0,0,VLOOKUP(C1243,Tabla1[],3,FALSE))</f>
        <v>20</v>
      </c>
      <c r="J1243" s="1051"/>
      <c r="K1243" s="1157">
        <f t="shared" si="174"/>
        <v>50</v>
      </c>
      <c r="L1243" s="1052">
        <f t="shared" si="175"/>
        <v>0</v>
      </c>
      <c r="M1243" s="1021"/>
      <c r="N1243" s="1025"/>
      <c r="O1243" s="1026"/>
      <c r="P1243" s="1128"/>
    </row>
    <row r="1244" spans="1:17" ht="16.5" x14ac:dyDescent="0.3">
      <c r="A1244" s="1020"/>
      <c r="B1244" s="1175">
        <v>6</v>
      </c>
      <c r="C1244" s="1404" t="s">
        <v>397</v>
      </c>
      <c r="D1244" s="1405"/>
      <c r="E1244" s="1046"/>
      <c r="F1244" s="1047">
        <v>6</v>
      </c>
      <c r="G1244" s="1048" t="str">
        <f>IF(C1244=0,0,VLOOKUP(C1244,Tabla1[],2,FALSE))</f>
        <v>Unidad</v>
      </c>
      <c r="H1244" s="1049"/>
      <c r="I1244" s="1050">
        <f>IF(C1244=0,0,VLOOKUP(C1244,Tabla1[],3,FALSE))</f>
        <v>5</v>
      </c>
      <c r="J1244" s="1051"/>
      <c r="K1244" s="1157">
        <f t="shared" si="174"/>
        <v>30</v>
      </c>
      <c r="L1244" s="1052">
        <f t="shared" si="175"/>
        <v>0</v>
      </c>
      <c r="M1244" s="1021"/>
      <c r="N1244" s="1025"/>
      <c r="O1244" s="1026"/>
      <c r="P1244" s="1128"/>
    </row>
    <row r="1245" spans="1:17" ht="16.5" x14ac:dyDescent="0.3">
      <c r="A1245" s="1020"/>
      <c r="B1245" s="1175"/>
      <c r="C1245" s="1404"/>
      <c r="D1245" s="1405"/>
      <c r="E1245" s="1046"/>
      <c r="F1245" s="1047"/>
      <c r="G1245" s="1048"/>
      <c r="H1245" s="1049"/>
      <c r="I1245" s="1050">
        <f>IF(C1245=0,0,VLOOKUP(C1245,Tabla1[],3,FALSE))</f>
        <v>0</v>
      </c>
      <c r="J1245" s="1051"/>
      <c r="K1245" s="1157">
        <f t="shared" si="174"/>
        <v>0</v>
      </c>
      <c r="L1245" s="1052">
        <f t="shared" si="175"/>
        <v>0</v>
      </c>
      <c r="M1245" s="1021"/>
      <c r="N1245" s="1025"/>
      <c r="O1245" s="1026"/>
      <c r="P1245" s="1128"/>
    </row>
    <row r="1246" spans="1:17" ht="16.5" x14ac:dyDescent="0.3">
      <c r="A1246" s="1020"/>
      <c r="B1246" s="1060"/>
      <c r="C1246" s="1413"/>
      <c r="D1246" s="1413"/>
      <c r="E1246" s="1046"/>
      <c r="F1246" s="1047"/>
      <c r="G1246" s="1048"/>
      <c r="H1246" s="1049"/>
      <c r="I1246" s="1050">
        <f>IF(C1246=0,0,VLOOKUP(C1246,Tabla1[],3,FALSE))</f>
        <v>0</v>
      </c>
      <c r="J1246" s="1051"/>
      <c r="K1246" s="1157">
        <f t="shared" si="174"/>
        <v>0</v>
      </c>
      <c r="L1246" s="1052">
        <f t="shared" si="175"/>
        <v>0</v>
      </c>
      <c r="M1246" s="1021"/>
      <c r="N1246" s="1025"/>
      <c r="O1246" s="1026"/>
      <c r="P1246" s="1128"/>
    </row>
    <row r="1247" spans="1:17" ht="16.5" x14ac:dyDescent="0.3">
      <c r="A1247" s="1020"/>
      <c r="B1247" s="1060"/>
      <c r="C1247" s="1413"/>
      <c r="D1247" s="1413"/>
      <c r="E1247" s="1046"/>
      <c r="F1247" s="1047"/>
      <c r="G1247" s="1048"/>
      <c r="H1247" s="1049"/>
      <c r="I1247" s="1050">
        <f>IF(C1247=0,0,VLOOKUP(C1247,Tabla1[],3,FALSE))</f>
        <v>0</v>
      </c>
      <c r="J1247" s="1051"/>
      <c r="K1247" s="1157">
        <f t="shared" si="174"/>
        <v>0</v>
      </c>
      <c r="L1247" s="1052">
        <f t="shared" si="175"/>
        <v>0</v>
      </c>
      <c r="M1247" s="1021"/>
      <c r="N1247" s="1025"/>
      <c r="O1247" s="1026"/>
      <c r="P1247" s="1128"/>
    </row>
    <row r="1248" spans="1:17" s="1131" customFormat="1" ht="16.5" x14ac:dyDescent="0.3">
      <c r="A1248" s="1020"/>
      <c r="B1248" s="1060"/>
      <c r="C1248" s="1413"/>
      <c r="D1248" s="1413"/>
      <c r="E1248" s="1046"/>
      <c r="F1248" s="1047"/>
      <c r="G1248" s="1048"/>
      <c r="H1248" s="1049"/>
      <c r="I1248" s="1050">
        <f>IF(C1248=0,0,VLOOKUP(C1248,Tabla1[],3,FALSE))</f>
        <v>0</v>
      </c>
      <c r="J1248" s="1051"/>
      <c r="K1248" s="1157">
        <f t="shared" si="174"/>
        <v>0</v>
      </c>
      <c r="L1248" s="1052">
        <f t="shared" si="175"/>
        <v>0</v>
      </c>
      <c r="M1248" s="1021"/>
      <c r="N1248" s="1025"/>
      <c r="O1248" s="1026"/>
      <c r="P1248" s="1128"/>
    </row>
    <row r="1249" spans="1:16" s="1131" customFormat="1" ht="16.5" x14ac:dyDescent="0.3">
      <c r="A1249" s="1020"/>
      <c r="B1249" s="1060"/>
      <c r="C1249" s="1413"/>
      <c r="D1249" s="1413"/>
      <c r="E1249" s="1046"/>
      <c r="F1249" s="1047"/>
      <c r="G1249" s="1048"/>
      <c r="H1249" s="1049"/>
      <c r="I1249" s="1050">
        <f>IF(C1249=0,0,VLOOKUP(C1249,Tabla1[],3,FALSE))</f>
        <v>0</v>
      </c>
      <c r="J1249" s="1051"/>
      <c r="K1249" s="1157">
        <f t="shared" si="174"/>
        <v>0</v>
      </c>
      <c r="L1249" s="1052">
        <f t="shared" si="175"/>
        <v>0</v>
      </c>
      <c r="M1249" s="1021"/>
      <c r="N1249" s="1025"/>
      <c r="O1249" s="1026"/>
      <c r="P1249" s="1128"/>
    </row>
    <row r="1250" spans="1:16" s="1131" customFormat="1" ht="17.25" thickBot="1" x14ac:dyDescent="0.35">
      <c r="A1250" s="1020"/>
      <c r="B1250" s="1022"/>
      <c r="C1250" s="1021"/>
      <c r="D1250" s="1021"/>
      <c r="E1250" s="1022"/>
      <c r="F1250" s="1022"/>
      <c r="G1250" s="1023"/>
      <c r="H1250" s="1021"/>
      <c r="I1250" s="1024"/>
      <c r="J1250" s="1024"/>
      <c r="K1250" s="1024"/>
      <c r="L1250" s="1021"/>
      <c r="M1250" s="1021"/>
      <c r="N1250" s="1025"/>
      <c r="O1250" s="1026"/>
      <c r="P1250" s="1128"/>
    </row>
    <row r="1251" spans="1:16" s="1131" customFormat="1" ht="17.25" thickBot="1" x14ac:dyDescent="0.35">
      <c r="A1251" s="1020"/>
      <c r="B1251" s="1022"/>
      <c r="C1251" s="1021"/>
      <c r="D1251" s="1021"/>
      <c r="E1251" s="1022"/>
      <c r="F1251" s="1408" t="s">
        <v>344</v>
      </c>
      <c r="G1251" s="1409"/>
      <c r="H1251" s="1409"/>
      <c r="I1251" s="1410"/>
      <c r="J1251" s="1024"/>
      <c r="K1251" s="1158">
        <f>+SUM(K1239:K1249)</f>
        <v>515</v>
      </c>
      <c r="L1251" s="1055">
        <f>+SUM(L1239:L1249)</f>
        <v>400</v>
      </c>
      <c r="M1251" s="1021"/>
      <c r="N1251" s="1025"/>
      <c r="O1251" s="1026"/>
      <c r="P1251" s="1128"/>
    </row>
    <row r="1252" spans="1:16" s="1131" customFormat="1" ht="17.25" thickBot="1" x14ac:dyDescent="0.35">
      <c r="A1252" s="1020"/>
      <c r="B1252" s="1022"/>
      <c r="C1252" s="1021"/>
      <c r="D1252" s="1021"/>
      <c r="E1252" s="1022"/>
      <c r="F1252" s="1022"/>
      <c r="G1252" s="1023"/>
      <c r="H1252" s="1021"/>
      <c r="I1252" s="1024"/>
      <c r="J1252" s="1024"/>
      <c r="K1252" s="1024"/>
      <c r="L1252" s="1021"/>
      <c r="M1252" s="1021"/>
      <c r="N1252" s="1025"/>
      <c r="O1252" s="1026"/>
      <c r="P1252" s="1128"/>
    </row>
    <row r="1253" spans="1:16" s="1131" customFormat="1" ht="17.25" thickBot="1" x14ac:dyDescent="0.35">
      <c r="A1253" s="1020"/>
      <c r="B1253" s="1389" t="s">
        <v>382</v>
      </c>
      <c r="C1253" s="1390"/>
      <c r="D1253" s="1390"/>
      <c r="E1253" s="1390"/>
      <c r="F1253" s="1390"/>
      <c r="G1253" s="1391"/>
      <c r="H1253" s="1021"/>
      <c r="I1253" s="1024"/>
      <c r="J1253" s="1024"/>
      <c r="K1253" s="1024"/>
      <c r="L1253" s="1021"/>
      <c r="M1253" s="1021"/>
      <c r="N1253" s="1025"/>
      <c r="O1253" s="1026"/>
      <c r="P1253" s="1128"/>
    </row>
    <row r="1254" spans="1:16" s="1131" customFormat="1" ht="16.5" x14ac:dyDescent="0.3">
      <c r="A1254" s="1020"/>
      <c r="B1254" s="1056" t="s">
        <v>49</v>
      </c>
      <c r="C1254" s="1392" t="s">
        <v>341</v>
      </c>
      <c r="D1254" s="1393"/>
      <c r="E1254" s="1041" t="s">
        <v>380</v>
      </c>
      <c r="F1254" s="1056" t="s">
        <v>25</v>
      </c>
      <c r="G1254" s="1043" t="s">
        <v>24</v>
      </c>
      <c r="H1254" s="1038"/>
      <c r="I1254" s="1039" t="s">
        <v>342</v>
      </c>
      <c r="J1254" s="1040"/>
      <c r="K1254" s="1039" t="s">
        <v>27</v>
      </c>
      <c r="L1254" s="1045" t="s">
        <v>381</v>
      </c>
      <c r="M1254" s="1021"/>
      <c r="N1254" s="1025"/>
      <c r="O1254" s="1026"/>
      <c r="P1254" s="1128"/>
    </row>
    <row r="1255" spans="1:16" s="1131" customFormat="1" ht="16.5" x14ac:dyDescent="0.3">
      <c r="A1255" s="1020"/>
      <c r="B1255" s="1060"/>
      <c r="C1255" s="1382"/>
      <c r="D1255" s="1383"/>
      <c r="E1255" s="1046"/>
      <c r="F1255" s="1047"/>
      <c r="G1255" s="1048"/>
      <c r="H1255" s="1049"/>
      <c r="I1255" s="1050">
        <f>IF(C1255=0,0,VLOOKUP(C1255,Tabla3[],3,FALSE))</f>
        <v>0</v>
      </c>
      <c r="J1255" s="1024"/>
      <c r="K1255" s="1157">
        <f>+F1255*I1255</f>
        <v>0</v>
      </c>
      <c r="L1255" s="1052">
        <f>E1255*I1255</f>
        <v>0</v>
      </c>
      <c r="M1255" s="1021"/>
      <c r="N1255" s="1025"/>
      <c r="O1255" s="1026"/>
      <c r="P1255" s="1128"/>
    </row>
    <row r="1256" spans="1:16" s="1131" customFormat="1" ht="16.5" x14ac:dyDescent="0.3">
      <c r="A1256" s="1020"/>
      <c r="B1256" s="1060"/>
      <c r="C1256" s="1382"/>
      <c r="D1256" s="1383"/>
      <c r="E1256" s="1057"/>
      <c r="F1256" s="1053"/>
      <c r="G1256" s="1054"/>
      <c r="H1256" s="1021"/>
      <c r="I1256" s="1050">
        <f>IF(C1256=0,0,VLOOKUP(C1256,Tabla3[],3,FALSE))</f>
        <v>0</v>
      </c>
      <c r="J1256" s="1024"/>
      <c r="K1256" s="1157">
        <f t="shared" ref="K1256:K1258" si="176">+F1256*I1256</f>
        <v>0</v>
      </c>
      <c r="L1256" s="1052">
        <f t="shared" ref="L1256:L1258" si="177">E1256*I1256</f>
        <v>0</v>
      </c>
      <c r="M1256" s="1021"/>
      <c r="N1256" s="1025"/>
      <c r="O1256" s="1026"/>
      <c r="P1256" s="1128"/>
    </row>
    <row r="1257" spans="1:16" s="1131" customFormat="1" ht="16.5" x14ac:dyDescent="0.3">
      <c r="A1257" s="1020"/>
      <c r="B1257" s="1060"/>
      <c r="C1257" s="1382"/>
      <c r="D1257" s="1383"/>
      <c r="E1257" s="1057"/>
      <c r="F1257" s="1053"/>
      <c r="G1257" s="1054"/>
      <c r="H1257" s="1021"/>
      <c r="I1257" s="1050">
        <f>IF(C1257=0,0,VLOOKUP(C1257,Tabla3[],3,FALSE))</f>
        <v>0</v>
      </c>
      <c r="J1257" s="1024"/>
      <c r="K1257" s="1157">
        <f t="shared" si="176"/>
        <v>0</v>
      </c>
      <c r="L1257" s="1052">
        <f t="shared" si="177"/>
        <v>0</v>
      </c>
      <c r="M1257" s="1021"/>
      <c r="N1257" s="1025"/>
      <c r="O1257" s="1026"/>
      <c r="P1257" s="1128"/>
    </row>
    <row r="1258" spans="1:16" s="1131" customFormat="1" ht="16.5" x14ac:dyDescent="0.3">
      <c r="A1258" s="1020"/>
      <c r="B1258" s="1060"/>
      <c r="C1258" s="1384"/>
      <c r="D1258" s="1385"/>
      <c r="E1258" s="1057"/>
      <c r="F1258" s="1053"/>
      <c r="G1258" s="1054"/>
      <c r="H1258" s="1021"/>
      <c r="I1258" s="1050">
        <f>IF(C1258=0,0,VLOOKUP(C1258,Tabla3[],3,FALSE))</f>
        <v>0</v>
      </c>
      <c r="J1258" s="1024"/>
      <c r="K1258" s="1157">
        <f t="shared" si="176"/>
        <v>0</v>
      </c>
      <c r="L1258" s="1052">
        <f t="shared" si="177"/>
        <v>0</v>
      </c>
      <c r="M1258" s="1021"/>
      <c r="N1258" s="1025"/>
      <c r="O1258" s="1026"/>
      <c r="P1258" s="1128"/>
    </row>
    <row r="1259" spans="1:16" s="1131" customFormat="1" ht="17.25" thickBot="1" x14ac:dyDescent="0.35">
      <c r="A1259" s="1020"/>
      <c r="B1259" s="1022"/>
      <c r="C1259" s="1021"/>
      <c r="D1259" s="1021"/>
      <c r="E1259" s="1022"/>
      <c r="F1259" s="1022"/>
      <c r="G1259" s="1023"/>
      <c r="H1259" s="1021"/>
      <c r="I1259" s="1024"/>
      <c r="J1259" s="1024"/>
      <c r="K1259" s="1024"/>
      <c r="L1259" s="1021"/>
      <c r="M1259" s="1021"/>
      <c r="N1259" s="1025"/>
      <c r="O1259" s="1026"/>
      <c r="P1259" s="1128"/>
    </row>
    <row r="1260" spans="1:16" s="1131" customFormat="1" ht="17.25" thickBot="1" x14ac:dyDescent="0.35">
      <c r="A1260" s="1020"/>
      <c r="B1260" s="1022"/>
      <c r="C1260" s="1021"/>
      <c r="D1260" s="1021"/>
      <c r="E1260" s="1022"/>
      <c r="F1260" s="1408" t="s">
        <v>387</v>
      </c>
      <c r="G1260" s="1409"/>
      <c r="H1260" s="1409"/>
      <c r="I1260" s="1410"/>
      <c r="J1260" s="1024"/>
      <c r="K1260" s="1158">
        <f>+SUM(K1255:K1258)</f>
        <v>0</v>
      </c>
      <c r="L1260" s="1055">
        <f>+SUM(L1255:L1258)</f>
        <v>0</v>
      </c>
      <c r="M1260" s="1021"/>
      <c r="N1260" s="1025"/>
      <c r="O1260" s="1026"/>
      <c r="P1260" s="1128"/>
    </row>
    <row r="1261" spans="1:16" s="1131" customFormat="1" ht="17.25" thickBot="1" x14ac:dyDescent="0.35">
      <c r="A1261" s="1020"/>
      <c r="B1261" s="1022"/>
      <c r="C1261" s="1021"/>
      <c r="D1261" s="1021"/>
      <c r="E1261" s="1022"/>
      <c r="F1261" s="1022"/>
      <c r="G1261" s="1023"/>
      <c r="H1261" s="1021"/>
      <c r="I1261" s="1024"/>
      <c r="J1261" s="1024"/>
      <c r="K1261" s="1024"/>
      <c r="L1261" s="1021"/>
      <c r="M1261" s="1021"/>
      <c r="N1261" s="1025"/>
      <c r="O1261" s="1026"/>
      <c r="P1261" s="1128"/>
    </row>
    <row r="1262" spans="1:16" s="1131" customFormat="1" ht="17.25" thickBot="1" x14ac:dyDescent="0.35">
      <c r="A1262" s="1020"/>
      <c r="B1262" s="1389" t="s">
        <v>345</v>
      </c>
      <c r="C1262" s="1390"/>
      <c r="D1262" s="1390"/>
      <c r="E1262" s="1390"/>
      <c r="F1262" s="1390"/>
      <c r="G1262" s="1391"/>
      <c r="H1262" s="1021"/>
      <c r="I1262" s="1024"/>
      <c r="J1262" s="1024"/>
      <c r="K1262" s="1024"/>
      <c r="L1262" s="1021"/>
      <c r="M1262" s="1021"/>
      <c r="N1262" s="1025"/>
      <c r="O1262" s="1026"/>
      <c r="P1262" s="1128"/>
    </row>
    <row r="1263" spans="1:16" s="1131" customFormat="1" ht="16.5" x14ac:dyDescent="0.3">
      <c r="A1263" s="1020"/>
      <c r="B1263" s="1056" t="s">
        <v>49</v>
      </c>
      <c r="C1263" s="1392" t="s">
        <v>341</v>
      </c>
      <c r="D1263" s="1393"/>
      <c r="E1263" s="1041" t="s">
        <v>380</v>
      </c>
      <c r="F1263" s="1056" t="s">
        <v>25</v>
      </c>
      <c r="G1263" s="1043" t="s">
        <v>24</v>
      </c>
      <c r="H1263" s="1038"/>
      <c r="I1263" s="1039" t="s">
        <v>342</v>
      </c>
      <c r="J1263" s="1040"/>
      <c r="K1263" s="1039" t="s">
        <v>27</v>
      </c>
      <c r="L1263" s="1045" t="s">
        <v>381</v>
      </c>
      <c r="M1263" s="1021"/>
      <c r="N1263" s="1025"/>
      <c r="O1263" s="1026"/>
      <c r="P1263" s="1128"/>
    </row>
    <row r="1264" spans="1:16" s="1131" customFormat="1" ht="16.5" x14ac:dyDescent="0.3">
      <c r="A1264" s="1020"/>
      <c r="B1264" s="1060">
        <v>1</v>
      </c>
      <c r="C1264" s="1394" t="s">
        <v>558</v>
      </c>
      <c r="D1264" s="1394"/>
      <c r="E1264" s="1046">
        <f>I1235</f>
        <v>2</v>
      </c>
      <c r="F1264" s="1047">
        <f>ROUND(E1264/I1235,2)</f>
        <v>1</v>
      </c>
      <c r="G1264" s="1048" t="str">
        <f>IF(C1264=0,0,VLOOKUP(C1264,Tabla2[],2,FALSE))</f>
        <v>Unidad</v>
      </c>
      <c r="H1264" s="1049"/>
      <c r="I1264" s="1050">
        <f>IF(C1264=0,0,VLOOKUP(C1264,Tabla2[],3,FALSE))+40</f>
        <v>140</v>
      </c>
      <c r="J1264" s="1024"/>
      <c r="K1264" s="1157">
        <f>+F1264*I1264</f>
        <v>140</v>
      </c>
      <c r="L1264" s="1052">
        <f>E1264*I1264</f>
        <v>280</v>
      </c>
      <c r="M1264" s="1021"/>
      <c r="N1264" s="1025"/>
      <c r="O1264" s="1026"/>
      <c r="P1264" s="1128"/>
    </row>
    <row r="1265" spans="1:17" s="1131" customFormat="1" ht="16.5" x14ac:dyDescent="0.3">
      <c r="A1265" s="1020"/>
      <c r="B1265" s="1060"/>
      <c r="C1265" s="1411"/>
      <c r="D1265" s="1411"/>
      <c r="E1265" s="1046"/>
      <c r="F1265" s="1047"/>
      <c r="G1265" s="1048"/>
      <c r="H1265" s="1021"/>
      <c r="I1265" s="1050">
        <f>IF(C1265=0,0,VLOOKUP(C1265,Tabla2[],3,FALSE))</f>
        <v>0</v>
      </c>
      <c r="J1265" s="1024"/>
      <c r="K1265" s="1157">
        <f>+F1265*I1265</f>
        <v>0</v>
      </c>
      <c r="L1265" s="1052">
        <f t="shared" ref="L1265:L1266" si="178">E1265*I1265</f>
        <v>0</v>
      </c>
      <c r="M1265" s="1021"/>
      <c r="N1265" s="1025"/>
      <c r="O1265" s="1026"/>
      <c r="P1265" s="1128"/>
    </row>
    <row r="1266" spans="1:17" s="1131" customFormat="1" ht="16.5" x14ac:dyDescent="0.3">
      <c r="A1266" s="1020"/>
      <c r="B1266" s="1060"/>
      <c r="C1266" s="1412"/>
      <c r="D1266" s="1412"/>
      <c r="E1266" s="1046"/>
      <c r="F1266" s="1053"/>
      <c r="G1266" s="1048"/>
      <c r="H1266" s="1021"/>
      <c r="I1266" s="1050">
        <f>IF(C1266=0,0,VLOOKUP(C1266,Tabla2[],3,FALSE))</f>
        <v>0</v>
      </c>
      <c r="J1266" s="1024"/>
      <c r="K1266" s="1157">
        <f t="shared" ref="K1266" si="179">+F1266*I1266</f>
        <v>0</v>
      </c>
      <c r="L1266" s="1052">
        <f t="shared" si="178"/>
        <v>0</v>
      </c>
      <c r="M1266" s="1021"/>
      <c r="N1266" s="1025"/>
      <c r="O1266" s="1026"/>
      <c r="P1266" s="1128"/>
    </row>
    <row r="1267" spans="1:17" s="1131" customFormat="1" ht="17.25" thickBot="1" x14ac:dyDescent="0.35">
      <c r="A1267" s="1020"/>
      <c r="B1267" s="1022"/>
      <c r="C1267" s="1021"/>
      <c r="D1267" s="1021"/>
      <c r="E1267" s="1022"/>
      <c r="F1267" s="1022"/>
      <c r="G1267" s="1023"/>
      <c r="H1267" s="1021"/>
      <c r="I1267" s="1024"/>
      <c r="J1267" s="1024"/>
      <c r="K1267" s="1024"/>
      <c r="L1267" s="1021"/>
      <c r="M1267" s="1021"/>
      <c r="N1267" s="1025"/>
      <c r="O1267" s="1026"/>
      <c r="P1267" s="1128"/>
    </row>
    <row r="1268" spans="1:17" s="1131" customFormat="1" ht="17.25" thickBot="1" x14ac:dyDescent="0.35">
      <c r="A1268" s="1020"/>
      <c r="B1268" s="1022"/>
      <c r="C1268" s="1021"/>
      <c r="D1268" s="1021"/>
      <c r="E1268" s="1022"/>
      <c r="F1268" s="1408" t="s">
        <v>346</v>
      </c>
      <c r="G1268" s="1409"/>
      <c r="H1268" s="1409"/>
      <c r="I1268" s="1410"/>
      <c r="J1268" s="1024"/>
      <c r="K1268" s="1158">
        <f>+SUM(K1264:K1266)</f>
        <v>140</v>
      </c>
      <c r="L1268" s="1055">
        <f>+SUM(L1264:L1266)</f>
        <v>280</v>
      </c>
      <c r="M1268" s="1021"/>
      <c r="N1268" s="1025"/>
      <c r="O1268" s="1026"/>
      <c r="P1268" s="1128"/>
    </row>
    <row r="1269" spans="1:17" s="1131" customFormat="1" ht="16.5" x14ac:dyDescent="0.3">
      <c r="A1269" s="1020"/>
      <c r="B1269" s="1022"/>
      <c r="C1269" s="1021"/>
      <c r="D1269" s="1021"/>
      <c r="E1269" s="1022"/>
      <c r="F1269" s="1022"/>
      <c r="G1269" s="1023"/>
      <c r="H1269" s="1021"/>
      <c r="I1269" s="1024"/>
      <c r="J1269" s="1024"/>
      <c r="K1269" s="1024"/>
      <c r="L1269" s="1021"/>
      <c r="M1269" s="1021"/>
      <c r="N1269" s="1025"/>
      <c r="O1269" s="1026"/>
      <c r="P1269" s="1128"/>
    </row>
    <row r="1270" spans="1:17" s="1131" customFormat="1" ht="15" customHeight="1" thickBot="1" x14ac:dyDescent="0.35">
      <c r="A1270" s="1020"/>
      <c r="B1270" s="1022"/>
      <c r="C1270" s="1021"/>
      <c r="D1270" s="1021"/>
      <c r="E1270" s="1022"/>
      <c r="F1270" s="1022"/>
      <c r="G1270" s="1023"/>
      <c r="H1270" s="1021"/>
      <c r="I1270" s="1024"/>
      <c r="J1270" s="1024"/>
      <c r="K1270" s="1024"/>
      <c r="L1270" s="1021"/>
      <c r="M1270" s="1021"/>
      <c r="N1270" s="1025"/>
      <c r="O1270" s="1026"/>
      <c r="P1270" s="1128"/>
    </row>
    <row r="1271" spans="1:17" s="1131" customFormat="1" ht="17.25" thickBot="1" x14ac:dyDescent="0.35">
      <c r="A1271" s="1020"/>
      <c r="B1271" s="1022"/>
      <c r="C1271" s="1021"/>
      <c r="D1271" s="1021"/>
      <c r="E1271" s="1022"/>
      <c r="F1271" s="1408" t="s">
        <v>388</v>
      </c>
      <c r="G1271" s="1409"/>
      <c r="H1271" s="1409"/>
      <c r="I1271" s="1410"/>
      <c r="J1271" s="1024"/>
      <c r="K1271" s="1158">
        <f>(+K1251+K1260+K1268)</f>
        <v>655</v>
      </c>
      <c r="L1271" s="1055">
        <f>(+L1251+L1260+L1268)</f>
        <v>680</v>
      </c>
      <c r="M1271" s="1021"/>
      <c r="N1271" s="1065"/>
      <c r="O1271" s="1066"/>
      <c r="P1271" s="1130"/>
    </row>
    <row r="1272" spans="1:17" s="1131" customFormat="1" ht="7.5" customHeight="1" thickBot="1" x14ac:dyDescent="0.35">
      <c r="A1272" s="1020"/>
      <c r="B1272" s="1022"/>
      <c r="C1272" s="1021"/>
      <c r="D1272" s="1021"/>
      <c r="E1272" s="1022"/>
      <c r="F1272" s="1022"/>
      <c r="G1272" s="1023"/>
      <c r="H1272" s="1021"/>
      <c r="I1272" s="1024"/>
      <c r="J1272" s="1024"/>
      <c r="K1272" s="1024"/>
      <c r="L1272" s="1021"/>
      <c r="M1272" s="1021"/>
      <c r="N1272" s="1065"/>
      <c r="O1272" s="1067"/>
      <c r="P1272" s="1130"/>
    </row>
    <row r="1273" spans="1:17" s="1131" customFormat="1" ht="17.25" thickBot="1" x14ac:dyDescent="0.35">
      <c r="A1273" s="1020"/>
      <c r="B1273" s="1022"/>
      <c r="C1273" s="1021"/>
      <c r="D1273" s="1021"/>
      <c r="E1273" s="1022"/>
      <c r="F1273" s="1408" t="s">
        <v>384</v>
      </c>
      <c r="G1273" s="1409"/>
      <c r="H1273" s="1409"/>
      <c r="I1273" s="1410"/>
      <c r="J1273" s="1024"/>
      <c r="K1273" s="1158">
        <f>K1271*$N$2</f>
        <v>262</v>
      </c>
      <c r="L1273" s="1055">
        <f>L1271*$N$2</f>
        <v>272</v>
      </c>
      <c r="M1273" s="1021"/>
      <c r="N1273" s="1025"/>
      <c r="O1273" s="1026"/>
      <c r="P1273" s="1128"/>
    </row>
    <row r="1274" spans="1:17" s="1131" customFormat="1" ht="7.5" customHeight="1" thickBot="1" x14ac:dyDescent="0.35">
      <c r="A1274" s="1020"/>
      <c r="B1274" s="1022"/>
      <c r="C1274" s="1021"/>
      <c r="D1274" s="1021"/>
      <c r="E1274" s="1022"/>
      <c r="F1274" s="1022"/>
      <c r="G1274" s="1023"/>
      <c r="H1274" s="1021"/>
      <c r="I1274" s="1024"/>
      <c r="J1274" s="1024"/>
      <c r="K1274" s="1024"/>
      <c r="L1274" s="1021"/>
      <c r="M1274" s="1021"/>
      <c r="N1274" s="1025"/>
      <c r="O1274" s="1026"/>
      <c r="P1274" s="1128"/>
    </row>
    <row r="1275" spans="1:17" s="1131" customFormat="1" ht="17.25" thickBot="1" x14ac:dyDescent="0.35">
      <c r="A1275" s="1020"/>
      <c r="B1275" s="1022"/>
      <c r="C1275" s="1021"/>
      <c r="D1275" s="1021"/>
      <c r="E1275" s="1022"/>
      <c r="F1275" s="1408" t="s">
        <v>385</v>
      </c>
      <c r="G1275" s="1409"/>
      <c r="H1275" s="1409"/>
      <c r="I1275" s="1410"/>
      <c r="J1275" s="1024"/>
      <c r="K1275" s="1158">
        <f>+K1271+K1273</f>
        <v>917</v>
      </c>
      <c r="L1275" s="1055">
        <f>+L1271+L1273</f>
        <v>952</v>
      </c>
      <c r="M1275" s="1021"/>
      <c r="N1275" s="1025"/>
      <c r="O1275" s="1026"/>
      <c r="P1275" s="1128"/>
    </row>
    <row r="1276" spans="1:17" s="1131" customFormat="1" ht="17.25" thickBot="1" x14ac:dyDescent="0.35">
      <c r="A1276" s="1020"/>
      <c r="B1276" s="1022"/>
      <c r="C1276" s="1021"/>
      <c r="D1276" s="1021"/>
      <c r="E1276" s="1022"/>
      <c r="F1276" s="1061"/>
      <c r="G1276" s="1062"/>
      <c r="H1276" s="1063"/>
      <c r="I1276" s="1064"/>
      <c r="J1276" s="1024"/>
      <c r="K1276" s="1159"/>
      <c r="L1276" s="1068">
        <f>L1275/I1235</f>
        <v>476</v>
      </c>
      <c r="M1276" s="1069">
        <f>(K1275-L1276)*I1235</f>
        <v>882</v>
      </c>
      <c r="N1276" s="1025"/>
      <c r="O1276" s="1026"/>
      <c r="P1276" s="1128"/>
    </row>
    <row r="1279" spans="1:17" ht="16.5" x14ac:dyDescent="0.3">
      <c r="A1279" s="1020"/>
      <c r="B1279" s="1105" t="s">
        <v>379</v>
      </c>
      <c r="C1279" s="1038"/>
      <c r="D1279" s="1414" t="s">
        <v>341</v>
      </c>
      <c r="E1279" s="1414"/>
      <c r="F1279" s="1414"/>
      <c r="G1279" s="1414"/>
      <c r="H1279" s="1038"/>
      <c r="I1279" s="1039" t="s">
        <v>25</v>
      </c>
      <c r="J1279" s="1040"/>
      <c r="K1279" s="1039" t="s">
        <v>24</v>
      </c>
      <c r="L1279" s="1021"/>
      <c r="M1279" s="1021"/>
      <c r="N1279" s="1025"/>
      <c r="O1279" s="1026"/>
      <c r="P1279" s="1128"/>
    </row>
    <row r="1280" spans="1:17" s="1037" customFormat="1" ht="30.75" customHeight="1" x14ac:dyDescent="0.25">
      <c r="A1280" s="1033"/>
      <c r="B1280" s="1074">
        <f>'(01)A. TRABAJO EXTRA.'!B63</f>
        <v>1011.02</v>
      </c>
      <c r="C1280" s="1034"/>
      <c r="D1280" s="1400" t="str">
        <f>'(01)A. TRABAJO EXTRA.'!C63</f>
        <v>INTERRUPTOR DOBLE</v>
      </c>
      <c r="E1280" s="1401"/>
      <c r="F1280" s="1401"/>
      <c r="G1280" s="1401"/>
      <c r="H1280" s="1075"/>
      <c r="I1280" s="1074">
        <f>'(01)A. TRABAJO EXTRA.'!G63</f>
        <v>1</v>
      </c>
      <c r="J1280" s="1076"/>
      <c r="K1280" s="1155" t="str">
        <f>'(01)A. TRABAJO EXTRA.'!F63</f>
        <v>Unidad</v>
      </c>
      <c r="L1280" s="1034"/>
      <c r="M1280" s="1034"/>
      <c r="N1280" s="1035"/>
      <c r="O1280" s="1036"/>
      <c r="P1280" s="1129"/>
      <c r="Q1280" s="1132"/>
    </row>
    <row r="1281" spans="1:16" ht="17.25" thickBot="1" x14ac:dyDescent="0.35">
      <c r="A1281" s="1020"/>
      <c r="B1281" s="1022"/>
      <c r="C1281" s="1021"/>
      <c r="D1281" s="1021"/>
      <c r="E1281" s="1022"/>
      <c r="F1281" s="1022"/>
      <c r="G1281" s="1023"/>
      <c r="H1281" s="1021"/>
      <c r="I1281" s="1024"/>
      <c r="J1281" s="1024"/>
      <c r="K1281" s="1024"/>
      <c r="L1281" s="1021"/>
      <c r="M1281" s="1021"/>
      <c r="N1281" s="1025"/>
      <c r="O1281" s="1026"/>
      <c r="P1281" s="1128"/>
    </row>
    <row r="1282" spans="1:16" ht="17.25" thickBot="1" x14ac:dyDescent="0.35">
      <c r="A1282" s="1020"/>
      <c r="B1282" s="1389" t="s">
        <v>343</v>
      </c>
      <c r="C1282" s="1390"/>
      <c r="D1282" s="1390"/>
      <c r="E1282" s="1390"/>
      <c r="F1282" s="1390"/>
      <c r="G1282" s="1391"/>
      <c r="H1282" s="1021"/>
      <c r="I1282" s="1024"/>
      <c r="J1282" s="1024"/>
      <c r="K1282" s="1024"/>
      <c r="L1282" s="1021"/>
      <c r="M1282" s="1021"/>
      <c r="N1282" s="1025"/>
      <c r="O1282" s="1026"/>
      <c r="P1282" s="1128"/>
    </row>
    <row r="1283" spans="1:16" ht="16.5" x14ac:dyDescent="0.3">
      <c r="A1283" s="1020"/>
      <c r="B1283" s="1042" t="s">
        <v>49</v>
      </c>
      <c r="C1283" s="1406" t="s">
        <v>341</v>
      </c>
      <c r="D1283" s="1407"/>
      <c r="E1283" s="1041" t="s">
        <v>380</v>
      </c>
      <c r="F1283" s="1042" t="s">
        <v>25</v>
      </c>
      <c r="G1283" s="1043" t="s">
        <v>24</v>
      </c>
      <c r="H1283" s="1044"/>
      <c r="I1283" s="1039" t="s">
        <v>342</v>
      </c>
      <c r="J1283" s="1040"/>
      <c r="K1283" s="1156" t="s">
        <v>27</v>
      </c>
      <c r="L1283" s="1045" t="s">
        <v>381</v>
      </c>
      <c r="M1283" s="1021"/>
      <c r="N1283" s="1025"/>
      <c r="O1283" s="1026"/>
      <c r="P1283" s="1128"/>
    </row>
    <row r="1284" spans="1:16" ht="16.5" customHeight="1" x14ac:dyDescent="0.3">
      <c r="A1284" s="1020"/>
      <c r="B1284" s="1175">
        <v>1</v>
      </c>
      <c r="C1284" s="1402" t="s">
        <v>669</v>
      </c>
      <c r="D1284" s="1403"/>
      <c r="E1284" s="1046">
        <f>I1280*2</f>
        <v>2</v>
      </c>
      <c r="F1284" s="1047">
        <v>1</v>
      </c>
      <c r="G1284" s="1048" t="s">
        <v>44</v>
      </c>
      <c r="H1284" s="1049"/>
      <c r="I1284" s="1050">
        <v>40</v>
      </c>
      <c r="J1284" s="1051"/>
      <c r="K1284" s="1157">
        <f>+F1284*I1284</f>
        <v>40</v>
      </c>
      <c r="L1284" s="1052">
        <f>E1284*I1284</f>
        <v>80</v>
      </c>
      <c r="M1284" s="1021"/>
      <c r="N1284" s="1025"/>
      <c r="O1284" s="1026"/>
      <c r="P1284" s="1128"/>
    </row>
    <row r="1285" spans="1:16" ht="16.5" customHeight="1" x14ac:dyDescent="0.3">
      <c r="A1285" s="1020"/>
      <c r="B1285" s="1175">
        <v>2</v>
      </c>
      <c r="C1285" s="1402" t="s">
        <v>521</v>
      </c>
      <c r="D1285" s="1403"/>
      <c r="E1285" s="1046">
        <f>I1280</f>
        <v>1</v>
      </c>
      <c r="F1285" s="1047">
        <v>1</v>
      </c>
      <c r="G1285" s="1048" t="str">
        <f>IF(C1285=0,0,VLOOKUP(C1285,Tabla1[],2,FALSE))</f>
        <v>Unidad</v>
      </c>
      <c r="H1285" s="1049"/>
      <c r="I1285" s="1050">
        <f>IF(C1285=0,0,VLOOKUP(C1285,Tabla1[],3,FALSE))</f>
        <v>10</v>
      </c>
      <c r="J1285" s="1051"/>
      <c r="K1285" s="1157">
        <f t="shared" ref="K1285:K1294" si="180">+F1285*I1285</f>
        <v>10</v>
      </c>
      <c r="L1285" s="1052">
        <f t="shared" ref="L1285:L1294" si="181">E1285*I1285</f>
        <v>10</v>
      </c>
      <c r="M1285" s="1021"/>
      <c r="N1285" s="1025"/>
      <c r="O1285" s="1026"/>
      <c r="P1285" s="1128"/>
    </row>
    <row r="1286" spans="1:16" ht="16.5" x14ac:dyDescent="0.3">
      <c r="A1286" s="1020"/>
      <c r="B1286" s="1175">
        <v>3</v>
      </c>
      <c r="C1286" s="1415" t="s">
        <v>624</v>
      </c>
      <c r="D1286" s="1405"/>
      <c r="E1286" s="1046">
        <f>I1280*2</f>
        <v>2</v>
      </c>
      <c r="F1286" s="1047">
        <v>2</v>
      </c>
      <c r="G1286" s="1048" t="str">
        <f>IF(C1286=0,0,VLOOKUP(C1286,Tabla1[],2,FALSE))</f>
        <v>Unidad</v>
      </c>
      <c r="H1286" s="1049"/>
      <c r="I1286" s="1050">
        <f>IF(C1286=0,0,VLOOKUP(C1286,Tabla1[],3,FALSE))</f>
        <v>50</v>
      </c>
      <c r="J1286" s="1051"/>
      <c r="K1286" s="1157">
        <f t="shared" si="180"/>
        <v>100</v>
      </c>
      <c r="L1286" s="1052">
        <f t="shared" si="181"/>
        <v>100</v>
      </c>
      <c r="M1286" s="1021"/>
      <c r="N1286" s="1025"/>
      <c r="O1286" s="1026"/>
      <c r="P1286" s="1128"/>
    </row>
    <row r="1287" spans="1:16" ht="16.5" x14ac:dyDescent="0.3">
      <c r="A1287" s="1020"/>
      <c r="B1287" s="1175"/>
      <c r="C1287" s="1404"/>
      <c r="D1287" s="1405"/>
      <c r="E1287" s="1046"/>
      <c r="F1287" s="1047"/>
      <c r="G1287" s="1048"/>
      <c r="H1287" s="1049"/>
      <c r="I1287" s="1050">
        <f>IF(C1287=0,0,VLOOKUP(C1287,Tabla1[],3,FALSE))</f>
        <v>0</v>
      </c>
      <c r="J1287" s="1051"/>
      <c r="K1287" s="1157">
        <f t="shared" si="180"/>
        <v>0</v>
      </c>
      <c r="L1287" s="1052">
        <f t="shared" si="181"/>
        <v>0</v>
      </c>
      <c r="M1287" s="1021"/>
      <c r="N1287" s="1025"/>
      <c r="O1287" s="1026"/>
      <c r="P1287" s="1128"/>
    </row>
    <row r="1288" spans="1:16" ht="16.5" x14ac:dyDescent="0.3">
      <c r="A1288" s="1020"/>
      <c r="B1288" s="1175"/>
      <c r="C1288" s="1404"/>
      <c r="D1288" s="1405"/>
      <c r="E1288" s="1046"/>
      <c r="F1288" s="1047"/>
      <c r="G1288" s="1048"/>
      <c r="H1288" s="1049"/>
      <c r="I1288" s="1050">
        <f>IF(C1288=0,0,VLOOKUP(C1288,Tabla1[],3,FALSE))</f>
        <v>0</v>
      </c>
      <c r="J1288" s="1051"/>
      <c r="K1288" s="1157">
        <f t="shared" si="180"/>
        <v>0</v>
      </c>
      <c r="L1288" s="1052">
        <f t="shared" si="181"/>
        <v>0</v>
      </c>
      <c r="M1288" s="1021"/>
      <c r="N1288" s="1025"/>
      <c r="O1288" s="1026"/>
      <c r="P1288" s="1128"/>
    </row>
    <row r="1289" spans="1:16" ht="16.5" x14ac:dyDescent="0.3">
      <c r="A1289" s="1020"/>
      <c r="B1289" s="1175"/>
      <c r="C1289" s="1404"/>
      <c r="D1289" s="1405"/>
      <c r="E1289" s="1046"/>
      <c r="F1289" s="1047"/>
      <c r="G1289" s="1048"/>
      <c r="H1289" s="1049"/>
      <c r="I1289" s="1050">
        <f>IF(C1289=0,0,VLOOKUP(C1289,Tabla1[],3,FALSE))</f>
        <v>0</v>
      </c>
      <c r="J1289" s="1051"/>
      <c r="K1289" s="1157">
        <f t="shared" si="180"/>
        <v>0</v>
      </c>
      <c r="L1289" s="1052">
        <f t="shared" si="181"/>
        <v>0</v>
      </c>
      <c r="M1289" s="1021"/>
      <c r="N1289" s="1025"/>
      <c r="O1289" s="1026"/>
      <c r="P1289" s="1128"/>
    </row>
    <row r="1290" spans="1:16" ht="16.5" x14ac:dyDescent="0.3">
      <c r="A1290" s="1020"/>
      <c r="B1290" s="1175"/>
      <c r="C1290" s="1404"/>
      <c r="D1290" s="1405"/>
      <c r="E1290" s="1046"/>
      <c r="F1290" s="1047"/>
      <c r="G1290" s="1048"/>
      <c r="H1290" s="1049"/>
      <c r="I1290" s="1050">
        <f>IF(C1290=0,0,VLOOKUP(C1290,Tabla1[],3,FALSE))</f>
        <v>0</v>
      </c>
      <c r="J1290" s="1051"/>
      <c r="K1290" s="1157">
        <f t="shared" si="180"/>
        <v>0</v>
      </c>
      <c r="L1290" s="1052">
        <f t="shared" si="181"/>
        <v>0</v>
      </c>
      <c r="M1290" s="1021"/>
      <c r="N1290" s="1025"/>
      <c r="O1290" s="1026"/>
      <c r="P1290" s="1128"/>
    </row>
    <row r="1291" spans="1:16" ht="16.5" x14ac:dyDescent="0.3">
      <c r="A1291" s="1020"/>
      <c r="B1291" s="1060"/>
      <c r="C1291" s="1413"/>
      <c r="D1291" s="1413"/>
      <c r="E1291" s="1046"/>
      <c r="F1291" s="1047"/>
      <c r="G1291" s="1048"/>
      <c r="H1291" s="1049"/>
      <c r="I1291" s="1050">
        <f>IF(C1291=0,0,VLOOKUP(C1291,Tabla1[],3,FALSE))</f>
        <v>0</v>
      </c>
      <c r="J1291" s="1051"/>
      <c r="K1291" s="1157">
        <f t="shared" si="180"/>
        <v>0</v>
      </c>
      <c r="L1291" s="1052">
        <f t="shared" si="181"/>
        <v>0</v>
      </c>
      <c r="M1291" s="1021"/>
      <c r="N1291" s="1025"/>
      <c r="O1291" s="1026"/>
      <c r="P1291" s="1128"/>
    </row>
    <row r="1292" spans="1:16" ht="16.5" x14ac:dyDescent="0.3">
      <c r="A1292" s="1020"/>
      <c r="B1292" s="1060"/>
      <c r="C1292" s="1413"/>
      <c r="D1292" s="1413"/>
      <c r="E1292" s="1046"/>
      <c r="F1292" s="1047"/>
      <c r="G1292" s="1048"/>
      <c r="H1292" s="1049"/>
      <c r="I1292" s="1050">
        <f>IF(C1292=0,0,VLOOKUP(C1292,Tabla1[],3,FALSE))</f>
        <v>0</v>
      </c>
      <c r="J1292" s="1051"/>
      <c r="K1292" s="1157">
        <f t="shared" si="180"/>
        <v>0</v>
      </c>
      <c r="L1292" s="1052">
        <f t="shared" si="181"/>
        <v>0</v>
      </c>
      <c r="M1292" s="1021"/>
      <c r="N1292" s="1025"/>
      <c r="O1292" s="1026"/>
      <c r="P1292" s="1128"/>
    </row>
    <row r="1293" spans="1:16" s="1131" customFormat="1" ht="16.5" x14ac:dyDescent="0.3">
      <c r="A1293" s="1020"/>
      <c r="B1293" s="1060"/>
      <c r="C1293" s="1413"/>
      <c r="D1293" s="1413"/>
      <c r="E1293" s="1046"/>
      <c r="F1293" s="1047"/>
      <c r="G1293" s="1048"/>
      <c r="H1293" s="1049"/>
      <c r="I1293" s="1050">
        <f>IF(C1293=0,0,VLOOKUP(C1293,Tabla1[],3,FALSE))</f>
        <v>0</v>
      </c>
      <c r="J1293" s="1051"/>
      <c r="K1293" s="1157">
        <f t="shared" si="180"/>
        <v>0</v>
      </c>
      <c r="L1293" s="1052">
        <f t="shared" si="181"/>
        <v>0</v>
      </c>
      <c r="M1293" s="1021"/>
      <c r="N1293" s="1025"/>
      <c r="O1293" s="1026"/>
      <c r="P1293" s="1128"/>
    </row>
    <row r="1294" spans="1:16" s="1131" customFormat="1" ht="16.5" x14ac:dyDescent="0.3">
      <c r="A1294" s="1020"/>
      <c r="B1294" s="1060"/>
      <c r="C1294" s="1413"/>
      <c r="D1294" s="1413"/>
      <c r="E1294" s="1046"/>
      <c r="F1294" s="1047"/>
      <c r="G1294" s="1048"/>
      <c r="H1294" s="1049"/>
      <c r="I1294" s="1050">
        <f>IF(C1294=0,0,VLOOKUP(C1294,Tabla1[],3,FALSE))</f>
        <v>0</v>
      </c>
      <c r="J1294" s="1051"/>
      <c r="K1294" s="1157">
        <f t="shared" si="180"/>
        <v>0</v>
      </c>
      <c r="L1294" s="1052">
        <f t="shared" si="181"/>
        <v>0</v>
      </c>
      <c r="M1294" s="1021"/>
      <c r="N1294" s="1025"/>
      <c r="O1294" s="1026"/>
      <c r="P1294" s="1128"/>
    </row>
    <row r="1295" spans="1:16" s="1131" customFormat="1" ht="17.25" thickBot="1" x14ac:dyDescent="0.35">
      <c r="A1295" s="1020"/>
      <c r="B1295" s="1022"/>
      <c r="C1295" s="1021"/>
      <c r="D1295" s="1021"/>
      <c r="E1295" s="1022"/>
      <c r="F1295" s="1022"/>
      <c r="G1295" s="1023"/>
      <c r="H1295" s="1021"/>
      <c r="I1295" s="1024"/>
      <c r="J1295" s="1024"/>
      <c r="K1295" s="1024"/>
      <c r="L1295" s="1021"/>
      <c r="M1295" s="1021"/>
      <c r="N1295" s="1025"/>
      <c r="O1295" s="1026"/>
      <c r="P1295" s="1128"/>
    </row>
    <row r="1296" spans="1:16" s="1131" customFormat="1" ht="17.25" thickBot="1" x14ac:dyDescent="0.35">
      <c r="A1296" s="1020"/>
      <c r="B1296" s="1022"/>
      <c r="C1296" s="1021"/>
      <c r="D1296" s="1021"/>
      <c r="E1296" s="1022"/>
      <c r="F1296" s="1408" t="s">
        <v>344</v>
      </c>
      <c r="G1296" s="1409"/>
      <c r="H1296" s="1409"/>
      <c r="I1296" s="1410"/>
      <c r="J1296" s="1024"/>
      <c r="K1296" s="1158">
        <f>+SUM(K1284:K1294)</f>
        <v>150</v>
      </c>
      <c r="L1296" s="1055">
        <f>+SUM(L1284:L1294)</f>
        <v>190</v>
      </c>
      <c r="M1296" s="1021"/>
      <c r="N1296" s="1025"/>
      <c r="O1296" s="1026"/>
      <c r="P1296" s="1128"/>
    </row>
    <row r="1297" spans="1:16" s="1131" customFormat="1" ht="17.25" thickBot="1" x14ac:dyDescent="0.35">
      <c r="A1297" s="1020"/>
      <c r="B1297" s="1022"/>
      <c r="C1297" s="1021"/>
      <c r="D1297" s="1021"/>
      <c r="E1297" s="1022"/>
      <c r="F1297" s="1022"/>
      <c r="G1297" s="1023"/>
      <c r="H1297" s="1021"/>
      <c r="I1297" s="1024"/>
      <c r="J1297" s="1024"/>
      <c r="K1297" s="1024"/>
      <c r="L1297" s="1021"/>
      <c r="M1297" s="1021"/>
      <c r="N1297" s="1025"/>
      <c r="O1297" s="1026"/>
      <c r="P1297" s="1128"/>
    </row>
    <row r="1298" spans="1:16" s="1131" customFormat="1" ht="17.25" thickBot="1" x14ac:dyDescent="0.35">
      <c r="A1298" s="1020"/>
      <c r="B1298" s="1389" t="s">
        <v>382</v>
      </c>
      <c r="C1298" s="1390"/>
      <c r="D1298" s="1390"/>
      <c r="E1298" s="1390"/>
      <c r="F1298" s="1390"/>
      <c r="G1298" s="1391"/>
      <c r="H1298" s="1021"/>
      <c r="I1298" s="1024"/>
      <c r="J1298" s="1024"/>
      <c r="K1298" s="1024"/>
      <c r="L1298" s="1021"/>
      <c r="M1298" s="1021"/>
      <c r="N1298" s="1025"/>
      <c r="O1298" s="1026"/>
      <c r="P1298" s="1128"/>
    </row>
    <row r="1299" spans="1:16" s="1131" customFormat="1" ht="16.5" x14ac:dyDescent="0.3">
      <c r="A1299" s="1020"/>
      <c r="B1299" s="1056" t="s">
        <v>49</v>
      </c>
      <c r="C1299" s="1392" t="s">
        <v>341</v>
      </c>
      <c r="D1299" s="1393"/>
      <c r="E1299" s="1041" t="s">
        <v>380</v>
      </c>
      <c r="F1299" s="1056" t="s">
        <v>25</v>
      </c>
      <c r="G1299" s="1043" t="s">
        <v>24</v>
      </c>
      <c r="H1299" s="1038"/>
      <c r="I1299" s="1039" t="s">
        <v>342</v>
      </c>
      <c r="J1299" s="1040"/>
      <c r="K1299" s="1039" t="s">
        <v>27</v>
      </c>
      <c r="L1299" s="1045" t="s">
        <v>381</v>
      </c>
      <c r="M1299" s="1021"/>
      <c r="N1299" s="1025"/>
      <c r="O1299" s="1026"/>
      <c r="P1299" s="1128"/>
    </row>
    <row r="1300" spans="1:16" s="1131" customFormat="1" ht="16.5" x14ac:dyDescent="0.3">
      <c r="A1300" s="1020"/>
      <c r="B1300" s="1060"/>
      <c r="C1300" s="1382"/>
      <c r="D1300" s="1383"/>
      <c r="E1300" s="1046"/>
      <c r="F1300" s="1047"/>
      <c r="G1300" s="1048"/>
      <c r="H1300" s="1049"/>
      <c r="I1300" s="1050">
        <f>IF(C1300=0,0,VLOOKUP(C1300,Tabla3[],3,FALSE))</f>
        <v>0</v>
      </c>
      <c r="J1300" s="1024"/>
      <c r="K1300" s="1157">
        <f>+F1300*I1300</f>
        <v>0</v>
      </c>
      <c r="L1300" s="1052">
        <f>E1300*I1300</f>
        <v>0</v>
      </c>
      <c r="M1300" s="1021"/>
      <c r="N1300" s="1025"/>
      <c r="O1300" s="1026"/>
      <c r="P1300" s="1128"/>
    </row>
    <row r="1301" spans="1:16" s="1131" customFormat="1" ht="16.5" x14ac:dyDescent="0.3">
      <c r="A1301" s="1020"/>
      <c r="B1301" s="1060"/>
      <c r="C1301" s="1382"/>
      <c r="D1301" s="1383"/>
      <c r="E1301" s="1057"/>
      <c r="F1301" s="1053"/>
      <c r="G1301" s="1054"/>
      <c r="H1301" s="1021"/>
      <c r="I1301" s="1050">
        <f>IF(C1301=0,0,VLOOKUP(C1301,Tabla3[],3,FALSE))</f>
        <v>0</v>
      </c>
      <c r="J1301" s="1024"/>
      <c r="K1301" s="1157">
        <f t="shared" ref="K1301:K1303" si="182">+F1301*I1301</f>
        <v>0</v>
      </c>
      <c r="L1301" s="1052">
        <f t="shared" ref="L1301:L1303" si="183">E1301*I1301</f>
        <v>0</v>
      </c>
      <c r="M1301" s="1021"/>
      <c r="N1301" s="1025"/>
      <c r="O1301" s="1026"/>
      <c r="P1301" s="1128"/>
    </row>
    <row r="1302" spans="1:16" s="1131" customFormat="1" ht="16.5" x14ac:dyDescent="0.3">
      <c r="A1302" s="1020"/>
      <c r="B1302" s="1060"/>
      <c r="C1302" s="1382"/>
      <c r="D1302" s="1383"/>
      <c r="E1302" s="1057"/>
      <c r="F1302" s="1053"/>
      <c r="G1302" s="1054"/>
      <c r="H1302" s="1021"/>
      <c r="I1302" s="1050">
        <f>IF(C1302=0,0,VLOOKUP(C1302,Tabla3[],3,FALSE))</f>
        <v>0</v>
      </c>
      <c r="J1302" s="1024"/>
      <c r="K1302" s="1157">
        <f t="shared" si="182"/>
        <v>0</v>
      </c>
      <c r="L1302" s="1052">
        <f t="shared" si="183"/>
        <v>0</v>
      </c>
      <c r="M1302" s="1021"/>
      <c r="N1302" s="1025"/>
      <c r="O1302" s="1026"/>
      <c r="P1302" s="1128"/>
    </row>
    <row r="1303" spans="1:16" s="1131" customFormat="1" ht="16.5" x14ac:dyDescent="0.3">
      <c r="A1303" s="1020"/>
      <c r="B1303" s="1060"/>
      <c r="C1303" s="1384"/>
      <c r="D1303" s="1385"/>
      <c r="E1303" s="1057"/>
      <c r="F1303" s="1053"/>
      <c r="G1303" s="1054"/>
      <c r="H1303" s="1021"/>
      <c r="I1303" s="1050">
        <f>IF(C1303=0,0,VLOOKUP(C1303,Tabla3[],3,FALSE))</f>
        <v>0</v>
      </c>
      <c r="J1303" s="1024"/>
      <c r="K1303" s="1157">
        <f t="shared" si="182"/>
        <v>0</v>
      </c>
      <c r="L1303" s="1052">
        <f t="shared" si="183"/>
        <v>0</v>
      </c>
      <c r="M1303" s="1021"/>
      <c r="N1303" s="1025"/>
      <c r="O1303" s="1026"/>
      <c r="P1303" s="1128"/>
    </row>
    <row r="1304" spans="1:16" s="1131" customFormat="1" ht="17.25" thickBot="1" x14ac:dyDescent="0.35">
      <c r="A1304" s="1020"/>
      <c r="B1304" s="1022"/>
      <c r="C1304" s="1021"/>
      <c r="D1304" s="1021"/>
      <c r="E1304" s="1022"/>
      <c r="F1304" s="1022"/>
      <c r="G1304" s="1023"/>
      <c r="H1304" s="1021"/>
      <c r="I1304" s="1024"/>
      <c r="J1304" s="1024"/>
      <c r="K1304" s="1024"/>
      <c r="L1304" s="1021"/>
      <c r="M1304" s="1021"/>
      <c r="N1304" s="1025"/>
      <c r="O1304" s="1026"/>
      <c r="P1304" s="1128"/>
    </row>
    <row r="1305" spans="1:16" s="1131" customFormat="1" ht="17.25" thickBot="1" x14ac:dyDescent="0.35">
      <c r="A1305" s="1020"/>
      <c r="B1305" s="1022"/>
      <c r="C1305" s="1021"/>
      <c r="D1305" s="1021"/>
      <c r="E1305" s="1022"/>
      <c r="F1305" s="1408" t="s">
        <v>387</v>
      </c>
      <c r="G1305" s="1409"/>
      <c r="H1305" s="1409"/>
      <c r="I1305" s="1410"/>
      <c r="J1305" s="1024"/>
      <c r="K1305" s="1158">
        <f>+SUM(K1300:K1303)</f>
        <v>0</v>
      </c>
      <c r="L1305" s="1055">
        <f>+SUM(L1300:L1303)</f>
        <v>0</v>
      </c>
      <c r="M1305" s="1021"/>
      <c r="N1305" s="1025"/>
      <c r="O1305" s="1026"/>
      <c r="P1305" s="1128"/>
    </row>
    <row r="1306" spans="1:16" s="1131" customFormat="1" ht="17.25" thickBot="1" x14ac:dyDescent="0.35">
      <c r="A1306" s="1020"/>
      <c r="B1306" s="1022"/>
      <c r="C1306" s="1021"/>
      <c r="D1306" s="1021"/>
      <c r="E1306" s="1022"/>
      <c r="F1306" s="1022"/>
      <c r="G1306" s="1023"/>
      <c r="H1306" s="1021"/>
      <c r="I1306" s="1024"/>
      <c r="J1306" s="1024"/>
      <c r="K1306" s="1024"/>
      <c r="L1306" s="1021"/>
      <c r="M1306" s="1021"/>
      <c r="N1306" s="1025"/>
      <c r="O1306" s="1026"/>
      <c r="P1306" s="1128"/>
    </row>
    <row r="1307" spans="1:16" s="1131" customFormat="1" ht="17.25" thickBot="1" x14ac:dyDescent="0.35">
      <c r="A1307" s="1020"/>
      <c r="B1307" s="1389" t="s">
        <v>345</v>
      </c>
      <c r="C1307" s="1390"/>
      <c r="D1307" s="1390"/>
      <c r="E1307" s="1390"/>
      <c r="F1307" s="1390"/>
      <c r="G1307" s="1391"/>
      <c r="H1307" s="1021"/>
      <c r="I1307" s="1024"/>
      <c r="J1307" s="1024"/>
      <c r="K1307" s="1024"/>
      <c r="L1307" s="1021"/>
      <c r="M1307" s="1021"/>
      <c r="N1307" s="1025"/>
      <c r="O1307" s="1026"/>
      <c r="P1307" s="1128"/>
    </row>
    <row r="1308" spans="1:16" s="1131" customFormat="1" ht="16.5" x14ac:dyDescent="0.3">
      <c r="A1308" s="1020"/>
      <c r="B1308" s="1056" t="s">
        <v>49</v>
      </c>
      <c r="C1308" s="1392" t="s">
        <v>341</v>
      </c>
      <c r="D1308" s="1393"/>
      <c r="E1308" s="1041" t="s">
        <v>380</v>
      </c>
      <c r="F1308" s="1056" t="s">
        <v>25</v>
      </c>
      <c r="G1308" s="1043" t="s">
        <v>24</v>
      </c>
      <c r="H1308" s="1038"/>
      <c r="I1308" s="1039" t="s">
        <v>342</v>
      </c>
      <c r="J1308" s="1040"/>
      <c r="K1308" s="1039" t="s">
        <v>27</v>
      </c>
      <c r="L1308" s="1045" t="s">
        <v>381</v>
      </c>
      <c r="M1308" s="1021"/>
      <c r="N1308" s="1025"/>
      <c r="O1308" s="1026"/>
      <c r="P1308" s="1128"/>
    </row>
    <row r="1309" spans="1:16" s="1131" customFormat="1" ht="16.5" x14ac:dyDescent="0.3">
      <c r="A1309" s="1020"/>
      <c r="B1309" s="1060">
        <v>1</v>
      </c>
      <c r="C1309" s="1394" t="s">
        <v>554</v>
      </c>
      <c r="D1309" s="1394"/>
      <c r="E1309" s="1046">
        <f>I1280</f>
        <v>1</v>
      </c>
      <c r="F1309" s="1047">
        <f>ROUND(E1309/I1280,2)</f>
        <v>1</v>
      </c>
      <c r="G1309" s="1048" t="str">
        <f>IF(C1309=0,0,VLOOKUP(C1309,Tabla2[],2,FALSE))</f>
        <v>Unidad</v>
      </c>
      <c r="H1309" s="1049"/>
      <c r="I1309" s="1050">
        <f>IF(C1309=0,0,VLOOKUP(C1309,Tabla2[],3,FALSE))+15</f>
        <v>65</v>
      </c>
      <c r="J1309" s="1024"/>
      <c r="K1309" s="1157">
        <f>+F1309*I1309</f>
        <v>65</v>
      </c>
      <c r="L1309" s="1052">
        <f>E1309*I1309</f>
        <v>65</v>
      </c>
      <c r="M1309" s="1021"/>
      <c r="N1309" s="1025"/>
      <c r="O1309" s="1026"/>
      <c r="P1309" s="1128"/>
    </row>
    <row r="1310" spans="1:16" s="1131" customFormat="1" ht="16.5" x14ac:dyDescent="0.3">
      <c r="A1310" s="1020"/>
      <c r="B1310" s="1060"/>
      <c r="C1310" s="1411"/>
      <c r="D1310" s="1411"/>
      <c r="E1310" s="1046"/>
      <c r="F1310" s="1047"/>
      <c r="G1310" s="1048"/>
      <c r="H1310" s="1021"/>
      <c r="I1310" s="1050">
        <f>IF(C1310=0,0,VLOOKUP(C1310,Tabla2[],3,FALSE))</f>
        <v>0</v>
      </c>
      <c r="J1310" s="1024"/>
      <c r="K1310" s="1157">
        <f>+F1310*I1310</f>
        <v>0</v>
      </c>
      <c r="L1310" s="1052">
        <f t="shared" ref="L1310:L1311" si="184">E1310*I1310</f>
        <v>0</v>
      </c>
      <c r="M1310" s="1021"/>
      <c r="N1310" s="1025"/>
      <c r="O1310" s="1026"/>
      <c r="P1310" s="1128"/>
    </row>
    <row r="1311" spans="1:16" s="1131" customFormat="1" ht="16.5" x14ac:dyDescent="0.3">
      <c r="A1311" s="1020"/>
      <c r="B1311" s="1060"/>
      <c r="C1311" s="1412"/>
      <c r="D1311" s="1412"/>
      <c r="E1311" s="1046"/>
      <c r="F1311" s="1053"/>
      <c r="G1311" s="1048"/>
      <c r="H1311" s="1021"/>
      <c r="I1311" s="1050">
        <f>IF(C1311=0,0,VLOOKUP(C1311,Tabla2[],3,FALSE))</f>
        <v>0</v>
      </c>
      <c r="J1311" s="1024"/>
      <c r="K1311" s="1157">
        <f t="shared" ref="K1311" si="185">+F1311*I1311</f>
        <v>0</v>
      </c>
      <c r="L1311" s="1052">
        <f t="shared" si="184"/>
        <v>0</v>
      </c>
      <c r="M1311" s="1021"/>
      <c r="N1311" s="1025"/>
      <c r="O1311" s="1026"/>
      <c r="P1311" s="1128"/>
    </row>
    <row r="1312" spans="1:16" s="1131" customFormat="1" ht="17.25" thickBot="1" x14ac:dyDescent="0.35">
      <c r="A1312" s="1020"/>
      <c r="B1312" s="1022"/>
      <c r="C1312" s="1021"/>
      <c r="D1312" s="1021"/>
      <c r="E1312" s="1022"/>
      <c r="F1312" s="1022"/>
      <c r="G1312" s="1023"/>
      <c r="H1312" s="1021"/>
      <c r="I1312" s="1024"/>
      <c r="J1312" s="1024"/>
      <c r="K1312" s="1024"/>
      <c r="L1312" s="1021"/>
      <c r="M1312" s="1021"/>
      <c r="N1312" s="1025"/>
      <c r="O1312" s="1026"/>
      <c r="P1312" s="1128"/>
    </row>
    <row r="1313" spans="1:17" s="1131" customFormat="1" ht="17.25" thickBot="1" x14ac:dyDescent="0.35">
      <c r="A1313" s="1020"/>
      <c r="B1313" s="1022"/>
      <c r="C1313" s="1021"/>
      <c r="D1313" s="1021"/>
      <c r="E1313" s="1022"/>
      <c r="F1313" s="1408" t="s">
        <v>346</v>
      </c>
      <c r="G1313" s="1409"/>
      <c r="H1313" s="1409"/>
      <c r="I1313" s="1410"/>
      <c r="J1313" s="1024"/>
      <c r="K1313" s="1158">
        <f>+SUM(K1309:K1311)</f>
        <v>65</v>
      </c>
      <c r="L1313" s="1055">
        <f>+SUM(L1309:L1311)</f>
        <v>65</v>
      </c>
      <c r="M1313" s="1021"/>
      <c r="N1313" s="1025"/>
      <c r="O1313" s="1026"/>
      <c r="P1313" s="1128"/>
    </row>
    <row r="1314" spans="1:17" s="1131" customFormat="1" ht="16.5" x14ac:dyDescent="0.3">
      <c r="A1314" s="1020"/>
      <c r="B1314" s="1022"/>
      <c r="C1314" s="1021"/>
      <c r="D1314" s="1021"/>
      <c r="E1314" s="1022"/>
      <c r="F1314" s="1022"/>
      <c r="G1314" s="1023"/>
      <c r="H1314" s="1021"/>
      <c r="I1314" s="1024"/>
      <c r="J1314" s="1024"/>
      <c r="K1314" s="1024"/>
      <c r="L1314" s="1021"/>
      <c r="M1314" s="1021"/>
      <c r="N1314" s="1025"/>
      <c r="O1314" s="1026"/>
      <c r="P1314" s="1128"/>
    </row>
    <row r="1315" spans="1:17" s="1131" customFormat="1" ht="15" customHeight="1" thickBot="1" x14ac:dyDescent="0.35">
      <c r="A1315" s="1020"/>
      <c r="B1315" s="1022"/>
      <c r="C1315" s="1021"/>
      <c r="D1315" s="1021"/>
      <c r="E1315" s="1022"/>
      <c r="F1315" s="1022"/>
      <c r="G1315" s="1023"/>
      <c r="H1315" s="1021"/>
      <c r="I1315" s="1024"/>
      <c r="J1315" s="1024"/>
      <c r="K1315" s="1024"/>
      <c r="L1315" s="1021"/>
      <c r="M1315" s="1021"/>
      <c r="N1315" s="1025"/>
      <c r="O1315" s="1026"/>
      <c r="P1315" s="1128"/>
    </row>
    <row r="1316" spans="1:17" s="1131" customFormat="1" ht="17.25" thickBot="1" x14ac:dyDescent="0.35">
      <c r="A1316" s="1020"/>
      <c r="B1316" s="1022"/>
      <c r="C1316" s="1021"/>
      <c r="D1316" s="1021"/>
      <c r="E1316" s="1022"/>
      <c r="F1316" s="1408" t="s">
        <v>388</v>
      </c>
      <c r="G1316" s="1409"/>
      <c r="H1316" s="1409"/>
      <c r="I1316" s="1410"/>
      <c r="J1316" s="1024"/>
      <c r="K1316" s="1158">
        <f>(+K1296+K1305+K1313)</f>
        <v>215</v>
      </c>
      <c r="L1316" s="1055">
        <f>(+L1296+L1305+L1313)</f>
        <v>255</v>
      </c>
      <c r="M1316" s="1021"/>
      <c r="N1316" s="1065"/>
      <c r="O1316" s="1066"/>
      <c r="P1316" s="1130"/>
    </row>
    <row r="1317" spans="1:17" s="1131" customFormat="1" ht="7.5" customHeight="1" thickBot="1" x14ac:dyDescent="0.35">
      <c r="A1317" s="1020"/>
      <c r="B1317" s="1022"/>
      <c r="C1317" s="1021"/>
      <c r="D1317" s="1021"/>
      <c r="E1317" s="1022"/>
      <c r="F1317" s="1022"/>
      <c r="G1317" s="1023"/>
      <c r="H1317" s="1021"/>
      <c r="I1317" s="1024"/>
      <c r="J1317" s="1024"/>
      <c r="K1317" s="1024"/>
      <c r="L1317" s="1021"/>
      <c r="M1317" s="1021"/>
      <c r="N1317" s="1065"/>
      <c r="O1317" s="1067"/>
      <c r="P1317" s="1130"/>
    </row>
    <row r="1318" spans="1:17" s="1131" customFormat="1" ht="17.25" thickBot="1" x14ac:dyDescent="0.35">
      <c r="A1318" s="1020"/>
      <c r="B1318" s="1022"/>
      <c r="C1318" s="1021"/>
      <c r="D1318" s="1021"/>
      <c r="E1318" s="1022"/>
      <c r="F1318" s="1408" t="s">
        <v>384</v>
      </c>
      <c r="G1318" s="1409"/>
      <c r="H1318" s="1409"/>
      <c r="I1318" s="1410"/>
      <c r="J1318" s="1024"/>
      <c r="K1318" s="1158">
        <f>K1316*$N$2</f>
        <v>86</v>
      </c>
      <c r="L1318" s="1055">
        <f>L1316*$N$2</f>
        <v>102</v>
      </c>
      <c r="M1318" s="1021"/>
      <c r="N1318" s="1025"/>
      <c r="O1318" s="1026"/>
      <c r="P1318" s="1128"/>
    </row>
    <row r="1319" spans="1:17" s="1131" customFormat="1" ht="7.5" customHeight="1" thickBot="1" x14ac:dyDescent="0.35">
      <c r="A1319" s="1020"/>
      <c r="B1319" s="1022"/>
      <c r="C1319" s="1021"/>
      <c r="D1319" s="1021"/>
      <c r="E1319" s="1022"/>
      <c r="F1319" s="1022"/>
      <c r="G1319" s="1023"/>
      <c r="H1319" s="1021"/>
      <c r="I1319" s="1024"/>
      <c r="J1319" s="1024"/>
      <c r="K1319" s="1024"/>
      <c r="L1319" s="1021"/>
      <c r="M1319" s="1021"/>
      <c r="N1319" s="1025"/>
      <c r="O1319" s="1026"/>
      <c r="P1319" s="1128"/>
    </row>
    <row r="1320" spans="1:17" s="1131" customFormat="1" ht="17.25" thickBot="1" x14ac:dyDescent="0.35">
      <c r="A1320" s="1020"/>
      <c r="B1320" s="1022"/>
      <c r="C1320" s="1021"/>
      <c r="D1320" s="1021"/>
      <c r="E1320" s="1022"/>
      <c r="F1320" s="1408" t="s">
        <v>385</v>
      </c>
      <c r="G1320" s="1409"/>
      <c r="H1320" s="1409"/>
      <c r="I1320" s="1410"/>
      <c r="J1320" s="1024"/>
      <c r="K1320" s="1158">
        <f>+K1316+K1318</f>
        <v>301</v>
      </c>
      <c r="L1320" s="1055">
        <f>+L1316+L1318</f>
        <v>357</v>
      </c>
      <c r="M1320" s="1021"/>
      <c r="N1320" s="1025"/>
      <c r="O1320" s="1026"/>
      <c r="P1320" s="1128"/>
    </row>
    <row r="1321" spans="1:17" s="1131" customFormat="1" ht="17.25" thickBot="1" x14ac:dyDescent="0.35">
      <c r="A1321" s="1020"/>
      <c r="B1321" s="1022"/>
      <c r="C1321" s="1021"/>
      <c r="D1321" s="1021"/>
      <c r="E1321" s="1022"/>
      <c r="F1321" s="1061"/>
      <c r="G1321" s="1062"/>
      <c r="H1321" s="1063"/>
      <c r="I1321" s="1064"/>
      <c r="J1321" s="1024"/>
      <c r="K1321" s="1159"/>
      <c r="L1321" s="1068">
        <f>L1320/I1280</f>
        <v>357</v>
      </c>
      <c r="M1321" s="1069">
        <f>(K1320-L1321)*I1280</f>
        <v>-56</v>
      </c>
      <c r="N1321" s="1025"/>
      <c r="O1321" s="1026"/>
      <c r="P1321" s="1128"/>
    </row>
    <row r="1324" spans="1:17" ht="16.5" x14ac:dyDescent="0.3">
      <c r="A1324" s="1020"/>
      <c r="B1324" s="1105" t="s">
        <v>379</v>
      </c>
      <c r="C1324" s="1038"/>
      <c r="D1324" s="1414" t="s">
        <v>341</v>
      </c>
      <c r="E1324" s="1414"/>
      <c r="F1324" s="1414"/>
      <c r="G1324" s="1414"/>
      <c r="H1324" s="1038"/>
      <c r="I1324" s="1039" t="s">
        <v>25</v>
      </c>
      <c r="J1324" s="1040"/>
      <c r="K1324" s="1039" t="s">
        <v>24</v>
      </c>
      <c r="L1324" s="1021"/>
      <c r="M1324" s="1021"/>
      <c r="N1324" s="1025"/>
      <c r="O1324" s="1026"/>
      <c r="P1324" s="1128"/>
    </row>
    <row r="1325" spans="1:17" s="1037" customFormat="1" ht="30.75" customHeight="1" x14ac:dyDescent="0.25">
      <c r="A1325" s="1033"/>
      <c r="B1325" s="1074">
        <f>'(01)A. TRABAJO EXTRA.'!B64</f>
        <v>1012.02</v>
      </c>
      <c r="C1325" s="1034"/>
      <c r="D1325" s="1400" t="str">
        <f>'(01)A. TRABAJO EXTRA.'!C64</f>
        <v>TOMACORRIENTE DOBLE 120V, 15A. (ALAMBRADO)</v>
      </c>
      <c r="E1325" s="1401"/>
      <c r="F1325" s="1401"/>
      <c r="G1325" s="1401"/>
      <c r="H1325" s="1075"/>
      <c r="I1325" s="1074">
        <f>'(01)A. TRABAJO EXTRA.'!G64</f>
        <v>4</v>
      </c>
      <c r="J1325" s="1076"/>
      <c r="K1325" s="1155" t="str">
        <f>'(01)A. TRABAJO EXTRA.'!F64</f>
        <v>Unidad</v>
      </c>
      <c r="L1325" s="1034"/>
      <c r="M1325" s="1034"/>
      <c r="N1325" s="1035"/>
      <c r="O1325" s="1036"/>
      <c r="P1325" s="1129"/>
      <c r="Q1325" s="1132"/>
    </row>
    <row r="1326" spans="1:17" ht="17.25" thickBot="1" x14ac:dyDescent="0.35">
      <c r="A1326" s="1020"/>
      <c r="B1326" s="1022"/>
      <c r="C1326" s="1021"/>
      <c r="D1326" s="1021"/>
      <c r="E1326" s="1022"/>
      <c r="F1326" s="1022"/>
      <c r="G1326" s="1023"/>
      <c r="H1326" s="1021"/>
      <c r="I1326" s="1024"/>
      <c r="J1326" s="1024"/>
      <c r="K1326" s="1024"/>
      <c r="L1326" s="1021"/>
      <c r="M1326" s="1021"/>
      <c r="N1326" s="1025"/>
      <c r="O1326" s="1026"/>
      <c r="P1326" s="1128"/>
    </row>
    <row r="1327" spans="1:17" ht="17.25" thickBot="1" x14ac:dyDescent="0.35">
      <c r="A1327" s="1020"/>
      <c r="B1327" s="1389" t="s">
        <v>343</v>
      </c>
      <c r="C1327" s="1390"/>
      <c r="D1327" s="1390"/>
      <c r="E1327" s="1390"/>
      <c r="F1327" s="1390"/>
      <c r="G1327" s="1391"/>
      <c r="H1327" s="1021"/>
      <c r="I1327" s="1024"/>
      <c r="J1327" s="1024"/>
      <c r="K1327" s="1024"/>
      <c r="L1327" s="1021"/>
      <c r="M1327" s="1021"/>
      <c r="N1327" s="1025"/>
      <c r="O1327" s="1026"/>
      <c r="P1327" s="1128"/>
    </row>
    <row r="1328" spans="1:17" ht="16.5" x14ac:dyDescent="0.3">
      <c r="A1328" s="1020"/>
      <c r="B1328" s="1042" t="s">
        <v>49</v>
      </c>
      <c r="C1328" s="1406" t="s">
        <v>341</v>
      </c>
      <c r="D1328" s="1407"/>
      <c r="E1328" s="1041" t="s">
        <v>380</v>
      </c>
      <c r="F1328" s="1042" t="s">
        <v>25</v>
      </c>
      <c r="G1328" s="1043" t="s">
        <v>24</v>
      </c>
      <c r="H1328" s="1044"/>
      <c r="I1328" s="1039" t="s">
        <v>342</v>
      </c>
      <c r="J1328" s="1040"/>
      <c r="K1328" s="1156" t="s">
        <v>27</v>
      </c>
      <c r="L1328" s="1045" t="s">
        <v>381</v>
      </c>
      <c r="M1328" s="1021"/>
      <c r="N1328" s="1025"/>
      <c r="O1328" s="1026"/>
      <c r="P1328" s="1128"/>
    </row>
    <row r="1329" spans="1:16" ht="16.5" customHeight="1" x14ac:dyDescent="0.3">
      <c r="A1329" s="1020"/>
      <c r="B1329" s="1175">
        <v>1</v>
      </c>
      <c r="C1329" s="1402" t="s">
        <v>670</v>
      </c>
      <c r="D1329" s="1403"/>
      <c r="E1329" s="1046">
        <f>I1325*2</f>
        <v>8</v>
      </c>
      <c r="F1329" s="1047">
        <v>1</v>
      </c>
      <c r="G1329" s="1048" t="s">
        <v>44</v>
      </c>
      <c r="H1329" s="1049"/>
      <c r="I1329" s="1050">
        <v>40</v>
      </c>
      <c r="J1329" s="1051"/>
      <c r="K1329" s="1157">
        <f>+F1329*I1329</f>
        <v>40</v>
      </c>
      <c r="L1329" s="1052">
        <f>E1329*I1329</f>
        <v>320</v>
      </c>
      <c r="M1329" s="1021"/>
      <c r="N1329" s="1025"/>
      <c r="O1329" s="1026"/>
      <c r="P1329" s="1128"/>
    </row>
    <row r="1330" spans="1:16" ht="16.5" customHeight="1" x14ac:dyDescent="0.3">
      <c r="A1330" s="1020"/>
      <c r="B1330" s="1175">
        <v>2</v>
      </c>
      <c r="C1330" s="1402" t="s">
        <v>521</v>
      </c>
      <c r="D1330" s="1403"/>
      <c r="E1330" s="1046">
        <f>I1325</f>
        <v>4</v>
      </c>
      <c r="F1330" s="1047">
        <v>1</v>
      </c>
      <c r="G1330" s="1048" t="str">
        <f>IF(C1330=0,0,VLOOKUP(C1330,Tabla1[],2,FALSE))</f>
        <v>Unidad</v>
      </c>
      <c r="H1330" s="1049"/>
      <c r="I1330" s="1050">
        <f>IF(C1330=0,0,VLOOKUP(C1330,Tabla1[],3,FALSE))</f>
        <v>10</v>
      </c>
      <c r="J1330" s="1051"/>
      <c r="K1330" s="1157">
        <f t="shared" ref="K1330:K1339" si="186">+F1330*I1330</f>
        <v>10</v>
      </c>
      <c r="L1330" s="1052">
        <f t="shared" ref="L1330:L1339" si="187">E1330*I1330</f>
        <v>40</v>
      </c>
      <c r="M1330" s="1021"/>
      <c r="N1330" s="1025"/>
      <c r="O1330" s="1026"/>
      <c r="P1330" s="1128"/>
    </row>
    <row r="1331" spans="1:16" ht="16.5" x14ac:dyDescent="0.3">
      <c r="A1331" s="1020"/>
      <c r="B1331" s="1175">
        <v>3</v>
      </c>
      <c r="C1331" s="1404" t="s">
        <v>503</v>
      </c>
      <c r="D1331" s="1405"/>
      <c r="E1331" s="1046">
        <f>I1325*2</f>
        <v>8</v>
      </c>
      <c r="F1331" s="1047">
        <v>20</v>
      </c>
      <c r="G1331" s="1048" t="str">
        <f>IF(C1331=0,0,VLOOKUP(C1331,Tabla1[],2,FALSE))</f>
        <v>ml</v>
      </c>
      <c r="H1331" s="1049"/>
      <c r="I1331" s="1050">
        <f>IF(C1331=0,0,VLOOKUP(C1331,Tabla1[],3,FALSE))</f>
        <v>5</v>
      </c>
      <c r="J1331" s="1051"/>
      <c r="K1331" s="1157">
        <f t="shared" si="186"/>
        <v>100</v>
      </c>
      <c r="L1331" s="1052">
        <f t="shared" si="187"/>
        <v>40</v>
      </c>
      <c r="M1331" s="1021"/>
      <c r="N1331" s="1025"/>
      <c r="O1331" s="1026"/>
      <c r="P1331" s="1128"/>
    </row>
    <row r="1332" spans="1:16" ht="16.5" x14ac:dyDescent="0.3">
      <c r="A1332" s="1020"/>
      <c r="B1332" s="1175">
        <v>4</v>
      </c>
      <c r="C1332" s="1415" t="s">
        <v>714</v>
      </c>
      <c r="D1332" s="1405"/>
      <c r="E1332" s="1046"/>
      <c r="F1332" s="1047">
        <v>1</v>
      </c>
      <c r="G1332" s="1048" t="str">
        <f>IF(C1332=0,0,VLOOKUP(C1332,Tabla1[],2,FALSE))</f>
        <v>Unidad</v>
      </c>
      <c r="H1332" s="1049"/>
      <c r="I1332" s="1050">
        <f>IF(C1332=0,0,VLOOKUP(C1332,Tabla1[],3,FALSE))</f>
        <v>40</v>
      </c>
      <c r="J1332" s="1051"/>
      <c r="K1332" s="1157">
        <f t="shared" si="186"/>
        <v>40</v>
      </c>
      <c r="L1332" s="1052">
        <f t="shared" si="187"/>
        <v>0</v>
      </c>
      <c r="M1332" s="1021"/>
      <c r="N1332" s="1025"/>
      <c r="O1332" s="1026"/>
      <c r="P1332" s="1128"/>
    </row>
    <row r="1333" spans="1:16" ht="16.5" x14ac:dyDescent="0.3">
      <c r="A1333" s="1020"/>
      <c r="B1333" s="1175"/>
      <c r="C1333" s="1404"/>
      <c r="D1333" s="1405"/>
      <c r="E1333" s="1046"/>
      <c r="F1333" s="1047"/>
      <c r="G1333" s="1048"/>
      <c r="H1333" s="1049"/>
      <c r="I1333" s="1050">
        <f>IF(C1333=0,0,VLOOKUP(C1333,Tabla1[],3,FALSE))</f>
        <v>0</v>
      </c>
      <c r="J1333" s="1051"/>
      <c r="K1333" s="1157">
        <f t="shared" si="186"/>
        <v>0</v>
      </c>
      <c r="L1333" s="1052">
        <f t="shared" si="187"/>
        <v>0</v>
      </c>
      <c r="M1333" s="1021"/>
      <c r="N1333" s="1025"/>
      <c r="O1333" s="1026"/>
      <c r="P1333" s="1128"/>
    </row>
    <row r="1334" spans="1:16" ht="16.5" x14ac:dyDescent="0.3">
      <c r="A1334" s="1020"/>
      <c r="B1334" s="1175"/>
      <c r="C1334" s="1404"/>
      <c r="D1334" s="1405"/>
      <c r="E1334" s="1046"/>
      <c r="F1334" s="1047"/>
      <c r="G1334" s="1048"/>
      <c r="H1334" s="1049"/>
      <c r="I1334" s="1050">
        <f>IF(C1334=0,0,VLOOKUP(C1334,Tabla1[],3,FALSE))</f>
        <v>0</v>
      </c>
      <c r="J1334" s="1051"/>
      <c r="K1334" s="1157">
        <f t="shared" si="186"/>
        <v>0</v>
      </c>
      <c r="L1334" s="1052">
        <f t="shared" si="187"/>
        <v>0</v>
      </c>
      <c r="M1334" s="1021"/>
      <c r="N1334" s="1025"/>
      <c r="O1334" s="1026"/>
      <c r="P1334" s="1128"/>
    </row>
    <row r="1335" spans="1:16" ht="16.5" x14ac:dyDescent="0.3">
      <c r="A1335" s="1020"/>
      <c r="B1335" s="1175"/>
      <c r="C1335" s="1404"/>
      <c r="D1335" s="1405"/>
      <c r="E1335" s="1046"/>
      <c r="F1335" s="1047"/>
      <c r="G1335" s="1048"/>
      <c r="H1335" s="1049"/>
      <c r="I1335" s="1050">
        <f>IF(C1335=0,0,VLOOKUP(C1335,Tabla1[],3,FALSE))</f>
        <v>0</v>
      </c>
      <c r="J1335" s="1051"/>
      <c r="K1335" s="1157">
        <f t="shared" si="186"/>
        <v>0</v>
      </c>
      <c r="L1335" s="1052">
        <f t="shared" si="187"/>
        <v>0</v>
      </c>
      <c r="M1335" s="1021"/>
      <c r="N1335" s="1025"/>
      <c r="O1335" s="1026"/>
      <c r="P1335" s="1128"/>
    </row>
    <row r="1336" spans="1:16" ht="16.5" x14ac:dyDescent="0.3">
      <c r="A1336" s="1020"/>
      <c r="B1336" s="1060"/>
      <c r="C1336" s="1413"/>
      <c r="D1336" s="1413"/>
      <c r="E1336" s="1046"/>
      <c r="F1336" s="1047"/>
      <c r="G1336" s="1048"/>
      <c r="H1336" s="1049"/>
      <c r="I1336" s="1050">
        <f>IF(C1336=0,0,VLOOKUP(C1336,Tabla1[],3,FALSE))</f>
        <v>0</v>
      </c>
      <c r="J1336" s="1051"/>
      <c r="K1336" s="1157">
        <f t="shared" si="186"/>
        <v>0</v>
      </c>
      <c r="L1336" s="1052">
        <f t="shared" si="187"/>
        <v>0</v>
      </c>
      <c r="M1336" s="1021"/>
      <c r="N1336" s="1025"/>
      <c r="O1336" s="1026"/>
      <c r="P1336" s="1128"/>
    </row>
    <row r="1337" spans="1:16" ht="16.5" x14ac:dyDescent="0.3">
      <c r="A1337" s="1020"/>
      <c r="B1337" s="1060"/>
      <c r="C1337" s="1413"/>
      <c r="D1337" s="1413"/>
      <c r="E1337" s="1046"/>
      <c r="F1337" s="1047"/>
      <c r="G1337" s="1048"/>
      <c r="H1337" s="1049"/>
      <c r="I1337" s="1050">
        <f>IF(C1337=0,0,VLOOKUP(C1337,Tabla1[],3,FALSE))</f>
        <v>0</v>
      </c>
      <c r="J1337" s="1051"/>
      <c r="K1337" s="1157">
        <f t="shared" si="186"/>
        <v>0</v>
      </c>
      <c r="L1337" s="1052">
        <f t="shared" si="187"/>
        <v>0</v>
      </c>
      <c r="M1337" s="1021"/>
      <c r="N1337" s="1025"/>
      <c r="O1337" s="1026"/>
      <c r="P1337" s="1128"/>
    </row>
    <row r="1338" spans="1:16" s="1131" customFormat="1" ht="16.5" x14ac:dyDescent="0.3">
      <c r="A1338" s="1020"/>
      <c r="B1338" s="1060"/>
      <c r="C1338" s="1413"/>
      <c r="D1338" s="1413"/>
      <c r="E1338" s="1046"/>
      <c r="F1338" s="1047"/>
      <c r="G1338" s="1048"/>
      <c r="H1338" s="1049"/>
      <c r="I1338" s="1050">
        <f>IF(C1338=0,0,VLOOKUP(C1338,Tabla1[],3,FALSE))</f>
        <v>0</v>
      </c>
      <c r="J1338" s="1051"/>
      <c r="K1338" s="1157">
        <f t="shared" si="186"/>
        <v>0</v>
      </c>
      <c r="L1338" s="1052">
        <f t="shared" si="187"/>
        <v>0</v>
      </c>
      <c r="M1338" s="1021"/>
      <c r="N1338" s="1025"/>
      <c r="O1338" s="1026"/>
      <c r="P1338" s="1128"/>
    </row>
    <row r="1339" spans="1:16" s="1131" customFormat="1" ht="16.5" x14ac:dyDescent="0.3">
      <c r="A1339" s="1020"/>
      <c r="B1339" s="1060"/>
      <c r="C1339" s="1413"/>
      <c r="D1339" s="1413"/>
      <c r="E1339" s="1046"/>
      <c r="F1339" s="1047"/>
      <c r="G1339" s="1048"/>
      <c r="H1339" s="1049"/>
      <c r="I1339" s="1050">
        <f>IF(C1339=0,0,VLOOKUP(C1339,Tabla1[],3,FALSE))</f>
        <v>0</v>
      </c>
      <c r="J1339" s="1051"/>
      <c r="K1339" s="1157">
        <f t="shared" si="186"/>
        <v>0</v>
      </c>
      <c r="L1339" s="1052">
        <f t="shared" si="187"/>
        <v>0</v>
      </c>
      <c r="M1339" s="1021"/>
      <c r="N1339" s="1025"/>
      <c r="O1339" s="1026"/>
      <c r="P1339" s="1128"/>
    </row>
    <row r="1340" spans="1:16" s="1131" customFormat="1" ht="17.25" thickBot="1" x14ac:dyDescent="0.35">
      <c r="A1340" s="1020"/>
      <c r="B1340" s="1022"/>
      <c r="C1340" s="1021"/>
      <c r="D1340" s="1021"/>
      <c r="E1340" s="1022"/>
      <c r="F1340" s="1022"/>
      <c r="G1340" s="1023"/>
      <c r="H1340" s="1021"/>
      <c r="I1340" s="1024"/>
      <c r="J1340" s="1024"/>
      <c r="K1340" s="1024"/>
      <c r="L1340" s="1021"/>
      <c r="M1340" s="1021"/>
      <c r="N1340" s="1025"/>
      <c r="O1340" s="1026"/>
      <c r="P1340" s="1128"/>
    </row>
    <row r="1341" spans="1:16" s="1131" customFormat="1" ht="17.25" thickBot="1" x14ac:dyDescent="0.35">
      <c r="A1341" s="1020"/>
      <c r="B1341" s="1022"/>
      <c r="C1341" s="1021"/>
      <c r="D1341" s="1021"/>
      <c r="E1341" s="1022"/>
      <c r="F1341" s="1408" t="s">
        <v>344</v>
      </c>
      <c r="G1341" s="1409"/>
      <c r="H1341" s="1409"/>
      <c r="I1341" s="1410"/>
      <c r="J1341" s="1024"/>
      <c r="K1341" s="1158">
        <f>+SUM(K1329:K1339)</f>
        <v>190</v>
      </c>
      <c r="L1341" s="1055">
        <f>+SUM(L1329:L1339)</f>
        <v>400</v>
      </c>
      <c r="M1341" s="1021"/>
      <c r="N1341" s="1025"/>
      <c r="O1341" s="1026"/>
      <c r="P1341" s="1128"/>
    </row>
    <row r="1342" spans="1:16" s="1131" customFormat="1" ht="17.25" thickBot="1" x14ac:dyDescent="0.35">
      <c r="A1342" s="1020"/>
      <c r="B1342" s="1022"/>
      <c r="C1342" s="1021"/>
      <c r="D1342" s="1021"/>
      <c r="E1342" s="1022"/>
      <c r="F1342" s="1022"/>
      <c r="G1342" s="1023"/>
      <c r="H1342" s="1021"/>
      <c r="I1342" s="1024"/>
      <c r="J1342" s="1024"/>
      <c r="K1342" s="1024"/>
      <c r="L1342" s="1021"/>
      <c r="M1342" s="1021"/>
      <c r="N1342" s="1025"/>
      <c r="O1342" s="1026"/>
      <c r="P1342" s="1128"/>
    </row>
    <row r="1343" spans="1:16" s="1131" customFormat="1" ht="17.25" thickBot="1" x14ac:dyDescent="0.35">
      <c r="A1343" s="1020"/>
      <c r="B1343" s="1389" t="s">
        <v>382</v>
      </c>
      <c r="C1343" s="1390"/>
      <c r="D1343" s="1390"/>
      <c r="E1343" s="1390"/>
      <c r="F1343" s="1390"/>
      <c r="G1343" s="1391"/>
      <c r="H1343" s="1021"/>
      <c r="I1343" s="1024"/>
      <c r="J1343" s="1024"/>
      <c r="K1343" s="1024"/>
      <c r="L1343" s="1021"/>
      <c r="M1343" s="1021"/>
      <c r="N1343" s="1025"/>
      <c r="O1343" s="1026"/>
      <c r="P1343" s="1128"/>
    </row>
    <row r="1344" spans="1:16" s="1131" customFormat="1" ht="16.5" x14ac:dyDescent="0.3">
      <c r="A1344" s="1020"/>
      <c r="B1344" s="1056" t="s">
        <v>49</v>
      </c>
      <c r="C1344" s="1392" t="s">
        <v>341</v>
      </c>
      <c r="D1344" s="1393"/>
      <c r="E1344" s="1041" t="s">
        <v>380</v>
      </c>
      <c r="F1344" s="1056" t="s">
        <v>25</v>
      </c>
      <c r="G1344" s="1043" t="s">
        <v>24</v>
      </c>
      <c r="H1344" s="1038"/>
      <c r="I1344" s="1039" t="s">
        <v>342</v>
      </c>
      <c r="J1344" s="1040"/>
      <c r="K1344" s="1039" t="s">
        <v>27</v>
      </c>
      <c r="L1344" s="1045" t="s">
        <v>381</v>
      </c>
      <c r="M1344" s="1021"/>
      <c r="N1344" s="1025"/>
      <c r="O1344" s="1026"/>
      <c r="P1344" s="1128"/>
    </row>
    <row r="1345" spans="1:16" s="1131" customFormat="1" ht="16.5" x14ac:dyDescent="0.3">
      <c r="A1345" s="1020"/>
      <c r="B1345" s="1060"/>
      <c r="C1345" s="1382"/>
      <c r="D1345" s="1383"/>
      <c r="E1345" s="1046"/>
      <c r="F1345" s="1047"/>
      <c r="G1345" s="1048"/>
      <c r="H1345" s="1049"/>
      <c r="I1345" s="1050">
        <f>IF(C1345=0,0,VLOOKUP(C1345,Tabla3[],3,FALSE))</f>
        <v>0</v>
      </c>
      <c r="J1345" s="1024"/>
      <c r="K1345" s="1157">
        <f>+F1345*I1345</f>
        <v>0</v>
      </c>
      <c r="L1345" s="1052">
        <f>E1345*I1345</f>
        <v>0</v>
      </c>
      <c r="M1345" s="1021"/>
      <c r="N1345" s="1025"/>
      <c r="O1345" s="1026"/>
      <c r="P1345" s="1128"/>
    </row>
    <row r="1346" spans="1:16" s="1131" customFormat="1" ht="16.5" x14ac:dyDescent="0.3">
      <c r="A1346" s="1020"/>
      <c r="B1346" s="1060"/>
      <c r="C1346" s="1382"/>
      <c r="D1346" s="1383"/>
      <c r="E1346" s="1057"/>
      <c r="F1346" s="1053"/>
      <c r="G1346" s="1054"/>
      <c r="H1346" s="1021"/>
      <c r="I1346" s="1050">
        <f>IF(C1346=0,0,VLOOKUP(C1346,Tabla3[],3,FALSE))</f>
        <v>0</v>
      </c>
      <c r="J1346" s="1024"/>
      <c r="K1346" s="1157">
        <f t="shared" ref="K1346:K1348" si="188">+F1346*I1346</f>
        <v>0</v>
      </c>
      <c r="L1346" s="1052">
        <f t="shared" ref="L1346:L1348" si="189">E1346*I1346</f>
        <v>0</v>
      </c>
      <c r="M1346" s="1021"/>
      <c r="N1346" s="1025"/>
      <c r="O1346" s="1026"/>
      <c r="P1346" s="1128"/>
    </row>
    <row r="1347" spans="1:16" s="1131" customFormat="1" ht="16.5" x14ac:dyDescent="0.3">
      <c r="A1347" s="1020"/>
      <c r="B1347" s="1060"/>
      <c r="C1347" s="1382"/>
      <c r="D1347" s="1383"/>
      <c r="E1347" s="1057"/>
      <c r="F1347" s="1053"/>
      <c r="G1347" s="1054"/>
      <c r="H1347" s="1021"/>
      <c r="I1347" s="1050">
        <f>IF(C1347=0,0,VLOOKUP(C1347,Tabla3[],3,FALSE))</f>
        <v>0</v>
      </c>
      <c r="J1347" s="1024"/>
      <c r="K1347" s="1157">
        <f t="shared" si="188"/>
        <v>0</v>
      </c>
      <c r="L1347" s="1052">
        <f t="shared" si="189"/>
        <v>0</v>
      </c>
      <c r="M1347" s="1021"/>
      <c r="N1347" s="1025"/>
      <c r="O1347" s="1026"/>
      <c r="P1347" s="1128"/>
    </row>
    <row r="1348" spans="1:16" s="1131" customFormat="1" ht="16.5" x14ac:dyDescent="0.3">
      <c r="A1348" s="1020"/>
      <c r="B1348" s="1060"/>
      <c r="C1348" s="1384"/>
      <c r="D1348" s="1385"/>
      <c r="E1348" s="1057"/>
      <c r="F1348" s="1053"/>
      <c r="G1348" s="1054"/>
      <c r="H1348" s="1021"/>
      <c r="I1348" s="1050">
        <f>IF(C1348=0,0,VLOOKUP(C1348,Tabla3[],3,FALSE))</f>
        <v>0</v>
      </c>
      <c r="J1348" s="1024"/>
      <c r="K1348" s="1157">
        <f t="shared" si="188"/>
        <v>0</v>
      </c>
      <c r="L1348" s="1052">
        <f t="shared" si="189"/>
        <v>0</v>
      </c>
      <c r="M1348" s="1021"/>
      <c r="N1348" s="1025"/>
      <c r="O1348" s="1026"/>
      <c r="P1348" s="1128"/>
    </row>
    <row r="1349" spans="1:16" s="1131" customFormat="1" ht="17.25" thickBot="1" x14ac:dyDescent="0.35">
      <c r="A1349" s="1020"/>
      <c r="B1349" s="1022"/>
      <c r="C1349" s="1021"/>
      <c r="D1349" s="1021"/>
      <c r="E1349" s="1022"/>
      <c r="F1349" s="1022"/>
      <c r="G1349" s="1023"/>
      <c r="H1349" s="1021"/>
      <c r="I1349" s="1024"/>
      <c r="J1349" s="1024"/>
      <c r="K1349" s="1024"/>
      <c r="L1349" s="1021"/>
      <c r="M1349" s="1021"/>
      <c r="N1349" s="1025"/>
      <c r="O1349" s="1026"/>
      <c r="P1349" s="1128"/>
    </row>
    <row r="1350" spans="1:16" s="1131" customFormat="1" ht="17.25" thickBot="1" x14ac:dyDescent="0.35">
      <c r="A1350" s="1020"/>
      <c r="B1350" s="1022"/>
      <c r="C1350" s="1021"/>
      <c r="D1350" s="1021"/>
      <c r="E1350" s="1022"/>
      <c r="F1350" s="1408" t="s">
        <v>387</v>
      </c>
      <c r="G1350" s="1409"/>
      <c r="H1350" s="1409"/>
      <c r="I1350" s="1410"/>
      <c r="J1350" s="1024"/>
      <c r="K1350" s="1158">
        <f>+SUM(K1345:K1348)</f>
        <v>0</v>
      </c>
      <c r="L1350" s="1055">
        <f>+SUM(L1345:L1348)</f>
        <v>0</v>
      </c>
      <c r="M1350" s="1021"/>
      <c r="N1350" s="1025"/>
      <c r="O1350" s="1026"/>
      <c r="P1350" s="1128"/>
    </row>
    <row r="1351" spans="1:16" s="1131" customFormat="1" ht="17.25" thickBot="1" x14ac:dyDescent="0.35">
      <c r="A1351" s="1020"/>
      <c r="B1351" s="1022"/>
      <c r="C1351" s="1021"/>
      <c r="D1351" s="1021"/>
      <c r="E1351" s="1022"/>
      <c r="F1351" s="1022"/>
      <c r="G1351" s="1023"/>
      <c r="H1351" s="1021"/>
      <c r="I1351" s="1024"/>
      <c r="J1351" s="1024"/>
      <c r="K1351" s="1024"/>
      <c r="L1351" s="1021"/>
      <c r="M1351" s="1021"/>
      <c r="N1351" s="1025"/>
      <c r="O1351" s="1026"/>
      <c r="P1351" s="1128"/>
    </row>
    <row r="1352" spans="1:16" s="1131" customFormat="1" ht="17.25" thickBot="1" x14ac:dyDescent="0.35">
      <c r="A1352" s="1020"/>
      <c r="B1352" s="1389" t="s">
        <v>345</v>
      </c>
      <c r="C1352" s="1390"/>
      <c r="D1352" s="1390"/>
      <c r="E1352" s="1390"/>
      <c r="F1352" s="1390"/>
      <c r="G1352" s="1391"/>
      <c r="H1352" s="1021"/>
      <c r="I1352" s="1024"/>
      <c r="J1352" s="1024"/>
      <c r="K1352" s="1024"/>
      <c r="L1352" s="1021"/>
      <c r="M1352" s="1021"/>
      <c r="N1352" s="1025"/>
      <c r="O1352" s="1026"/>
      <c r="P1352" s="1128"/>
    </row>
    <row r="1353" spans="1:16" s="1131" customFormat="1" ht="16.5" x14ac:dyDescent="0.3">
      <c r="A1353" s="1020"/>
      <c r="B1353" s="1056" t="s">
        <v>49</v>
      </c>
      <c r="C1353" s="1392" t="s">
        <v>341</v>
      </c>
      <c r="D1353" s="1393"/>
      <c r="E1353" s="1041" t="s">
        <v>380</v>
      </c>
      <c r="F1353" s="1056" t="s">
        <v>25</v>
      </c>
      <c r="G1353" s="1043" t="s">
        <v>24</v>
      </c>
      <c r="H1353" s="1038"/>
      <c r="I1353" s="1039" t="s">
        <v>342</v>
      </c>
      <c r="J1353" s="1040"/>
      <c r="K1353" s="1039" t="s">
        <v>27</v>
      </c>
      <c r="L1353" s="1045" t="s">
        <v>381</v>
      </c>
      <c r="M1353" s="1021"/>
      <c r="N1353" s="1025"/>
      <c r="O1353" s="1026"/>
      <c r="P1353" s="1128"/>
    </row>
    <row r="1354" spans="1:16" s="1131" customFormat="1" ht="16.5" x14ac:dyDescent="0.3">
      <c r="A1354" s="1020"/>
      <c r="B1354" s="1060">
        <v>1</v>
      </c>
      <c r="C1354" s="1394" t="s">
        <v>578</v>
      </c>
      <c r="D1354" s="1394"/>
      <c r="E1354" s="1046">
        <f>I1325</f>
        <v>4</v>
      </c>
      <c r="F1354" s="1047">
        <f>ROUND(E1354/I1325,2)</f>
        <v>1</v>
      </c>
      <c r="G1354" s="1048" t="str">
        <f>IF(C1354=0,0,VLOOKUP(C1354,Tabla2[],2,FALSE))</f>
        <v>Unidad</v>
      </c>
      <c r="H1354" s="1049"/>
      <c r="I1354" s="1050">
        <f>IF(C1354=0,0,VLOOKUP(C1354,Tabla2[],3,FALSE))+35</f>
        <v>135</v>
      </c>
      <c r="J1354" s="1024"/>
      <c r="K1354" s="1157">
        <f>+F1354*I1354</f>
        <v>135</v>
      </c>
      <c r="L1354" s="1052">
        <f>E1354*I1354</f>
        <v>540</v>
      </c>
      <c r="M1354" s="1021"/>
      <c r="N1354" s="1025"/>
      <c r="O1354" s="1026"/>
      <c r="P1354" s="1128"/>
    </row>
    <row r="1355" spans="1:16" s="1131" customFormat="1" ht="16.5" x14ac:dyDescent="0.3">
      <c r="A1355" s="1020"/>
      <c r="B1355" s="1060"/>
      <c r="C1355" s="1411"/>
      <c r="D1355" s="1411"/>
      <c r="E1355" s="1046"/>
      <c r="F1355" s="1047"/>
      <c r="G1355" s="1048"/>
      <c r="H1355" s="1021"/>
      <c r="I1355" s="1050">
        <f>IF(C1355=0,0,VLOOKUP(C1355,Tabla2[],3,FALSE))</f>
        <v>0</v>
      </c>
      <c r="J1355" s="1024"/>
      <c r="K1355" s="1157">
        <f>+F1355*I1355</f>
        <v>0</v>
      </c>
      <c r="L1355" s="1052">
        <f t="shared" ref="L1355:L1356" si="190">E1355*I1355</f>
        <v>0</v>
      </c>
      <c r="M1355" s="1021"/>
      <c r="N1355" s="1025"/>
      <c r="O1355" s="1026"/>
      <c r="P1355" s="1128"/>
    </row>
    <row r="1356" spans="1:16" s="1131" customFormat="1" ht="16.5" x14ac:dyDescent="0.3">
      <c r="A1356" s="1020"/>
      <c r="B1356" s="1060"/>
      <c r="C1356" s="1412"/>
      <c r="D1356" s="1412"/>
      <c r="E1356" s="1046"/>
      <c r="F1356" s="1053"/>
      <c r="G1356" s="1048"/>
      <c r="H1356" s="1021"/>
      <c r="I1356" s="1050">
        <f>IF(C1356=0,0,VLOOKUP(C1356,Tabla2[],3,FALSE))</f>
        <v>0</v>
      </c>
      <c r="J1356" s="1024"/>
      <c r="K1356" s="1157">
        <f t="shared" ref="K1356" si="191">+F1356*I1356</f>
        <v>0</v>
      </c>
      <c r="L1356" s="1052">
        <f t="shared" si="190"/>
        <v>0</v>
      </c>
      <c r="M1356" s="1021"/>
      <c r="N1356" s="1025"/>
      <c r="O1356" s="1026"/>
      <c r="P1356" s="1128"/>
    </row>
    <row r="1357" spans="1:16" s="1131" customFormat="1" ht="17.25" thickBot="1" x14ac:dyDescent="0.35">
      <c r="A1357" s="1020"/>
      <c r="B1357" s="1022"/>
      <c r="C1357" s="1021"/>
      <c r="D1357" s="1021"/>
      <c r="E1357" s="1022"/>
      <c r="F1357" s="1022"/>
      <c r="G1357" s="1023"/>
      <c r="H1357" s="1021"/>
      <c r="I1357" s="1024"/>
      <c r="J1357" s="1024"/>
      <c r="K1357" s="1024"/>
      <c r="L1357" s="1021"/>
      <c r="M1357" s="1021"/>
      <c r="N1357" s="1025"/>
      <c r="O1357" s="1026"/>
      <c r="P1357" s="1128"/>
    </row>
    <row r="1358" spans="1:16" s="1131" customFormat="1" ht="17.25" thickBot="1" x14ac:dyDescent="0.35">
      <c r="A1358" s="1020"/>
      <c r="B1358" s="1022"/>
      <c r="C1358" s="1021"/>
      <c r="D1358" s="1021"/>
      <c r="E1358" s="1022"/>
      <c r="F1358" s="1408" t="s">
        <v>346</v>
      </c>
      <c r="G1358" s="1409"/>
      <c r="H1358" s="1409"/>
      <c r="I1358" s="1410"/>
      <c r="J1358" s="1024"/>
      <c r="K1358" s="1158">
        <f>+SUM(K1354:K1356)</f>
        <v>135</v>
      </c>
      <c r="L1358" s="1055">
        <f>+SUM(L1354:L1356)</f>
        <v>540</v>
      </c>
      <c r="M1358" s="1021"/>
      <c r="N1358" s="1025"/>
      <c r="O1358" s="1026"/>
      <c r="P1358" s="1128"/>
    </row>
    <row r="1359" spans="1:16" s="1131" customFormat="1" ht="16.5" x14ac:dyDescent="0.3">
      <c r="A1359" s="1020"/>
      <c r="B1359" s="1022"/>
      <c r="C1359" s="1021"/>
      <c r="D1359" s="1021"/>
      <c r="E1359" s="1022"/>
      <c r="F1359" s="1022"/>
      <c r="G1359" s="1023"/>
      <c r="H1359" s="1021"/>
      <c r="I1359" s="1024"/>
      <c r="J1359" s="1024"/>
      <c r="K1359" s="1024"/>
      <c r="L1359" s="1021"/>
      <c r="M1359" s="1021"/>
      <c r="N1359" s="1025"/>
      <c r="O1359" s="1026"/>
      <c r="P1359" s="1128"/>
    </row>
    <row r="1360" spans="1:16" s="1131" customFormat="1" ht="15" customHeight="1" thickBot="1" x14ac:dyDescent="0.35">
      <c r="A1360" s="1020"/>
      <c r="B1360" s="1022"/>
      <c r="C1360" s="1021"/>
      <c r="D1360" s="1021"/>
      <c r="E1360" s="1022"/>
      <c r="F1360" s="1022"/>
      <c r="G1360" s="1023"/>
      <c r="H1360" s="1021"/>
      <c r="I1360" s="1024"/>
      <c r="J1360" s="1024"/>
      <c r="K1360" s="1024"/>
      <c r="L1360" s="1021"/>
      <c r="M1360" s="1021"/>
      <c r="N1360" s="1025"/>
      <c r="O1360" s="1026"/>
      <c r="P1360" s="1128"/>
    </row>
    <row r="1361" spans="1:17" s="1131" customFormat="1" ht="17.25" thickBot="1" x14ac:dyDescent="0.35">
      <c r="A1361" s="1020"/>
      <c r="B1361" s="1022"/>
      <c r="C1361" s="1021"/>
      <c r="D1361" s="1021"/>
      <c r="E1361" s="1022"/>
      <c r="F1361" s="1408" t="s">
        <v>388</v>
      </c>
      <c r="G1361" s="1409"/>
      <c r="H1361" s="1409"/>
      <c r="I1361" s="1410"/>
      <c r="J1361" s="1024"/>
      <c r="K1361" s="1158">
        <f>(+K1341+K1350+K1358)</f>
        <v>325</v>
      </c>
      <c r="L1361" s="1055">
        <f>(+L1341+L1350+L1358)</f>
        <v>940</v>
      </c>
      <c r="M1361" s="1021"/>
      <c r="N1361" s="1065"/>
      <c r="O1361" s="1066"/>
      <c r="P1361" s="1130"/>
    </row>
    <row r="1362" spans="1:17" s="1131" customFormat="1" ht="7.5" customHeight="1" thickBot="1" x14ac:dyDescent="0.35">
      <c r="A1362" s="1020"/>
      <c r="B1362" s="1022"/>
      <c r="C1362" s="1021"/>
      <c r="D1362" s="1021"/>
      <c r="E1362" s="1022"/>
      <c r="F1362" s="1022"/>
      <c r="G1362" s="1023"/>
      <c r="H1362" s="1021"/>
      <c r="I1362" s="1024"/>
      <c r="J1362" s="1024"/>
      <c r="K1362" s="1024"/>
      <c r="L1362" s="1021"/>
      <c r="M1362" s="1021"/>
      <c r="N1362" s="1065"/>
      <c r="O1362" s="1067"/>
      <c r="P1362" s="1130"/>
    </row>
    <row r="1363" spans="1:17" s="1131" customFormat="1" ht="17.25" thickBot="1" x14ac:dyDescent="0.35">
      <c r="A1363" s="1020"/>
      <c r="B1363" s="1022"/>
      <c r="C1363" s="1021"/>
      <c r="D1363" s="1021"/>
      <c r="E1363" s="1022"/>
      <c r="F1363" s="1408" t="s">
        <v>384</v>
      </c>
      <c r="G1363" s="1409"/>
      <c r="H1363" s="1409"/>
      <c r="I1363" s="1410"/>
      <c r="J1363" s="1024"/>
      <c r="K1363" s="1158">
        <f>K1361*$N$2</f>
        <v>130</v>
      </c>
      <c r="L1363" s="1055">
        <f>L1361*$N$2</f>
        <v>376</v>
      </c>
      <c r="M1363" s="1021"/>
      <c r="N1363" s="1025"/>
      <c r="O1363" s="1026"/>
      <c r="P1363" s="1128"/>
    </row>
    <row r="1364" spans="1:17" s="1131" customFormat="1" ht="7.5" customHeight="1" thickBot="1" x14ac:dyDescent="0.35">
      <c r="A1364" s="1020"/>
      <c r="B1364" s="1022"/>
      <c r="C1364" s="1021"/>
      <c r="D1364" s="1021"/>
      <c r="E1364" s="1022"/>
      <c r="F1364" s="1022"/>
      <c r="G1364" s="1023"/>
      <c r="H1364" s="1021"/>
      <c r="I1364" s="1024"/>
      <c r="J1364" s="1024"/>
      <c r="K1364" s="1024"/>
      <c r="L1364" s="1021"/>
      <c r="M1364" s="1021"/>
      <c r="N1364" s="1025"/>
      <c r="O1364" s="1026"/>
      <c r="P1364" s="1128"/>
    </row>
    <row r="1365" spans="1:17" s="1131" customFormat="1" ht="17.25" thickBot="1" x14ac:dyDescent="0.35">
      <c r="A1365" s="1020"/>
      <c r="B1365" s="1022"/>
      <c r="C1365" s="1021"/>
      <c r="D1365" s="1021"/>
      <c r="E1365" s="1022"/>
      <c r="F1365" s="1408" t="s">
        <v>385</v>
      </c>
      <c r="G1365" s="1409"/>
      <c r="H1365" s="1409"/>
      <c r="I1365" s="1410"/>
      <c r="J1365" s="1024"/>
      <c r="K1365" s="1158">
        <f>+K1361+K1363</f>
        <v>455</v>
      </c>
      <c r="L1365" s="1055">
        <f>+L1361+L1363</f>
        <v>1316</v>
      </c>
      <c r="M1365" s="1021"/>
      <c r="N1365" s="1025"/>
      <c r="O1365" s="1026"/>
      <c r="P1365" s="1128"/>
    </row>
    <row r="1366" spans="1:17" s="1131" customFormat="1" ht="17.25" thickBot="1" x14ac:dyDescent="0.35">
      <c r="A1366" s="1020"/>
      <c r="B1366" s="1022"/>
      <c r="C1366" s="1021"/>
      <c r="D1366" s="1021"/>
      <c r="E1366" s="1022"/>
      <c r="F1366" s="1061"/>
      <c r="G1366" s="1062"/>
      <c r="H1366" s="1063"/>
      <c r="I1366" s="1064"/>
      <c r="J1366" s="1024"/>
      <c r="K1366" s="1159"/>
      <c r="L1366" s="1068">
        <f>L1365/I1325</f>
        <v>329</v>
      </c>
      <c r="M1366" s="1069">
        <f>(K1365-L1366)*I1325</f>
        <v>504</v>
      </c>
      <c r="N1366" s="1025"/>
      <c r="O1366" s="1026"/>
      <c r="P1366" s="1128"/>
    </row>
    <row r="1369" spans="1:17" ht="16.5" x14ac:dyDescent="0.3">
      <c r="A1369" s="1020"/>
      <c r="B1369" s="1105" t="s">
        <v>379</v>
      </c>
      <c r="C1369" s="1038"/>
      <c r="D1369" s="1414" t="s">
        <v>341</v>
      </c>
      <c r="E1369" s="1414"/>
      <c r="F1369" s="1414"/>
      <c r="G1369" s="1414"/>
      <c r="H1369" s="1038"/>
      <c r="I1369" s="1039" t="s">
        <v>25</v>
      </c>
      <c r="J1369" s="1040"/>
      <c r="K1369" s="1039" t="s">
        <v>24</v>
      </c>
      <c r="L1369" s="1021"/>
      <c r="M1369" s="1021"/>
      <c r="N1369" s="1025"/>
      <c r="O1369" s="1026"/>
      <c r="P1369" s="1128"/>
    </row>
    <row r="1370" spans="1:17" s="1037" customFormat="1" ht="30.75" customHeight="1" x14ac:dyDescent="0.25">
      <c r="A1370" s="1033"/>
      <c r="B1370" s="1074">
        <f>'(01)A. TRABAJO EXTRA.'!B66</f>
        <v>1207.01</v>
      </c>
      <c r="C1370" s="1034"/>
      <c r="D1370" s="1400" t="str">
        <f>'(01)A. TRABAJO EXTRA.'!C66</f>
        <v>EXTINTOR DE FUEGO DE 20 Lb</v>
      </c>
      <c r="E1370" s="1401"/>
      <c r="F1370" s="1401"/>
      <c r="G1370" s="1401"/>
      <c r="H1370" s="1075"/>
      <c r="I1370" s="1074">
        <f>'(01)A. TRABAJO EXTRA.'!G66</f>
        <v>1</v>
      </c>
      <c r="J1370" s="1076"/>
      <c r="K1370" s="1155" t="str">
        <f>'(01)A. TRABAJO EXTRA.'!F66</f>
        <v>Unidad</v>
      </c>
      <c r="L1370" s="1034"/>
      <c r="M1370" s="1034"/>
      <c r="N1370" s="1035"/>
      <c r="O1370" s="1036"/>
      <c r="P1370" s="1129"/>
      <c r="Q1370" s="1132"/>
    </row>
    <row r="1371" spans="1:17" ht="17.25" thickBot="1" x14ac:dyDescent="0.35">
      <c r="A1371" s="1020"/>
      <c r="B1371" s="1022"/>
      <c r="C1371" s="1021"/>
      <c r="D1371" s="1021"/>
      <c r="E1371" s="1022"/>
      <c r="F1371" s="1022"/>
      <c r="G1371" s="1023"/>
      <c r="H1371" s="1021"/>
      <c r="I1371" s="1024"/>
      <c r="J1371" s="1024"/>
      <c r="K1371" s="1024"/>
      <c r="L1371" s="1021"/>
      <c r="M1371" s="1021"/>
      <c r="N1371" s="1025"/>
      <c r="O1371" s="1026"/>
      <c r="P1371" s="1128"/>
    </row>
    <row r="1372" spans="1:17" ht="17.25" thickBot="1" x14ac:dyDescent="0.35">
      <c r="A1372" s="1020"/>
      <c r="B1372" s="1389" t="s">
        <v>343</v>
      </c>
      <c r="C1372" s="1390"/>
      <c r="D1372" s="1390"/>
      <c r="E1372" s="1390"/>
      <c r="F1372" s="1390"/>
      <c r="G1372" s="1391"/>
      <c r="H1372" s="1021"/>
      <c r="I1372" s="1024"/>
      <c r="J1372" s="1024"/>
      <c r="K1372" s="1024"/>
      <c r="L1372" s="1021"/>
      <c r="M1372" s="1021"/>
      <c r="N1372" s="1025"/>
      <c r="O1372" s="1026"/>
      <c r="P1372" s="1128"/>
    </row>
    <row r="1373" spans="1:17" ht="16.5" x14ac:dyDescent="0.3">
      <c r="A1373" s="1020"/>
      <c r="B1373" s="1042" t="s">
        <v>49</v>
      </c>
      <c r="C1373" s="1406" t="s">
        <v>341</v>
      </c>
      <c r="D1373" s="1407"/>
      <c r="E1373" s="1041" t="s">
        <v>380</v>
      </c>
      <c r="F1373" s="1042" t="s">
        <v>25</v>
      </c>
      <c r="G1373" s="1043" t="s">
        <v>24</v>
      </c>
      <c r="H1373" s="1044"/>
      <c r="I1373" s="1039" t="s">
        <v>342</v>
      </c>
      <c r="J1373" s="1040"/>
      <c r="K1373" s="1156" t="s">
        <v>27</v>
      </c>
      <c r="L1373" s="1045" t="s">
        <v>381</v>
      </c>
      <c r="M1373" s="1021"/>
      <c r="N1373" s="1025"/>
      <c r="O1373" s="1026"/>
      <c r="P1373" s="1128"/>
    </row>
    <row r="1374" spans="1:17" ht="33" customHeight="1" x14ac:dyDescent="0.3">
      <c r="A1374" s="1020"/>
      <c r="B1374" s="1060">
        <v>1</v>
      </c>
      <c r="C1374" s="1402" t="s">
        <v>600</v>
      </c>
      <c r="D1374" s="1403"/>
      <c r="E1374" s="1046">
        <f>I1370*2</f>
        <v>2</v>
      </c>
      <c r="F1374" s="1047">
        <v>1</v>
      </c>
      <c r="G1374" s="1048" t="s">
        <v>44</v>
      </c>
      <c r="H1374" s="1049"/>
      <c r="I1374" s="1050">
        <v>1325</v>
      </c>
      <c r="J1374" s="1051"/>
      <c r="K1374" s="1157">
        <f>+F1374*I1374</f>
        <v>1325</v>
      </c>
      <c r="L1374" s="1052">
        <f>E1374*I1374</f>
        <v>2650</v>
      </c>
      <c r="M1374" s="1021"/>
      <c r="N1374" s="1025"/>
      <c r="O1374" s="1026"/>
      <c r="P1374" s="1128"/>
    </row>
    <row r="1375" spans="1:17" ht="16.5" x14ac:dyDescent="0.3">
      <c r="A1375" s="1020"/>
      <c r="B1375" s="1060"/>
      <c r="C1375" s="1415"/>
      <c r="D1375" s="1405"/>
      <c r="E1375" s="1046"/>
      <c r="F1375" s="1047"/>
      <c r="G1375" s="1048"/>
      <c r="H1375" s="1049"/>
      <c r="I1375" s="1050">
        <f>IF(C1375=0,0,VLOOKUP(C1375,Tabla1[],3,FALSE))</f>
        <v>0</v>
      </c>
      <c r="J1375" s="1051"/>
      <c r="K1375" s="1157">
        <f t="shared" ref="K1375:K1384" si="192">+F1375*I1375</f>
        <v>0</v>
      </c>
      <c r="L1375" s="1052">
        <f t="shared" ref="L1375:L1384" si="193">E1375*I1375</f>
        <v>0</v>
      </c>
      <c r="M1375" s="1021"/>
      <c r="N1375" s="1025"/>
      <c r="O1375" s="1026"/>
      <c r="P1375" s="1128"/>
    </row>
    <row r="1376" spans="1:17" ht="16.5" x14ac:dyDescent="0.3">
      <c r="A1376" s="1020"/>
      <c r="B1376" s="1060"/>
      <c r="C1376" s="1404"/>
      <c r="D1376" s="1405"/>
      <c r="E1376" s="1046"/>
      <c r="F1376" s="1047"/>
      <c r="G1376" s="1048"/>
      <c r="H1376" s="1049"/>
      <c r="I1376" s="1050">
        <f>IF(C1376=0,0,VLOOKUP(C1376,Tabla1[],3,FALSE))</f>
        <v>0</v>
      </c>
      <c r="J1376" s="1051"/>
      <c r="K1376" s="1157">
        <f t="shared" si="192"/>
        <v>0</v>
      </c>
      <c r="L1376" s="1052">
        <f t="shared" si="193"/>
        <v>0</v>
      </c>
      <c r="M1376" s="1021"/>
      <c r="N1376" s="1025"/>
      <c r="O1376" s="1026"/>
      <c r="P1376" s="1128"/>
    </row>
    <row r="1377" spans="1:16" ht="16.5" x14ac:dyDescent="0.3">
      <c r="A1377" s="1020"/>
      <c r="B1377" s="1060"/>
      <c r="C1377" s="1411"/>
      <c r="D1377" s="1411"/>
      <c r="E1377" s="1046"/>
      <c r="F1377" s="1047"/>
      <c r="G1377" s="1048"/>
      <c r="H1377" s="1049"/>
      <c r="I1377" s="1050">
        <f>IF(C1377=0,0,VLOOKUP(C1377,Tabla1[],3,FALSE))</f>
        <v>0</v>
      </c>
      <c r="J1377" s="1051"/>
      <c r="K1377" s="1157">
        <f t="shared" si="192"/>
        <v>0</v>
      </c>
      <c r="L1377" s="1052">
        <f t="shared" si="193"/>
        <v>0</v>
      </c>
      <c r="M1377" s="1021"/>
      <c r="N1377" s="1025"/>
      <c r="O1377" s="1026"/>
      <c r="P1377" s="1128"/>
    </row>
    <row r="1378" spans="1:16" ht="16.5" x14ac:dyDescent="0.3">
      <c r="A1378" s="1020"/>
      <c r="B1378" s="1060"/>
      <c r="C1378" s="1413"/>
      <c r="D1378" s="1413"/>
      <c r="E1378" s="1046"/>
      <c r="F1378" s="1047"/>
      <c r="G1378" s="1048"/>
      <c r="H1378" s="1049"/>
      <c r="I1378" s="1050">
        <f>IF(C1378=0,0,VLOOKUP(C1378,Tabla1[],3,FALSE))</f>
        <v>0</v>
      </c>
      <c r="J1378" s="1051"/>
      <c r="K1378" s="1157">
        <f t="shared" si="192"/>
        <v>0</v>
      </c>
      <c r="L1378" s="1052">
        <f t="shared" si="193"/>
        <v>0</v>
      </c>
      <c r="M1378" s="1021"/>
      <c r="N1378" s="1025"/>
      <c r="O1378" s="1026"/>
      <c r="P1378" s="1128"/>
    </row>
    <row r="1379" spans="1:16" ht="16.5" x14ac:dyDescent="0.3">
      <c r="A1379" s="1020"/>
      <c r="B1379" s="1060"/>
      <c r="C1379" s="1413"/>
      <c r="D1379" s="1413"/>
      <c r="E1379" s="1046"/>
      <c r="F1379" s="1047"/>
      <c r="G1379" s="1048"/>
      <c r="H1379" s="1049"/>
      <c r="I1379" s="1050">
        <f>IF(C1379=0,0,VLOOKUP(C1379,Tabla1[],3,FALSE))</f>
        <v>0</v>
      </c>
      <c r="J1379" s="1051"/>
      <c r="K1379" s="1157">
        <f t="shared" si="192"/>
        <v>0</v>
      </c>
      <c r="L1379" s="1052">
        <f t="shared" si="193"/>
        <v>0</v>
      </c>
      <c r="M1379" s="1021"/>
      <c r="N1379" s="1025"/>
      <c r="O1379" s="1026"/>
      <c r="P1379" s="1128"/>
    </row>
    <row r="1380" spans="1:16" ht="16.5" x14ac:dyDescent="0.3">
      <c r="A1380" s="1020"/>
      <c r="B1380" s="1060"/>
      <c r="C1380" s="1413"/>
      <c r="D1380" s="1413"/>
      <c r="E1380" s="1046"/>
      <c r="F1380" s="1047"/>
      <c r="G1380" s="1048"/>
      <c r="H1380" s="1049"/>
      <c r="I1380" s="1050">
        <f>IF(C1380=0,0,VLOOKUP(C1380,Tabla1[],3,FALSE))</f>
        <v>0</v>
      </c>
      <c r="J1380" s="1051"/>
      <c r="K1380" s="1157">
        <f t="shared" si="192"/>
        <v>0</v>
      </c>
      <c r="L1380" s="1052">
        <f t="shared" si="193"/>
        <v>0</v>
      </c>
      <c r="M1380" s="1021"/>
      <c r="N1380" s="1025"/>
      <c r="O1380" s="1026"/>
      <c r="P1380" s="1128"/>
    </row>
    <row r="1381" spans="1:16" ht="16.5" x14ac:dyDescent="0.3">
      <c r="A1381" s="1020"/>
      <c r="B1381" s="1060"/>
      <c r="C1381" s="1413"/>
      <c r="D1381" s="1413"/>
      <c r="E1381" s="1046"/>
      <c r="F1381" s="1047"/>
      <c r="G1381" s="1048"/>
      <c r="H1381" s="1049"/>
      <c r="I1381" s="1050">
        <f>IF(C1381=0,0,VLOOKUP(C1381,Tabla1[],3,FALSE))</f>
        <v>0</v>
      </c>
      <c r="J1381" s="1051"/>
      <c r="K1381" s="1157">
        <f t="shared" si="192"/>
        <v>0</v>
      </c>
      <c r="L1381" s="1052">
        <f t="shared" si="193"/>
        <v>0</v>
      </c>
      <c r="M1381" s="1021"/>
      <c r="N1381" s="1025"/>
      <c r="O1381" s="1026"/>
      <c r="P1381" s="1128"/>
    </row>
    <row r="1382" spans="1:16" ht="16.5" x14ac:dyDescent="0.3">
      <c r="A1382" s="1020"/>
      <c r="B1382" s="1060"/>
      <c r="C1382" s="1413"/>
      <c r="D1382" s="1413"/>
      <c r="E1382" s="1046"/>
      <c r="F1382" s="1047"/>
      <c r="G1382" s="1048"/>
      <c r="H1382" s="1049"/>
      <c r="I1382" s="1050">
        <f>IF(C1382=0,0,VLOOKUP(C1382,Tabla1[],3,FALSE))</f>
        <v>0</v>
      </c>
      <c r="J1382" s="1051"/>
      <c r="K1382" s="1157">
        <f t="shared" si="192"/>
        <v>0</v>
      </c>
      <c r="L1382" s="1052">
        <f t="shared" si="193"/>
        <v>0</v>
      </c>
      <c r="M1382" s="1021"/>
      <c r="N1382" s="1025"/>
      <c r="O1382" s="1026"/>
      <c r="P1382" s="1128"/>
    </row>
    <row r="1383" spans="1:16" s="1131" customFormat="1" ht="16.5" x14ac:dyDescent="0.3">
      <c r="A1383" s="1020"/>
      <c r="B1383" s="1060"/>
      <c r="C1383" s="1413"/>
      <c r="D1383" s="1413"/>
      <c r="E1383" s="1046"/>
      <c r="F1383" s="1047"/>
      <c r="G1383" s="1048"/>
      <c r="H1383" s="1049"/>
      <c r="I1383" s="1050">
        <f>IF(C1383=0,0,VLOOKUP(C1383,Tabla1[],3,FALSE))</f>
        <v>0</v>
      </c>
      <c r="J1383" s="1051"/>
      <c r="K1383" s="1157">
        <f t="shared" si="192"/>
        <v>0</v>
      </c>
      <c r="L1383" s="1052">
        <f t="shared" si="193"/>
        <v>0</v>
      </c>
      <c r="M1383" s="1021"/>
      <c r="N1383" s="1025"/>
      <c r="O1383" s="1026"/>
      <c r="P1383" s="1128"/>
    </row>
    <row r="1384" spans="1:16" s="1131" customFormat="1" ht="16.5" x14ac:dyDescent="0.3">
      <c r="A1384" s="1020"/>
      <c r="B1384" s="1060"/>
      <c r="C1384" s="1413"/>
      <c r="D1384" s="1413"/>
      <c r="E1384" s="1046"/>
      <c r="F1384" s="1047"/>
      <c r="G1384" s="1048"/>
      <c r="H1384" s="1049"/>
      <c r="I1384" s="1050">
        <f>IF(C1384=0,0,VLOOKUP(C1384,Tabla1[],3,FALSE))</f>
        <v>0</v>
      </c>
      <c r="J1384" s="1051"/>
      <c r="K1384" s="1157">
        <f t="shared" si="192"/>
        <v>0</v>
      </c>
      <c r="L1384" s="1052">
        <f t="shared" si="193"/>
        <v>0</v>
      </c>
      <c r="M1384" s="1021"/>
      <c r="N1384" s="1025"/>
      <c r="O1384" s="1026"/>
      <c r="P1384" s="1128"/>
    </row>
    <row r="1385" spans="1:16" s="1131" customFormat="1" ht="17.25" thickBot="1" x14ac:dyDescent="0.35">
      <c r="A1385" s="1020"/>
      <c r="B1385" s="1022"/>
      <c r="C1385" s="1021"/>
      <c r="D1385" s="1021"/>
      <c r="E1385" s="1022"/>
      <c r="F1385" s="1022"/>
      <c r="G1385" s="1023"/>
      <c r="H1385" s="1021"/>
      <c r="I1385" s="1024"/>
      <c r="J1385" s="1024"/>
      <c r="K1385" s="1024"/>
      <c r="L1385" s="1021"/>
      <c r="M1385" s="1021"/>
      <c r="N1385" s="1025"/>
      <c r="O1385" s="1026"/>
      <c r="P1385" s="1128"/>
    </row>
    <row r="1386" spans="1:16" s="1131" customFormat="1" ht="17.25" thickBot="1" x14ac:dyDescent="0.35">
      <c r="A1386" s="1020"/>
      <c r="B1386" s="1022"/>
      <c r="C1386" s="1021"/>
      <c r="D1386" s="1021"/>
      <c r="E1386" s="1022"/>
      <c r="F1386" s="1408" t="s">
        <v>344</v>
      </c>
      <c r="G1386" s="1409"/>
      <c r="H1386" s="1409"/>
      <c r="I1386" s="1410"/>
      <c r="J1386" s="1024"/>
      <c r="K1386" s="1158">
        <f>+SUM(K1374:K1384)</f>
        <v>1325</v>
      </c>
      <c r="L1386" s="1055">
        <f>+SUM(L1374:L1384)</f>
        <v>2650</v>
      </c>
      <c r="M1386" s="1021"/>
      <c r="N1386" s="1025"/>
      <c r="O1386" s="1026"/>
      <c r="P1386" s="1128"/>
    </row>
    <row r="1387" spans="1:16" s="1131" customFormat="1" ht="17.25" thickBot="1" x14ac:dyDescent="0.35">
      <c r="A1387" s="1020"/>
      <c r="B1387" s="1022"/>
      <c r="C1387" s="1021"/>
      <c r="D1387" s="1021"/>
      <c r="E1387" s="1022"/>
      <c r="F1387" s="1022"/>
      <c r="G1387" s="1023"/>
      <c r="H1387" s="1021"/>
      <c r="I1387" s="1024"/>
      <c r="J1387" s="1024"/>
      <c r="K1387" s="1024"/>
      <c r="L1387" s="1021"/>
      <c r="M1387" s="1021"/>
      <c r="N1387" s="1025"/>
      <c r="O1387" s="1026"/>
      <c r="P1387" s="1128"/>
    </row>
    <row r="1388" spans="1:16" s="1131" customFormat="1" ht="17.25" thickBot="1" x14ac:dyDescent="0.35">
      <c r="A1388" s="1020"/>
      <c r="B1388" s="1389" t="s">
        <v>382</v>
      </c>
      <c r="C1388" s="1390"/>
      <c r="D1388" s="1390"/>
      <c r="E1388" s="1390"/>
      <c r="F1388" s="1390"/>
      <c r="G1388" s="1391"/>
      <c r="H1388" s="1021"/>
      <c r="I1388" s="1024"/>
      <c r="J1388" s="1024"/>
      <c r="K1388" s="1024"/>
      <c r="L1388" s="1021"/>
      <c r="M1388" s="1021"/>
      <c r="N1388" s="1025"/>
      <c r="O1388" s="1026"/>
      <c r="P1388" s="1128"/>
    </row>
    <row r="1389" spans="1:16" s="1131" customFormat="1" ht="16.5" x14ac:dyDescent="0.3">
      <c r="A1389" s="1020"/>
      <c r="B1389" s="1056" t="s">
        <v>49</v>
      </c>
      <c r="C1389" s="1392" t="s">
        <v>341</v>
      </c>
      <c r="D1389" s="1393"/>
      <c r="E1389" s="1041" t="s">
        <v>380</v>
      </c>
      <c r="F1389" s="1056" t="s">
        <v>25</v>
      </c>
      <c r="G1389" s="1043" t="s">
        <v>24</v>
      </c>
      <c r="H1389" s="1038"/>
      <c r="I1389" s="1039" t="s">
        <v>342</v>
      </c>
      <c r="J1389" s="1040"/>
      <c r="K1389" s="1039" t="s">
        <v>27</v>
      </c>
      <c r="L1389" s="1045" t="s">
        <v>381</v>
      </c>
      <c r="M1389" s="1021"/>
      <c r="N1389" s="1025"/>
      <c r="O1389" s="1026"/>
      <c r="P1389" s="1128"/>
    </row>
    <row r="1390" spans="1:16" s="1131" customFormat="1" ht="16.5" x14ac:dyDescent="0.3">
      <c r="A1390" s="1020"/>
      <c r="B1390" s="1060"/>
      <c r="C1390" s="1382"/>
      <c r="D1390" s="1383"/>
      <c r="E1390" s="1046"/>
      <c r="F1390" s="1047"/>
      <c r="G1390" s="1048"/>
      <c r="H1390" s="1049"/>
      <c r="I1390" s="1050">
        <f>IF(C1390=0,0,VLOOKUP(C1390,Tabla3[],3,FALSE))</f>
        <v>0</v>
      </c>
      <c r="J1390" s="1024"/>
      <c r="K1390" s="1157">
        <f>+F1390*I1390</f>
        <v>0</v>
      </c>
      <c r="L1390" s="1052">
        <f>E1390*I1390</f>
        <v>0</v>
      </c>
      <c r="M1390" s="1021"/>
      <c r="N1390" s="1025"/>
      <c r="O1390" s="1026"/>
      <c r="P1390" s="1128"/>
    </row>
    <row r="1391" spans="1:16" s="1131" customFormat="1" ht="16.5" x14ac:dyDescent="0.3">
      <c r="A1391" s="1020"/>
      <c r="B1391" s="1060"/>
      <c r="C1391" s="1382"/>
      <c r="D1391" s="1383"/>
      <c r="E1391" s="1057"/>
      <c r="F1391" s="1053"/>
      <c r="G1391" s="1054"/>
      <c r="H1391" s="1021"/>
      <c r="I1391" s="1050">
        <f>IF(C1391=0,0,VLOOKUP(C1391,Tabla3[],3,FALSE))</f>
        <v>0</v>
      </c>
      <c r="J1391" s="1024"/>
      <c r="K1391" s="1157">
        <f t="shared" ref="K1391:K1393" si="194">+F1391*I1391</f>
        <v>0</v>
      </c>
      <c r="L1391" s="1052">
        <f t="shared" ref="L1391:L1393" si="195">E1391*I1391</f>
        <v>0</v>
      </c>
      <c r="M1391" s="1021"/>
      <c r="N1391" s="1025"/>
      <c r="O1391" s="1026"/>
      <c r="P1391" s="1128"/>
    </row>
    <row r="1392" spans="1:16" s="1131" customFormat="1" ht="16.5" x14ac:dyDescent="0.3">
      <c r="A1392" s="1020"/>
      <c r="B1392" s="1060"/>
      <c r="C1392" s="1382"/>
      <c r="D1392" s="1383"/>
      <c r="E1392" s="1057"/>
      <c r="F1392" s="1053"/>
      <c r="G1392" s="1054"/>
      <c r="H1392" s="1021"/>
      <c r="I1392" s="1050">
        <f>IF(C1392=0,0,VLOOKUP(C1392,Tabla3[],3,FALSE))</f>
        <v>0</v>
      </c>
      <c r="J1392" s="1024"/>
      <c r="K1392" s="1157">
        <f t="shared" si="194"/>
        <v>0</v>
      </c>
      <c r="L1392" s="1052">
        <f t="shared" si="195"/>
        <v>0</v>
      </c>
      <c r="M1392" s="1021"/>
      <c r="N1392" s="1025"/>
      <c r="O1392" s="1026"/>
      <c r="P1392" s="1128"/>
    </row>
    <row r="1393" spans="1:16" s="1131" customFormat="1" ht="16.5" x14ac:dyDescent="0.3">
      <c r="A1393" s="1020"/>
      <c r="B1393" s="1060"/>
      <c r="C1393" s="1384"/>
      <c r="D1393" s="1385"/>
      <c r="E1393" s="1057"/>
      <c r="F1393" s="1053"/>
      <c r="G1393" s="1054"/>
      <c r="H1393" s="1021"/>
      <c r="I1393" s="1050">
        <f>IF(C1393=0,0,VLOOKUP(C1393,Tabla3[],3,FALSE))</f>
        <v>0</v>
      </c>
      <c r="J1393" s="1024"/>
      <c r="K1393" s="1157">
        <f t="shared" si="194"/>
        <v>0</v>
      </c>
      <c r="L1393" s="1052">
        <f t="shared" si="195"/>
        <v>0</v>
      </c>
      <c r="M1393" s="1021"/>
      <c r="N1393" s="1025"/>
      <c r="O1393" s="1026"/>
      <c r="P1393" s="1128"/>
    </row>
    <row r="1394" spans="1:16" s="1131" customFormat="1" ht="17.25" thickBot="1" x14ac:dyDescent="0.35">
      <c r="A1394" s="1020"/>
      <c r="B1394" s="1022"/>
      <c r="C1394" s="1021"/>
      <c r="D1394" s="1021"/>
      <c r="E1394" s="1022"/>
      <c r="F1394" s="1022"/>
      <c r="G1394" s="1023"/>
      <c r="H1394" s="1021"/>
      <c r="I1394" s="1024"/>
      <c r="J1394" s="1024"/>
      <c r="K1394" s="1024"/>
      <c r="L1394" s="1021"/>
      <c r="M1394" s="1021"/>
      <c r="N1394" s="1025"/>
      <c r="O1394" s="1026"/>
      <c r="P1394" s="1128"/>
    </row>
    <row r="1395" spans="1:16" s="1131" customFormat="1" ht="17.25" thickBot="1" x14ac:dyDescent="0.35">
      <c r="A1395" s="1020"/>
      <c r="B1395" s="1022"/>
      <c r="C1395" s="1021"/>
      <c r="D1395" s="1021"/>
      <c r="E1395" s="1022"/>
      <c r="F1395" s="1408" t="s">
        <v>387</v>
      </c>
      <c r="G1395" s="1409"/>
      <c r="H1395" s="1409"/>
      <c r="I1395" s="1410"/>
      <c r="J1395" s="1024"/>
      <c r="K1395" s="1158">
        <f>+SUM(K1390:K1393)</f>
        <v>0</v>
      </c>
      <c r="L1395" s="1055">
        <f>+SUM(L1390:L1393)</f>
        <v>0</v>
      </c>
      <c r="M1395" s="1021"/>
      <c r="N1395" s="1025"/>
      <c r="O1395" s="1026"/>
      <c r="P1395" s="1128"/>
    </row>
    <row r="1396" spans="1:16" s="1131" customFormat="1" ht="17.25" thickBot="1" x14ac:dyDescent="0.35">
      <c r="A1396" s="1020"/>
      <c r="B1396" s="1022"/>
      <c r="C1396" s="1021"/>
      <c r="D1396" s="1021"/>
      <c r="E1396" s="1022"/>
      <c r="F1396" s="1022"/>
      <c r="G1396" s="1023"/>
      <c r="H1396" s="1021"/>
      <c r="I1396" s="1024"/>
      <c r="J1396" s="1024"/>
      <c r="K1396" s="1024"/>
      <c r="L1396" s="1021"/>
      <c r="M1396" s="1021"/>
      <c r="N1396" s="1025"/>
      <c r="O1396" s="1026"/>
      <c r="P1396" s="1128"/>
    </row>
    <row r="1397" spans="1:16" s="1131" customFormat="1" ht="17.25" thickBot="1" x14ac:dyDescent="0.35">
      <c r="A1397" s="1020"/>
      <c r="B1397" s="1389" t="s">
        <v>345</v>
      </c>
      <c r="C1397" s="1390"/>
      <c r="D1397" s="1390"/>
      <c r="E1397" s="1390"/>
      <c r="F1397" s="1390"/>
      <c r="G1397" s="1391"/>
      <c r="H1397" s="1021"/>
      <c r="I1397" s="1024"/>
      <c r="J1397" s="1024"/>
      <c r="K1397" s="1024"/>
      <c r="L1397" s="1021"/>
      <c r="M1397" s="1021"/>
      <c r="N1397" s="1025"/>
      <c r="O1397" s="1026"/>
      <c r="P1397" s="1128"/>
    </row>
    <row r="1398" spans="1:16" s="1131" customFormat="1" ht="16.5" x14ac:dyDescent="0.3">
      <c r="A1398" s="1020"/>
      <c r="B1398" s="1056" t="s">
        <v>49</v>
      </c>
      <c r="C1398" s="1392" t="s">
        <v>341</v>
      </c>
      <c r="D1398" s="1393"/>
      <c r="E1398" s="1041" t="s">
        <v>380</v>
      </c>
      <c r="F1398" s="1056" t="s">
        <v>25</v>
      </c>
      <c r="G1398" s="1043" t="s">
        <v>24</v>
      </c>
      <c r="H1398" s="1038"/>
      <c r="I1398" s="1039" t="s">
        <v>342</v>
      </c>
      <c r="J1398" s="1040"/>
      <c r="K1398" s="1039" t="s">
        <v>27</v>
      </c>
      <c r="L1398" s="1045" t="s">
        <v>381</v>
      </c>
      <c r="M1398" s="1021"/>
      <c r="N1398" s="1025"/>
      <c r="O1398" s="1026"/>
      <c r="P1398" s="1128"/>
    </row>
    <row r="1399" spans="1:16" s="1131" customFormat="1" ht="16.5" x14ac:dyDescent="0.3">
      <c r="A1399" s="1020"/>
      <c r="B1399" s="1060">
        <v>1</v>
      </c>
      <c r="C1399" s="1394" t="s">
        <v>548</v>
      </c>
      <c r="D1399" s="1394"/>
      <c r="E1399" s="1046">
        <f>I1370</f>
        <v>1</v>
      </c>
      <c r="F1399" s="1047">
        <f>ROUND(E1399/I1370,2)</f>
        <v>1</v>
      </c>
      <c r="G1399" s="1048" t="str">
        <f>IF(C1399=0,0,VLOOKUP(C1399,Tabla2[],2,FALSE))</f>
        <v>Unidad</v>
      </c>
      <c r="H1399" s="1049"/>
      <c r="I1399" s="1050">
        <f>IF(C1399=0,0,VLOOKUP(C1399,Tabla2[],3,FALSE))</f>
        <v>50</v>
      </c>
      <c r="J1399" s="1024"/>
      <c r="K1399" s="1157">
        <f>+F1399*I1399</f>
        <v>50</v>
      </c>
      <c r="L1399" s="1052">
        <f>E1399*I1399</f>
        <v>50</v>
      </c>
      <c r="M1399" s="1021"/>
      <c r="N1399" s="1025"/>
      <c r="O1399" s="1026"/>
      <c r="P1399" s="1128"/>
    </row>
    <row r="1400" spans="1:16" s="1131" customFormat="1" ht="16.5" x14ac:dyDescent="0.3">
      <c r="A1400" s="1020"/>
      <c r="B1400" s="1060"/>
      <c r="C1400" s="1411"/>
      <c r="D1400" s="1411"/>
      <c r="E1400" s="1046"/>
      <c r="F1400" s="1047"/>
      <c r="G1400" s="1048"/>
      <c r="H1400" s="1021"/>
      <c r="I1400" s="1050">
        <f>IF(C1400=0,0,VLOOKUP(C1400,Tabla2[],3,FALSE))</f>
        <v>0</v>
      </c>
      <c r="J1400" s="1024"/>
      <c r="K1400" s="1157">
        <f>+F1400*I1400</f>
        <v>0</v>
      </c>
      <c r="L1400" s="1052">
        <f t="shared" ref="L1400:L1401" si="196">E1400*I1400</f>
        <v>0</v>
      </c>
      <c r="M1400" s="1021"/>
      <c r="N1400" s="1025"/>
      <c r="O1400" s="1026"/>
      <c r="P1400" s="1128"/>
    </row>
    <row r="1401" spans="1:16" s="1131" customFormat="1" ht="16.5" x14ac:dyDescent="0.3">
      <c r="A1401" s="1020"/>
      <c r="B1401" s="1060"/>
      <c r="C1401" s="1412"/>
      <c r="D1401" s="1412"/>
      <c r="E1401" s="1046"/>
      <c r="F1401" s="1053"/>
      <c r="G1401" s="1048"/>
      <c r="H1401" s="1021"/>
      <c r="I1401" s="1050">
        <f>IF(C1401=0,0,VLOOKUP(C1401,Tabla2[],3,FALSE))</f>
        <v>0</v>
      </c>
      <c r="J1401" s="1024"/>
      <c r="K1401" s="1157">
        <f t="shared" ref="K1401" si="197">+F1401*I1401</f>
        <v>0</v>
      </c>
      <c r="L1401" s="1052">
        <f t="shared" si="196"/>
        <v>0</v>
      </c>
      <c r="M1401" s="1021"/>
      <c r="N1401" s="1025"/>
      <c r="O1401" s="1026"/>
      <c r="P1401" s="1128"/>
    </row>
    <row r="1402" spans="1:16" s="1131" customFormat="1" ht="17.25" thickBot="1" x14ac:dyDescent="0.35">
      <c r="A1402" s="1020"/>
      <c r="B1402" s="1022"/>
      <c r="C1402" s="1021"/>
      <c r="D1402" s="1021"/>
      <c r="E1402" s="1022"/>
      <c r="F1402" s="1022"/>
      <c r="G1402" s="1023"/>
      <c r="H1402" s="1021"/>
      <c r="I1402" s="1024"/>
      <c r="J1402" s="1024"/>
      <c r="K1402" s="1024"/>
      <c r="L1402" s="1021"/>
      <c r="M1402" s="1021"/>
      <c r="N1402" s="1025"/>
      <c r="O1402" s="1026"/>
      <c r="P1402" s="1128"/>
    </row>
    <row r="1403" spans="1:16" s="1131" customFormat="1" ht="17.25" thickBot="1" x14ac:dyDescent="0.35">
      <c r="A1403" s="1020"/>
      <c r="B1403" s="1022"/>
      <c r="C1403" s="1021"/>
      <c r="D1403" s="1021"/>
      <c r="E1403" s="1022"/>
      <c r="F1403" s="1408" t="s">
        <v>346</v>
      </c>
      <c r="G1403" s="1409"/>
      <c r="H1403" s="1409"/>
      <c r="I1403" s="1410"/>
      <c r="J1403" s="1024"/>
      <c r="K1403" s="1158">
        <f>+SUM(K1399:K1401)</f>
        <v>50</v>
      </c>
      <c r="L1403" s="1055">
        <f>+SUM(L1399:L1401)</f>
        <v>50</v>
      </c>
      <c r="M1403" s="1021"/>
      <c r="N1403" s="1025"/>
      <c r="O1403" s="1026"/>
      <c r="P1403" s="1128"/>
    </row>
    <row r="1404" spans="1:16" s="1131" customFormat="1" ht="16.5" x14ac:dyDescent="0.3">
      <c r="A1404" s="1020"/>
      <c r="B1404" s="1022"/>
      <c r="C1404" s="1021"/>
      <c r="D1404" s="1021"/>
      <c r="E1404" s="1022"/>
      <c r="F1404" s="1022"/>
      <c r="G1404" s="1023"/>
      <c r="H1404" s="1021"/>
      <c r="I1404" s="1024"/>
      <c r="J1404" s="1024"/>
      <c r="K1404" s="1024"/>
      <c r="L1404" s="1021"/>
      <c r="M1404" s="1021"/>
      <c r="N1404" s="1025"/>
      <c r="O1404" s="1026"/>
      <c r="P1404" s="1128"/>
    </row>
    <row r="1405" spans="1:16" s="1131" customFormat="1" ht="15" customHeight="1" thickBot="1" x14ac:dyDescent="0.35">
      <c r="A1405" s="1020"/>
      <c r="B1405" s="1022"/>
      <c r="C1405" s="1021"/>
      <c r="D1405" s="1021"/>
      <c r="E1405" s="1022"/>
      <c r="F1405" s="1022"/>
      <c r="G1405" s="1023"/>
      <c r="H1405" s="1021"/>
      <c r="I1405" s="1024"/>
      <c r="J1405" s="1024"/>
      <c r="K1405" s="1024"/>
      <c r="L1405" s="1021"/>
      <c r="M1405" s="1021"/>
      <c r="N1405" s="1025"/>
      <c r="O1405" s="1026"/>
      <c r="P1405" s="1128"/>
    </row>
    <row r="1406" spans="1:16" s="1131" customFormat="1" ht="17.25" thickBot="1" x14ac:dyDescent="0.35">
      <c r="A1406" s="1020"/>
      <c r="B1406" s="1022"/>
      <c r="C1406" s="1021"/>
      <c r="D1406" s="1021"/>
      <c r="E1406" s="1022"/>
      <c r="F1406" s="1408" t="s">
        <v>388</v>
      </c>
      <c r="G1406" s="1409"/>
      <c r="H1406" s="1409"/>
      <c r="I1406" s="1410"/>
      <c r="J1406" s="1024"/>
      <c r="K1406" s="1158">
        <f>(+K1386+K1395+K1403)</f>
        <v>1375</v>
      </c>
      <c r="L1406" s="1055">
        <f>(+L1386+L1395+L1403)</f>
        <v>2700</v>
      </c>
      <c r="M1406" s="1021"/>
      <c r="N1406" s="1065"/>
      <c r="O1406" s="1066"/>
      <c r="P1406" s="1130"/>
    </row>
    <row r="1407" spans="1:16" s="1131" customFormat="1" ht="7.5" customHeight="1" thickBot="1" x14ac:dyDescent="0.35">
      <c r="A1407" s="1020"/>
      <c r="B1407" s="1022"/>
      <c r="C1407" s="1021"/>
      <c r="D1407" s="1021"/>
      <c r="E1407" s="1022"/>
      <c r="F1407" s="1022"/>
      <c r="G1407" s="1023"/>
      <c r="H1407" s="1021"/>
      <c r="I1407" s="1024"/>
      <c r="J1407" s="1024"/>
      <c r="K1407" s="1024"/>
      <c r="L1407" s="1021"/>
      <c r="M1407" s="1021"/>
      <c r="N1407" s="1065"/>
      <c r="O1407" s="1067"/>
      <c r="P1407" s="1130"/>
    </row>
    <row r="1408" spans="1:16" s="1131" customFormat="1" ht="17.25" thickBot="1" x14ac:dyDescent="0.35">
      <c r="A1408" s="1020"/>
      <c r="B1408" s="1022"/>
      <c r="C1408" s="1021"/>
      <c r="D1408" s="1021"/>
      <c r="E1408" s="1022"/>
      <c r="F1408" s="1408" t="s">
        <v>384</v>
      </c>
      <c r="G1408" s="1409"/>
      <c r="H1408" s="1409"/>
      <c r="I1408" s="1410"/>
      <c r="J1408" s="1024"/>
      <c r="K1408" s="1158">
        <f>K1406*$N$2</f>
        <v>550</v>
      </c>
      <c r="L1408" s="1055">
        <f>L1406*$N$2</f>
        <v>1080</v>
      </c>
      <c r="M1408" s="1021"/>
      <c r="N1408" s="1025"/>
      <c r="O1408" s="1026"/>
      <c r="P1408" s="1128"/>
    </row>
    <row r="1409" spans="1:17" s="1131" customFormat="1" ht="7.5" customHeight="1" thickBot="1" x14ac:dyDescent="0.35">
      <c r="A1409" s="1020"/>
      <c r="B1409" s="1022"/>
      <c r="C1409" s="1021"/>
      <c r="D1409" s="1021"/>
      <c r="E1409" s="1022"/>
      <c r="F1409" s="1022"/>
      <c r="G1409" s="1023"/>
      <c r="H1409" s="1021"/>
      <c r="I1409" s="1024"/>
      <c r="J1409" s="1024"/>
      <c r="K1409" s="1024"/>
      <c r="L1409" s="1021"/>
      <c r="M1409" s="1021"/>
      <c r="N1409" s="1025"/>
      <c r="O1409" s="1026"/>
      <c r="P1409" s="1128"/>
    </row>
    <row r="1410" spans="1:17" s="1131" customFormat="1" ht="17.25" thickBot="1" x14ac:dyDescent="0.35">
      <c r="A1410" s="1020"/>
      <c r="B1410" s="1022"/>
      <c r="C1410" s="1021"/>
      <c r="D1410" s="1021"/>
      <c r="E1410" s="1022"/>
      <c r="F1410" s="1408" t="s">
        <v>385</v>
      </c>
      <c r="G1410" s="1409"/>
      <c r="H1410" s="1409"/>
      <c r="I1410" s="1410"/>
      <c r="J1410" s="1024"/>
      <c r="K1410" s="1158">
        <f>+K1406+K1408</f>
        <v>1925</v>
      </c>
      <c r="L1410" s="1055">
        <f>+L1406+L1408</f>
        <v>3780</v>
      </c>
      <c r="M1410" s="1021"/>
      <c r="N1410" s="1025"/>
      <c r="O1410" s="1026"/>
      <c r="P1410" s="1128"/>
    </row>
    <row r="1411" spans="1:17" s="1131" customFormat="1" ht="17.25" thickBot="1" x14ac:dyDescent="0.35">
      <c r="A1411" s="1020"/>
      <c r="B1411" s="1022"/>
      <c r="C1411" s="1021"/>
      <c r="D1411" s="1021"/>
      <c r="E1411" s="1022"/>
      <c r="F1411" s="1061"/>
      <c r="G1411" s="1062"/>
      <c r="H1411" s="1063"/>
      <c r="I1411" s="1064"/>
      <c r="J1411" s="1024"/>
      <c r="K1411" s="1159"/>
      <c r="L1411" s="1068">
        <f>L1410/I1370</f>
        <v>3780</v>
      </c>
      <c r="M1411" s="1069">
        <f>(K1410-L1411)*I1370</f>
        <v>-1855</v>
      </c>
      <c r="N1411" s="1025"/>
      <c r="O1411" s="1026"/>
      <c r="P1411" s="1128"/>
    </row>
    <row r="1413" spans="1:17" ht="16.5" x14ac:dyDescent="0.3">
      <c r="A1413" s="1020"/>
      <c r="B1413" s="1105" t="s">
        <v>379</v>
      </c>
      <c r="C1413" s="1038"/>
      <c r="D1413" s="1414" t="s">
        <v>341</v>
      </c>
      <c r="E1413" s="1414"/>
      <c r="F1413" s="1414"/>
      <c r="G1413" s="1414"/>
      <c r="H1413" s="1038"/>
      <c r="I1413" s="1039" t="s">
        <v>25</v>
      </c>
      <c r="J1413" s="1040"/>
      <c r="K1413" s="1039" t="s">
        <v>24</v>
      </c>
      <c r="L1413" s="1021"/>
      <c r="M1413" s="1021"/>
      <c r="N1413" s="1025"/>
      <c r="O1413" s="1026"/>
      <c r="P1413" s="1128"/>
    </row>
    <row r="1414" spans="1:17" s="1037" customFormat="1" ht="30.75" customHeight="1" x14ac:dyDescent="0.25">
      <c r="A1414" s="1033"/>
      <c r="B1414" s="1074">
        <f>'(01)A. TRABAJO EXTRA.'!B67</f>
        <v>1208.02</v>
      </c>
      <c r="C1414" s="1034"/>
      <c r="D1414" s="1400" t="str">
        <f>'(01)A. TRABAJO EXTRA.'!C67</f>
        <v>CAMPANA DE LÁMINA NEGRA 3/64" PARA ESTUFA</v>
      </c>
      <c r="E1414" s="1401"/>
      <c r="F1414" s="1401"/>
      <c r="G1414" s="1401"/>
      <c r="H1414" s="1075"/>
      <c r="I1414" s="1074">
        <f>'(01)A. TRABAJO EXTRA.'!G67</f>
        <v>1</v>
      </c>
      <c r="J1414" s="1076"/>
      <c r="K1414" s="1155" t="str">
        <f>'(01)A. TRABAJO EXTRA.'!F67</f>
        <v>Unidad</v>
      </c>
      <c r="L1414" s="1034"/>
      <c r="M1414" s="1034"/>
      <c r="N1414" s="1035"/>
      <c r="O1414" s="1036"/>
      <c r="P1414" s="1129"/>
      <c r="Q1414" s="1132"/>
    </row>
    <row r="1415" spans="1:17" ht="17.25" thickBot="1" x14ac:dyDescent="0.35">
      <c r="A1415" s="1020"/>
      <c r="B1415" s="1022"/>
      <c r="C1415" s="1021"/>
      <c r="D1415" s="1021"/>
      <c r="E1415" s="1022"/>
      <c r="F1415" s="1022"/>
      <c r="G1415" s="1023"/>
      <c r="H1415" s="1021"/>
      <c r="I1415" s="1024"/>
      <c r="J1415" s="1024"/>
      <c r="K1415" s="1024"/>
      <c r="L1415" s="1021"/>
      <c r="M1415" s="1021"/>
      <c r="N1415" s="1025"/>
      <c r="O1415" s="1026"/>
      <c r="P1415" s="1128"/>
    </row>
    <row r="1416" spans="1:17" ht="17.25" thickBot="1" x14ac:dyDescent="0.35">
      <c r="A1416" s="1020"/>
      <c r="B1416" s="1389" t="s">
        <v>343</v>
      </c>
      <c r="C1416" s="1390"/>
      <c r="D1416" s="1390"/>
      <c r="E1416" s="1390"/>
      <c r="F1416" s="1390"/>
      <c r="G1416" s="1391"/>
      <c r="H1416" s="1021"/>
      <c r="I1416" s="1024"/>
      <c r="J1416" s="1024"/>
      <c r="K1416" s="1024"/>
      <c r="L1416" s="1021"/>
      <c r="M1416" s="1021"/>
      <c r="N1416" s="1025"/>
      <c r="O1416" s="1026"/>
      <c r="P1416" s="1128"/>
    </row>
    <row r="1417" spans="1:17" ht="16.5" x14ac:dyDescent="0.3">
      <c r="A1417" s="1020"/>
      <c r="B1417" s="1042" t="s">
        <v>49</v>
      </c>
      <c r="C1417" s="1406" t="s">
        <v>341</v>
      </c>
      <c r="D1417" s="1407"/>
      <c r="E1417" s="1041" t="s">
        <v>380</v>
      </c>
      <c r="F1417" s="1042" t="s">
        <v>25</v>
      </c>
      <c r="G1417" s="1043" t="s">
        <v>24</v>
      </c>
      <c r="H1417" s="1044"/>
      <c r="I1417" s="1039" t="s">
        <v>342</v>
      </c>
      <c r="J1417" s="1040"/>
      <c r="K1417" s="1156" t="s">
        <v>27</v>
      </c>
      <c r="L1417" s="1045" t="s">
        <v>381</v>
      </c>
      <c r="M1417" s="1021"/>
      <c r="N1417" s="1025"/>
      <c r="O1417" s="1026"/>
      <c r="P1417" s="1128"/>
    </row>
    <row r="1418" spans="1:17" ht="33" customHeight="1" x14ac:dyDescent="0.3">
      <c r="A1418" s="1020"/>
      <c r="B1418" s="1060">
        <v>1</v>
      </c>
      <c r="C1418" s="1402" t="s">
        <v>525</v>
      </c>
      <c r="D1418" s="1403"/>
      <c r="E1418" s="1046">
        <f>I1414*2</f>
        <v>2</v>
      </c>
      <c r="F1418" s="1047">
        <v>1</v>
      </c>
      <c r="G1418" s="1048" t="s">
        <v>44</v>
      </c>
      <c r="H1418" s="1049"/>
      <c r="I1418" s="1050">
        <v>1810</v>
      </c>
      <c r="J1418" s="1051"/>
      <c r="K1418" s="1157">
        <f>+F1418*I1418</f>
        <v>1810</v>
      </c>
      <c r="L1418" s="1052">
        <f>E1418*I1418</f>
        <v>3620</v>
      </c>
      <c r="M1418" s="1021"/>
      <c r="N1418" s="1025"/>
      <c r="O1418" s="1026"/>
      <c r="P1418" s="1128"/>
    </row>
    <row r="1419" spans="1:17" ht="16.5" x14ac:dyDescent="0.3">
      <c r="A1419" s="1020"/>
      <c r="B1419" s="1060"/>
      <c r="C1419" s="1415"/>
      <c r="D1419" s="1405"/>
      <c r="E1419" s="1046"/>
      <c r="F1419" s="1047"/>
      <c r="G1419" s="1048"/>
      <c r="H1419" s="1049"/>
      <c r="I1419" s="1050">
        <f>IF(C1419=0,0,VLOOKUP(C1419,Tabla1[],3,FALSE))</f>
        <v>0</v>
      </c>
      <c r="J1419" s="1051"/>
      <c r="K1419" s="1157">
        <f t="shared" ref="K1419:K1428" si="198">+F1419*I1419</f>
        <v>0</v>
      </c>
      <c r="L1419" s="1052">
        <f t="shared" ref="L1419:L1428" si="199">E1419*I1419</f>
        <v>0</v>
      </c>
      <c r="M1419" s="1021"/>
      <c r="N1419" s="1025"/>
      <c r="O1419" s="1026"/>
      <c r="P1419" s="1128"/>
    </row>
    <row r="1420" spans="1:17" ht="16.5" x14ac:dyDescent="0.3">
      <c r="A1420" s="1020"/>
      <c r="B1420" s="1060"/>
      <c r="C1420" s="1404"/>
      <c r="D1420" s="1405"/>
      <c r="E1420" s="1046"/>
      <c r="F1420" s="1047"/>
      <c r="G1420" s="1048"/>
      <c r="H1420" s="1049"/>
      <c r="I1420" s="1050">
        <f>IF(C1420=0,0,VLOOKUP(C1420,Tabla1[],3,FALSE))</f>
        <v>0</v>
      </c>
      <c r="J1420" s="1051"/>
      <c r="K1420" s="1157">
        <f t="shared" si="198"/>
        <v>0</v>
      </c>
      <c r="L1420" s="1052">
        <f t="shared" si="199"/>
        <v>0</v>
      </c>
      <c r="M1420" s="1021"/>
      <c r="N1420" s="1025"/>
      <c r="O1420" s="1026"/>
      <c r="P1420" s="1128"/>
    </row>
    <row r="1421" spans="1:17" ht="16.5" x14ac:dyDescent="0.3">
      <c r="A1421" s="1020"/>
      <c r="B1421" s="1060"/>
      <c r="C1421" s="1411"/>
      <c r="D1421" s="1411"/>
      <c r="E1421" s="1046"/>
      <c r="F1421" s="1047"/>
      <c r="G1421" s="1048"/>
      <c r="H1421" s="1049"/>
      <c r="I1421" s="1050">
        <f>IF(C1421=0,0,VLOOKUP(C1421,Tabla1[],3,FALSE))</f>
        <v>0</v>
      </c>
      <c r="J1421" s="1051"/>
      <c r="K1421" s="1157">
        <f t="shared" si="198"/>
        <v>0</v>
      </c>
      <c r="L1421" s="1052">
        <f t="shared" si="199"/>
        <v>0</v>
      </c>
      <c r="M1421" s="1021"/>
      <c r="N1421" s="1025"/>
      <c r="O1421" s="1026"/>
      <c r="P1421" s="1128"/>
    </row>
    <row r="1422" spans="1:17" ht="16.5" x14ac:dyDescent="0.3">
      <c r="A1422" s="1020"/>
      <c r="B1422" s="1060"/>
      <c r="C1422" s="1413"/>
      <c r="D1422" s="1413"/>
      <c r="E1422" s="1046"/>
      <c r="F1422" s="1047"/>
      <c r="G1422" s="1048"/>
      <c r="H1422" s="1049"/>
      <c r="I1422" s="1050">
        <f>IF(C1422=0,0,VLOOKUP(C1422,Tabla1[],3,FALSE))</f>
        <v>0</v>
      </c>
      <c r="J1422" s="1051"/>
      <c r="K1422" s="1157">
        <f t="shared" si="198"/>
        <v>0</v>
      </c>
      <c r="L1422" s="1052">
        <f t="shared" si="199"/>
        <v>0</v>
      </c>
      <c r="M1422" s="1021"/>
      <c r="N1422" s="1025"/>
      <c r="O1422" s="1026"/>
      <c r="P1422" s="1128"/>
    </row>
    <row r="1423" spans="1:17" ht="16.5" x14ac:dyDescent="0.3">
      <c r="A1423" s="1020"/>
      <c r="B1423" s="1060"/>
      <c r="C1423" s="1413"/>
      <c r="D1423" s="1413"/>
      <c r="E1423" s="1046"/>
      <c r="F1423" s="1047"/>
      <c r="G1423" s="1048"/>
      <c r="H1423" s="1049"/>
      <c r="I1423" s="1050">
        <f>IF(C1423=0,0,VLOOKUP(C1423,Tabla1[],3,FALSE))</f>
        <v>0</v>
      </c>
      <c r="J1423" s="1051"/>
      <c r="K1423" s="1157">
        <f t="shared" si="198"/>
        <v>0</v>
      </c>
      <c r="L1423" s="1052">
        <f t="shared" si="199"/>
        <v>0</v>
      </c>
      <c r="M1423" s="1021"/>
      <c r="N1423" s="1025"/>
      <c r="O1423" s="1026"/>
      <c r="P1423" s="1128"/>
    </row>
    <row r="1424" spans="1:17" ht="16.5" x14ac:dyDescent="0.3">
      <c r="A1424" s="1020"/>
      <c r="B1424" s="1060"/>
      <c r="C1424" s="1413"/>
      <c r="D1424" s="1413"/>
      <c r="E1424" s="1046"/>
      <c r="F1424" s="1047"/>
      <c r="G1424" s="1048"/>
      <c r="H1424" s="1049"/>
      <c r="I1424" s="1050">
        <f>IF(C1424=0,0,VLOOKUP(C1424,Tabla1[],3,FALSE))</f>
        <v>0</v>
      </c>
      <c r="J1424" s="1051"/>
      <c r="K1424" s="1157">
        <f t="shared" si="198"/>
        <v>0</v>
      </c>
      <c r="L1424" s="1052">
        <f t="shared" si="199"/>
        <v>0</v>
      </c>
      <c r="M1424" s="1021"/>
      <c r="N1424" s="1025"/>
      <c r="O1424" s="1026"/>
      <c r="P1424" s="1128"/>
    </row>
    <row r="1425" spans="1:16" ht="16.5" x14ac:dyDescent="0.3">
      <c r="A1425" s="1020"/>
      <c r="B1425" s="1060"/>
      <c r="C1425" s="1413"/>
      <c r="D1425" s="1413"/>
      <c r="E1425" s="1046"/>
      <c r="F1425" s="1047"/>
      <c r="G1425" s="1048"/>
      <c r="H1425" s="1049"/>
      <c r="I1425" s="1050">
        <f>IF(C1425=0,0,VLOOKUP(C1425,Tabla1[],3,FALSE))</f>
        <v>0</v>
      </c>
      <c r="J1425" s="1051"/>
      <c r="K1425" s="1157">
        <f t="shared" si="198"/>
        <v>0</v>
      </c>
      <c r="L1425" s="1052">
        <f t="shared" si="199"/>
        <v>0</v>
      </c>
      <c r="M1425" s="1021"/>
      <c r="N1425" s="1025"/>
      <c r="O1425" s="1026"/>
      <c r="P1425" s="1128"/>
    </row>
    <row r="1426" spans="1:16" ht="16.5" x14ac:dyDescent="0.3">
      <c r="A1426" s="1020"/>
      <c r="B1426" s="1060"/>
      <c r="C1426" s="1413"/>
      <c r="D1426" s="1413"/>
      <c r="E1426" s="1046"/>
      <c r="F1426" s="1047"/>
      <c r="G1426" s="1048"/>
      <c r="H1426" s="1049"/>
      <c r="I1426" s="1050">
        <f>IF(C1426=0,0,VLOOKUP(C1426,Tabla1[],3,FALSE))</f>
        <v>0</v>
      </c>
      <c r="J1426" s="1051"/>
      <c r="K1426" s="1157">
        <f t="shared" si="198"/>
        <v>0</v>
      </c>
      <c r="L1426" s="1052">
        <f t="shared" si="199"/>
        <v>0</v>
      </c>
      <c r="M1426" s="1021"/>
      <c r="N1426" s="1025"/>
      <c r="O1426" s="1026"/>
      <c r="P1426" s="1128"/>
    </row>
    <row r="1427" spans="1:16" s="1131" customFormat="1" ht="16.5" x14ac:dyDescent="0.3">
      <c r="A1427" s="1020"/>
      <c r="B1427" s="1060"/>
      <c r="C1427" s="1413"/>
      <c r="D1427" s="1413"/>
      <c r="E1427" s="1046"/>
      <c r="F1427" s="1047"/>
      <c r="G1427" s="1048"/>
      <c r="H1427" s="1049"/>
      <c r="I1427" s="1050">
        <f>IF(C1427=0,0,VLOOKUP(C1427,Tabla1[],3,FALSE))</f>
        <v>0</v>
      </c>
      <c r="J1427" s="1051"/>
      <c r="K1427" s="1157">
        <f t="shared" si="198"/>
        <v>0</v>
      </c>
      <c r="L1427" s="1052">
        <f t="shared" si="199"/>
        <v>0</v>
      </c>
      <c r="M1427" s="1021"/>
      <c r="N1427" s="1025"/>
      <c r="O1427" s="1026"/>
      <c r="P1427" s="1128"/>
    </row>
    <row r="1428" spans="1:16" s="1131" customFormat="1" ht="16.5" x14ac:dyDescent="0.3">
      <c r="A1428" s="1020"/>
      <c r="B1428" s="1060"/>
      <c r="C1428" s="1413"/>
      <c r="D1428" s="1413"/>
      <c r="E1428" s="1046"/>
      <c r="F1428" s="1047"/>
      <c r="G1428" s="1048"/>
      <c r="H1428" s="1049"/>
      <c r="I1428" s="1050">
        <f>IF(C1428=0,0,VLOOKUP(C1428,Tabla1[],3,FALSE))</f>
        <v>0</v>
      </c>
      <c r="J1428" s="1051"/>
      <c r="K1428" s="1157">
        <f t="shared" si="198"/>
        <v>0</v>
      </c>
      <c r="L1428" s="1052">
        <f t="shared" si="199"/>
        <v>0</v>
      </c>
      <c r="M1428" s="1021"/>
      <c r="N1428" s="1025"/>
      <c r="O1428" s="1026"/>
      <c r="P1428" s="1128"/>
    </row>
    <row r="1429" spans="1:16" s="1131" customFormat="1" ht="17.25" thickBot="1" x14ac:dyDescent="0.35">
      <c r="A1429" s="1020"/>
      <c r="B1429" s="1022"/>
      <c r="C1429" s="1021"/>
      <c r="D1429" s="1021"/>
      <c r="E1429" s="1022"/>
      <c r="F1429" s="1022"/>
      <c r="G1429" s="1023"/>
      <c r="H1429" s="1021"/>
      <c r="I1429" s="1024"/>
      <c r="J1429" s="1024"/>
      <c r="K1429" s="1024"/>
      <c r="L1429" s="1021"/>
      <c r="M1429" s="1021"/>
      <c r="N1429" s="1025"/>
      <c r="O1429" s="1026"/>
      <c r="P1429" s="1128"/>
    </row>
    <row r="1430" spans="1:16" s="1131" customFormat="1" ht="17.25" thickBot="1" x14ac:dyDescent="0.35">
      <c r="A1430" s="1020"/>
      <c r="B1430" s="1022"/>
      <c r="C1430" s="1021"/>
      <c r="D1430" s="1021"/>
      <c r="E1430" s="1022"/>
      <c r="F1430" s="1408" t="s">
        <v>344</v>
      </c>
      <c r="G1430" s="1409"/>
      <c r="H1430" s="1409"/>
      <c r="I1430" s="1410"/>
      <c r="J1430" s="1024"/>
      <c r="K1430" s="1158">
        <f>+SUM(K1418:K1428)</f>
        <v>1810</v>
      </c>
      <c r="L1430" s="1055">
        <f>+SUM(L1418:L1428)</f>
        <v>3620</v>
      </c>
      <c r="M1430" s="1021"/>
      <c r="N1430" s="1025"/>
      <c r="O1430" s="1026"/>
      <c r="P1430" s="1128"/>
    </row>
    <row r="1431" spans="1:16" s="1131" customFormat="1" ht="17.25" thickBot="1" x14ac:dyDescent="0.35">
      <c r="A1431" s="1020"/>
      <c r="B1431" s="1022"/>
      <c r="C1431" s="1021"/>
      <c r="D1431" s="1021"/>
      <c r="E1431" s="1022"/>
      <c r="F1431" s="1022"/>
      <c r="G1431" s="1023"/>
      <c r="H1431" s="1021"/>
      <c r="I1431" s="1024"/>
      <c r="J1431" s="1024"/>
      <c r="K1431" s="1024"/>
      <c r="L1431" s="1021"/>
      <c r="M1431" s="1021"/>
      <c r="N1431" s="1025"/>
      <c r="O1431" s="1026"/>
      <c r="P1431" s="1128"/>
    </row>
    <row r="1432" spans="1:16" s="1131" customFormat="1" ht="17.25" thickBot="1" x14ac:dyDescent="0.35">
      <c r="A1432" s="1020"/>
      <c r="B1432" s="1389" t="s">
        <v>382</v>
      </c>
      <c r="C1432" s="1390"/>
      <c r="D1432" s="1390"/>
      <c r="E1432" s="1390"/>
      <c r="F1432" s="1390"/>
      <c r="G1432" s="1391"/>
      <c r="H1432" s="1021"/>
      <c r="I1432" s="1024"/>
      <c r="J1432" s="1024"/>
      <c r="K1432" s="1024"/>
      <c r="L1432" s="1021"/>
      <c r="M1432" s="1021"/>
      <c r="N1432" s="1025"/>
      <c r="O1432" s="1026"/>
      <c r="P1432" s="1128"/>
    </row>
    <row r="1433" spans="1:16" s="1131" customFormat="1" ht="16.5" x14ac:dyDescent="0.3">
      <c r="A1433" s="1020"/>
      <c r="B1433" s="1056" t="s">
        <v>49</v>
      </c>
      <c r="C1433" s="1392" t="s">
        <v>341</v>
      </c>
      <c r="D1433" s="1393"/>
      <c r="E1433" s="1041" t="s">
        <v>380</v>
      </c>
      <c r="F1433" s="1056" t="s">
        <v>25</v>
      </c>
      <c r="G1433" s="1043" t="s">
        <v>24</v>
      </c>
      <c r="H1433" s="1038"/>
      <c r="I1433" s="1039" t="s">
        <v>342</v>
      </c>
      <c r="J1433" s="1040"/>
      <c r="K1433" s="1039" t="s">
        <v>27</v>
      </c>
      <c r="L1433" s="1045" t="s">
        <v>381</v>
      </c>
      <c r="M1433" s="1021"/>
      <c r="N1433" s="1025"/>
      <c r="O1433" s="1026"/>
      <c r="P1433" s="1128"/>
    </row>
    <row r="1434" spans="1:16" s="1131" customFormat="1" ht="16.5" x14ac:dyDescent="0.3">
      <c r="A1434" s="1020"/>
      <c r="B1434" s="1060"/>
      <c r="C1434" s="1382"/>
      <c r="D1434" s="1383"/>
      <c r="E1434" s="1046"/>
      <c r="F1434" s="1047"/>
      <c r="G1434" s="1048"/>
      <c r="H1434" s="1049"/>
      <c r="I1434" s="1050">
        <f>IF(C1434=0,0,VLOOKUP(C1434,Tabla3[],3,FALSE))</f>
        <v>0</v>
      </c>
      <c r="J1434" s="1024"/>
      <c r="K1434" s="1157">
        <f>+F1434*I1434</f>
        <v>0</v>
      </c>
      <c r="L1434" s="1052">
        <f>E1434*I1434</f>
        <v>0</v>
      </c>
      <c r="M1434" s="1021"/>
      <c r="N1434" s="1025"/>
      <c r="O1434" s="1026"/>
      <c r="P1434" s="1128"/>
    </row>
    <row r="1435" spans="1:16" s="1131" customFormat="1" ht="16.5" x14ac:dyDescent="0.3">
      <c r="A1435" s="1020"/>
      <c r="B1435" s="1060"/>
      <c r="C1435" s="1382"/>
      <c r="D1435" s="1383"/>
      <c r="E1435" s="1057"/>
      <c r="F1435" s="1053"/>
      <c r="G1435" s="1054"/>
      <c r="H1435" s="1021"/>
      <c r="I1435" s="1050">
        <f>IF(C1435=0,0,VLOOKUP(C1435,Tabla3[],3,FALSE))</f>
        <v>0</v>
      </c>
      <c r="J1435" s="1024"/>
      <c r="K1435" s="1157">
        <f t="shared" ref="K1435:K1437" si="200">+F1435*I1435</f>
        <v>0</v>
      </c>
      <c r="L1435" s="1052">
        <f t="shared" ref="L1435:L1437" si="201">E1435*I1435</f>
        <v>0</v>
      </c>
      <c r="M1435" s="1021"/>
      <c r="N1435" s="1025"/>
      <c r="O1435" s="1026"/>
      <c r="P1435" s="1128"/>
    </row>
    <row r="1436" spans="1:16" s="1131" customFormat="1" ht="16.5" x14ac:dyDescent="0.3">
      <c r="A1436" s="1020"/>
      <c r="B1436" s="1060"/>
      <c r="C1436" s="1382"/>
      <c r="D1436" s="1383"/>
      <c r="E1436" s="1057"/>
      <c r="F1436" s="1053"/>
      <c r="G1436" s="1054"/>
      <c r="H1436" s="1021"/>
      <c r="I1436" s="1050">
        <f>IF(C1436=0,0,VLOOKUP(C1436,Tabla3[],3,FALSE))</f>
        <v>0</v>
      </c>
      <c r="J1436" s="1024"/>
      <c r="K1436" s="1157">
        <f t="shared" si="200"/>
        <v>0</v>
      </c>
      <c r="L1436" s="1052">
        <f t="shared" si="201"/>
        <v>0</v>
      </c>
      <c r="M1436" s="1021"/>
      <c r="N1436" s="1025"/>
      <c r="O1436" s="1026"/>
      <c r="P1436" s="1128"/>
    </row>
    <row r="1437" spans="1:16" s="1131" customFormat="1" ht="16.5" x14ac:dyDescent="0.3">
      <c r="A1437" s="1020"/>
      <c r="B1437" s="1060"/>
      <c r="C1437" s="1384"/>
      <c r="D1437" s="1385"/>
      <c r="E1437" s="1057"/>
      <c r="F1437" s="1053"/>
      <c r="G1437" s="1054"/>
      <c r="H1437" s="1021"/>
      <c r="I1437" s="1050">
        <f>IF(C1437=0,0,VLOOKUP(C1437,Tabla3[],3,FALSE))</f>
        <v>0</v>
      </c>
      <c r="J1437" s="1024"/>
      <c r="K1437" s="1157">
        <f t="shared" si="200"/>
        <v>0</v>
      </c>
      <c r="L1437" s="1052">
        <f t="shared" si="201"/>
        <v>0</v>
      </c>
      <c r="M1437" s="1021"/>
      <c r="N1437" s="1025"/>
      <c r="O1437" s="1026"/>
      <c r="P1437" s="1128"/>
    </row>
    <row r="1438" spans="1:16" s="1131" customFormat="1" ht="17.25" thickBot="1" x14ac:dyDescent="0.35">
      <c r="A1438" s="1020"/>
      <c r="B1438" s="1022"/>
      <c r="C1438" s="1021"/>
      <c r="D1438" s="1021"/>
      <c r="E1438" s="1022"/>
      <c r="F1438" s="1022"/>
      <c r="G1438" s="1023"/>
      <c r="H1438" s="1021"/>
      <c r="I1438" s="1024"/>
      <c r="J1438" s="1024"/>
      <c r="K1438" s="1024"/>
      <c r="L1438" s="1021"/>
      <c r="M1438" s="1021"/>
      <c r="N1438" s="1025"/>
      <c r="O1438" s="1026"/>
      <c r="P1438" s="1128"/>
    </row>
    <row r="1439" spans="1:16" s="1131" customFormat="1" ht="17.25" thickBot="1" x14ac:dyDescent="0.35">
      <c r="A1439" s="1020"/>
      <c r="B1439" s="1022"/>
      <c r="C1439" s="1021"/>
      <c r="D1439" s="1021"/>
      <c r="E1439" s="1022"/>
      <c r="F1439" s="1408" t="s">
        <v>387</v>
      </c>
      <c r="G1439" s="1409"/>
      <c r="H1439" s="1409"/>
      <c r="I1439" s="1410"/>
      <c r="J1439" s="1024"/>
      <c r="K1439" s="1158">
        <f>+SUM(K1434:K1437)</f>
        <v>0</v>
      </c>
      <c r="L1439" s="1055">
        <f>+SUM(L1434:L1437)</f>
        <v>0</v>
      </c>
      <c r="M1439" s="1021"/>
      <c r="N1439" s="1025"/>
      <c r="O1439" s="1026"/>
      <c r="P1439" s="1128"/>
    </row>
    <row r="1440" spans="1:16" s="1131" customFormat="1" ht="17.25" thickBot="1" x14ac:dyDescent="0.35">
      <c r="A1440" s="1020"/>
      <c r="B1440" s="1022"/>
      <c r="C1440" s="1021"/>
      <c r="D1440" s="1021"/>
      <c r="E1440" s="1022"/>
      <c r="F1440" s="1022"/>
      <c r="G1440" s="1023"/>
      <c r="H1440" s="1021"/>
      <c r="I1440" s="1024"/>
      <c r="J1440" s="1024"/>
      <c r="K1440" s="1024"/>
      <c r="L1440" s="1021"/>
      <c r="M1440" s="1021"/>
      <c r="N1440" s="1025"/>
      <c r="O1440" s="1026"/>
      <c r="P1440" s="1128"/>
    </row>
    <row r="1441" spans="1:16" s="1131" customFormat="1" ht="17.25" thickBot="1" x14ac:dyDescent="0.35">
      <c r="A1441" s="1020"/>
      <c r="B1441" s="1389" t="s">
        <v>345</v>
      </c>
      <c r="C1441" s="1390"/>
      <c r="D1441" s="1390"/>
      <c r="E1441" s="1390"/>
      <c r="F1441" s="1390"/>
      <c r="G1441" s="1391"/>
      <c r="H1441" s="1021"/>
      <c r="I1441" s="1024"/>
      <c r="J1441" s="1024"/>
      <c r="K1441" s="1024"/>
      <c r="L1441" s="1021"/>
      <c r="M1441" s="1021"/>
      <c r="N1441" s="1025"/>
      <c r="O1441" s="1026"/>
      <c r="P1441" s="1128"/>
    </row>
    <row r="1442" spans="1:16" s="1131" customFormat="1" ht="16.5" x14ac:dyDescent="0.3">
      <c r="A1442" s="1020"/>
      <c r="B1442" s="1056" t="s">
        <v>49</v>
      </c>
      <c r="C1442" s="1392" t="s">
        <v>341</v>
      </c>
      <c r="D1442" s="1393"/>
      <c r="E1442" s="1041" t="s">
        <v>380</v>
      </c>
      <c r="F1442" s="1056" t="s">
        <v>25</v>
      </c>
      <c r="G1442" s="1043" t="s">
        <v>24</v>
      </c>
      <c r="H1442" s="1038"/>
      <c r="I1442" s="1039" t="s">
        <v>342</v>
      </c>
      <c r="J1442" s="1040"/>
      <c r="K1442" s="1039" t="s">
        <v>27</v>
      </c>
      <c r="L1442" s="1045" t="s">
        <v>381</v>
      </c>
      <c r="M1442" s="1021"/>
      <c r="N1442" s="1025"/>
      <c r="O1442" s="1026"/>
      <c r="P1442" s="1128"/>
    </row>
    <row r="1443" spans="1:16" s="1131" customFormat="1" ht="16.5" x14ac:dyDescent="0.3">
      <c r="A1443" s="1020"/>
      <c r="B1443" s="1060">
        <v>1</v>
      </c>
      <c r="C1443" s="1394" t="s">
        <v>538</v>
      </c>
      <c r="D1443" s="1394"/>
      <c r="E1443" s="1046">
        <f>I1414</f>
        <v>1</v>
      </c>
      <c r="F1443" s="1047">
        <f>ROUND(E1443/I1414,2)</f>
        <v>1</v>
      </c>
      <c r="G1443" s="1048" t="str">
        <f>IF(C1443=0,0,VLOOKUP(C1443,Tabla2[],2,FALSE))</f>
        <v>Unidad</v>
      </c>
      <c r="H1443" s="1049"/>
      <c r="I1443" s="1050">
        <f>IF(C1443=0,0,VLOOKUP(C1443,Tabla2[],3,FALSE))</f>
        <v>250</v>
      </c>
      <c r="J1443" s="1024"/>
      <c r="K1443" s="1157">
        <f>+F1443*I1443</f>
        <v>250</v>
      </c>
      <c r="L1443" s="1052">
        <f>E1443*I1443</f>
        <v>250</v>
      </c>
      <c r="M1443" s="1021"/>
      <c r="N1443" s="1025"/>
      <c r="O1443" s="1026"/>
      <c r="P1443" s="1128"/>
    </row>
    <row r="1444" spans="1:16" s="1131" customFormat="1" ht="16.5" x14ac:dyDescent="0.3">
      <c r="A1444" s="1020"/>
      <c r="B1444" s="1060"/>
      <c r="C1444" s="1411"/>
      <c r="D1444" s="1411"/>
      <c r="E1444" s="1046"/>
      <c r="F1444" s="1047"/>
      <c r="G1444" s="1048"/>
      <c r="H1444" s="1021"/>
      <c r="I1444" s="1050">
        <f>IF(C1444=0,0,VLOOKUP(C1444,Tabla2[],3,FALSE))</f>
        <v>0</v>
      </c>
      <c r="J1444" s="1024"/>
      <c r="K1444" s="1157">
        <f>+F1444*I1444</f>
        <v>0</v>
      </c>
      <c r="L1444" s="1052">
        <f t="shared" ref="L1444:L1445" si="202">E1444*I1444</f>
        <v>0</v>
      </c>
      <c r="M1444" s="1021"/>
      <c r="N1444" s="1025"/>
      <c r="O1444" s="1026"/>
      <c r="P1444" s="1128"/>
    </row>
    <row r="1445" spans="1:16" s="1131" customFormat="1" ht="16.5" x14ac:dyDescent="0.3">
      <c r="A1445" s="1020"/>
      <c r="B1445" s="1060"/>
      <c r="C1445" s="1412"/>
      <c r="D1445" s="1412"/>
      <c r="E1445" s="1046"/>
      <c r="F1445" s="1053"/>
      <c r="G1445" s="1048"/>
      <c r="H1445" s="1021"/>
      <c r="I1445" s="1050">
        <f>IF(C1445=0,0,VLOOKUP(C1445,Tabla2[],3,FALSE))</f>
        <v>0</v>
      </c>
      <c r="J1445" s="1024"/>
      <c r="K1445" s="1157">
        <f t="shared" ref="K1445" si="203">+F1445*I1445</f>
        <v>0</v>
      </c>
      <c r="L1445" s="1052">
        <f t="shared" si="202"/>
        <v>0</v>
      </c>
      <c r="M1445" s="1021"/>
      <c r="N1445" s="1025"/>
      <c r="O1445" s="1026"/>
      <c r="P1445" s="1128"/>
    </row>
    <row r="1446" spans="1:16" s="1131" customFormat="1" ht="17.25" thickBot="1" x14ac:dyDescent="0.35">
      <c r="A1446" s="1020"/>
      <c r="B1446" s="1022"/>
      <c r="C1446" s="1021"/>
      <c r="D1446" s="1021"/>
      <c r="E1446" s="1022"/>
      <c r="F1446" s="1022"/>
      <c r="G1446" s="1023"/>
      <c r="H1446" s="1021"/>
      <c r="I1446" s="1024"/>
      <c r="J1446" s="1024"/>
      <c r="K1446" s="1024"/>
      <c r="L1446" s="1021"/>
      <c r="M1446" s="1021"/>
      <c r="N1446" s="1025"/>
      <c r="O1446" s="1026"/>
      <c r="P1446" s="1128"/>
    </row>
    <row r="1447" spans="1:16" s="1131" customFormat="1" ht="17.25" thickBot="1" x14ac:dyDescent="0.35">
      <c r="A1447" s="1020"/>
      <c r="B1447" s="1022"/>
      <c r="C1447" s="1021"/>
      <c r="D1447" s="1021"/>
      <c r="E1447" s="1022"/>
      <c r="F1447" s="1408" t="s">
        <v>346</v>
      </c>
      <c r="G1447" s="1409"/>
      <c r="H1447" s="1409"/>
      <c r="I1447" s="1410"/>
      <c r="J1447" s="1024"/>
      <c r="K1447" s="1158">
        <f>+SUM(K1443:K1445)</f>
        <v>250</v>
      </c>
      <c r="L1447" s="1055">
        <f>+SUM(L1443:L1445)</f>
        <v>250</v>
      </c>
      <c r="M1447" s="1021"/>
      <c r="N1447" s="1025"/>
      <c r="O1447" s="1026"/>
      <c r="P1447" s="1128"/>
    </row>
    <row r="1448" spans="1:16" s="1131" customFormat="1" ht="16.5" x14ac:dyDescent="0.3">
      <c r="A1448" s="1020"/>
      <c r="B1448" s="1022"/>
      <c r="C1448" s="1021"/>
      <c r="D1448" s="1021"/>
      <c r="E1448" s="1022"/>
      <c r="F1448" s="1022"/>
      <c r="G1448" s="1023"/>
      <c r="H1448" s="1021"/>
      <c r="I1448" s="1024"/>
      <c r="J1448" s="1024"/>
      <c r="K1448" s="1024"/>
      <c r="L1448" s="1021"/>
      <c r="M1448" s="1021"/>
      <c r="N1448" s="1025"/>
      <c r="O1448" s="1026"/>
      <c r="P1448" s="1128"/>
    </row>
    <row r="1449" spans="1:16" s="1131" customFormat="1" ht="15" customHeight="1" thickBot="1" x14ac:dyDescent="0.35">
      <c r="A1449" s="1020"/>
      <c r="B1449" s="1022"/>
      <c r="C1449" s="1021"/>
      <c r="D1449" s="1021"/>
      <c r="E1449" s="1022"/>
      <c r="F1449" s="1022"/>
      <c r="G1449" s="1023"/>
      <c r="H1449" s="1021"/>
      <c r="I1449" s="1024"/>
      <c r="J1449" s="1024"/>
      <c r="K1449" s="1024"/>
      <c r="L1449" s="1021"/>
      <c r="M1449" s="1021"/>
      <c r="N1449" s="1025"/>
      <c r="O1449" s="1026"/>
      <c r="P1449" s="1128"/>
    </row>
    <row r="1450" spans="1:16" s="1131" customFormat="1" ht="17.25" thickBot="1" x14ac:dyDescent="0.35">
      <c r="A1450" s="1020"/>
      <c r="B1450" s="1022"/>
      <c r="C1450" s="1021"/>
      <c r="D1450" s="1021"/>
      <c r="E1450" s="1022"/>
      <c r="F1450" s="1408" t="s">
        <v>388</v>
      </c>
      <c r="G1450" s="1409"/>
      <c r="H1450" s="1409"/>
      <c r="I1450" s="1410"/>
      <c r="J1450" s="1024"/>
      <c r="K1450" s="1158">
        <f>(+K1430+K1439+K1447)</f>
        <v>2060</v>
      </c>
      <c r="L1450" s="1055">
        <f>(+L1430+L1439+L1447)</f>
        <v>3870</v>
      </c>
      <c r="M1450" s="1021"/>
      <c r="N1450" s="1065"/>
      <c r="O1450" s="1066"/>
      <c r="P1450" s="1130"/>
    </row>
    <row r="1451" spans="1:16" s="1131" customFormat="1" ht="7.5" customHeight="1" thickBot="1" x14ac:dyDescent="0.35">
      <c r="A1451" s="1020"/>
      <c r="B1451" s="1022"/>
      <c r="C1451" s="1021"/>
      <c r="D1451" s="1021"/>
      <c r="E1451" s="1022"/>
      <c r="F1451" s="1022"/>
      <c r="G1451" s="1023"/>
      <c r="H1451" s="1021"/>
      <c r="I1451" s="1024"/>
      <c r="J1451" s="1024"/>
      <c r="K1451" s="1024"/>
      <c r="L1451" s="1021"/>
      <c r="M1451" s="1021"/>
      <c r="N1451" s="1065"/>
      <c r="O1451" s="1067"/>
      <c r="P1451" s="1130"/>
    </row>
    <row r="1452" spans="1:16" s="1131" customFormat="1" ht="17.25" thickBot="1" x14ac:dyDescent="0.35">
      <c r="A1452" s="1020"/>
      <c r="B1452" s="1022"/>
      <c r="C1452" s="1021"/>
      <c r="D1452" s="1021"/>
      <c r="E1452" s="1022"/>
      <c r="F1452" s="1408" t="s">
        <v>384</v>
      </c>
      <c r="G1452" s="1409"/>
      <c r="H1452" s="1409"/>
      <c r="I1452" s="1410"/>
      <c r="J1452" s="1024"/>
      <c r="K1452" s="1158">
        <f>K1450*$N$2</f>
        <v>824</v>
      </c>
      <c r="L1452" s="1055">
        <f>L1450*$N$2</f>
        <v>1548</v>
      </c>
      <c r="M1452" s="1021"/>
      <c r="N1452" s="1025"/>
      <c r="O1452" s="1026"/>
      <c r="P1452" s="1128"/>
    </row>
    <row r="1453" spans="1:16" s="1131" customFormat="1" ht="7.5" customHeight="1" thickBot="1" x14ac:dyDescent="0.35">
      <c r="A1453" s="1020"/>
      <c r="B1453" s="1022"/>
      <c r="C1453" s="1021"/>
      <c r="D1453" s="1021"/>
      <c r="E1453" s="1022"/>
      <c r="F1453" s="1022"/>
      <c r="G1453" s="1023"/>
      <c r="H1453" s="1021"/>
      <c r="I1453" s="1024"/>
      <c r="J1453" s="1024"/>
      <c r="K1453" s="1024"/>
      <c r="L1453" s="1021"/>
      <c r="M1453" s="1021"/>
      <c r="N1453" s="1025"/>
      <c r="O1453" s="1026"/>
      <c r="P1453" s="1128"/>
    </row>
    <row r="1454" spans="1:16" s="1131" customFormat="1" ht="17.25" thickBot="1" x14ac:dyDescent="0.35">
      <c r="A1454" s="1020"/>
      <c r="B1454" s="1022"/>
      <c r="C1454" s="1021"/>
      <c r="D1454" s="1021"/>
      <c r="E1454" s="1022"/>
      <c r="F1454" s="1408" t="s">
        <v>385</v>
      </c>
      <c r="G1454" s="1409"/>
      <c r="H1454" s="1409"/>
      <c r="I1454" s="1410"/>
      <c r="J1454" s="1024"/>
      <c r="K1454" s="1158">
        <f>+K1450+K1452</f>
        <v>2884</v>
      </c>
      <c r="L1454" s="1055">
        <f>+L1450+L1452</f>
        <v>5418</v>
      </c>
      <c r="M1454" s="1021"/>
      <c r="N1454" s="1025"/>
      <c r="O1454" s="1026"/>
      <c r="P1454" s="1128"/>
    </row>
    <row r="1455" spans="1:16" s="1131" customFormat="1" ht="17.25" thickBot="1" x14ac:dyDescent="0.35">
      <c r="A1455" s="1020"/>
      <c r="B1455" s="1022"/>
      <c r="C1455" s="1021"/>
      <c r="D1455" s="1021"/>
      <c r="E1455" s="1022"/>
      <c r="F1455" s="1061"/>
      <c r="G1455" s="1062"/>
      <c r="H1455" s="1063"/>
      <c r="I1455" s="1064"/>
      <c r="J1455" s="1024"/>
      <c r="K1455" s="1159"/>
      <c r="L1455" s="1068">
        <f>L1454/I1414</f>
        <v>5418</v>
      </c>
      <c r="M1455" s="1069">
        <f>(K1454-L1455)*I1414</f>
        <v>-2534</v>
      </c>
      <c r="N1455" s="1025"/>
      <c r="O1455" s="1026"/>
      <c r="P1455" s="1128"/>
    </row>
    <row r="1458" spans="1:17" ht="16.5" x14ac:dyDescent="0.3">
      <c r="A1458" s="1020"/>
      <c r="B1458" s="1105" t="s">
        <v>379</v>
      </c>
      <c r="C1458" s="1038"/>
      <c r="D1458" s="1414" t="s">
        <v>341</v>
      </c>
      <c r="E1458" s="1414"/>
      <c r="F1458" s="1414"/>
      <c r="G1458" s="1414"/>
      <c r="H1458" s="1038"/>
      <c r="I1458" s="1039" t="s">
        <v>25</v>
      </c>
      <c r="J1458" s="1040"/>
      <c r="K1458" s="1039" t="s">
        <v>24</v>
      </c>
      <c r="L1458" s="1021"/>
      <c r="M1458" s="1021"/>
      <c r="N1458" s="1025"/>
      <c r="O1458" s="1026"/>
      <c r="P1458" s="1128"/>
    </row>
    <row r="1459" spans="1:17" s="1037" customFormat="1" ht="30.75" customHeight="1" x14ac:dyDescent="0.25">
      <c r="A1459" s="1033"/>
      <c r="B1459" s="1074">
        <f>'(01)A. TRABAJO EXTRA.'!B69</f>
        <v>1403.01</v>
      </c>
      <c r="C1459" s="1034"/>
      <c r="D1459" s="1400" t="str">
        <f>'(01)A. TRABAJO EXTRA.'!C69</f>
        <v>BANQUETA</v>
      </c>
      <c r="E1459" s="1401"/>
      <c r="F1459" s="1401"/>
      <c r="G1459" s="1401"/>
      <c r="H1459" s="1075"/>
      <c r="I1459" s="1074">
        <f>'(01)A. TRABAJO EXTRA.'!G69</f>
        <v>4</v>
      </c>
      <c r="J1459" s="1076"/>
      <c r="K1459" s="1155" t="str">
        <f>'(01)A. TRABAJO EXTRA.'!F69</f>
        <v>m²</v>
      </c>
      <c r="L1459" s="1034"/>
      <c r="M1459" s="1034"/>
      <c r="N1459" s="1035"/>
      <c r="O1459" s="1036"/>
      <c r="P1459" s="1129"/>
      <c r="Q1459" s="1132"/>
    </row>
    <row r="1460" spans="1:17" ht="17.25" thickBot="1" x14ac:dyDescent="0.35">
      <c r="A1460" s="1020"/>
      <c r="B1460" s="1022"/>
      <c r="C1460" s="1021"/>
      <c r="D1460" s="1021"/>
      <c r="E1460" s="1022"/>
      <c r="F1460" s="1022"/>
      <c r="G1460" s="1023"/>
      <c r="H1460" s="1021"/>
      <c r="I1460" s="1024"/>
      <c r="J1460" s="1024"/>
      <c r="K1460" s="1024"/>
      <c r="L1460" s="1021"/>
      <c r="M1460" s="1021"/>
      <c r="N1460" s="1025"/>
      <c r="O1460" s="1026"/>
      <c r="P1460" s="1128"/>
    </row>
    <row r="1461" spans="1:17" ht="17.25" thickBot="1" x14ac:dyDescent="0.35">
      <c r="A1461" s="1020"/>
      <c r="B1461" s="1389" t="s">
        <v>343</v>
      </c>
      <c r="C1461" s="1390"/>
      <c r="D1461" s="1390"/>
      <c r="E1461" s="1390"/>
      <c r="F1461" s="1390"/>
      <c r="G1461" s="1391"/>
      <c r="H1461" s="1021"/>
      <c r="I1461" s="1024"/>
      <c r="J1461" s="1024"/>
      <c r="K1461" s="1024"/>
      <c r="L1461" s="1021"/>
      <c r="M1461" s="1021"/>
      <c r="N1461" s="1025"/>
      <c r="O1461" s="1026"/>
      <c r="P1461" s="1128"/>
    </row>
    <row r="1462" spans="1:17" ht="16.5" x14ac:dyDescent="0.3">
      <c r="A1462" s="1020"/>
      <c r="B1462" s="1042" t="s">
        <v>49</v>
      </c>
      <c r="C1462" s="1406" t="s">
        <v>341</v>
      </c>
      <c r="D1462" s="1407"/>
      <c r="E1462" s="1041" t="s">
        <v>380</v>
      </c>
      <c r="F1462" s="1042" t="s">
        <v>25</v>
      </c>
      <c r="G1462" s="1043" t="s">
        <v>24</v>
      </c>
      <c r="H1462" s="1044"/>
      <c r="I1462" s="1039" t="s">
        <v>342</v>
      </c>
      <c r="J1462" s="1040"/>
      <c r="K1462" s="1156" t="s">
        <v>27</v>
      </c>
      <c r="L1462" s="1045" t="s">
        <v>381</v>
      </c>
      <c r="M1462" s="1021"/>
      <c r="N1462" s="1025"/>
      <c r="O1462" s="1026"/>
      <c r="P1462" s="1128"/>
    </row>
    <row r="1463" spans="1:17" ht="16.5" customHeight="1" x14ac:dyDescent="0.3">
      <c r="A1463" s="1020"/>
      <c r="B1463" s="1175">
        <v>1</v>
      </c>
      <c r="C1463" s="1415" t="s">
        <v>531</v>
      </c>
      <c r="D1463" s="1405"/>
      <c r="E1463" s="1046">
        <f>I1459</f>
        <v>4</v>
      </c>
      <c r="F1463" s="1177">
        <v>1.5</v>
      </c>
      <c r="G1463" s="1048" t="str">
        <f>IF(C1463=0,0,VLOOKUP(C1463,Tabla1[],2,FALSE))</f>
        <v>Saco</v>
      </c>
      <c r="H1463" s="1049"/>
      <c r="I1463" s="1050">
        <f>IF(C1463=0,0,VLOOKUP(C1463,Tabla1[],3,FALSE))</f>
        <v>80</v>
      </c>
      <c r="J1463" s="1051"/>
      <c r="K1463" s="1157">
        <f>+F1463*I1463</f>
        <v>120</v>
      </c>
      <c r="L1463" s="1052">
        <f>E1463*I1463</f>
        <v>320</v>
      </c>
      <c r="M1463" s="1021"/>
      <c r="N1463" s="1025"/>
      <c r="O1463" s="1026"/>
      <c r="P1463" s="1128"/>
    </row>
    <row r="1464" spans="1:17" ht="16.5" customHeight="1" x14ac:dyDescent="0.3">
      <c r="A1464" s="1020"/>
      <c r="B1464" s="1175">
        <v>2</v>
      </c>
      <c r="C1464" s="1404" t="s">
        <v>463</v>
      </c>
      <c r="D1464" s="1405"/>
      <c r="E1464" s="1046">
        <f>I1459*0.9</f>
        <v>3.6</v>
      </c>
      <c r="F1464" s="1177">
        <v>0.08</v>
      </c>
      <c r="G1464" s="1048" t="str">
        <f>IF(C1464=0,0,VLOOKUP(C1464,Tabla1[],2,FALSE))</f>
        <v>m³</v>
      </c>
      <c r="H1464" s="1049"/>
      <c r="I1464" s="1050">
        <f>IF(C1464=0,0,VLOOKUP(C1464,Tabla1[],3,FALSE))</f>
        <v>250</v>
      </c>
      <c r="J1464" s="1051"/>
      <c r="K1464" s="1157">
        <f t="shared" ref="K1464:K1469" si="204">+F1464*I1464</f>
        <v>20</v>
      </c>
      <c r="L1464" s="1052">
        <f t="shared" ref="L1464:L1469" si="205">E1464*I1464</f>
        <v>900</v>
      </c>
      <c r="M1464" s="1021"/>
      <c r="N1464" s="1025"/>
      <c r="O1464" s="1026"/>
      <c r="P1464" s="1128"/>
    </row>
    <row r="1465" spans="1:17" ht="16.5" x14ac:dyDescent="0.3">
      <c r="A1465" s="1020"/>
      <c r="B1465" s="1175">
        <v>3</v>
      </c>
      <c r="C1465" s="1404" t="s">
        <v>659</v>
      </c>
      <c r="D1465" s="1405"/>
      <c r="E1465" s="1046">
        <f>I1459*0.04</f>
        <v>0.16</v>
      </c>
      <c r="F1465" s="1177">
        <v>0.1</v>
      </c>
      <c r="G1465" s="1048" t="str">
        <f>IF(C1465=0,0,VLOOKUP(C1465,Tabla1[],2,FALSE))</f>
        <v>m³</v>
      </c>
      <c r="H1465" s="1049"/>
      <c r="I1465" s="1050">
        <f>IF(C1465=0,0,VLOOKUP(C1465,Tabla1[],3,FALSE))</f>
        <v>250</v>
      </c>
      <c r="J1465" s="1051"/>
      <c r="K1465" s="1157">
        <f t="shared" si="204"/>
        <v>25</v>
      </c>
      <c r="L1465" s="1052">
        <f t="shared" si="205"/>
        <v>40</v>
      </c>
      <c r="M1465" s="1021"/>
      <c r="N1465" s="1025"/>
      <c r="O1465" s="1026"/>
      <c r="P1465" s="1128"/>
    </row>
    <row r="1466" spans="1:17" ht="16.5" x14ac:dyDescent="0.3">
      <c r="A1466" s="1020"/>
      <c r="B1466" s="1175"/>
      <c r="C1466" s="1416"/>
      <c r="D1466" s="1417"/>
      <c r="E1466" s="1046"/>
      <c r="F1466" s="1177"/>
      <c r="G1466" s="1048"/>
      <c r="H1466" s="1049"/>
      <c r="I1466" s="1050">
        <f>IF(C1466=0,0,VLOOKUP(C1466,Tabla1[],3,FALSE))</f>
        <v>0</v>
      </c>
      <c r="J1466" s="1051"/>
      <c r="K1466" s="1157">
        <f t="shared" si="204"/>
        <v>0</v>
      </c>
      <c r="L1466" s="1052">
        <f t="shared" si="205"/>
        <v>0</v>
      </c>
      <c r="M1466" s="1021"/>
      <c r="N1466" s="1025"/>
      <c r="O1466" s="1026"/>
      <c r="P1466" s="1128"/>
    </row>
    <row r="1467" spans="1:17" ht="16.5" x14ac:dyDescent="0.3">
      <c r="A1467" s="1020"/>
      <c r="B1467" s="1175"/>
      <c r="C1467" s="1416"/>
      <c r="D1467" s="1417"/>
      <c r="E1467" s="1046"/>
      <c r="F1467" s="1177"/>
      <c r="G1467" s="1048"/>
      <c r="H1467" s="1049"/>
      <c r="I1467" s="1050">
        <f>IF(C1467=0,0,VLOOKUP(C1467,Tabla1[],3,FALSE))</f>
        <v>0</v>
      </c>
      <c r="J1467" s="1051"/>
      <c r="K1467" s="1157">
        <f t="shared" si="204"/>
        <v>0</v>
      </c>
      <c r="L1467" s="1052">
        <f t="shared" si="205"/>
        <v>0</v>
      </c>
      <c r="M1467" s="1021"/>
      <c r="N1467" s="1025"/>
      <c r="O1467" s="1026"/>
      <c r="P1467" s="1128"/>
    </row>
    <row r="1468" spans="1:17" ht="16.5" x14ac:dyDescent="0.3">
      <c r="A1468" s="1020"/>
      <c r="B1468" s="1175"/>
      <c r="C1468" s="1416"/>
      <c r="D1468" s="1417"/>
      <c r="E1468" s="1046"/>
      <c r="F1468" s="1177"/>
      <c r="G1468" s="1048"/>
      <c r="H1468" s="1049"/>
      <c r="I1468" s="1050">
        <f>IF(C1468=0,0,VLOOKUP(C1468,Tabla1[],3,FALSE))</f>
        <v>0</v>
      </c>
      <c r="J1468" s="1051"/>
      <c r="K1468" s="1157">
        <f t="shared" si="204"/>
        <v>0</v>
      </c>
      <c r="L1468" s="1052">
        <f t="shared" si="205"/>
        <v>0</v>
      </c>
      <c r="M1468" s="1021"/>
      <c r="N1468" s="1025"/>
      <c r="O1468" s="1026"/>
      <c r="P1468" s="1128"/>
    </row>
    <row r="1469" spans="1:17" ht="16.5" x14ac:dyDescent="0.3">
      <c r="A1469" s="1020"/>
      <c r="B1469" s="1175"/>
      <c r="C1469" s="1416"/>
      <c r="D1469" s="1417"/>
      <c r="E1469" s="1046"/>
      <c r="F1469" s="1177"/>
      <c r="G1469" s="1048"/>
      <c r="H1469" s="1049"/>
      <c r="I1469" s="1050">
        <f>IF(C1469=0,0,VLOOKUP(C1469,Tabla1[],3,FALSE))</f>
        <v>0</v>
      </c>
      <c r="J1469" s="1051"/>
      <c r="K1469" s="1157">
        <f t="shared" si="204"/>
        <v>0</v>
      </c>
      <c r="L1469" s="1052">
        <f t="shared" si="205"/>
        <v>0</v>
      </c>
      <c r="M1469" s="1021"/>
      <c r="N1469" s="1025"/>
      <c r="O1469" s="1026"/>
      <c r="P1469" s="1128"/>
    </row>
    <row r="1470" spans="1:17" ht="17.25" thickBot="1" x14ac:dyDescent="0.35">
      <c r="A1470" s="1020"/>
      <c r="B1470" s="1022"/>
      <c r="C1470" s="1021"/>
      <c r="D1470" s="1021"/>
      <c r="E1470" s="1022"/>
      <c r="F1470" s="1022"/>
      <c r="G1470" s="1023"/>
      <c r="H1470" s="1021"/>
      <c r="I1470" s="1024"/>
      <c r="J1470" s="1024"/>
      <c r="K1470" s="1024"/>
      <c r="L1470" s="1021"/>
      <c r="M1470" s="1021"/>
      <c r="N1470" s="1025"/>
      <c r="O1470" s="1026"/>
      <c r="P1470" s="1128"/>
    </row>
    <row r="1471" spans="1:17" ht="17.25" thickBot="1" x14ac:dyDescent="0.35">
      <c r="A1471" s="1020"/>
      <c r="B1471" s="1022"/>
      <c r="C1471" s="1021"/>
      <c r="D1471" s="1021"/>
      <c r="E1471" s="1022"/>
      <c r="F1471" s="1408" t="s">
        <v>344</v>
      </c>
      <c r="G1471" s="1409"/>
      <c r="H1471" s="1409"/>
      <c r="I1471" s="1410"/>
      <c r="J1471" s="1024"/>
      <c r="K1471" s="1158">
        <f>+SUM(K1463:K1469)</f>
        <v>165</v>
      </c>
      <c r="L1471" s="1055">
        <f>+SUM(L1463:L1469)</f>
        <v>1260</v>
      </c>
      <c r="M1471" s="1021"/>
      <c r="N1471" s="1025"/>
      <c r="O1471" s="1026"/>
      <c r="P1471" s="1128"/>
    </row>
    <row r="1472" spans="1:17" s="1131" customFormat="1" ht="17.25" thickBot="1" x14ac:dyDescent="0.35">
      <c r="A1472" s="1020"/>
      <c r="B1472" s="1022"/>
      <c r="C1472" s="1021"/>
      <c r="D1472" s="1021"/>
      <c r="E1472" s="1022"/>
      <c r="F1472" s="1022"/>
      <c r="G1472" s="1023"/>
      <c r="H1472" s="1021"/>
      <c r="I1472" s="1024"/>
      <c r="J1472" s="1024"/>
      <c r="K1472" s="1024"/>
      <c r="L1472" s="1021"/>
      <c r="M1472" s="1021"/>
      <c r="N1472" s="1025"/>
      <c r="O1472" s="1026"/>
      <c r="P1472" s="1128"/>
    </row>
    <row r="1473" spans="1:16" s="1131" customFormat="1" ht="17.25" thickBot="1" x14ac:dyDescent="0.35">
      <c r="A1473" s="1020"/>
      <c r="B1473" s="1389" t="s">
        <v>382</v>
      </c>
      <c r="C1473" s="1390"/>
      <c r="D1473" s="1390"/>
      <c r="E1473" s="1390"/>
      <c r="F1473" s="1390"/>
      <c r="G1473" s="1391"/>
      <c r="H1473" s="1021"/>
      <c r="I1473" s="1024"/>
      <c r="J1473" s="1024"/>
      <c r="K1473" s="1024"/>
      <c r="L1473" s="1021"/>
      <c r="M1473" s="1021"/>
      <c r="N1473" s="1025"/>
      <c r="O1473" s="1026"/>
      <c r="P1473" s="1128"/>
    </row>
    <row r="1474" spans="1:16" s="1131" customFormat="1" ht="16.5" x14ac:dyDescent="0.3">
      <c r="A1474" s="1020"/>
      <c r="B1474" s="1056" t="s">
        <v>49</v>
      </c>
      <c r="C1474" s="1392" t="s">
        <v>341</v>
      </c>
      <c r="D1474" s="1393"/>
      <c r="E1474" s="1041" t="s">
        <v>380</v>
      </c>
      <c r="F1474" s="1056" t="s">
        <v>25</v>
      </c>
      <c r="G1474" s="1043" t="s">
        <v>24</v>
      </c>
      <c r="H1474" s="1038"/>
      <c r="I1474" s="1039" t="s">
        <v>342</v>
      </c>
      <c r="J1474" s="1040"/>
      <c r="K1474" s="1039" t="s">
        <v>27</v>
      </c>
      <c r="L1474" s="1045" t="s">
        <v>381</v>
      </c>
      <c r="M1474" s="1021"/>
      <c r="N1474" s="1025"/>
      <c r="O1474" s="1026"/>
      <c r="P1474" s="1128"/>
    </row>
    <row r="1475" spans="1:16" s="1131" customFormat="1" ht="16.5" x14ac:dyDescent="0.3">
      <c r="A1475" s="1020"/>
      <c r="B1475" s="1060"/>
      <c r="C1475" s="1382"/>
      <c r="D1475" s="1383"/>
      <c r="E1475" s="1046"/>
      <c r="F1475" s="1047"/>
      <c r="G1475" s="1048"/>
      <c r="H1475" s="1049"/>
      <c r="I1475" s="1050">
        <f>IF(C1475=0,0,VLOOKUP(C1475,Tabla3[],3,FALSE))</f>
        <v>0</v>
      </c>
      <c r="J1475" s="1024"/>
      <c r="K1475" s="1157">
        <f>+F1475*I1475</f>
        <v>0</v>
      </c>
      <c r="L1475" s="1052">
        <f>E1475*I1475</f>
        <v>0</v>
      </c>
      <c r="M1475" s="1021"/>
      <c r="N1475" s="1025"/>
      <c r="O1475" s="1026"/>
      <c r="P1475" s="1128"/>
    </row>
    <row r="1476" spans="1:16" s="1131" customFormat="1" ht="16.5" x14ac:dyDescent="0.3">
      <c r="A1476" s="1020"/>
      <c r="B1476" s="1060"/>
      <c r="C1476" s="1382"/>
      <c r="D1476" s="1383"/>
      <c r="E1476" s="1057"/>
      <c r="F1476" s="1053"/>
      <c r="G1476" s="1054"/>
      <c r="H1476" s="1021"/>
      <c r="I1476" s="1050">
        <f>IF(C1476=0,0,VLOOKUP(C1476,Tabla3[],3,FALSE))</f>
        <v>0</v>
      </c>
      <c r="J1476" s="1024"/>
      <c r="K1476" s="1157">
        <f t="shared" ref="K1476:K1478" si="206">+F1476*I1476</f>
        <v>0</v>
      </c>
      <c r="L1476" s="1052">
        <f t="shared" ref="L1476:L1478" si="207">E1476*I1476</f>
        <v>0</v>
      </c>
      <c r="M1476" s="1021"/>
      <c r="N1476" s="1025"/>
      <c r="O1476" s="1026"/>
      <c r="P1476" s="1128"/>
    </row>
    <row r="1477" spans="1:16" s="1131" customFormat="1" ht="16.5" x14ac:dyDescent="0.3">
      <c r="A1477" s="1020"/>
      <c r="B1477" s="1060"/>
      <c r="C1477" s="1382"/>
      <c r="D1477" s="1383"/>
      <c r="E1477" s="1057"/>
      <c r="F1477" s="1053"/>
      <c r="G1477" s="1054"/>
      <c r="H1477" s="1021"/>
      <c r="I1477" s="1050">
        <f>IF(C1477=0,0,VLOOKUP(C1477,Tabla3[],3,FALSE))</f>
        <v>0</v>
      </c>
      <c r="J1477" s="1024"/>
      <c r="K1477" s="1157">
        <f t="shared" si="206"/>
        <v>0</v>
      </c>
      <c r="L1477" s="1052">
        <f t="shared" si="207"/>
        <v>0</v>
      </c>
      <c r="M1477" s="1021"/>
      <c r="N1477" s="1025"/>
      <c r="O1477" s="1026"/>
      <c r="P1477" s="1128"/>
    </row>
    <row r="1478" spans="1:16" s="1131" customFormat="1" ht="16.5" x14ac:dyDescent="0.3">
      <c r="A1478" s="1020"/>
      <c r="B1478" s="1060"/>
      <c r="C1478" s="1384"/>
      <c r="D1478" s="1385"/>
      <c r="E1478" s="1057"/>
      <c r="F1478" s="1053"/>
      <c r="G1478" s="1054"/>
      <c r="H1478" s="1021"/>
      <c r="I1478" s="1050">
        <f>IF(C1478=0,0,VLOOKUP(C1478,Tabla3[],3,FALSE))</f>
        <v>0</v>
      </c>
      <c r="J1478" s="1024"/>
      <c r="K1478" s="1157">
        <f t="shared" si="206"/>
        <v>0</v>
      </c>
      <c r="L1478" s="1052">
        <f t="shared" si="207"/>
        <v>0</v>
      </c>
      <c r="M1478" s="1021"/>
      <c r="N1478" s="1025"/>
      <c r="O1478" s="1026"/>
      <c r="P1478" s="1128"/>
    </row>
    <row r="1479" spans="1:16" s="1131" customFormat="1" ht="17.25" thickBot="1" x14ac:dyDescent="0.35">
      <c r="A1479" s="1020"/>
      <c r="B1479" s="1022"/>
      <c r="C1479" s="1021"/>
      <c r="D1479" s="1021"/>
      <c r="E1479" s="1022"/>
      <c r="F1479" s="1022"/>
      <c r="G1479" s="1023"/>
      <c r="H1479" s="1021"/>
      <c r="I1479" s="1024"/>
      <c r="J1479" s="1024"/>
      <c r="K1479" s="1024"/>
      <c r="L1479" s="1021"/>
      <c r="M1479" s="1021"/>
      <c r="N1479" s="1025"/>
      <c r="O1479" s="1026"/>
      <c r="P1479" s="1128"/>
    </row>
    <row r="1480" spans="1:16" s="1131" customFormat="1" ht="17.25" thickBot="1" x14ac:dyDescent="0.35">
      <c r="A1480" s="1020"/>
      <c r="B1480" s="1022"/>
      <c r="C1480" s="1021"/>
      <c r="D1480" s="1021"/>
      <c r="E1480" s="1022"/>
      <c r="F1480" s="1408" t="s">
        <v>387</v>
      </c>
      <c r="G1480" s="1409"/>
      <c r="H1480" s="1409"/>
      <c r="I1480" s="1410"/>
      <c r="J1480" s="1024"/>
      <c r="K1480" s="1158">
        <f>+SUM(K1475:K1478)</f>
        <v>0</v>
      </c>
      <c r="L1480" s="1055">
        <f>+SUM(L1475:L1478)</f>
        <v>0</v>
      </c>
      <c r="M1480" s="1021"/>
      <c r="N1480" s="1025"/>
      <c r="O1480" s="1026"/>
      <c r="P1480" s="1128"/>
    </row>
    <row r="1481" spans="1:16" s="1131" customFormat="1" ht="17.25" thickBot="1" x14ac:dyDescent="0.35">
      <c r="A1481" s="1020"/>
      <c r="B1481" s="1022"/>
      <c r="C1481" s="1021"/>
      <c r="D1481" s="1021"/>
      <c r="E1481" s="1022"/>
      <c r="F1481" s="1022"/>
      <c r="G1481" s="1023"/>
      <c r="H1481" s="1021"/>
      <c r="I1481" s="1024"/>
      <c r="J1481" s="1024"/>
      <c r="K1481" s="1024"/>
      <c r="L1481" s="1021"/>
      <c r="M1481" s="1021"/>
      <c r="N1481" s="1025"/>
      <c r="O1481" s="1026"/>
      <c r="P1481" s="1128"/>
    </row>
    <row r="1482" spans="1:16" s="1131" customFormat="1" ht="17.25" thickBot="1" x14ac:dyDescent="0.35">
      <c r="A1482" s="1020"/>
      <c r="B1482" s="1389" t="s">
        <v>345</v>
      </c>
      <c r="C1482" s="1390"/>
      <c r="D1482" s="1390"/>
      <c r="E1482" s="1390"/>
      <c r="F1482" s="1390"/>
      <c r="G1482" s="1391"/>
      <c r="H1482" s="1021"/>
      <c r="I1482" s="1024"/>
      <c r="J1482" s="1024"/>
      <c r="K1482" s="1024"/>
      <c r="L1482" s="1021"/>
      <c r="M1482" s="1021"/>
      <c r="N1482" s="1025"/>
      <c r="O1482" s="1026"/>
      <c r="P1482" s="1128"/>
    </row>
    <row r="1483" spans="1:16" s="1131" customFormat="1" ht="16.5" x14ac:dyDescent="0.3">
      <c r="A1483" s="1020"/>
      <c r="B1483" s="1056" t="s">
        <v>49</v>
      </c>
      <c r="C1483" s="1392" t="s">
        <v>341</v>
      </c>
      <c r="D1483" s="1393"/>
      <c r="E1483" s="1041" t="s">
        <v>380</v>
      </c>
      <c r="F1483" s="1056" t="s">
        <v>25</v>
      </c>
      <c r="G1483" s="1043" t="s">
        <v>24</v>
      </c>
      <c r="H1483" s="1038"/>
      <c r="I1483" s="1039" t="s">
        <v>342</v>
      </c>
      <c r="J1483" s="1040"/>
      <c r="K1483" s="1039" t="s">
        <v>27</v>
      </c>
      <c r="L1483" s="1045" t="s">
        <v>381</v>
      </c>
      <c r="M1483" s="1021"/>
      <c r="N1483" s="1025"/>
      <c r="O1483" s="1026"/>
      <c r="P1483" s="1128"/>
    </row>
    <row r="1484" spans="1:16" s="1131" customFormat="1" ht="16.5" customHeight="1" x14ac:dyDescent="0.3">
      <c r="A1484" s="1020"/>
      <c r="B1484" s="1060">
        <v>1</v>
      </c>
      <c r="C1484" s="1420" t="s">
        <v>941</v>
      </c>
      <c r="D1484" s="1420"/>
      <c r="E1484" s="1046">
        <f>I1459</f>
        <v>4</v>
      </c>
      <c r="F1484" s="1047">
        <v>1</v>
      </c>
      <c r="G1484" s="1050" t="str">
        <f>K1459</f>
        <v>m²</v>
      </c>
      <c r="H1484" s="1049"/>
      <c r="I1484" s="1050">
        <v>85</v>
      </c>
      <c r="J1484" s="1024"/>
      <c r="K1484" s="1157">
        <f>+F1484*I1484</f>
        <v>85</v>
      </c>
      <c r="L1484" s="1052">
        <f>E1484*I1484</f>
        <v>340</v>
      </c>
      <c r="M1484" s="1021"/>
      <c r="N1484" s="1025"/>
      <c r="O1484" s="1026"/>
      <c r="P1484" s="1128"/>
    </row>
    <row r="1485" spans="1:16" s="1131" customFormat="1" ht="16.5" x14ac:dyDescent="0.3">
      <c r="A1485" s="1020"/>
      <c r="B1485" s="1060"/>
      <c r="C1485" s="1411"/>
      <c r="D1485" s="1411"/>
      <c r="E1485" s="1046"/>
      <c r="F1485" s="1047"/>
      <c r="G1485" s="1048"/>
      <c r="H1485" s="1021"/>
      <c r="I1485" s="1050">
        <f>IF(C1485=0,0,VLOOKUP(C1485,Tabla2[],3,FALSE))</f>
        <v>0</v>
      </c>
      <c r="J1485" s="1024"/>
      <c r="K1485" s="1157">
        <f>+F1485*I1485</f>
        <v>0</v>
      </c>
      <c r="L1485" s="1052">
        <f t="shared" ref="L1485:L1486" si="208">E1485*I1485</f>
        <v>0</v>
      </c>
      <c r="M1485" s="1021"/>
      <c r="N1485" s="1025"/>
      <c r="O1485" s="1026"/>
      <c r="P1485" s="1128"/>
    </row>
    <row r="1486" spans="1:16" s="1131" customFormat="1" ht="16.5" x14ac:dyDescent="0.3">
      <c r="A1486" s="1020"/>
      <c r="B1486" s="1060"/>
      <c r="C1486" s="1412"/>
      <c r="D1486" s="1412"/>
      <c r="E1486" s="1046"/>
      <c r="F1486" s="1053"/>
      <c r="G1486" s="1048"/>
      <c r="H1486" s="1021"/>
      <c r="I1486" s="1050">
        <f>IF(C1486=0,0,VLOOKUP(C1486,Tabla2[],3,FALSE))</f>
        <v>0</v>
      </c>
      <c r="J1486" s="1024"/>
      <c r="K1486" s="1157">
        <f t="shared" ref="K1486" si="209">+F1486*I1486</f>
        <v>0</v>
      </c>
      <c r="L1486" s="1052">
        <f t="shared" si="208"/>
        <v>0</v>
      </c>
      <c r="M1486" s="1021"/>
      <c r="N1486" s="1025"/>
      <c r="O1486" s="1026"/>
      <c r="P1486" s="1128"/>
    </row>
    <row r="1487" spans="1:16" s="1131" customFormat="1" ht="17.25" thickBot="1" x14ac:dyDescent="0.35">
      <c r="A1487" s="1020"/>
      <c r="B1487" s="1022"/>
      <c r="C1487" s="1021"/>
      <c r="D1487" s="1021"/>
      <c r="E1487" s="1022"/>
      <c r="F1487" s="1022"/>
      <c r="G1487" s="1023"/>
      <c r="H1487" s="1021"/>
      <c r="I1487" s="1024"/>
      <c r="J1487" s="1024"/>
      <c r="K1487" s="1024"/>
      <c r="L1487" s="1021"/>
      <c r="M1487" s="1021"/>
      <c r="N1487" s="1025"/>
      <c r="O1487" s="1026"/>
      <c r="P1487" s="1128"/>
    </row>
    <row r="1488" spans="1:16" ht="17.25" thickBot="1" x14ac:dyDescent="0.35">
      <c r="A1488" s="1020"/>
      <c r="B1488" s="1022"/>
      <c r="C1488" s="1021"/>
      <c r="D1488" s="1021"/>
      <c r="E1488" s="1022"/>
      <c r="F1488" s="1408" t="s">
        <v>346</v>
      </c>
      <c r="G1488" s="1409"/>
      <c r="H1488" s="1409"/>
      <c r="I1488" s="1410"/>
      <c r="J1488" s="1024"/>
      <c r="K1488" s="1158">
        <f>+SUM(K1484:K1486)</f>
        <v>85</v>
      </c>
      <c r="L1488" s="1055">
        <f>+SUM(L1484:L1486)</f>
        <v>340</v>
      </c>
      <c r="M1488" s="1021"/>
      <c r="N1488" s="1025"/>
      <c r="O1488" s="1026"/>
      <c r="P1488" s="1128"/>
    </row>
    <row r="1489" spans="1:17" ht="16.5" x14ac:dyDescent="0.3">
      <c r="A1489" s="1020"/>
      <c r="B1489" s="1022"/>
      <c r="C1489" s="1021"/>
      <c r="D1489" s="1021"/>
      <c r="E1489" s="1022"/>
      <c r="F1489" s="1022"/>
      <c r="G1489" s="1023"/>
      <c r="H1489" s="1021"/>
      <c r="I1489" s="1024"/>
      <c r="J1489" s="1024"/>
      <c r="K1489" s="1024"/>
      <c r="L1489" s="1021"/>
      <c r="M1489" s="1021"/>
      <c r="N1489" s="1025"/>
      <c r="O1489" s="1026"/>
      <c r="P1489" s="1128"/>
    </row>
    <row r="1490" spans="1:17" ht="15" customHeight="1" thickBot="1" x14ac:dyDescent="0.35">
      <c r="A1490" s="1020"/>
      <c r="B1490" s="1022"/>
      <c r="C1490" s="1021"/>
      <c r="D1490" s="1021"/>
      <c r="E1490" s="1022"/>
      <c r="F1490" s="1022"/>
      <c r="G1490" s="1023"/>
      <c r="H1490" s="1021"/>
      <c r="I1490" s="1024"/>
      <c r="J1490" s="1024"/>
      <c r="K1490" s="1024"/>
      <c r="L1490" s="1021"/>
      <c r="M1490" s="1021"/>
      <c r="N1490" s="1025"/>
      <c r="O1490" s="1026"/>
      <c r="P1490" s="1128"/>
    </row>
    <row r="1491" spans="1:17" ht="17.25" thickBot="1" x14ac:dyDescent="0.35">
      <c r="A1491" s="1020"/>
      <c r="B1491" s="1022"/>
      <c r="C1491" s="1021"/>
      <c r="D1491" s="1021"/>
      <c r="E1491" s="1022"/>
      <c r="F1491" s="1408" t="s">
        <v>388</v>
      </c>
      <c r="G1491" s="1409"/>
      <c r="H1491" s="1409"/>
      <c r="I1491" s="1410"/>
      <c r="J1491" s="1024"/>
      <c r="K1491" s="1158">
        <f>(+K1471+K1480+K1488)</f>
        <v>250</v>
      </c>
      <c r="L1491" s="1055">
        <f>(+L1471+L1480+L1488)</f>
        <v>1600</v>
      </c>
      <c r="M1491" s="1021"/>
      <c r="N1491" s="1065"/>
      <c r="O1491" s="1066"/>
      <c r="P1491" s="1130"/>
    </row>
    <row r="1492" spans="1:17" ht="7.5" customHeight="1" thickBot="1" x14ac:dyDescent="0.35">
      <c r="A1492" s="1020"/>
      <c r="B1492" s="1022"/>
      <c r="C1492" s="1021"/>
      <c r="D1492" s="1021"/>
      <c r="E1492" s="1022"/>
      <c r="F1492" s="1022"/>
      <c r="G1492" s="1023"/>
      <c r="H1492" s="1021"/>
      <c r="I1492" s="1024"/>
      <c r="J1492" s="1024"/>
      <c r="K1492" s="1024"/>
      <c r="L1492" s="1021"/>
      <c r="M1492" s="1021"/>
      <c r="N1492" s="1065"/>
      <c r="O1492" s="1067"/>
      <c r="P1492" s="1130"/>
    </row>
    <row r="1493" spans="1:17" ht="17.25" thickBot="1" x14ac:dyDescent="0.35">
      <c r="A1493" s="1020"/>
      <c r="B1493" s="1022"/>
      <c r="C1493" s="1021"/>
      <c r="D1493" s="1021"/>
      <c r="E1493" s="1022"/>
      <c r="F1493" s="1408" t="s">
        <v>384</v>
      </c>
      <c r="G1493" s="1409"/>
      <c r="H1493" s="1409"/>
      <c r="I1493" s="1410"/>
      <c r="J1493" s="1024"/>
      <c r="K1493" s="1158">
        <f>K1491*$N$2</f>
        <v>100</v>
      </c>
      <c r="L1493" s="1055">
        <f>L1491*$N$2</f>
        <v>640</v>
      </c>
      <c r="M1493" s="1021"/>
      <c r="N1493" s="1025"/>
      <c r="O1493" s="1026"/>
      <c r="P1493" s="1128"/>
    </row>
    <row r="1494" spans="1:17" ht="7.5" customHeight="1" thickBot="1" x14ac:dyDescent="0.35">
      <c r="A1494" s="1020"/>
      <c r="B1494" s="1022"/>
      <c r="C1494" s="1021"/>
      <c r="D1494" s="1021"/>
      <c r="E1494" s="1022"/>
      <c r="F1494" s="1022"/>
      <c r="G1494" s="1023"/>
      <c r="H1494" s="1021"/>
      <c r="I1494" s="1024"/>
      <c r="J1494" s="1024"/>
      <c r="K1494" s="1024"/>
      <c r="L1494" s="1021"/>
      <c r="M1494" s="1021"/>
      <c r="N1494" s="1025"/>
      <c r="O1494" s="1026"/>
      <c r="P1494" s="1128"/>
    </row>
    <row r="1495" spans="1:17" ht="17.25" thickBot="1" x14ac:dyDescent="0.35">
      <c r="A1495" s="1020"/>
      <c r="B1495" s="1022"/>
      <c r="C1495" s="1021"/>
      <c r="D1495" s="1021"/>
      <c r="E1495" s="1022"/>
      <c r="F1495" s="1408" t="s">
        <v>385</v>
      </c>
      <c r="G1495" s="1409"/>
      <c r="H1495" s="1409"/>
      <c r="I1495" s="1410"/>
      <c r="J1495" s="1024"/>
      <c r="K1495" s="1158">
        <f>+K1491+K1493</f>
        <v>350</v>
      </c>
      <c r="L1495" s="1055">
        <f>+L1491+L1493</f>
        <v>2240</v>
      </c>
      <c r="M1495" s="1021"/>
      <c r="N1495" s="1025"/>
      <c r="O1495" s="1026"/>
      <c r="P1495" s="1128"/>
    </row>
    <row r="1496" spans="1:17" ht="17.25" thickBot="1" x14ac:dyDescent="0.35">
      <c r="A1496" s="1020"/>
      <c r="B1496" s="1022"/>
      <c r="C1496" s="1021"/>
      <c r="D1496" s="1021"/>
      <c r="E1496" s="1022"/>
      <c r="F1496" s="1061"/>
      <c r="G1496" s="1062"/>
      <c r="H1496" s="1063"/>
      <c r="I1496" s="1064"/>
      <c r="J1496" s="1024"/>
      <c r="K1496" s="1159"/>
      <c r="L1496" s="1068">
        <f>L1495/I1459</f>
        <v>560</v>
      </c>
      <c r="M1496" s="1069">
        <f>(K1495-L1496)*I1459</f>
        <v>-840</v>
      </c>
      <c r="N1496" s="1025"/>
      <c r="O1496" s="1026"/>
      <c r="P1496" s="1128"/>
    </row>
    <row r="1498" spans="1:17" ht="16.5" x14ac:dyDescent="0.3">
      <c r="A1498" s="1020"/>
      <c r="B1498" s="1105" t="s">
        <v>379</v>
      </c>
      <c r="C1498" s="1038"/>
      <c r="D1498" s="1414" t="s">
        <v>341</v>
      </c>
      <c r="E1498" s="1414"/>
      <c r="F1498" s="1414"/>
      <c r="G1498" s="1414"/>
      <c r="H1498" s="1038"/>
      <c r="I1498" s="1039" t="s">
        <v>25</v>
      </c>
      <c r="J1498" s="1040"/>
      <c r="K1498" s="1039" t="s">
        <v>24</v>
      </c>
      <c r="L1498" s="1021"/>
      <c r="M1498" s="1021"/>
      <c r="N1498" s="1025"/>
      <c r="O1498" s="1026"/>
      <c r="P1498" s="1128"/>
    </row>
    <row r="1499" spans="1:17" s="1037" customFormat="1" ht="30.75" customHeight="1" x14ac:dyDescent="0.25">
      <c r="A1499" s="1033"/>
      <c r="B1499" s="1074">
        <f>'(01)A. TRABAJO EXTRA.'!B70</f>
        <v>1410.05</v>
      </c>
      <c r="C1499" s="1034"/>
      <c r="D1499" s="1400" t="str">
        <f>'(01)A. TRABAJO EXTRA.'!C70</f>
        <v>ESTUFA RURAL</v>
      </c>
      <c r="E1499" s="1401"/>
      <c r="F1499" s="1401"/>
      <c r="G1499" s="1401"/>
      <c r="H1499" s="1075"/>
      <c r="I1499" s="1074">
        <f>'(01)A. TRABAJO EXTRA.'!G70</f>
        <v>1</v>
      </c>
      <c r="J1499" s="1076"/>
      <c r="K1499" s="1155" t="str">
        <f>'(01)A. TRABAJO EXTRA.'!F70</f>
        <v>Unidad</v>
      </c>
      <c r="L1499" s="1034"/>
      <c r="M1499" s="1034"/>
      <c r="N1499" s="1035"/>
      <c r="O1499" s="1036"/>
      <c r="P1499" s="1129"/>
      <c r="Q1499" s="1132"/>
    </row>
    <row r="1500" spans="1:17" ht="17.25" thickBot="1" x14ac:dyDescent="0.35">
      <c r="A1500" s="1020"/>
      <c r="B1500" s="1022"/>
      <c r="C1500" s="1021"/>
      <c r="D1500" s="1021"/>
      <c r="E1500" s="1022"/>
      <c r="F1500" s="1022"/>
      <c r="G1500" s="1023"/>
      <c r="H1500" s="1021"/>
      <c r="I1500" s="1024"/>
      <c r="J1500" s="1024"/>
      <c r="K1500" s="1024"/>
      <c r="L1500" s="1021"/>
      <c r="M1500" s="1021"/>
      <c r="N1500" s="1025"/>
      <c r="O1500" s="1026"/>
      <c r="P1500" s="1128"/>
    </row>
    <row r="1501" spans="1:17" ht="17.25" thickBot="1" x14ac:dyDescent="0.35">
      <c r="A1501" s="1020"/>
      <c r="B1501" s="1389" t="s">
        <v>343</v>
      </c>
      <c r="C1501" s="1390"/>
      <c r="D1501" s="1390"/>
      <c r="E1501" s="1390"/>
      <c r="F1501" s="1390"/>
      <c r="G1501" s="1391"/>
      <c r="H1501" s="1021"/>
      <c r="I1501" s="1024"/>
      <c r="J1501" s="1024"/>
      <c r="K1501" s="1024"/>
      <c r="L1501" s="1021"/>
      <c r="M1501" s="1021"/>
      <c r="N1501" s="1025"/>
      <c r="O1501" s="1026"/>
      <c r="P1501" s="1128"/>
    </row>
    <row r="1502" spans="1:17" ht="16.5" x14ac:dyDescent="0.3">
      <c r="A1502" s="1020"/>
      <c r="B1502" s="1042" t="s">
        <v>49</v>
      </c>
      <c r="C1502" s="1406" t="s">
        <v>341</v>
      </c>
      <c r="D1502" s="1407"/>
      <c r="E1502" s="1041" t="s">
        <v>380</v>
      </c>
      <c r="F1502" s="1042" t="s">
        <v>25</v>
      </c>
      <c r="G1502" s="1043" t="s">
        <v>24</v>
      </c>
      <c r="H1502" s="1044"/>
      <c r="I1502" s="1039" t="s">
        <v>342</v>
      </c>
      <c r="J1502" s="1040"/>
      <c r="K1502" s="1156" t="s">
        <v>27</v>
      </c>
      <c r="L1502" s="1045" t="s">
        <v>381</v>
      </c>
      <c r="M1502" s="1021"/>
      <c r="N1502" s="1025"/>
      <c r="O1502" s="1026"/>
      <c r="P1502" s="1128"/>
    </row>
    <row r="1503" spans="1:17" ht="16.5" customHeight="1" x14ac:dyDescent="0.3">
      <c r="A1503" s="1020"/>
      <c r="B1503" s="1060">
        <v>1</v>
      </c>
      <c r="C1503" s="1418" t="s">
        <v>482</v>
      </c>
      <c r="D1503" s="1419"/>
      <c r="E1503" s="1046">
        <f>I1499*2</f>
        <v>2</v>
      </c>
      <c r="F1503" s="1047">
        <v>10</v>
      </c>
      <c r="G1503" s="1048" t="str">
        <f>IF(C1503=0,0,VLOOKUP(C1503,Tabla1[],2,FALSE))</f>
        <v>Unidad</v>
      </c>
      <c r="H1503" s="1049"/>
      <c r="I1503" s="1050">
        <f>IF(C1503=0,0,VLOOKUP(C1503,Tabla1[],3,FALSE))</f>
        <v>7</v>
      </c>
      <c r="J1503" s="1051"/>
      <c r="K1503" s="1157">
        <f>+F1503*I1503</f>
        <v>70</v>
      </c>
      <c r="L1503" s="1052">
        <f>E1503*I1503</f>
        <v>14</v>
      </c>
      <c r="M1503" s="1021"/>
      <c r="N1503" s="1025"/>
      <c r="O1503" s="1026"/>
      <c r="P1503" s="1128"/>
    </row>
    <row r="1504" spans="1:17" ht="16.5" x14ac:dyDescent="0.3">
      <c r="A1504" s="1020"/>
      <c r="B1504" s="1060">
        <v>2</v>
      </c>
      <c r="C1504" s="1418" t="s">
        <v>523</v>
      </c>
      <c r="D1504" s="1419"/>
      <c r="E1504" s="1046">
        <f>I1499</f>
        <v>1</v>
      </c>
      <c r="F1504" s="1047">
        <v>1</v>
      </c>
      <c r="G1504" s="1048" t="str">
        <f>IF(C1504=0,0,VLOOKUP(C1504,Tabla1[],2,FALSE))</f>
        <v>Bolsa</v>
      </c>
      <c r="H1504" s="1049"/>
      <c r="I1504" s="1050">
        <f>IF(C1504=0,0,VLOOKUP(C1504,Tabla1[],3,FALSE))</f>
        <v>50</v>
      </c>
      <c r="J1504" s="1051"/>
      <c r="K1504" s="1157">
        <f t="shared" ref="K1504:K1513" si="210">+F1504*I1504</f>
        <v>50</v>
      </c>
      <c r="L1504" s="1052">
        <f t="shared" ref="L1504:L1513" si="211">E1504*I1504</f>
        <v>50</v>
      </c>
      <c r="M1504" s="1021"/>
      <c r="N1504" s="1025"/>
      <c r="O1504" s="1026"/>
      <c r="P1504" s="1128"/>
    </row>
    <row r="1505" spans="1:16" ht="16.5" x14ac:dyDescent="0.3">
      <c r="A1505" s="1020"/>
      <c r="B1505" s="1060">
        <v>3</v>
      </c>
      <c r="C1505" s="1418" t="s">
        <v>626</v>
      </c>
      <c r="D1505" s="1419"/>
      <c r="E1505" s="1046">
        <f>I1499*2</f>
        <v>2</v>
      </c>
      <c r="F1505" s="1047">
        <v>110</v>
      </c>
      <c r="G1505" s="1048" t="str">
        <f>IF(C1505=0,0,VLOOKUP(C1505,Tabla1[],2,FALSE))</f>
        <v>Unidad</v>
      </c>
      <c r="H1505" s="1049"/>
      <c r="I1505" s="1050">
        <f>IF(C1505=0,0,VLOOKUP(C1505,Tabla1[],3,FALSE))</f>
        <v>6</v>
      </c>
      <c r="J1505" s="1051"/>
      <c r="K1505" s="1157">
        <f t="shared" si="210"/>
        <v>660</v>
      </c>
      <c r="L1505" s="1052">
        <f t="shared" si="211"/>
        <v>12</v>
      </c>
      <c r="M1505" s="1021"/>
      <c r="N1505" s="1025"/>
      <c r="O1505" s="1026"/>
      <c r="P1505" s="1128"/>
    </row>
    <row r="1506" spans="1:16" ht="16.5" x14ac:dyDescent="0.3">
      <c r="A1506" s="1020"/>
      <c r="B1506" s="1060">
        <v>4</v>
      </c>
      <c r="C1506" s="1418" t="s">
        <v>531</v>
      </c>
      <c r="D1506" s="1419"/>
      <c r="E1506" s="1046"/>
      <c r="F1506" s="1047">
        <v>1</v>
      </c>
      <c r="G1506" s="1048" t="str">
        <f>IF(C1506=0,0,VLOOKUP(C1506,Tabla1[],2,FALSE))</f>
        <v>Saco</v>
      </c>
      <c r="H1506" s="1049"/>
      <c r="I1506" s="1050">
        <f>IF(C1506=0,0,VLOOKUP(C1506,Tabla1[],3,FALSE))</f>
        <v>80</v>
      </c>
      <c r="J1506" s="1051"/>
      <c r="K1506" s="1157">
        <f t="shared" si="210"/>
        <v>80</v>
      </c>
      <c r="L1506" s="1052">
        <f t="shared" si="211"/>
        <v>0</v>
      </c>
      <c r="M1506" s="1021"/>
      <c r="N1506" s="1025"/>
      <c r="O1506" s="1026"/>
      <c r="P1506" s="1128"/>
    </row>
    <row r="1507" spans="1:16" ht="16.5" x14ac:dyDescent="0.3">
      <c r="A1507" s="1020"/>
      <c r="B1507" s="1060">
        <v>5</v>
      </c>
      <c r="C1507" s="1418" t="s">
        <v>463</v>
      </c>
      <c r="D1507" s="1419"/>
      <c r="E1507" s="1046"/>
      <c r="F1507" s="1047">
        <v>0.02</v>
      </c>
      <c r="G1507" s="1048" t="str">
        <f>IF(C1507=0,0,VLOOKUP(C1507,Tabla1[],2,FALSE))</f>
        <v>m³</v>
      </c>
      <c r="H1507" s="1049"/>
      <c r="I1507" s="1050">
        <f>IF(C1507=0,0,VLOOKUP(C1507,Tabla1[],3,FALSE))</f>
        <v>250</v>
      </c>
      <c r="J1507" s="1051"/>
      <c r="K1507" s="1157">
        <f t="shared" si="210"/>
        <v>5</v>
      </c>
      <c r="L1507" s="1052">
        <f t="shared" si="211"/>
        <v>0</v>
      </c>
      <c r="M1507" s="1021"/>
      <c r="N1507" s="1025"/>
      <c r="O1507" s="1026"/>
      <c r="P1507" s="1128"/>
    </row>
    <row r="1508" spans="1:16" ht="16.5" x14ac:dyDescent="0.3">
      <c r="A1508" s="1020"/>
      <c r="B1508" s="1060">
        <v>6</v>
      </c>
      <c r="C1508" s="1418" t="s">
        <v>659</v>
      </c>
      <c r="D1508" s="1419"/>
      <c r="E1508" s="1046"/>
      <c r="F1508" s="1047">
        <v>0.02</v>
      </c>
      <c r="G1508" s="1048" t="str">
        <f>IF(C1508=0,0,VLOOKUP(C1508,Tabla1[],2,FALSE))</f>
        <v>m³</v>
      </c>
      <c r="H1508" s="1049"/>
      <c r="I1508" s="1050">
        <f>IF(C1508=0,0,VLOOKUP(C1508,Tabla1[],3,FALSE))</f>
        <v>250</v>
      </c>
      <c r="J1508" s="1051"/>
      <c r="K1508" s="1157">
        <f t="shared" si="210"/>
        <v>5</v>
      </c>
      <c r="L1508" s="1052">
        <f t="shared" si="211"/>
        <v>0</v>
      </c>
      <c r="M1508" s="1021"/>
      <c r="N1508" s="1025"/>
      <c r="O1508" s="1026"/>
      <c r="P1508" s="1128"/>
    </row>
    <row r="1509" spans="1:16" ht="16.5" x14ac:dyDescent="0.3">
      <c r="A1509" s="1020"/>
      <c r="B1509" s="1060">
        <v>7</v>
      </c>
      <c r="C1509" s="1418" t="s">
        <v>620</v>
      </c>
      <c r="D1509" s="1419"/>
      <c r="E1509" s="1046"/>
      <c r="F1509" s="1047">
        <v>1</v>
      </c>
      <c r="G1509" s="1048" t="str">
        <f>IF(C1509=0,0,VLOOKUP(C1509,Tabla1[],2,FALSE))</f>
        <v>Unidad</v>
      </c>
      <c r="H1509" s="1049"/>
      <c r="I1509" s="1050">
        <f>IF(C1509=0,0,VLOOKUP(C1509,Tabla1[],3,FALSE))</f>
        <v>3000</v>
      </c>
      <c r="J1509" s="1051"/>
      <c r="K1509" s="1157">
        <f t="shared" si="210"/>
        <v>3000</v>
      </c>
      <c r="L1509" s="1052">
        <f t="shared" si="211"/>
        <v>0</v>
      </c>
      <c r="M1509" s="1021"/>
      <c r="N1509" s="1025"/>
      <c r="O1509" s="1026"/>
      <c r="P1509" s="1128"/>
    </row>
    <row r="1510" spans="1:16" ht="16.5" x14ac:dyDescent="0.3">
      <c r="A1510" s="1020"/>
      <c r="B1510" s="1060"/>
      <c r="C1510" s="1413"/>
      <c r="D1510" s="1413"/>
      <c r="E1510" s="1046"/>
      <c r="F1510" s="1047"/>
      <c r="G1510" s="1048"/>
      <c r="H1510" s="1049"/>
      <c r="I1510" s="1050">
        <f>IF(C1510=0,0,VLOOKUP(C1510,Tabla1[],3,FALSE))</f>
        <v>0</v>
      </c>
      <c r="J1510" s="1051"/>
      <c r="K1510" s="1157">
        <f t="shared" si="210"/>
        <v>0</v>
      </c>
      <c r="L1510" s="1052">
        <f t="shared" si="211"/>
        <v>0</v>
      </c>
      <c r="M1510" s="1021"/>
      <c r="N1510" s="1025"/>
      <c r="O1510" s="1026"/>
      <c r="P1510" s="1128"/>
    </row>
    <row r="1511" spans="1:16" ht="16.5" x14ac:dyDescent="0.3">
      <c r="A1511" s="1020"/>
      <c r="B1511" s="1060"/>
      <c r="C1511" s="1413"/>
      <c r="D1511" s="1413"/>
      <c r="E1511" s="1046"/>
      <c r="F1511" s="1047"/>
      <c r="G1511" s="1048"/>
      <c r="H1511" s="1049"/>
      <c r="I1511" s="1050">
        <f>IF(C1511=0,0,VLOOKUP(C1511,Tabla1[],3,FALSE))</f>
        <v>0</v>
      </c>
      <c r="J1511" s="1051"/>
      <c r="K1511" s="1157">
        <f t="shared" si="210"/>
        <v>0</v>
      </c>
      <c r="L1511" s="1052">
        <f t="shared" si="211"/>
        <v>0</v>
      </c>
      <c r="M1511" s="1021"/>
      <c r="N1511" s="1025"/>
      <c r="O1511" s="1026"/>
      <c r="P1511" s="1128"/>
    </row>
    <row r="1512" spans="1:16" s="1131" customFormat="1" ht="16.5" x14ac:dyDescent="0.3">
      <c r="A1512" s="1020"/>
      <c r="B1512" s="1060"/>
      <c r="C1512" s="1413"/>
      <c r="D1512" s="1413"/>
      <c r="E1512" s="1046"/>
      <c r="F1512" s="1047"/>
      <c r="G1512" s="1048"/>
      <c r="H1512" s="1049"/>
      <c r="I1512" s="1050">
        <f>IF(C1512=0,0,VLOOKUP(C1512,Tabla1[],3,FALSE))</f>
        <v>0</v>
      </c>
      <c r="J1512" s="1051"/>
      <c r="K1512" s="1157">
        <f t="shared" si="210"/>
        <v>0</v>
      </c>
      <c r="L1512" s="1052">
        <f t="shared" si="211"/>
        <v>0</v>
      </c>
      <c r="M1512" s="1021"/>
      <c r="N1512" s="1025"/>
      <c r="O1512" s="1026"/>
      <c r="P1512" s="1128"/>
    </row>
    <row r="1513" spans="1:16" s="1131" customFormat="1" ht="16.5" x14ac:dyDescent="0.3">
      <c r="A1513" s="1020"/>
      <c r="B1513" s="1060"/>
      <c r="C1513" s="1413"/>
      <c r="D1513" s="1413"/>
      <c r="E1513" s="1046"/>
      <c r="F1513" s="1047"/>
      <c r="G1513" s="1048"/>
      <c r="H1513" s="1049"/>
      <c r="I1513" s="1050">
        <f>IF(C1513=0,0,VLOOKUP(C1513,Tabla1[],3,FALSE))</f>
        <v>0</v>
      </c>
      <c r="J1513" s="1051"/>
      <c r="K1513" s="1157">
        <f t="shared" si="210"/>
        <v>0</v>
      </c>
      <c r="L1513" s="1052">
        <f t="shared" si="211"/>
        <v>0</v>
      </c>
      <c r="M1513" s="1021"/>
      <c r="N1513" s="1025"/>
      <c r="O1513" s="1026"/>
      <c r="P1513" s="1128"/>
    </row>
    <row r="1514" spans="1:16" s="1131" customFormat="1" ht="17.25" thickBot="1" x14ac:dyDescent="0.35">
      <c r="A1514" s="1020"/>
      <c r="B1514" s="1022"/>
      <c r="C1514" s="1021"/>
      <c r="D1514" s="1021"/>
      <c r="E1514" s="1022"/>
      <c r="F1514" s="1022"/>
      <c r="G1514" s="1023"/>
      <c r="H1514" s="1021"/>
      <c r="I1514" s="1024"/>
      <c r="J1514" s="1024"/>
      <c r="K1514" s="1024"/>
      <c r="L1514" s="1021"/>
      <c r="M1514" s="1021"/>
      <c r="N1514" s="1025"/>
      <c r="O1514" s="1026"/>
      <c r="P1514" s="1128"/>
    </row>
    <row r="1515" spans="1:16" s="1131" customFormat="1" ht="17.25" thickBot="1" x14ac:dyDescent="0.35">
      <c r="A1515" s="1020"/>
      <c r="B1515" s="1022"/>
      <c r="C1515" s="1021"/>
      <c r="D1515" s="1021"/>
      <c r="E1515" s="1022"/>
      <c r="F1515" s="1408" t="s">
        <v>344</v>
      </c>
      <c r="G1515" s="1409"/>
      <c r="H1515" s="1409"/>
      <c r="I1515" s="1410"/>
      <c r="J1515" s="1024"/>
      <c r="K1515" s="1158">
        <f>+SUM(K1503:K1513)</f>
        <v>3870</v>
      </c>
      <c r="L1515" s="1055">
        <f>+SUM(L1503:L1513)</f>
        <v>76</v>
      </c>
      <c r="M1515" s="1021"/>
      <c r="N1515" s="1025"/>
      <c r="O1515" s="1026"/>
      <c r="P1515" s="1128"/>
    </row>
    <row r="1516" spans="1:16" s="1131" customFormat="1" ht="17.25" thickBot="1" x14ac:dyDescent="0.35">
      <c r="A1516" s="1020"/>
      <c r="B1516" s="1022"/>
      <c r="C1516" s="1021"/>
      <c r="D1516" s="1021"/>
      <c r="E1516" s="1022"/>
      <c r="F1516" s="1022"/>
      <c r="G1516" s="1023"/>
      <c r="H1516" s="1021"/>
      <c r="I1516" s="1024"/>
      <c r="J1516" s="1024"/>
      <c r="K1516" s="1024"/>
      <c r="L1516" s="1021"/>
      <c r="M1516" s="1021"/>
      <c r="N1516" s="1025"/>
      <c r="O1516" s="1026"/>
      <c r="P1516" s="1128"/>
    </row>
    <row r="1517" spans="1:16" s="1131" customFormat="1" ht="17.25" thickBot="1" x14ac:dyDescent="0.35">
      <c r="A1517" s="1020"/>
      <c r="B1517" s="1389" t="s">
        <v>382</v>
      </c>
      <c r="C1517" s="1390"/>
      <c r="D1517" s="1390"/>
      <c r="E1517" s="1390"/>
      <c r="F1517" s="1390"/>
      <c r="G1517" s="1391"/>
      <c r="H1517" s="1021"/>
      <c r="I1517" s="1024"/>
      <c r="J1517" s="1024"/>
      <c r="K1517" s="1024"/>
      <c r="L1517" s="1021"/>
      <c r="M1517" s="1021"/>
      <c r="N1517" s="1025"/>
      <c r="O1517" s="1026"/>
      <c r="P1517" s="1128"/>
    </row>
    <row r="1518" spans="1:16" s="1131" customFormat="1" ht="16.5" x14ac:dyDescent="0.3">
      <c r="A1518" s="1020"/>
      <c r="B1518" s="1056" t="s">
        <v>49</v>
      </c>
      <c r="C1518" s="1392" t="s">
        <v>341</v>
      </c>
      <c r="D1518" s="1393"/>
      <c r="E1518" s="1041" t="s">
        <v>380</v>
      </c>
      <c r="F1518" s="1056" t="s">
        <v>25</v>
      </c>
      <c r="G1518" s="1043" t="s">
        <v>24</v>
      </c>
      <c r="H1518" s="1038"/>
      <c r="I1518" s="1039" t="s">
        <v>342</v>
      </c>
      <c r="J1518" s="1040"/>
      <c r="K1518" s="1039" t="s">
        <v>27</v>
      </c>
      <c r="L1518" s="1045" t="s">
        <v>381</v>
      </c>
      <c r="M1518" s="1021"/>
      <c r="N1518" s="1025"/>
      <c r="O1518" s="1026"/>
      <c r="P1518" s="1128"/>
    </row>
    <row r="1519" spans="1:16" s="1131" customFormat="1" ht="16.5" x14ac:dyDescent="0.3">
      <c r="A1519" s="1020"/>
      <c r="B1519" s="1060"/>
      <c r="C1519" s="1382"/>
      <c r="D1519" s="1383"/>
      <c r="E1519" s="1046"/>
      <c r="F1519" s="1047"/>
      <c r="G1519" s="1048"/>
      <c r="H1519" s="1049"/>
      <c r="I1519" s="1050">
        <f>IF(C1519=0,0,VLOOKUP(C1519,Tabla3[],3,FALSE))</f>
        <v>0</v>
      </c>
      <c r="J1519" s="1024"/>
      <c r="K1519" s="1157">
        <f>+F1519*I1519</f>
        <v>0</v>
      </c>
      <c r="L1519" s="1052">
        <f>E1519*I1519</f>
        <v>0</v>
      </c>
      <c r="M1519" s="1021"/>
      <c r="N1519" s="1025"/>
      <c r="O1519" s="1026"/>
      <c r="P1519" s="1128"/>
    </row>
    <row r="1520" spans="1:16" s="1131" customFormat="1" ht="16.5" x14ac:dyDescent="0.3">
      <c r="A1520" s="1020"/>
      <c r="B1520" s="1060"/>
      <c r="C1520" s="1382"/>
      <c r="D1520" s="1383"/>
      <c r="E1520" s="1057"/>
      <c r="F1520" s="1053"/>
      <c r="G1520" s="1054"/>
      <c r="H1520" s="1021"/>
      <c r="I1520" s="1050">
        <f>IF(C1520=0,0,VLOOKUP(C1520,Tabla3[],3,FALSE))</f>
        <v>0</v>
      </c>
      <c r="J1520" s="1024"/>
      <c r="K1520" s="1157">
        <f t="shared" ref="K1520:K1522" si="212">+F1520*I1520</f>
        <v>0</v>
      </c>
      <c r="L1520" s="1052">
        <f t="shared" ref="L1520:L1522" si="213">E1520*I1520</f>
        <v>0</v>
      </c>
      <c r="M1520" s="1021"/>
      <c r="N1520" s="1025"/>
      <c r="O1520" s="1026"/>
      <c r="P1520" s="1128"/>
    </row>
    <row r="1521" spans="1:16" s="1131" customFormat="1" ht="16.5" x14ac:dyDescent="0.3">
      <c r="A1521" s="1020"/>
      <c r="B1521" s="1060"/>
      <c r="C1521" s="1382"/>
      <c r="D1521" s="1383"/>
      <c r="E1521" s="1057"/>
      <c r="F1521" s="1053"/>
      <c r="G1521" s="1054"/>
      <c r="H1521" s="1021"/>
      <c r="I1521" s="1050">
        <f>IF(C1521=0,0,VLOOKUP(C1521,Tabla3[],3,FALSE))</f>
        <v>0</v>
      </c>
      <c r="J1521" s="1024"/>
      <c r="K1521" s="1157">
        <f t="shared" si="212"/>
        <v>0</v>
      </c>
      <c r="L1521" s="1052">
        <f t="shared" si="213"/>
        <v>0</v>
      </c>
      <c r="M1521" s="1021"/>
      <c r="N1521" s="1025"/>
      <c r="O1521" s="1026"/>
      <c r="P1521" s="1128"/>
    </row>
    <row r="1522" spans="1:16" s="1131" customFormat="1" ht="16.5" x14ac:dyDescent="0.3">
      <c r="A1522" s="1020"/>
      <c r="B1522" s="1060"/>
      <c r="C1522" s="1384"/>
      <c r="D1522" s="1385"/>
      <c r="E1522" s="1057"/>
      <c r="F1522" s="1053"/>
      <c r="G1522" s="1054"/>
      <c r="H1522" s="1021"/>
      <c r="I1522" s="1050">
        <f>IF(C1522=0,0,VLOOKUP(C1522,Tabla3[],3,FALSE))</f>
        <v>0</v>
      </c>
      <c r="J1522" s="1024"/>
      <c r="K1522" s="1157">
        <f t="shared" si="212"/>
        <v>0</v>
      </c>
      <c r="L1522" s="1052">
        <f t="shared" si="213"/>
        <v>0</v>
      </c>
      <c r="M1522" s="1021"/>
      <c r="N1522" s="1025"/>
      <c r="O1522" s="1026"/>
      <c r="P1522" s="1128"/>
    </row>
    <row r="1523" spans="1:16" s="1131" customFormat="1" ht="17.25" thickBot="1" x14ac:dyDescent="0.35">
      <c r="A1523" s="1020"/>
      <c r="B1523" s="1022"/>
      <c r="C1523" s="1021"/>
      <c r="D1523" s="1021"/>
      <c r="E1523" s="1022"/>
      <c r="F1523" s="1022"/>
      <c r="G1523" s="1023"/>
      <c r="H1523" s="1021"/>
      <c r="I1523" s="1024"/>
      <c r="J1523" s="1024"/>
      <c r="K1523" s="1024"/>
      <c r="L1523" s="1021"/>
      <c r="M1523" s="1021"/>
      <c r="N1523" s="1025"/>
      <c r="O1523" s="1026"/>
      <c r="P1523" s="1128"/>
    </row>
    <row r="1524" spans="1:16" s="1131" customFormat="1" ht="17.25" thickBot="1" x14ac:dyDescent="0.35">
      <c r="A1524" s="1020"/>
      <c r="B1524" s="1022"/>
      <c r="C1524" s="1021"/>
      <c r="D1524" s="1021"/>
      <c r="E1524" s="1022"/>
      <c r="F1524" s="1408" t="s">
        <v>387</v>
      </c>
      <c r="G1524" s="1409"/>
      <c r="H1524" s="1409"/>
      <c r="I1524" s="1410"/>
      <c r="J1524" s="1024"/>
      <c r="K1524" s="1158">
        <f>+SUM(K1519:K1522)</f>
        <v>0</v>
      </c>
      <c r="L1524" s="1055">
        <f>+SUM(L1519:L1522)</f>
        <v>0</v>
      </c>
      <c r="M1524" s="1021"/>
      <c r="N1524" s="1025"/>
      <c r="O1524" s="1026"/>
      <c r="P1524" s="1128"/>
    </row>
    <row r="1525" spans="1:16" s="1131" customFormat="1" ht="17.25" thickBot="1" x14ac:dyDescent="0.35">
      <c r="A1525" s="1020"/>
      <c r="B1525" s="1022"/>
      <c r="C1525" s="1021"/>
      <c r="D1525" s="1021"/>
      <c r="E1525" s="1022"/>
      <c r="F1525" s="1022"/>
      <c r="G1525" s="1023"/>
      <c r="H1525" s="1021"/>
      <c r="I1525" s="1024"/>
      <c r="J1525" s="1024"/>
      <c r="K1525" s="1024"/>
      <c r="L1525" s="1021"/>
      <c r="M1525" s="1021"/>
      <c r="N1525" s="1025"/>
      <c r="O1525" s="1026"/>
      <c r="P1525" s="1128"/>
    </row>
    <row r="1526" spans="1:16" s="1131" customFormat="1" ht="17.25" thickBot="1" x14ac:dyDescent="0.35">
      <c r="A1526" s="1020"/>
      <c r="B1526" s="1389" t="s">
        <v>345</v>
      </c>
      <c r="C1526" s="1390"/>
      <c r="D1526" s="1390"/>
      <c r="E1526" s="1390"/>
      <c r="F1526" s="1390"/>
      <c r="G1526" s="1391"/>
      <c r="H1526" s="1021"/>
      <c r="I1526" s="1024"/>
      <c r="J1526" s="1024"/>
      <c r="K1526" s="1024"/>
      <c r="L1526" s="1021"/>
      <c r="M1526" s="1021"/>
      <c r="N1526" s="1025"/>
      <c r="O1526" s="1026"/>
      <c r="P1526" s="1128"/>
    </row>
    <row r="1527" spans="1:16" s="1131" customFormat="1" ht="16.5" x14ac:dyDescent="0.3">
      <c r="A1527" s="1020"/>
      <c r="B1527" s="1056" t="s">
        <v>49</v>
      </c>
      <c r="C1527" s="1392" t="s">
        <v>341</v>
      </c>
      <c r="D1527" s="1393"/>
      <c r="E1527" s="1041" t="s">
        <v>380</v>
      </c>
      <c r="F1527" s="1056" t="s">
        <v>25</v>
      </c>
      <c r="G1527" s="1043" t="s">
        <v>24</v>
      </c>
      <c r="H1527" s="1038"/>
      <c r="I1527" s="1039" t="s">
        <v>342</v>
      </c>
      <c r="J1527" s="1040"/>
      <c r="K1527" s="1039" t="s">
        <v>27</v>
      </c>
      <c r="L1527" s="1045" t="s">
        <v>381</v>
      </c>
      <c r="M1527" s="1021"/>
      <c r="N1527" s="1025"/>
      <c r="O1527" s="1026"/>
      <c r="P1527" s="1128"/>
    </row>
    <row r="1528" spans="1:16" s="1131" customFormat="1" ht="16.5" x14ac:dyDescent="0.3">
      <c r="A1528" s="1020"/>
      <c r="B1528" s="1060">
        <v>1</v>
      </c>
      <c r="C1528" s="1394" t="s">
        <v>439</v>
      </c>
      <c r="D1528" s="1394"/>
      <c r="E1528" s="1046">
        <f>I1499</f>
        <v>1</v>
      </c>
      <c r="F1528" s="1047">
        <f>ROUND(E1528/I1499,2)</f>
        <v>1</v>
      </c>
      <c r="G1528" s="1048" t="str">
        <f>IF(C1528=0,0,VLOOKUP(C1528,Tabla2[],2,FALSE))</f>
        <v>Unidad</v>
      </c>
      <c r="H1528" s="1049"/>
      <c r="I1528" s="1050">
        <f>IF(C1528=0,0,VLOOKUP(C1528,Tabla2[],3,FALSE))+445</f>
        <v>945</v>
      </c>
      <c r="J1528" s="1024"/>
      <c r="K1528" s="1157">
        <f>+F1528*I1528</f>
        <v>945</v>
      </c>
      <c r="L1528" s="1052">
        <f>E1528*I1528</f>
        <v>945</v>
      </c>
      <c r="M1528" s="1021"/>
      <c r="N1528" s="1025"/>
      <c r="O1528" s="1026"/>
      <c r="P1528" s="1128"/>
    </row>
    <row r="1529" spans="1:16" s="1131" customFormat="1" ht="16.5" x14ac:dyDescent="0.3">
      <c r="A1529" s="1020"/>
      <c r="B1529" s="1060"/>
      <c r="C1529" s="1411"/>
      <c r="D1529" s="1411"/>
      <c r="E1529" s="1046"/>
      <c r="F1529" s="1047"/>
      <c r="G1529" s="1048"/>
      <c r="H1529" s="1021"/>
      <c r="I1529" s="1050">
        <f>IF(C1529=0,0,VLOOKUP(C1529,Tabla2[],3,FALSE))</f>
        <v>0</v>
      </c>
      <c r="J1529" s="1024"/>
      <c r="K1529" s="1157">
        <f>+F1529*I1529</f>
        <v>0</v>
      </c>
      <c r="L1529" s="1052">
        <f t="shared" ref="L1529:L1530" si="214">E1529*I1529</f>
        <v>0</v>
      </c>
      <c r="M1529" s="1021"/>
      <c r="N1529" s="1025"/>
      <c r="O1529" s="1026"/>
      <c r="P1529" s="1128"/>
    </row>
    <row r="1530" spans="1:16" s="1131" customFormat="1" ht="16.5" x14ac:dyDescent="0.3">
      <c r="A1530" s="1020"/>
      <c r="B1530" s="1060"/>
      <c r="C1530" s="1412"/>
      <c r="D1530" s="1412"/>
      <c r="E1530" s="1046"/>
      <c r="F1530" s="1053"/>
      <c r="G1530" s="1048"/>
      <c r="H1530" s="1021"/>
      <c r="I1530" s="1050">
        <f>IF(C1530=0,0,VLOOKUP(C1530,Tabla2[],3,FALSE))</f>
        <v>0</v>
      </c>
      <c r="J1530" s="1024"/>
      <c r="K1530" s="1157">
        <f t="shared" ref="K1530" si="215">+F1530*I1530</f>
        <v>0</v>
      </c>
      <c r="L1530" s="1052">
        <f t="shared" si="214"/>
        <v>0</v>
      </c>
      <c r="M1530" s="1021"/>
      <c r="N1530" s="1025"/>
      <c r="O1530" s="1026"/>
      <c r="P1530" s="1128"/>
    </row>
    <row r="1531" spans="1:16" s="1131" customFormat="1" ht="17.25" thickBot="1" x14ac:dyDescent="0.35">
      <c r="A1531" s="1020"/>
      <c r="B1531" s="1022"/>
      <c r="C1531" s="1021"/>
      <c r="D1531" s="1021"/>
      <c r="E1531" s="1022"/>
      <c r="F1531" s="1022"/>
      <c r="G1531" s="1023"/>
      <c r="H1531" s="1021"/>
      <c r="I1531" s="1024"/>
      <c r="J1531" s="1024"/>
      <c r="K1531" s="1024"/>
      <c r="L1531" s="1021"/>
      <c r="M1531" s="1021"/>
      <c r="N1531" s="1025"/>
      <c r="O1531" s="1026"/>
      <c r="P1531" s="1128"/>
    </row>
    <row r="1532" spans="1:16" s="1131" customFormat="1" ht="17.25" thickBot="1" x14ac:dyDescent="0.35">
      <c r="A1532" s="1020"/>
      <c r="B1532" s="1022"/>
      <c r="C1532" s="1021"/>
      <c r="D1532" s="1021"/>
      <c r="E1532" s="1022"/>
      <c r="F1532" s="1408" t="s">
        <v>346</v>
      </c>
      <c r="G1532" s="1409"/>
      <c r="H1532" s="1409"/>
      <c r="I1532" s="1410"/>
      <c r="J1532" s="1024"/>
      <c r="K1532" s="1158">
        <f>+SUM(K1528:K1530)</f>
        <v>945</v>
      </c>
      <c r="L1532" s="1055">
        <f>+SUM(L1528:L1530)</f>
        <v>945</v>
      </c>
      <c r="M1532" s="1021"/>
      <c r="N1532" s="1025"/>
      <c r="O1532" s="1026"/>
      <c r="P1532" s="1128"/>
    </row>
    <row r="1533" spans="1:16" s="1131" customFormat="1" ht="16.5" x14ac:dyDescent="0.3">
      <c r="A1533" s="1020"/>
      <c r="B1533" s="1022"/>
      <c r="C1533" s="1021"/>
      <c r="D1533" s="1021"/>
      <c r="E1533" s="1022"/>
      <c r="F1533" s="1022"/>
      <c r="G1533" s="1023"/>
      <c r="H1533" s="1021"/>
      <c r="I1533" s="1024"/>
      <c r="J1533" s="1024"/>
      <c r="K1533" s="1024"/>
      <c r="L1533" s="1021"/>
      <c r="M1533" s="1021"/>
      <c r="N1533" s="1025"/>
      <c r="O1533" s="1026"/>
      <c r="P1533" s="1128"/>
    </row>
    <row r="1534" spans="1:16" s="1131" customFormat="1" ht="15" customHeight="1" thickBot="1" x14ac:dyDescent="0.35">
      <c r="A1534" s="1020"/>
      <c r="B1534" s="1022"/>
      <c r="C1534" s="1021"/>
      <c r="D1534" s="1021"/>
      <c r="E1534" s="1022"/>
      <c r="F1534" s="1022"/>
      <c r="G1534" s="1023"/>
      <c r="H1534" s="1021"/>
      <c r="I1534" s="1024"/>
      <c r="J1534" s="1024"/>
      <c r="K1534" s="1024"/>
      <c r="L1534" s="1021"/>
      <c r="M1534" s="1021"/>
      <c r="N1534" s="1025"/>
      <c r="O1534" s="1026"/>
      <c r="P1534" s="1128"/>
    </row>
    <row r="1535" spans="1:16" s="1131" customFormat="1" ht="17.25" thickBot="1" x14ac:dyDescent="0.35">
      <c r="A1535" s="1020"/>
      <c r="B1535" s="1022"/>
      <c r="C1535" s="1021"/>
      <c r="D1535" s="1021"/>
      <c r="E1535" s="1022"/>
      <c r="F1535" s="1408" t="s">
        <v>388</v>
      </c>
      <c r="G1535" s="1409"/>
      <c r="H1535" s="1409"/>
      <c r="I1535" s="1410"/>
      <c r="J1535" s="1024"/>
      <c r="K1535" s="1158">
        <f>(+K1515+K1524+K1532)</f>
        <v>4815</v>
      </c>
      <c r="L1535" s="1055">
        <f>(+L1515+L1524+L1532)</f>
        <v>1021</v>
      </c>
      <c r="M1535" s="1021"/>
      <c r="N1535" s="1065"/>
      <c r="O1535" s="1066"/>
      <c r="P1535" s="1130"/>
    </row>
    <row r="1536" spans="1:16" s="1131" customFormat="1" ht="7.5" customHeight="1" thickBot="1" x14ac:dyDescent="0.35">
      <c r="A1536" s="1020"/>
      <c r="B1536" s="1022"/>
      <c r="C1536" s="1021"/>
      <c r="D1536" s="1021"/>
      <c r="E1536" s="1022"/>
      <c r="F1536" s="1022"/>
      <c r="G1536" s="1023"/>
      <c r="H1536" s="1021"/>
      <c r="I1536" s="1024"/>
      <c r="J1536" s="1024"/>
      <c r="K1536" s="1024"/>
      <c r="L1536" s="1021"/>
      <c r="M1536" s="1021"/>
      <c r="N1536" s="1065"/>
      <c r="O1536" s="1067"/>
      <c r="P1536" s="1130"/>
    </row>
    <row r="1537" spans="1:16" s="1131" customFormat="1" ht="17.25" thickBot="1" x14ac:dyDescent="0.35">
      <c r="A1537" s="1020"/>
      <c r="B1537" s="1022"/>
      <c r="C1537" s="1021"/>
      <c r="D1537" s="1021"/>
      <c r="E1537" s="1022"/>
      <c r="F1537" s="1408" t="s">
        <v>384</v>
      </c>
      <c r="G1537" s="1409"/>
      <c r="H1537" s="1409"/>
      <c r="I1537" s="1410"/>
      <c r="J1537" s="1024"/>
      <c r="K1537" s="1158">
        <f>K1535*$N$2</f>
        <v>1926</v>
      </c>
      <c r="L1537" s="1055">
        <f>L1535*$N$2</f>
        <v>408.40000000000003</v>
      </c>
      <c r="M1537" s="1021"/>
      <c r="N1537" s="1025"/>
      <c r="O1537" s="1026"/>
      <c r="P1537" s="1128"/>
    </row>
    <row r="1538" spans="1:16" s="1131" customFormat="1" ht="7.5" customHeight="1" thickBot="1" x14ac:dyDescent="0.35">
      <c r="A1538" s="1020"/>
      <c r="B1538" s="1022"/>
      <c r="C1538" s="1021"/>
      <c r="D1538" s="1021"/>
      <c r="E1538" s="1022"/>
      <c r="F1538" s="1022"/>
      <c r="G1538" s="1023"/>
      <c r="H1538" s="1021"/>
      <c r="I1538" s="1024"/>
      <c r="J1538" s="1024"/>
      <c r="K1538" s="1024"/>
      <c r="L1538" s="1021"/>
      <c r="M1538" s="1021"/>
      <c r="N1538" s="1025"/>
      <c r="O1538" s="1026"/>
      <c r="P1538" s="1128"/>
    </row>
    <row r="1539" spans="1:16" s="1131" customFormat="1" ht="17.25" thickBot="1" x14ac:dyDescent="0.35">
      <c r="A1539" s="1020"/>
      <c r="B1539" s="1022"/>
      <c r="C1539" s="1021"/>
      <c r="D1539" s="1021"/>
      <c r="E1539" s="1022"/>
      <c r="F1539" s="1408" t="s">
        <v>385</v>
      </c>
      <c r="G1539" s="1409"/>
      <c r="H1539" s="1409"/>
      <c r="I1539" s="1410"/>
      <c r="J1539" s="1024"/>
      <c r="K1539" s="1158">
        <f>+K1535+K1537</f>
        <v>6741</v>
      </c>
      <c r="L1539" s="1055">
        <f>+L1535+L1537</f>
        <v>1429.4</v>
      </c>
      <c r="M1539" s="1021"/>
      <c r="N1539" s="1025"/>
      <c r="O1539" s="1026"/>
      <c r="P1539" s="1128"/>
    </row>
    <row r="1540" spans="1:16" s="1131" customFormat="1" ht="17.25" thickBot="1" x14ac:dyDescent="0.35">
      <c r="A1540" s="1020"/>
      <c r="B1540" s="1022"/>
      <c r="C1540" s="1021"/>
      <c r="D1540" s="1021"/>
      <c r="E1540" s="1022"/>
      <c r="F1540" s="1061"/>
      <c r="G1540" s="1062"/>
      <c r="H1540" s="1063"/>
      <c r="I1540" s="1064"/>
      <c r="J1540" s="1024"/>
      <c r="K1540" s="1159"/>
      <c r="L1540" s="1068">
        <f>L1539/I1499</f>
        <v>1429.4</v>
      </c>
      <c r="M1540" s="1069">
        <f>(K1539-L1540)*I1499</f>
        <v>5311.6</v>
      </c>
      <c r="N1540" s="1025"/>
      <c r="O1540" s="1026"/>
      <c r="P1540" s="1128"/>
    </row>
  </sheetData>
  <mergeCells count="1086">
    <mergeCell ref="D490:G490"/>
    <mergeCell ref="D491:G491"/>
    <mergeCell ref="B493:G493"/>
    <mergeCell ref="C494:D494"/>
    <mergeCell ref="C495:D495"/>
    <mergeCell ref="C496:D496"/>
    <mergeCell ref="C497:D497"/>
    <mergeCell ref="C425:D425"/>
    <mergeCell ref="C432:D432"/>
    <mergeCell ref="C423:D423"/>
    <mergeCell ref="C424:D424"/>
    <mergeCell ref="F429:I429"/>
    <mergeCell ref="B431:G431"/>
    <mergeCell ref="F444:I444"/>
    <mergeCell ref="C433:D433"/>
    <mergeCell ref="C434:D434"/>
    <mergeCell ref="C435:D435"/>
    <mergeCell ref="F437:I437"/>
    <mergeCell ref="F440:I440"/>
    <mergeCell ref="F442:I442"/>
    <mergeCell ref="D448:G448"/>
    <mergeCell ref="D449:G449"/>
    <mergeCell ref="B451:G451"/>
    <mergeCell ref="C465:D465"/>
    <mergeCell ref="C459:D459"/>
    <mergeCell ref="C460:D460"/>
    <mergeCell ref="C384:D384"/>
    <mergeCell ref="F378:I378"/>
    <mergeCell ref="B380:G380"/>
    <mergeCell ref="C381:D381"/>
    <mergeCell ref="C382:D382"/>
    <mergeCell ref="C383:D383"/>
    <mergeCell ref="F387:I387"/>
    <mergeCell ref="B389:G389"/>
    <mergeCell ref="C390:D390"/>
    <mergeCell ref="C391:D391"/>
    <mergeCell ref="C392:D392"/>
    <mergeCell ref="C413:D413"/>
    <mergeCell ref="C393:D393"/>
    <mergeCell ref="F398:I398"/>
    <mergeCell ref="F395:I395"/>
    <mergeCell ref="F400:I400"/>
    <mergeCell ref="D406:G406"/>
    <mergeCell ref="D407:G407"/>
    <mergeCell ref="B409:G409"/>
    <mergeCell ref="C410:D410"/>
    <mergeCell ref="C411:D411"/>
    <mergeCell ref="C412:D412"/>
    <mergeCell ref="C300:D300"/>
    <mergeCell ref="F302:I302"/>
    <mergeCell ref="B304:G304"/>
    <mergeCell ref="C308:D308"/>
    <mergeCell ref="F310:I310"/>
    <mergeCell ref="F361:I361"/>
    <mergeCell ref="D365:G365"/>
    <mergeCell ref="B367:G367"/>
    <mergeCell ref="C368:D368"/>
    <mergeCell ref="C369:D369"/>
    <mergeCell ref="C370:D370"/>
    <mergeCell ref="C371:D371"/>
    <mergeCell ref="C328:D328"/>
    <mergeCell ref="C329:D329"/>
    <mergeCell ref="C330:D330"/>
    <mergeCell ref="C331:D331"/>
    <mergeCell ref="C332:D332"/>
    <mergeCell ref="D320:G320"/>
    <mergeCell ref="D321:G321"/>
    <mergeCell ref="B323:G323"/>
    <mergeCell ref="C324:D324"/>
    <mergeCell ref="C349:D349"/>
    <mergeCell ref="C340:D340"/>
    <mergeCell ref="C341:D341"/>
    <mergeCell ref="F354:I354"/>
    <mergeCell ref="D364:G364"/>
    <mergeCell ref="C219:D219"/>
    <mergeCell ref="C220:D220"/>
    <mergeCell ref="F222:I222"/>
    <mergeCell ref="F225:I225"/>
    <mergeCell ref="F227:I227"/>
    <mergeCell ref="F229:I229"/>
    <mergeCell ref="C211:D211"/>
    <mergeCell ref="C212:D212"/>
    <mergeCell ref="F214:I214"/>
    <mergeCell ref="B216:G216"/>
    <mergeCell ref="C217:D217"/>
    <mergeCell ref="C218:D218"/>
    <mergeCell ref="F337:I337"/>
    <mergeCell ref="B339:G339"/>
    <mergeCell ref="C342:D342"/>
    <mergeCell ref="C343:D343"/>
    <mergeCell ref="C344:D344"/>
    <mergeCell ref="C288:D288"/>
    <mergeCell ref="C289:D289"/>
    <mergeCell ref="C290:D290"/>
    <mergeCell ref="C282:D282"/>
    <mergeCell ref="C286:D286"/>
    <mergeCell ref="C287:D287"/>
    <mergeCell ref="F293:I293"/>
    <mergeCell ref="B295:G295"/>
    <mergeCell ref="C305:D305"/>
    <mergeCell ref="C306:D306"/>
    <mergeCell ref="C307:D307"/>
    <mergeCell ref="C296:D296"/>
    <mergeCell ref="C297:D297"/>
    <mergeCell ref="C298:D298"/>
    <mergeCell ref="C299:D299"/>
    <mergeCell ref="C196:D196"/>
    <mergeCell ref="F177:I177"/>
    <mergeCell ref="F180:I180"/>
    <mergeCell ref="F182:I182"/>
    <mergeCell ref="F184:I184"/>
    <mergeCell ref="D188:G188"/>
    <mergeCell ref="D189:G189"/>
    <mergeCell ref="C203:D203"/>
    <mergeCell ref="F205:I205"/>
    <mergeCell ref="B207:G207"/>
    <mergeCell ref="C208:D208"/>
    <mergeCell ref="C209:D209"/>
    <mergeCell ref="C210:D210"/>
    <mergeCell ref="C197:D197"/>
    <mergeCell ref="C198:D198"/>
    <mergeCell ref="C199:D199"/>
    <mergeCell ref="C200:D200"/>
    <mergeCell ref="C201:D201"/>
    <mergeCell ref="C202:D202"/>
    <mergeCell ref="F169:I169"/>
    <mergeCell ref="B171:G171"/>
    <mergeCell ref="C172:D172"/>
    <mergeCell ref="C173:D173"/>
    <mergeCell ref="C174:D174"/>
    <mergeCell ref="C175:D175"/>
    <mergeCell ref="B162:G162"/>
    <mergeCell ref="C163:D163"/>
    <mergeCell ref="C164:D164"/>
    <mergeCell ref="C165:D165"/>
    <mergeCell ref="C166:D166"/>
    <mergeCell ref="C167:D167"/>
    <mergeCell ref="B191:G191"/>
    <mergeCell ref="C192:D192"/>
    <mergeCell ref="C193:D193"/>
    <mergeCell ref="C194:D194"/>
    <mergeCell ref="C195:D195"/>
    <mergeCell ref="C147:D147"/>
    <mergeCell ref="C127:D127"/>
    <mergeCell ref="C128:D128"/>
    <mergeCell ref="C129:D129"/>
    <mergeCell ref="C130:D130"/>
    <mergeCell ref="F132:I132"/>
    <mergeCell ref="F135:I135"/>
    <mergeCell ref="C154:D154"/>
    <mergeCell ref="C155:D155"/>
    <mergeCell ref="C156:D156"/>
    <mergeCell ref="C157:D157"/>
    <mergeCell ref="C158:D158"/>
    <mergeCell ref="F160:I160"/>
    <mergeCell ref="C148:D148"/>
    <mergeCell ref="C149:D149"/>
    <mergeCell ref="C150:D150"/>
    <mergeCell ref="C151:D151"/>
    <mergeCell ref="C152:D152"/>
    <mergeCell ref="C153:D153"/>
    <mergeCell ref="C119:D119"/>
    <mergeCell ref="C120:D120"/>
    <mergeCell ref="C121:D121"/>
    <mergeCell ref="C122:D122"/>
    <mergeCell ref="F124:I124"/>
    <mergeCell ref="B126:G126"/>
    <mergeCell ref="C111:D111"/>
    <mergeCell ref="C112:D112"/>
    <mergeCell ref="C113:D113"/>
    <mergeCell ref="F115:I115"/>
    <mergeCell ref="B117:G117"/>
    <mergeCell ref="C118:D118"/>
    <mergeCell ref="F137:I137"/>
    <mergeCell ref="F139:I139"/>
    <mergeCell ref="D143:G143"/>
    <mergeCell ref="D144:G144"/>
    <mergeCell ref="B146:G146"/>
    <mergeCell ref="F93:I93"/>
    <mergeCell ref="C76:D76"/>
    <mergeCell ref="C77:D77"/>
    <mergeCell ref="C78:D78"/>
    <mergeCell ref="F80:I80"/>
    <mergeCell ref="B82:G82"/>
    <mergeCell ref="C83:D83"/>
    <mergeCell ref="C105:D105"/>
    <mergeCell ref="C106:D106"/>
    <mergeCell ref="C107:D107"/>
    <mergeCell ref="C108:D108"/>
    <mergeCell ref="C109:D109"/>
    <mergeCell ref="C110:D110"/>
    <mergeCell ref="F95:I95"/>
    <mergeCell ref="D99:G99"/>
    <mergeCell ref="D100:G100"/>
    <mergeCell ref="B102:G102"/>
    <mergeCell ref="C103:D103"/>
    <mergeCell ref="C104:D104"/>
    <mergeCell ref="C68:D68"/>
    <mergeCell ref="C69:D69"/>
    <mergeCell ref="F71:I71"/>
    <mergeCell ref="B73:G73"/>
    <mergeCell ref="C74:D74"/>
    <mergeCell ref="C75:D75"/>
    <mergeCell ref="C62:D62"/>
    <mergeCell ref="C63:D63"/>
    <mergeCell ref="C64:D64"/>
    <mergeCell ref="C65:D65"/>
    <mergeCell ref="C66:D66"/>
    <mergeCell ref="C67:D67"/>
    <mergeCell ref="C84:D84"/>
    <mergeCell ref="C85:D85"/>
    <mergeCell ref="C86:D86"/>
    <mergeCell ref="F88:I88"/>
    <mergeCell ref="F91:I91"/>
    <mergeCell ref="B38:G38"/>
    <mergeCell ref="C39:D39"/>
    <mergeCell ref="C40:D40"/>
    <mergeCell ref="C23:D23"/>
    <mergeCell ref="C24:D24"/>
    <mergeCell ref="C25:D25"/>
    <mergeCell ref="F27:I27"/>
    <mergeCell ref="B29:G29"/>
    <mergeCell ref="C30:D30"/>
    <mergeCell ref="D55:G55"/>
    <mergeCell ref="D56:G56"/>
    <mergeCell ref="B58:G58"/>
    <mergeCell ref="C59:D59"/>
    <mergeCell ref="C60:D60"/>
    <mergeCell ref="C61:D61"/>
    <mergeCell ref="C41:D41"/>
    <mergeCell ref="C42:D42"/>
    <mergeCell ref="F44:I44"/>
    <mergeCell ref="F47:I47"/>
    <mergeCell ref="F49:I49"/>
    <mergeCell ref="F51:I51"/>
    <mergeCell ref="C372:D372"/>
    <mergeCell ref="C385:D385"/>
    <mergeCell ref="D276:G276"/>
    <mergeCell ref="D277:G277"/>
    <mergeCell ref="B279:G279"/>
    <mergeCell ref="C280:D280"/>
    <mergeCell ref="C281:D281"/>
    <mergeCell ref="C283:D283"/>
    <mergeCell ref="C284:D284"/>
    <mergeCell ref="C285:D285"/>
    <mergeCell ref="C291:D291"/>
    <mergeCell ref="B2:B7"/>
    <mergeCell ref="D2:K2"/>
    <mergeCell ref="D4:I4"/>
    <mergeCell ref="D5:I5"/>
    <mergeCell ref="K5:K7"/>
    <mergeCell ref="D6:I7"/>
    <mergeCell ref="C17:D17"/>
    <mergeCell ref="C18:D18"/>
    <mergeCell ref="C19:D19"/>
    <mergeCell ref="C20:D20"/>
    <mergeCell ref="C21:D21"/>
    <mergeCell ref="C22:D22"/>
    <mergeCell ref="B9:K9"/>
    <mergeCell ref="D11:G11"/>
    <mergeCell ref="D12:G12"/>
    <mergeCell ref="B14:G14"/>
    <mergeCell ref="C15:D15"/>
    <mergeCell ref="C16:D16"/>
    <mergeCell ref="C31:D31"/>
    <mergeCell ref="C34:D34"/>
    <mergeCell ref="F36:I36"/>
    <mergeCell ref="F484:I484"/>
    <mergeCell ref="F486:I486"/>
    <mergeCell ref="C414:D414"/>
    <mergeCell ref="C415:D415"/>
    <mergeCell ref="C416:D416"/>
    <mergeCell ref="C417:D417"/>
    <mergeCell ref="C418:D418"/>
    <mergeCell ref="F420:I420"/>
    <mergeCell ref="B422:G422"/>
    <mergeCell ref="C426:D426"/>
    <mergeCell ref="C427:D427"/>
    <mergeCell ref="F313:I313"/>
    <mergeCell ref="F315:I315"/>
    <mergeCell ref="F317:I317"/>
    <mergeCell ref="C325:D325"/>
    <mergeCell ref="C326:D326"/>
    <mergeCell ref="C327:D327"/>
    <mergeCell ref="C333:D333"/>
    <mergeCell ref="C334:D334"/>
    <mergeCell ref="C335:D335"/>
    <mergeCell ref="F357:I357"/>
    <mergeCell ref="F346:I346"/>
    <mergeCell ref="B348:G348"/>
    <mergeCell ref="C350:D350"/>
    <mergeCell ref="C351:D351"/>
    <mergeCell ref="C352:D352"/>
    <mergeCell ref="F359:I359"/>
    <mergeCell ref="F402:I402"/>
    <mergeCell ref="C373:D373"/>
    <mergeCell ref="C374:D374"/>
    <mergeCell ref="C375:D375"/>
    <mergeCell ref="C376:D376"/>
    <mergeCell ref="C452:D452"/>
    <mergeCell ref="C453:D453"/>
    <mergeCell ref="C454:D454"/>
    <mergeCell ref="C455:D455"/>
    <mergeCell ref="C456:D456"/>
    <mergeCell ref="C457:D457"/>
    <mergeCell ref="C458:D458"/>
    <mergeCell ref="F462:I462"/>
    <mergeCell ref="B464:G464"/>
    <mergeCell ref="C466:D466"/>
    <mergeCell ref="C467:D467"/>
    <mergeCell ref="C476:D476"/>
    <mergeCell ref="C477:D477"/>
    <mergeCell ref="F482:I482"/>
    <mergeCell ref="C468:D468"/>
    <mergeCell ref="C469:D469"/>
    <mergeCell ref="F471:I471"/>
    <mergeCell ref="B473:G473"/>
    <mergeCell ref="C474:D474"/>
    <mergeCell ref="C475:D475"/>
    <mergeCell ref="F479:I479"/>
    <mergeCell ref="C509:D509"/>
    <mergeCell ref="C510:D510"/>
    <mergeCell ref="C511:D511"/>
    <mergeCell ref="F513:I513"/>
    <mergeCell ref="B515:G515"/>
    <mergeCell ref="C516:D516"/>
    <mergeCell ref="C517:D517"/>
    <mergeCell ref="C518:D518"/>
    <mergeCell ref="C519:D519"/>
    <mergeCell ref="C498:D498"/>
    <mergeCell ref="C499:D499"/>
    <mergeCell ref="C500:D500"/>
    <mergeCell ref="C501:D501"/>
    <mergeCell ref="C502:D502"/>
    <mergeCell ref="F504:I504"/>
    <mergeCell ref="B506:G506"/>
    <mergeCell ref="C507:D507"/>
    <mergeCell ref="C508:D508"/>
    <mergeCell ref="C538:D538"/>
    <mergeCell ref="C539:D539"/>
    <mergeCell ref="C540:D540"/>
    <mergeCell ref="C541:D541"/>
    <mergeCell ref="C542:D542"/>
    <mergeCell ref="C543:D543"/>
    <mergeCell ref="C544:D544"/>
    <mergeCell ref="F546:I546"/>
    <mergeCell ref="B548:G548"/>
    <mergeCell ref="F521:I521"/>
    <mergeCell ref="F524:I524"/>
    <mergeCell ref="F526:I526"/>
    <mergeCell ref="F528:I528"/>
    <mergeCell ref="D532:G532"/>
    <mergeCell ref="D533:G533"/>
    <mergeCell ref="B535:G535"/>
    <mergeCell ref="C536:D536"/>
    <mergeCell ref="C537:D537"/>
    <mergeCell ref="C560:D560"/>
    <mergeCell ref="C561:D561"/>
    <mergeCell ref="F563:I563"/>
    <mergeCell ref="F566:I566"/>
    <mergeCell ref="F568:I568"/>
    <mergeCell ref="F570:I570"/>
    <mergeCell ref="D573:G573"/>
    <mergeCell ref="D574:G574"/>
    <mergeCell ref="B576:G576"/>
    <mergeCell ref="C549:D549"/>
    <mergeCell ref="C550:D550"/>
    <mergeCell ref="C551:D551"/>
    <mergeCell ref="C552:D552"/>
    <mergeCell ref="C553:D553"/>
    <mergeCell ref="F555:I555"/>
    <mergeCell ref="B557:G557"/>
    <mergeCell ref="C558:D558"/>
    <mergeCell ref="C559:D559"/>
    <mergeCell ref="F587:I587"/>
    <mergeCell ref="B589:G589"/>
    <mergeCell ref="C590:D590"/>
    <mergeCell ref="C591:D591"/>
    <mergeCell ref="C592:D592"/>
    <mergeCell ref="C593:D593"/>
    <mergeCell ref="C594:D594"/>
    <mergeCell ref="F596:I596"/>
    <mergeCell ref="B598:G598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D615:G615"/>
    <mergeCell ref="B617:G617"/>
    <mergeCell ref="C618:D618"/>
    <mergeCell ref="C619:D619"/>
    <mergeCell ref="C620:D620"/>
    <mergeCell ref="C621:D621"/>
    <mergeCell ref="C622:D622"/>
    <mergeCell ref="C623:D623"/>
    <mergeCell ref="C624:D624"/>
    <mergeCell ref="C626:D626"/>
    <mergeCell ref="C627:D627"/>
    <mergeCell ref="C628:D628"/>
    <mergeCell ref="C629:D629"/>
    <mergeCell ref="C599:D599"/>
    <mergeCell ref="C600:D600"/>
    <mergeCell ref="C601:D601"/>
    <mergeCell ref="C602:D602"/>
    <mergeCell ref="F604:I604"/>
    <mergeCell ref="F607:I607"/>
    <mergeCell ref="F609:I609"/>
    <mergeCell ref="F611:I611"/>
    <mergeCell ref="D614:G614"/>
    <mergeCell ref="F641:I641"/>
    <mergeCell ref="B643:G643"/>
    <mergeCell ref="C644:D644"/>
    <mergeCell ref="C645:D645"/>
    <mergeCell ref="C646:D646"/>
    <mergeCell ref="C647:D647"/>
    <mergeCell ref="F649:I649"/>
    <mergeCell ref="F652:I652"/>
    <mergeCell ref="F654:I654"/>
    <mergeCell ref="C673:D673"/>
    <mergeCell ref="F675:I675"/>
    <mergeCell ref="B677:G677"/>
    <mergeCell ref="C678:D678"/>
    <mergeCell ref="C625:D625"/>
    <mergeCell ref="C630:D630"/>
    <mergeCell ref="F632:I632"/>
    <mergeCell ref="B634:G634"/>
    <mergeCell ref="C635:D635"/>
    <mergeCell ref="C636:D636"/>
    <mergeCell ref="C637:D637"/>
    <mergeCell ref="C638:D638"/>
    <mergeCell ref="C639:D639"/>
    <mergeCell ref="C679:D679"/>
    <mergeCell ref="C680:D680"/>
    <mergeCell ref="C681:D681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F656:I656"/>
    <mergeCell ref="C710:D710"/>
    <mergeCell ref="C711:D711"/>
    <mergeCell ref="C712:D712"/>
    <mergeCell ref="C713:D713"/>
    <mergeCell ref="D659:G659"/>
    <mergeCell ref="D660:G660"/>
    <mergeCell ref="B662:G662"/>
    <mergeCell ref="C663:D663"/>
    <mergeCell ref="F715:I715"/>
    <mergeCell ref="B717:G717"/>
    <mergeCell ref="F697:I697"/>
    <mergeCell ref="F699:I699"/>
    <mergeCell ref="D702:G702"/>
    <mergeCell ref="D703:G703"/>
    <mergeCell ref="B705:G705"/>
    <mergeCell ref="C706:D706"/>
    <mergeCell ref="C707:D707"/>
    <mergeCell ref="C708:D708"/>
    <mergeCell ref="C709:D709"/>
    <mergeCell ref="C682:D682"/>
    <mergeCell ref="F684:I684"/>
    <mergeCell ref="B686:G686"/>
    <mergeCell ref="C687:D687"/>
    <mergeCell ref="C688:D688"/>
    <mergeCell ref="C689:D689"/>
    <mergeCell ref="C690:D690"/>
    <mergeCell ref="F692:I692"/>
    <mergeCell ref="F695:I695"/>
    <mergeCell ref="C729:D729"/>
    <mergeCell ref="C730:D730"/>
    <mergeCell ref="F732:I732"/>
    <mergeCell ref="F735:I735"/>
    <mergeCell ref="F737:I737"/>
    <mergeCell ref="F739:I739"/>
    <mergeCell ref="D742:G742"/>
    <mergeCell ref="D743:G743"/>
    <mergeCell ref="B745:G745"/>
    <mergeCell ref="C718:D718"/>
    <mergeCell ref="C719:D719"/>
    <mergeCell ref="C720:D720"/>
    <mergeCell ref="C721:D721"/>
    <mergeCell ref="C722:D722"/>
    <mergeCell ref="F724:I724"/>
    <mergeCell ref="B726:G726"/>
    <mergeCell ref="C727:D727"/>
    <mergeCell ref="C728:D728"/>
    <mergeCell ref="B757:G757"/>
    <mergeCell ref="C758:D758"/>
    <mergeCell ref="C759:D759"/>
    <mergeCell ref="C760:D760"/>
    <mergeCell ref="C761:D761"/>
    <mergeCell ref="C762:D762"/>
    <mergeCell ref="F764:I764"/>
    <mergeCell ref="B766:G766"/>
    <mergeCell ref="C767:D767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F755:I755"/>
    <mergeCell ref="B785:G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68:D768"/>
    <mergeCell ref="C769:D769"/>
    <mergeCell ref="C770:D770"/>
    <mergeCell ref="F772:I772"/>
    <mergeCell ref="F775:I775"/>
    <mergeCell ref="F777:I777"/>
    <mergeCell ref="F779:I779"/>
    <mergeCell ref="D782:G782"/>
    <mergeCell ref="D783:G783"/>
    <mergeCell ref="C807:D807"/>
    <mergeCell ref="C808:D808"/>
    <mergeCell ref="C809:D809"/>
    <mergeCell ref="C810:D810"/>
    <mergeCell ref="F812:I812"/>
    <mergeCell ref="F815:I815"/>
    <mergeCell ref="F817:I817"/>
    <mergeCell ref="F819:I819"/>
    <mergeCell ref="D823:G823"/>
    <mergeCell ref="F795:I795"/>
    <mergeCell ref="B797:G797"/>
    <mergeCell ref="C798:D798"/>
    <mergeCell ref="C799:D799"/>
    <mergeCell ref="C800:D800"/>
    <mergeCell ref="C801:D801"/>
    <mergeCell ref="C802:D802"/>
    <mergeCell ref="F804:I804"/>
    <mergeCell ref="B806:G806"/>
    <mergeCell ref="C834:D834"/>
    <mergeCell ref="C835:D835"/>
    <mergeCell ref="C836:D836"/>
    <mergeCell ref="C837:D837"/>
    <mergeCell ref="C838:D838"/>
    <mergeCell ref="F840:I840"/>
    <mergeCell ref="B842:G842"/>
    <mergeCell ref="C843:D843"/>
    <mergeCell ref="C844:D844"/>
    <mergeCell ref="D824:G824"/>
    <mergeCell ref="B826:G826"/>
    <mergeCell ref="C827:D827"/>
    <mergeCell ref="C828:D828"/>
    <mergeCell ref="C829:D829"/>
    <mergeCell ref="C830:D830"/>
    <mergeCell ref="C831:D831"/>
    <mergeCell ref="C832:D832"/>
    <mergeCell ref="C833:D833"/>
    <mergeCell ref="F857:I857"/>
    <mergeCell ref="F860:I860"/>
    <mergeCell ref="F862:I862"/>
    <mergeCell ref="F864:I864"/>
    <mergeCell ref="D869:G869"/>
    <mergeCell ref="D870:G870"/>
    <mergeCell ref="B872:G872"/>
    <mergeCell ref="C873:D873"/>
    <mergeCell ref="C874:D874"/>
    <mergeCell ref="C845:D845"/>
    <mergeCell ref="C846:D846"/>
    <mergeCell ref="C847:D847"/>
    <mergeCell ref="F849:I849"/>
    <mergeCell ref="B851:G851"/>
    <mergeCell ref="C852:D852"/>
    <mergeCell ref="C853:D853"/>
    <mergeCell ref="C854:D854"/>
    <mergeCell ref="C855:D855"/>
    <mergeCell ref="C884:D884"/>
    <mergeCell ref="F886:I886"/>
    <mergeCell ref="B888:G888"/>
    <mergeCell ref="C889:D889"/>
    <mergeCell ref="C890:D890"/>
    <mergeCell ref="C891:D891"/>
    <mergeCell ref="C892:D892"/>
    <mergeCell ref="C893:D893"/>
    <mergeCell ref="F895:I895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D916:G916"/>
    <mergeCell ref="D917:G917"/>
    <mergeCell ref="B919:G919"/>
    <mergeCell ref="C920:D920"/>
    <mergeCell ref="C921:D921"/>
    <mergeCell ref="C922:D922"/>
    <mergeCell ref="C923:D923"/>
    <mergeCell ref="C924:D924"/>
    <mergeCell ref="C925:D925"/>
    <mergeCell ref="B897:G897"/>
    <mergeCell ref="C898:D898"/>
    <mergeCell ref="C899:D899"/>
    <mergeCell ref="C900:D900"/>
    <mergeCell ref="C901:D901"/>
    <mergeCell ref="F903:I903"/>
    <mergeCell ref="F906:I906"/>
    <mergeCell ref="F908:I908"/>
    <mergeCell ref="F910:I910"/>
    <mergeCell ref="C937:D937"/>
    <mergeCell ref="C938:D938"/>
    <mergeCell ref="C939:D939"/>
    <mergeCell ref="C940:D940"/>
    <mergeCell ref="F942:I942"/>
    <mergeCell ref="B944:G944"/>
    <mergeCell ref="C945:D945"/>
    <mergeCell ref="C946:D946"/>
    <mergeCell ref="C947:D947"/>
    <mergeCell ref="C926:D926"/>
    <mergeCell ref="C927:D927"/>
    <mergeCell ref="C928:D928"/>
    <mergeCell ref="C929:D929"/>
    <mergeCell ref="C930:D930"/>
    <mergeCell ref="C931:D931"/>
    <mergeCell ref="F933:I933"/>
    <mergeCell ref="B935:G935"/>
    <mergeCell ref="C936:D93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48:D948"/>
    <mergeCell ref="F950:I950"/>
    <mergeCell ref="F953:I953"/>
    <mergeCell ref="F955:I955"/>
    <mergeCell ref="F957:I957"/>
    <mergeCell ref="D962:G962"/>
    <mergeCell ref="D963:G963"/>
    <mergeCell ref="B965:G965"/>
    <mergeCell ref="C966:D966"/>
    <mergeCell ref="F988:I988"/>
    <mergeCell ref="B990:G990"/>
    <mergeCell ref="C991:D991"/>
    <mergeCell ref="C992:D992"/>
    <mergeCell ref="C993:D993"/>
    <mergeCell ref="C994:D994"/>
    <mergeCell ref="F996:I996"/>
    <mergeCell ref="F999:I999"/>
    <mergeCell ref="F1001:I1001"/>
    <mergeCell ref="C976:D976"/>
    <mergeCell ref="C977:D977"/>
    <mergeCell ref="F979:I979"/>
    <mergeCell ref="B981:G981"/>
    <mergeCell ref="C982:D982"/>
    <mergeCell ref="C983:D983"/>
    <mergeCell ref="C984:D984"/>
    <mergeCell ref="C985:D985"/>
    <mergeCell ref="C986:D986"/>
    <mergeCell ref="C1017:D1017"/>
    <mergeCell ref="C1018:D1018"/>
    <mergeCell ref="C1019:D1019"/>
    <mergeCell ref="C1020:D1020"/>
    <mergeCell ref="C1021:D1021"/>
    <mergeCell ref="C1022:D1022"/>
    <mergeCell ref="C1023:D1023"/>
    <mergeCell ref="F1025:I1025"/>
    <mergeCell ref="B1027:G1027"/>
    <mergeCell ref="F1003:I1003"/>
    <mergeCell ref="D1008:G1008"/>
    <mergeCell ref="D1009:G1009"/>
    <mergeCell ref="B1011:G1011"/>
    <mergeCell ref="C1012:D1012"/>
    <mergeCell ref="C1013:D1013"/>
    <mergeCell ref="C1014:D1014"/>
    <mergeCell ref="C1015:D1015"/>
    <mergeCell ref="C1016:D1016"/>
    <mergeCell ref="C1039:D1039"/>
    <mergeCell ref="C1040:D1040"/>
    <mergeCell ref="F1042:I1042"/>
    <mergeCell ref="F1045:I1045"/>
    <mergeCell ref="F1047:I1047"/>
    <mergeCell ref="F1049:I1049"/>
    <mergeCell ref="D1053:G1053"/>
    <mergeCell ref="D1054:G1054"/>
    <mergeCell ref="B1056:G1056"/>
    <mergeCell ref="C1028:D1028"/>
    <mergeCell ref="C1029:D1029"/>
    <mergeCell ref="C1030:D1030"/>
    <mergeCell ref="C1031:D1031"/>
    <mergeCell ref="C1032:D1032"/>
    <mergeCell ref="F1034:I1034"/>
    <mergeCell ref="B1036:G1036"/>
    <mergeCell ref="C1037:D1037"/>
    <mergeCell ref="C1038:D1038"/>
    <mergeCell ref="C1066:D1066"/>
    <mergeCell ref="C1067:D1067"/>
    <mergeCell ref="C1068:D1068"/>
    <mergeCell ref="F1070:I1070"/>
    <mergeCell ref="B1072:G1072"/>
    <mergeCell ref="C1073:D1073"/>
    <mergeCell ref="C1074:D1074"/>
    <mergeCell ref="C1075:D1075"/>
    <mergeCell ref="C1076:D107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F1092:I1092"/>
    <mergeCell ref="F1094:I1094"/>
    <mergeCell ref="D1098:G1098"/>
    <mergeCell ref="D1099:G1099"/>
    <mergeCell ref="B1101:G1101"/>
    <mergeCell ref="C1102:D1102"/>
    <mergeCell ref="C1103:D1103"/>
    <mergeCell ref="C1104:D1104"/>
    <mergeCell ref="C1105:D1105"/>
    <mergeCell ref="C1077:D1077"/>
    <mergeCell ref="F1079:I1079"/>
    <mergeCell ref="B1081:G1081"/>
    <mergeCell ref="C1082:D1082"/>
    <mergeCell ref="C1083:D1083"/>
    <mergeCell ref="C1084:D1084"/>
    <mergeCell ref="C1085:D1085"/>
    <mergeCell ref="F1087:I1087"/>
    <mergeCell ref="F1090:I1090"/>
    <mergeCell ref="B1117:G1117"/>
    <mergeCell ref="C1118:D1118"/>
    <mergeCell ref="C1119:D1119"/>
    <mergeCell ref="C1120:D1120"/>
    <mergeCell ref="C1121:D1121"/>
    <mergeCell ref="C1122:D1122"/>
    <mergeCell ref="F1124:I1124"/>
    <mergeCell ref="B1126:G1126"/>
    <mergeCell ref="C1127:D1127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F1115:I1115"/>
    <mergeCell ref="B1147:G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28:D1128"/>
    <mergeCell ref="C1129:D1129"/>
    <mergeCell ref="C1130:D1130"/>
    <mergeCell ref="F1132:I1132"/>
    <mergeCell ref="F1135:I1135"/>
    <mergeCell ref="F1137:I1137"/>
    <mergeCell ref="F1139:I1139"/>
    <mergeCell ref="D1144:G1144"/>
    <mergeCell ref="D1145:G1145"/>
    <mergeCell ref="C1167:D1167"/>
    <mergeCell ref="C1168:D1168"/>
    <mergeCell ref="F1170:I1170"/>
    <mergeCell ref="B1172:G1172"/>
    <mergeCell ref="C1173:D1173"/>
    <mergeCell ref="C1174:D1174"/>
    <mergeCell ref="C1175:D1175"/>
    <mergeCell ref="C1176:D1176"/>
    <mergeCell ref="F1178:I1178"/>
    <mergeCell ref="C1156:D1156"/>
    <mergeCell ref="C1157:D1157"/>
    <mergeCell ref="C1158:D1158"/>
    <mergeCell ref="C1159:D1159"/>
    <mergeCell ref="F1161:I1161"/>
    <mergeCell ref="B1163:G1163"/>
    <mergeCell ref="C1164:D1164"/>
    <mergeCell ref="C1165:D1165"/>
    <mergeCell ref="C1166:D1166"/>
    <mergeCell ref="F1181:I1181"/>
    <mergeCell ref="F1183:I1183"/>
    <mergeCell ref="F1185:I1185"/>
    <mergeCell ref="D1369:G1369"/>
    <mergeCell ref="D1370:G1370"/>
    <mergeCell ref="B1372:G1372"/>
    <mergeCell ref="C1373:D1373"/>
    <mergeCell ref="C1374:D1374"/>
    <mergeCell ref="C1375:D1375"/>
    <mergeCell ref="D1189:G1189"/>
    <mergeCell ref="D1190:G1190"/>
    <mergeCell ref="B1192:G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308:D1308"/>
    <mergeCell ref="C1309:D1309"/>
    <mergeCell ref="C1310:D1310"/>
    <mergeCell ref="C1254:D1254"/>
    <mergeCell ref="C1255:D1255"/>
    <mergeCell ref="C1288:D1288"/>
    <mergeCell ref="C1289:D1289"/>
    <mergeCell ref="C1290:D1290"/>
    <mergeCell ref="C1442:D1442"/>
    <mergeCell ref="F1447:I1447"/>
    <mergeCell ref="C1423:D1423"/>
    <mergeCell ref="C1424:D1424"/>
    <mergeCell ref="C1425:D1425"/>
    <mergeCell ref="C1433:D1433"/>
    <mergeCell ref="C1417:D1417"/>
    <mergeCell ref="C1418:D1418"/>
    <mergeCell ref="C1419:D1419"/>
    <mergeCell ref="C1420:D1420"/>
    <mergeCell ref="C1421:D1421"/>
    <mergeCell ref="C1422:D1422"/>
    <mergeCell ref="C1265:D1265"/>
    <mergeCell ref="C1266:D1266"/>
    <mergeCell ref="C1285:D1285"/>
    <mergeCell ref="C1286:D1286"/>
    <mergeCell ref="C1287:D1287"/>
    <mergeCell ref="C1398:D1398"/>
    <mergeCell ref="C1399:D1399"/>
    <mergeCell ref="C1400:D1400"/>
    <mergeCell ref="C1401:D1401"/>
    <mergeCell ref="F1403:I1403"/>
    <mergeCell ref="F1406:I1406"/>
    <mergeCell ref="F1408:I1408"/>
    <mergeCell ref="F1410:I1410"/>
    <mergeCell ref="F1386:I1386"/>
    <mergeCell ref="B1388:G1388"/>
    <mergeCell ref="C1389:D1389"/>
    <mergeCell ref="C1390:D1390"/>
    <mergeCell ref="C1391:D1391"/>
    <mergeCell ref="C1392:D1392"/>
    <mergeCell ref="C1393:D1393"/>
    <mergeCell ref="C1311:D1311"/>
    <mergeCell ref="F1313:I1313"/>
    <mergeCell ref="F1316:I1316"/>
    <mergeCell ref="F1318:I1318"/>
    <mergeCell ref="F1320:I1320"/>
    <mergeCell ref="D1324:G1324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258:D1258"/>
    <mergeCell ref="F1260:I1260"/>
    <mergeCell ref="B1262:G1262"/>
    <mergeCell ref="C1263:D1263"/>
    <mergeCell ref="C1264:D1264"/>
    <mergeCell ref="D1413:G1413"/>
    <mergeCell ref="D1414:G1414"/>
    <mergeCell ref="B1416:G1416"/>
    <mergeCell ref="C1426:D1426"/>
    <mergeCell ref="C1427:D1427"/>
    <mergeCell ref="C1428:D1428"/>
    <mergeCell ref="F1430:I1430"/>
    <mergeCell ref="B1432:G1432"/>
    <mergeCell ref="C1435:D1435"/>
    <mergeCell ref="C1436:D1436"/>
    <mergeCell ref="C1437:D1437"/>
    <mergeCell ref="F1439:I1439"/>
    <mergeCell ref="B1441:G1441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434:D1434"/>
    <mergeCell ref="F1395:I1395"/>
    <mergeCell ref="B1397:G1397"/>
    <mergeCell ref="C1443:D1443"/>
    <mergeCell ref="C1444:D1444"/>
    <mergeCell ref="C1445:D1445"/>
    <mergeCell ref="F1450:I1450"/>
    <mergeCell ref="C1527:D1527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F1515:I1515"/>
    <mergeCell ref="F1452:I1452"/>
    <mergeCell ref="F1454:I1454"/>
    <mergeCell ref="D1498:G1498"/>
    <mergeCell ref="D1499:G1499"/>
    <mergeCell ref="B1501:G1501"/>
    <mergeCell ref="C1502:D1502"/>
    <mergeCell ref="C1503:D1503"/>
    <mergeCell ref="C1504:D1504"/>
    <mergeCell ref="C1505:D1505"/>
    <mergeCell ref="C1478:D1478"/>
    <mergeCell ref="F1480:I1480"/>
    <mergeCell ref="B1482:G1482"/>
    <mergeCell ref="C1483:D1483"/>
    <mergeCell ref="C1484:D1484"/>
    <mergeCell ref="C1485:D1485"/>
    <mergeCell ref="C1486:D1486"/>
    <mergeCell ref="F1488:I1488"/>
    <mergeCell ref="F1491:I1491"/>
    <mergeCell ref="F1493:I1493"/>
    <mergeCell ref="F1495:I1495"/>
    <mergeCell ref="C1528:D1528"/>
    <mergeCell ref="C1529:D1529"/>
    <mergeCell ref="C1530:D1530"/>
    <mergeCell ref="F1532:I1532"/>
    <mergeCell ref="F1535:I1535"/>
    <mergeCell ref="F1537:I1537"/>
    <mergeCell ref="F1539:I1539"/>
    <mergeCell ref="D1458:G1458"/>
    <mergeCell ref="D1459:G1459"/>
    <mergeCell ref="B1461:G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F1471:I1471"/>
    <mergeCell ref="B1473:G1473"/>
    <mergeCell ref="C1474:D1474"/>
    <mergeCell ref="C1475:D1475"/>
    <mergeCell ref="C1476:D1476"/>
    <mergeCell ref="C1477:D1477"/>
    <mergeCell ref="B1517:G1517"/>
    <mergeCell ref="C1518:D1518"/>
    <mergeCell ref="C1519:D1519"/>
    <mergeCell ref="C1520:D1520"/>
    <mergeCell ref="C1521:D1521"/>
    <mergeCell ref="C1522:D1522"/>
    <mergeCell ref="F1524:I1524"/>
    <mergeCell ref="B1526:G1526"/>
    <mergeCell ref="C1218:D1218"/>
    <mergeCell ref="C1219:D1219"/>
    <mergeCell ref="C1220:D1220"/>
    <mergeCell ref="C1221:D1221"/>
    <mergeCell ref="F1223:I1223"/>
    <mergeCell ref="F1226:I1226"/>
    <mergeCell ref="F1228:I1228"/>
    <mergeCell ref="F1230:I1230"/>
    <mergeCell ref="D1234:G1234"/>
    <mergeCell ref="F1206:I1206"/>
    <mergeCell ref="B1208:G1208"/>
    <mergeCell ref="C1209:D1209"/>
    <mergeCell ref="C1210:D1210"/>
    <mergeCell ref="C1211:D1211"/>
    <mergeCell ref="C1212:D1212"/>
    <mergeCell ref="C1213:D1213"/>
    <mergeCell ref="F1215:I1215"/>
    <mergeCell ref="B1217:G1217"/>
    <mergeCell ref="C1245:D1245"/>
    <mergeCell ref="C1246:D1246"/>
    <mergeCell ref="C1247:D1247"/>
    <mergeCell ref="C1248:D1248"/>
    <mergeCell ref="C1249:D1249"/>
    <mergeCell ref="F1251:I1251"/>
    <mergeCell ref="B1253:G1253"/>
    <mergeCell ref="C1256:D1256"/>
    <mergeCell ref="C1257:D1257"/>
    <mergeCell ref="D1235:G1235"/>
    <mergeCell ref="B1237:G1237"/>
    <mergeCell ref="C1238:D1238"/>
    <mergeCell ref="C1239:D1239"/>
    <mergeCell ref="C1240:D1240"/>
    <mergeCell ref="C1241:D1241"/>
    <mergeCell ref="C1242:D1242"/>
    <mergeCell ref="C1243:D1243"/>
    <mergeCell ref="C1244:D1244"/>
    <mergeCell ref="F1296:I1296"/>
    <mergeCell ref="B1298:G1298"/>
    <mergeCell ref="C1299:D1299"/>
    <mergeCell ref="C1300:D1300"/>
    <mergeCell ref="C1301:D1301"/>
    <mergeCell ref="C1302:D1302"/>
    <mergeCell ref="C1303:D1303"/>
    <mergeCell ref="F1305:I1305"/>
    <mergeCell ref="B1307:G1307"/>
    <mergeCell ref="F1268:I1268"/>
    <mergeCell ref="F1271:I1271"/>
    <mergeCell ref="F1273:I1273"/>
    <mergeCell ref="F1275:I1275"/>
    <mergeCell ref="D1279:G1279"/>
    <mergeCell ref="D1280:G1280"/>
    <mergeCell ref="B1282:G1282"/>
    <mergeCell ref="C1283:D1283"/>
    <mergeCell ref="C1284:D1284"/>
    <mergeCell ref="C1291:D1291"/>
    <mergeCell ref="C1292:D1292"/>
    <mergeCell ref="C1293:D1293"/>
    <mergeCell ref="C1294:D1294"/>
    <mergeCell ref="D1325:G1325"/>
    <mergeCell ref="B1327:G1327"/>
    <mergeCell ref="C1328:D1328"/>
    <mergeCell ref="F1365:I1365"/>
    <mergeCell ref="F1350:I1350"/>
    <mergeCell ref="B1352:G1352"/>
    <mergeCell ref="C1353:D1353"/>
    <mergeCell ref="C1354:D1354"/>
    <mergeCell ref="C1355:D1355"/>
    <mergeCell ref="C1356:D1356"/>
    <mergeCell ref="F1358:I1358"/>
    <mergeCell ref="F1361:I1361"/>
    <mergeCell ref="F1363:I1363"/>
    <mergeCell ref="C1338:D1338"/>
    <mergeCell ref="C1339:D1339"/>
    <mergeCell ref="F1341:I1341"/>
    <mergeCell ref="B1343:G1343"/>
    <mergeCell ref="C1344:D1344"/>
    <mergeCell ref="C1345:D1345"/>
    <mergeCell ref="C1346:D1346"/>
    <mergeCell ref="C1347:D1347"/>
    <mergeCell ref="C1348:D1348"/>
    <mergeCell ref="C253:D253"/>
    <mergeCell ref="C254:D254"/>
    <mergeCell ref="C255:D255"/>
    <mergeCell ref="F257:I257"/>
    <mergeCell ref="B259:G259"/>
    <mergeCell ref="C260:D260"/>
    <mergeCell ref="C261:D261"/>
    <mergeCell ref="C262:D262"/>
    <mergeCell ref="C263:D263"/>
    <mergeCell ref="F265:I265"/>
    <mergeCell ref="F268:I268"/>
    <mergeCell ref="F270:I270"/>
    <mergeCell ref="F272:I272"/>
    <mergeCell ref="D231:G231"/>
    <mergeCell ref="D232:G232"/>
    <mergeCell ref="B234:G234"/>
    <mergeCell ref="C235:D235"/>
    <mergeCell ref="C236:D236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F248:I248"/>
    <mergeCell ref="B250:G250"/>
    <mergeCell ref="C251:D251"/>
    <mergeCell ref="C252:D252"/>
  </mergeCells>
  <printOptions horizontalCentered="1" verticalCentered="1"/>
  <pageMargins left="0.39370078740157483" right="0.39370078740157483" top="0.59055118110236227" bottom="0.59055118110236227" header="0.31496062992125984" footer="0.31496062992125984"/>
  <pageSetup paperSize="14" scale="47" orientation="portrait" r:id="rId1"/>
  <rowBreaks count="6" manualBreakCount="6">
    <brk id="97" min="1" max="10" man="1"/>
    <brk id="186" min="1" max="10" man="1"/>
    <brk id="273" min="1" max="10" man="1"/>
    <brk id="318" min="1" max="10" man="1"/>
    <brk id="407" min="1" max="10" man="1"/>
    <brk id="499" min="1" max="10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0"/>
  <sheetViews>
    <sheetView view="pageBreakPreview" topLeftCell="B313" zoomScale="55" zoomScaleNormal="70" zoomScaleSheetLayoutView="55" workbookViewId="0">
      <selection activeCell="I346" sqref="I346"/>
    </sheetView>
  </sheetViews>
  <sheetFormatPr baseColWidth="10" defaultRowHeight="15" x14ac:dyDescent="0.25"/>
  <cols>
    <col min="1" max="1" width="11.42578125" customWidth="1"/>
    <col min="2" max="2" width="22.7109375" style="1107" customWidth="1"/>
    <col min="3" max="3" width="2" customWidth="1"/>
    <col min="4" max="4" width="59.5703125" customWidth="1"/>
    <col min="5" max="5" width="11.42578125" hidden="1" customWidth="1"/>
    <col min="6" max="7" width="18.85546875" customWidth="1"/>
    <col min="8" max="8" width="1.85546875" customWidth="1"/>
    <col min="9" max="9" width="22" customWidth="1"/>
    <col min="10" max="10" width="1.85546875" customWidth="1"/>
    <col min="11" max="11" width="22.85546875" style="1161" customWidth="1"/>
    <col min="12" max="12" width="22.85546875" customWidth="1"/>
    <col min="13" max="13" width="17.85546875" customWidth="1"/>
    <col min="16" max="16" width="19.7109375" style="1107" customWidth="1"/>
    <col min="17" max="17" width="19.140625" style="1131" bestFit="1" customWidth="1"/>
  </cols>
  <sheetData>
    <row r="1" spans="1:17" ht="17.25" thickBot="1" x14ac:dyDescent="0.35">
      <c r="A1" s="1020"/>
      <c r="B1" s="1022"/>
      <c r="C1" s="1021"/>
      <c r="D1" s="1021"/>
      <c r="E1" s="1022"/>
      <c r="F1" s="1022"/>
      <c r="G1" s="1023"/>
      <c r="H1" s="1021"/>
      <c r="I1" s="1024"/>
      <c r="J1" s="1024"/>
      <c r="K1" s="1024"/>
      <c r="L1" s="1021"/>
      <c r="M1" s="1021"/>
      <c r="N1" s="1025"/>
      <c r="O1" s="1026"/>
      <c r="P1" s="1128"/>
    </row>
    <row r="2" spans="1:17" ht="18" thickTop="1" thickBot="1" x14ac:dyDescent="0.35">
      <c r="A2" s="1020"/>
      <c r="B2" s="1435"/>
      <c r="C2" s="1021"/>
      <c r="D2" s="1438" t="s">
        <v>374</v>
      </c>
      <c r="E2" s="1439"/>
      <c r="F2" s="1439"/>
      <c r="G2" s="1439"/>
      <c r="H2" s="1439"/>
      <c r="I2" s="1439"/>
      <c r="J2" s="1439"/>
      <c r="K2" s="1440"/>
      <c r="L2" s="1021"/>
      <c r="M2" s="1027" t="s">
        <v>375</v>
      </c>
      <c r="N2" s="1028">
        <v>0.4</v>
      </c>
      <c r="O2" s="1026"/>
      <c r="P2" s="1128"/>
    </row>
    <row r="3" spans="1:17" ht="8.25" customHeight="1" thickBot="1" x14ac:dyDescent="0.35">
      <c r="A3" s="1020"/>
      <c r="B3" s="1436"/>
      <c r="C3" s="1021"/>
      <c r="D3" s="1021"/>
      <c r="E3" s="1022"/>
      <c r="F3" s="1022"/>
      <c r="G3" s="1023"/>
      <c r="H3" s="1021"/>
      <c r="I3" s="1024"/>
      <c r="J3" s="1024"/>
      <c r="K3" s="1024"/>
      <c r="L3" s="1021"/>
      <c r="M3" s="1021"/>
      <c r="N3" s="1025"/>
      <c r="O3" s="1026"/>
      <c r="P3" s="1128"/>
    </row>
    <row r="4" spans="1:17" ht="18" thickTop="1" thickBot="1" x14ac:dyDescent="0.35">
      <c r="A4" s="1029"/>
      <c r="B4" s="1436"/>
      <c r="C4" s="1030"/>
      <c r="D4" s="1441" t="s">
        <v>386</v>
      </c>
      <c r="E4" s="1442"/>
      <c r="F4" s="1442"/>
      <c r="G4" s="1442"/>
      <c r="H4" s="1442"/>
      <c r="I4" s="1443"/>
      <c r="J4" s="1031"/>
      <c r="K4" s="1154" t="s">
        <v>376</v>
      </c>
      <c r="L4" s="1021"/>
      <c r="M4" s="1027" t="s">
        <v>377</v>
      </c>
      <c r="N4" s="1032">
        <f>1+N2</f>
        <v>1.4</v>
      </c>
      <c r="O4" s="1026"/>
      <c r="P4" s="1128"/>
    </row>
    <row r="5" spans="1:17" ht="16.5" x14ac:dyDescent="0.3">
      <c r="A5" s="1029"/>
      <c r="B5" s="1436"/>
      <c r="C5" s="1030"/>
      <c r="D5" s="1444" t="s">
        <v>1</v>
      </c>
      <c r="E5" s="1445"/>
      <c r="F5" s="1445"/>
      <c r="G5" s="1445"/>
      <c r="H5" s="1445"/>
      <c r="I5" s="1446"/>
      <c r="J5" s="1031"/>
      <c r="K5" s="1447">
        <v>44797</v>
      </c>
      <c r="L5" s="1021"/>
      <c r="M5" s="1021"/>
      <c r="N5" s="1025"/>
      <c r="O5" s="1026"/>
      <c r="P5" s="1128"/>
    </row>
    <row r="6" spans="1:17" ht="15" customHeight="1" x14ac:dyDescent="0.3">
      <c r="A6" s="1029"/>
      <c r="B6" s="1436"/>
      <c r="C6" s="1030"/>
      <c r="D6" s="1444" t="str">
        <f>'RESUMEN TOTAL'!B17</f>
        <v>REMOZAMIENTO DE EDIFICACIONES ESCOLARES AFECTADAS POR EL CICLÓN TROPICAL BLAS Y CELIA DEL DEPARTAMENTO DE PETEN '- EODP ANEXA A ESCUELA RURAL MIXTA, EL CRUZADERO, MELCHOR DE MENCOS, PETEN -</v>
      </c>
      <c r="E6" s="1445"/>
      <c r="F6" s="1445"/>
      <c r="G6" s="1445"/>
      <c r="H6" s="1445"/>
      <c r="I6" s="1446"/>
      <c r="J6" s="1031"/>
      <c r="K6" s="1448"/>
      <c r="L6" s="1021"/>
      <c r="M6" s="1021"/>
      <c r="N6" s="1025"/>
      <c r="O6" s="1026"/>
      <c r="P6" s="1128"/>
    </row>
    <row r="7" spans="1:17" ht="17.25" thickBot="1" x14ac:dyDescent="0.35">
      <c r="A7" s="1029"/>
      <c r="B7" s="1437"/>
      <c r="C7" s="1030"/>
      <c r="D7" s="1450"/>
      <c r="E7" s="1451"/>
      <c r="F7" s="1451"/>
      <c r="G7" s="1451"/>
      <c r="H7" s="1451"/>
      <c r="I7" s="1452"/>
      <c r="J7" s="1031"/>
      <c r="K7" s="1449"/>
      <c r="L7" s="1021"/>
      <c r="M7" s="1021"/>
      <c r="N7" s="1025"/>
      <c r="O7" s="1026"/>
      <c r="P7" s="1128"/>
    </row>
    <row r="8" spans="1:17" ht="17.25" thickBot="1" x14ac:dyDescent="0.35">
      <c r="A8" s="1020"/>
      <c r="B8" s="1022"/>
      <c r="C8" s="1021"/>
      <c r="D8" s="1021"/>
      <c r="E8" s="1022"/>
      <c r="F8" s="1022"/>
      <c r="G8" s="1023"/>
      <c r="H8" s="1021"/>
      <c r="I8" s="1024"/>
      <c r="J8" s="1024"/>
      <c r="K8" s="1024"/>
      <c r="L8" s="1021"/>
      <c r="M8" s="1021"/>
      <c r="N8" s="1025"/>
      <c r="O8" s="1026"/>
      <c r="P8" s="1128"/>
    </row>
    <row r="9" spans="1:17" s="1037" customFormat="1" ht="24" customHeight="1" thickBot="1" x14ac:dyDescent="0.3">
      <c r="A9" s="1033"/>
      <c r="B9" s="1453" t="s">
        <v>378</v>
      </c>
      <c r="C9" s="1454"/>
      <c r="D9" s="1454"/>
      <c r="E9" s="1454"/>
      <c r="F9" s="1454"/>
      <c r="G9" s="1454"/>
      <c r="H9" s="1454"/>
      <c r="I9" s="1454"/>
      <c r="J9" s="1454"/>
      <c r="K9" s="1455"/>
      <c r="L9" s="1034"/>
      <c r="M9" s="1034"/>
      <c r="N9" s="1035"/>
      <c r="O9" s="1036"/>
      <c r="P9" s="1129"/>
      <c r="Q9" s="1132"/>
    </row>
    <row r="10" spans="1:17" ht="16.5" x14ac:dyDescent="0.3">
      <c r="A10" s="1020"/>
      <c r="B10" s="1022"/>
      <c r="C10" s="1021"/>
      <c r="D10" s="1021"/>
      <c r="E10" s="1022"/>
      <c r="F10" s="1022"/>
      <c r="G10" s="1023"/>
      <c r="H10" s="1021"/>
      <c r="I10" s="1024"/>
      <c r="J10" s="1024"/>
      <c r="K10" s="1024"/>
      <c r="L10" s="1021"/>
      <c r="M10" s="1021"/>
      <c r="N10" s="1025"/>
      <c r="O10" s="1026"/>
      <c r="P10" s="1128"/>
    </row>
    <row r="11" spans="1:17" ht="16.5" x14ac:dyDescent="0.3">
      <c r="A11" s="1020"/>
      <c r="B11" s="1105" t="s">
        <v>379</v>
      </c>
      <c r="C11" s="1038"/>
      <c r="D11" s="1414" t="s">
        <v>341</v>
      </c>
      <c r="E11" s="1414"/>
      <c r="F11" s="1414"/>
      <c r="G11" s="1414"/>
      <c r="H11" s="1038"/>
      <c r="I11" s="1039" t="s">
        <v>25</v>
      </c>
      <c r="J11" s="1040"/>
      <c r="K11" s="1039" t="s">
        <v>24</v>
      </c>
      <c r="L11" s="1021"/>
      <c r="M11" s="1021"/>
      <c r="N11" s="1025"/>
      <c r="O11" s="1026"/>
      <c r="P11" s="1128"/>
    </row>
    <row r="12" spans="1:17" s="1037" customFormat="1" ht="30.75" customHeight="1" x14ac:dyDescent="0.25">
      <c r="A12" s="1033"/>
      <c r="B12" s="1074">
        <f>'(01)A. TRABAJO EXTRA.'!B73</f>
        <v>111.01</v>
      </c>
      <c r="C12" s="1034"/>
      <c r="D12" s="1428" t="str">
        <f>'(01)A. TRABAJO EXTRA.'!C73</f>
        <v>DEMOLICIÓN DE PISO O BANQUETA CON BASE DE CONCRETO</v>
      </c>
      <c r="E12" s="1429"/>
      <c r="F12" s="1429"/>
      <c r="G12" s="1429"/>
      <c r="H12" s="1075"/>
      <c r="I12" s="1074">
        <f>'(01)A. TRABAJO EXTRA.'!G73</f>
        <v>32</v>
      </c>
      <c r="J12" s="1076"/>
      <c r="K12" s="1155" t="str">
        <f>'(01)A. TRABAJO EXTRA.'!F73</f>
        <v>m²</v>
      </c>
      <c r="L12" s="1034"/>
      <c r="M12" s="1034"/>
      <c r="N12" s="1035"/>
      <c r="O12" s="1036"/>
      <c r="P12" s="1129"/>
      <c r="Q12" s="1132"/>
    </row>
    <row r="13" spans="1:17" ht="17.25" thickBot="1" x14ac:dyDescent="0.35">
      <c r="A13" s="1020"/>
      <c r="B13" s="1022"/>
      <c r="C13" s="1021"/>
      <c r="D13" s="1021"/>
      <c r="E13" s="1022"/>
      <c r="F13" s="1022"/>
      <c r="G13" s="1023"/>
      <c r="H13" s="1021"/>
      <c r="I13" s="1024"/>
      <c r="J13" s="1024"/>
      <c r="K13" s="1024"/>
      <c r="L13" s="1021"/>
      <c r="M13" s="1021"/>
      <c r="N13" s="1025"/>
      <c r="O13" s="1026"/>
      <c r="P13" s="1128"/>
    </row>
    <row r="14" spans="1:17" ht="17.25" thickBot="1" x14ac:dyDescent="0.35">
      <c r="A14" s="1020"/>
      <c r="B14" s="1389" t="s">
        <v>343</v>
      </c>
      <c r="C14" s="1390"/>
      <c r="D14" s="1390"/>
      <c r="E14" s="1390"/>
      <c r="F14" s="1390"/>
      <c r="G14" s="1391"/>
      <c r="H14" s="1021"/>
      <c r="I14" s="1024"/>
      <c r="J14" s="1024"/>
      <c r="K14" s="1024"/>
      <c r="L14" s="1021"/>
      <c r="M14" s="1021"/>
      <c r="N14" s="1025"/>
      <c r="O14" s="1026"/>
      <c r="P14" s="1128"/>
    </row>
    <row r="15" spans="1:17" ht="16.5" x14ac:dyDescent="0.3">
      <c r="A15" s="1020"/>
      <c r="B15" s="1042" t="s">
        <v>49</v>
      </c>
      <c r="C15" s="1406" t="s">
        <v>341</v>
      </c>
      <c r="D15" s="1407"/>
      <c r="E15" s="1041" t="s">
        <v>380</v>
      </c>
      <c r="F15" s="1042" t="s">
        <v>25</v>
      </c>
      <c r="G15" s="1043" t="s">
        <v>24</v>
      </c>
      <c r="H15" s="1044"/>
      <c r="I15" s="1039" t="s">
        <v>342</v>
      </c>
      <c r="J15" s="1040"/>
      <c r="K15" s="1156" t="s">
        <v>27</v>
      </c>
      <c r="L15" s="1045" t="s">
        <v>381</v>
      </c>
      <c r="M15" s="1021"/>
      <c r="N15" s="1025"/>
      <c r="O15" s="1026"/>
      <c r="P15" s="1128"/>
    </row>
    <row r="16" spans="1:17" ht="16.5" x14ac:dyDescent="0.3">
      <c r="A16" s="1020"/>
      <c r="B16" s="1060"/>
      <c r="C16" s="1411"/>
      <c r="D16" s="1411"/>
      <c r="E16" s="1046"/>
      <c r="F16" s="1047"/>
      <c r="G16" s="1048"/>
      <c r="H16" s="1049"/>
      <c r="I16" s="1050">
        <f>IF(C16=0,0,VLOOKUP(C16,Tabla1[],3,FALSE))</f>
        <v>0</v>
      </c>
      <c r="J16" s="1051"/>
      <c r="K16" s="1157">
        <f>+F16*I16</f>
        <v>0</v>
      </c>
      <c r="L16" s="1052">
        <f>E16*I16</f>
        <v>0</v>
      </c>
      <c r="M16" s="1021"/>
      <c r="N16" s="1025"/>
      <c r="O16" s="1026"/>
      <c r="P16" s="1128"/>
    </row>
    <row r="17" spans="1:16" ht="16.5" x14ac:dyDescent="0.3">
      <c r="A17" s="1020"/>
      <c r="B17" s="1060"/>
      <c r="C17" s="1411"/>
      <c r="D17" s="1411"/>
      <c r="E17" s="1046"/>
      <c r="F17" s="1047"/>
      <c r="G17" s="1048"/>
      <c r="H17" s="1049"/>
      <c r="I17" s="1050">
        <f>IF(C17=0,0,VLOOKUP(C17,Tabla1[],3,FALSE))</f>
        <v>0</v>
      </c>
      <c r="J17" s="1051"/>
      <c r="K17" s="1157">
        <f t="shared" ref="K17:K25" si="0">+F17*I17</f>
        <v>0</v>
      </c>
      <c r="L17" s="1052">
        <f t="shared" ref="L17:L25" si="1">E17*I17</f>
        <v>0</v>
      </c>
      <c r="M17" s="1021"/>
      <c r="N17" s="1025"/>
      <c r="O17" s="1026"/>
      <c r="P17" s="1128"/>
    </row>
    <row r="18" spans="1:16" ht="16.5" x14ac:dyDescent="0.3">
      <c r="A18" s="1020"/>
      <c r="B18" s="1060"/>
      <c r="C18" s="1411"/>
      <c r="D18" s="1411"/>
      <c r="E18" s="1046"/>
      <c r="F18" s="1047"/>
      <c r="G18" s="1048"/>
      <c r="H18" s="1049"/>
      <c r="I18" s="1050">
        <f>IF(C18=0,0,VLOOKUP(C18,Tabla1[],3,FALSE))</f>
        <v>0</v>
      </c>
      <c r="J18" s="1051"/>
      <c r="K18" s="1157">
        <f t="shared" si="0"/>
        <v>0</v>
      </c>
      <c r="L18" s="1052">
        <f t="shared" si="1"/>
        <v>0</v>
      </c>
      <c r="M18" s="1021"/>
      <c r="N18" s="1025"/>
      <c r="O18" s="1026"/>
      <c r="P18" s="1128"/>
    </row>
    <row r="19" spans="1:16" ht="16.5" x14ac:dyDescent="0.3">
      <c r="A19" s="1020"/>
      <c r="B19" s="1060"/>
      <c r="C19" s="1411"/>
      <c r="D19" s="1411"/>
      <c r="E19" s="1046"/>
      <c r="F19" s="1047"/>
      <c r="G19" s="1048"/>
      <c r="H19" s="1049"/>
      <c r="I19" s="1050">
        <f>IF(C19=0,0,VLOOKUP(C19,Tabla1[],3,FALSE))</f>
        <v>0</v>
      </c>
      <c r="J19" s="1051"/>
      <c r="K19" s="1157">
        <f t="shared" si="0"/>
        <v>0</v>
      </c>
      <c r="L19" s="1052">
        <f t="shared" si="1"/>
        <v>0</v>
      </c>
      <c r="M19" s="1021"/>
      <c r="N19" s="1025"/>
      <c r="O19" s="1026"/>
      <c r="P19" s="1128"/>
    </row>
    <row r="20" spans="1:16" ht="16.5" x14ac:dyDescent="0.3">
      <c r="A20" s="1020"/>
      <c r="B20" s="1060"/>
      <c r="C20" s="1412"/>
      <c r="D20" s="1412"/>
      <c r="E20" s="1046"/>
      <c r="F20" s="1047"/>
      <c r="G20" s="1048"/>
      <c r="H20" s="1049"/>
      <c r="I20" s="1050">
        <f>IF(C20=0,0,VLOOKUP(C20,Tabla1[],3,FALSE))</f>
        <v>0</v>
      </c>
      <c r="J20" s="1051"/>
      <c r="K20" s="1157">
        <f t="shared" si="0"/>
        <v>0</v>
      </c>
      <c r="L20" s="1052">
        <f t="shared" si="1"/>
        <v>0</v>
      </c>
      <c r="M20" s="1021"/>
      <c r="N20" s="1025"/>
      <c r="O20" s="1026"/>
      <c r="P20" s="1128"/>
    </row>
    <row r="21" spans="1:16" ht="16.5" x14ac:dyDescent="0.3">
      <c r="A21" s="1020"/>
      <c r="B21" s="1060"/>
      <c r="C21" s="1412"/>
      <c r="D21" s="1412"/>
      <c r="E21" s="1046"/>
      <c r="F21" s="1053"/>
      <c r="G21" s="1054"/>
      <c r="H21" s="1049"/>
      <c r="I21" s="1050">
        <f>IF(C21=0,0,VLOOKUP(C21,Tabla1[],3,FALSE))</f>
        <v>0</v>
      </c>
      <c r="J21" s="1051"/>
      <c r="K21" s="1157">
        <f t="shared" si="0"/>
        <v>0</v>
      </c>
      <c r="L21" s="1052">
        <f t="shared" si="1"/>
        <v>0</v>
      </c>
      <c r="M21" s="1021"/>
      <c r="N21" s="1025"/>
      <c r="O21" s="1026"/>
      <c r="P21" s="1128"/>
    </row>
    <row r="22" spans="1:16" ht="16.5" x14ac:dyDescent="0.3">
      <c r="A22" s="1020"/>
      <c r="B22" s="1060"/>
      <c r="C22" s="1412"/>
      <c r="D22" s="1412"/>
      <c r="E22" s="1046"/>
      <c r="F22" s="1053"/>
      <c r="G22" s="1054"/>
      <c r="H22" s="1049"/>
      <c r="I22" s="1050">
        <f>IF(C22=0,0,VLOOKUP(C22,Tabla1[],3,FALSE))</f>
        <v>0</v>
      </c>
      <c r="J22" s="1051"/>
      <c r="K22" s="1157">
        <f t="shared" si="0"/>
        <v>0</v>
      </c>
      <c r="L22" s="1052">
        <f t="shared" si="1"/>
        <v>0</v>
      </c>
      <c r="M22" s="1021"/>
      <c r="N22" s="1025"/>
      <c r="O22" s="1026"/>
      <c r="P22" s="1128"/>
    </row>
    <row r="23" spans="1:16" ht="16.5" x14ac:dyDescent="0.3">
      <c r="A23" s="1020"/>
      <c r="B23" s="1060"/>
      <c r="C23" s="1412"/>
      <c r="D23" s="1412"/>
      <c r="E23" s="1046"/>
      <c r="F23" s="1053"/>
      <c r="G23" s="1054"/>
      <c r="H23" s="1049"/>
      <c r="I23" s="1050">
        <f>IF(C23=0,0,VLOOKUP(C23,Tabla1[],3,FALSE))</f>
        <v>0</v>
      </c>
      <c r="J23" s="1051"/>
      <c r="K23" s="1157">
        <f t="shared" si="0"/>
        <v>0</v>
      </c>
      <c r="L23" s="1052">
        <f t="shared" si="1"/>
        <v>0</v>
      </c>
      <c r="M23" s="1021"/>
      <c r="N23" s="1025"/>
      <c r="O23" s="1026"/>
      <c r="P23" s="1128"/>
    </row>
    <row r="24" spans="1:16" ht="16.5" x14ac:dyDescent="0.3">
      <c r="A24" s="1020"/>
      <c r="B24" s="1060"/>
      <c r="C24" s="1412"/>
      <c r="D24" s="1412"/>
      <c r="E24" s="1046"/>
      <c r="F24" s="1053"/>
      <c r="G24" s="1054"/>
      <c r="H24" s="1049"/>
      <c r="I24" s="1050">
        <f>IF(C24=0,0,VLOOKUP(C24,Tabla1[],3,FALSE))</f>
        <v>0</v>
      </c>
      <c r="J24" s="1051"/>
      <c r="K24" s="1157">
        <f t="shared" si="0"/>
        <v>0</v>
      </c>
      <c r="L24" s="1052">
        <f t="shared" si="1"/>
        <v>0</v>
      </c>
      <c r="M24" s="1021"/>
      <c r="N24" s="1025"/>
      <c r="O24" s="1026"/>
      <c r="P24" s="1128"/>
    </row>
    <row r="25" spans="1:16" s="1131" customFormat="1" ht="16.5" x14ac:dyDescent="0.3">
      <c r="A25" s="1020"/>
      <c r="B25" s="1060"/>
      <c r="C25" s="1412"/>
      <c r="D25" s="1412"/>
      <c r="E25" s="1046"/>
      <c r="F25" s="1053"/>
      <c r="G25" s="1054"/>
      <c r="H25" s="1049"/>
      <c r="I25" s="1050">
        <f>IF(C25=0,0,VLOOKUP(C25,Tabla1[],3,FALSE))</f>
        <v>0</v>
      </c>
      <c r="J25" s="1051"/>
      <c r="K25" s="1157">
        <f t="shared" si="0"/>
        <v>0</v>
      </c>
      <c r="L25" s="1052">
        <f t="shared" si="1"/>
        <v>0</v>
      </c>
      <c r="M25" s="1021"/>
      <c r="N25" s="1025"/>
      <c r="O25" s="1026"/>
      <c r="P25" s="1128"/>
    </row>
    <row r="26" spans="1:16" s="1131" customFormat="1" ht="17.25" thickBot="1" x14ac:dyDescent="0.35">
      <c r="A26" s="1020"/>
      <c r="B26" s="1022"/>
      <c r="C26" s="1021"/>
      <c r="D26" s="1021"/>
      <c r="E26" s="1022"/>
      <c r="F26" s="1022"/>
      <c r="G26" s="1023"/>
      <c r="H26" s="1021"/>
      <c r="I26" s="1024"/>
      <c r="J26" s="1024"/>
      <c r="K26" s="1024"/>
      <c r="L26" s="1021"/>
      <c r="M26" s="1021"/>
      <c r="N26" s="1025"/>
      <c r="O26" s="1026"/>
      <c r="P26" s="1128"/>
    </row>
    <row r="27" spans="1:16" s="1131" customFormat="1" ht="17.25" thickBot="1" x14ac:dyDescent="0.35">
      <c r="A27" s="1020"/>
      <c r="B27" s="1022"/>
      <c r="C27" s="1021"/>
      <c r="D27" s="1021"/>
      <c r="E27" s="1022"/>
      <c r="F27" s="1408" t="s">
        <v>344</v>
      </c>
      <c r="G27" s="1409"/>
      <c r="H27" s="1409"/>
      <c r="I27" s="1410"/>
      <c r="J27" s="1024"/>
      <c r="K27" s="1158">
        <f>+SUM(K16:K25)</f>
        <v>0</v>
      </c>
      <c r="L27" s="1055">
        <f>+SUM(L16:L25)</f>
        <v>0</v>
      </c>
      <c r="M27" s="1021"/>
      <c r="N27" s="1025"/>
      <c r="O27" s="1026"/>
      <c r="P27" s="1128"/>
    </row>
    <row r="28" spans="1:16" s="1131" customFormat="1" ht="17.25" thickBot="1" x14ac:dyDescent="0.35">
      <c r="A28" s="1020"/>
      <c r="B28" s="1022"/>
      <c r="C28" s="1021"/>
      <c r="D28" s="1021"/>
      <c r="E28" s="1022"/>
      <c r="F28" s="1022"/>
      <c r="G28" s="1023"/>
      <c r="H28" s="1021"/>
      <c r="I28" s="1024"/>
      <c r="J28" s="1024"/>
      <c r="K28" s="1024"/>
      <c r="L28" s="1021"/>
      <c r="M28" s="1021"/>
      <c r="N28" s="1025"/>
      <c r="O28" s="1026"/>
      <c r="P28" s="1128"/>
    </row>
    <row r="29" spans="1:16" s="1131" customFormat="1" ht="17.25" thickBot="1" x14ac:dyDescent="0.35">
      <c r="A29" s="1020"/>
      <c r="B29" s="1389" t="s">
        <v>382</v>
      </c>
      <c r="C29" s="1390"/>
      <c r="D29" s="1390"/>
      <c r="E29" s="1390"/>
      <c r="F29" s="1390"/>
      <c r="G29" s="1391"/>
      <c r="H29" s="1021"/>
      <c r="I29" s="1024"/>
      <c r="J29" s="1024"/>
      <c r="K29" s="1024"/>
      <c r="L29" s="1021"/>
      <c r="M29" s="1021"/>
      <c r="N29" s="1025"/>
      <c r="O29" s="1026"/>
      <c r="P29" s="1128"/>
    </row>
    <row r="30" spans="1:16" s="1131" customFormat="1" ht="16.5" x14ac:dyDescent="0.3">
      <c r="A30" s="1020"/>
      <c r="B30" s="1056" t="s">
        <v>49</v>
      </c>
      <c r="C30" s="1392" t="s">
        <v>341</v>
      </c>
      <c r="D30" s="1393"/>
      <c r="E30" s="1041" t="s">
        <v>380</v>
      </c>
      <c r="F30" s="1056" t="s">
        <v>25</v>
      </c>
      <c r="G30" s="1043" t="s">
        <v>24</v>
      </c>
      <c r="H30" s="1038"/>
      <c r="I30" s="1039" t="s">
        <v>342</v>
      </c>
      <c r="J30" s="1040"/>
      <c r="K30" s="1039" t="s">
        <v>27</v>
      </c>
      <c r="L30" s="1045" t="s">
        <v>381</v>
      </c>
      <c r="M30" s="1021"/>
      <c r="N30" s="1025"/>
      <c r="O30" s="1026"/>
      <c r="P30" s="1128"/>
    </row>
    <row r="31" spans="1:16" s="1131" customFormat="1" ht="16.5" x14ac:dyDescent="0.3">
      <c r="A31" s="1020"/>
      <c r="B31" s="1060"/>
      <c r="C31" s="1382"/>
      <c r="D31" s="1383"/>
      <c r="E31" s="1046"/>
      <c r="F31" s="1047"/>
      <c r="G31" s="1048"/>
      <c r="H31" s="1049"/>
      <c r="I31" s="1050">
        <f>IF(C31=0,0,VLOOKUP(C31,Tabla3[],3,FALSE))</f>
        <v>0</v>
      </c>
      <c r="J31" s="1024"/>
      <c r="K31" s="1157">
        <f>+F31*I31</f>
        <v>0</v>
      </c>
      <c r="L31" s="1052">
        <f>E31*I31</f>
        <v>0</v>
      </c>
      <c r="M31" s="1021"/>
      <c r="N31" s="1025"/>
      <c r="O31" s="1026"/>
      <c r="P31" s="1128"/>
    </row>
    <row r="32" spans="1:16" s="1131" customFormat="1" ht="16.5" x14ac:dyDescent="0.3">
      <c r="A32" s="1020"/>
      <c r="B32" s="1060"/>
      <c r="C32" s="1382"/>
      <c r="D32" s="1383"/>
      <c r="E32" s="1057"/>
      <c r="F32" s="1053"/>
      <c r="G32" s="1054"/>
      <c r="H32" s="1021"/>
      <c r="I32" s="1050">
        <f>IF(C32=0,0,VLOOKUP(C32,Tabla3[],3,FALSE))</f>
        <v>0</v>
      </c>
      <c r="J32" s="1024"/>
      <c r="K32" s="1157">
        <f t="shared" ref="K32:K34" si="2">+F32*I32</f>
        <v>0</v>
      </c>
      <c r="L32" s="1052">
        <f t="shared" ref="L32:L34" si="3">E32*I32</f>
        <v>0</v>
      </c>
      <c r="M32" s="1021"/>
      <c r="N32" s="1025"/>
      <c r="O32" s="1026"/>
      <c r="P32" s="1128"/>
    </row>
    <row r="33" spans="1:16" s="1131" customFormat="1" ht="16.5" x14ac:dyDescent="0.3">
      <c r="A33" s="1020"/>
      <c r="B33" s="1060"/>
      <c r="C33" s="1382"/>
      <c r="D33" s="1383"/>
      <c r="E33" s="1057"/>
      <c r="F33" s="1053"/>
      <c r="G33" s="1054"/>
      <c r="H33" s="1021"/>
      <c r="I33" s="1050">
        <f>IF(C33=0,0,VLOOKUP(C33,Tabla3[],3,FALSE))</f>
        <v>0</v>
      </c>
      <c r="J33" s="1024"/>
      <c r="K33" s="1157">
        <f t="shared" si="2"/>
        <v>0</v>
      </c>
      <c r="L33" s="1052">
        <f t="shared" si="3"/>
        <v>0</v>
      </c>
      <c r="M33" s="1021"/>
      <c r="N33" s="1025"/>
      <c r="O33" s="1026"/>
      <c r="P33" s="1128"/>
    </row>
    <row r="34" spans="1:16" s="1131" customFormat="1" ht="16.5" x14ac:dyDescent="0.3">
      <c r="A34" s="1020"/>
      <c r="B34" s="1060"/>
      <c r="C34" s="1384"/>
      <c r="D34" s="1385"/>
      <c r="E34" s="1057"/>
      <c r="F34" s="1053"/>
      <c r="G34" s="1054"/>
      <c r="H34" s="1021"/>
      <c r="I34" s="1050">
        <f>IF(C34=0,0,VLOOKUP(C34,Tabla3[],3,FALSE))</f>
        <v>0</v>
      </c>
      <c r="J34" s="1024"/>
      <c r="K34" s="1157">
        <f t="shared" si="2"/>
        <v>0</v>
      </c>
      <c r="L34" s="1052">
        <f t="shared" si="3"/>
        <v>0</v>
      </c>
      <c r="M34" s="1021"/>
      <c r="N34" s="1025"/>
      <c r="O34" s="1026"/>
      <c r="P34" s="1128"/>
    </row>
    <row r="35" spans="1:16" s="1131" customFormat="1" ht="17.25" thickBot="1" x14ac:dyDescent="0.35">
      <c r="A35" s="1020"/>
      <c r="B35" s="1022"/>
      <c r="C35" s="1021"/>
      <c r="D35" s="1021"/>
      <c r="E35" s="1022"/>
      <c r="F35" s="1022"/>
      <c r="G35" s="1023"/>
      <c r="H35" s="1021"/>
      <c r="I35" s="1024"/>
      <c r="J35" s="1024"/>
      <c r="K35" s="1024"/>
      <c r="L35" s="1021"/>
      <c r="M35" s="1021"/>
      <c r="N35" s="1025"/>
      <c r="O35" s="1026"/>
      <c r="P35" s="1128"/>
    </row>
    <row r="36" spans="1:16" s="1131" customFormat="1" ht="17.25" thickBot="1" x14ac:dyDescent="0.35">
      <c r="A36" s="1020"/>
      <c r="B36" s="1022"/>
      <c r="C36" s="1021"/>
      <c r="D36" s="1021"/>
      <c r="E36" s="1022"/>
      <c r="F36" s="1408" t="s">
        <v>387</v>
      </c>
      <c r="G36" s="1409"/>
      <c r="H36" s="1409"/>
      <c r="I36" s="1410"/>
      <c r="J36" s="1024"/>
      <c r="K36" s="1158">
        <f>+SUM(K31:K34)</f>
        <v>0</v>
      </c>
      <c r="L36" s="1055">
        <f>+SUM(L31:L34)</f>
        <v>0</v>
      </c>
      <c r="M36" s="1021"/>
      <c r="N36" s="1025"/>
      <c r="O36" s="1026"/>
      <c r="P36" s="1128"/>
    </row>
    <row r="37" spans="1:16" s="1131" customFormat="1" ht="17.25" thickBot="1" x14ac:dyDescent="0.35">
      <c r="A37" s="1020"/>
      <c r="B37" s="1022"/>
      <c r="C37" s="1021"/>
      <c r="D37" s="1021"/>
      <c r="E37" s="1022"/>
      <c r="F37" s="1022"/>
      <c r="G37" s="1023"/>
      <c r="H37" s="1021"/>
      <c r="I37" s="1024"/>
      <c r="J37" s="1024"/>
      <c r="K37" s="1024"/>
      <c r="L37" s="1021"/>
      <c r="M37" s="1021"/>
      <c r="N37" s="1025"/>
      <c r="O37" s="1026"/>
      <c r="P37" s="1128"/>
    </row>
    <row r="38" spans="1:16" s="1131" customFormat="1" ht="17.25" thickBot="1" x14ac:dyDescent="0.35">
      <c r="A38" s="1020"/>
      <c r="B38" s="1389" t="s">
        <v>345</v>
      </c>
      <c r="C38" s="1390"/>
      <c r="D38" s="1390"/>
      <c r="E38" s="1390"/>
      <c r="F38" s="1390"/>
      <c r="G38" s="1391"/>
      <c r="H38" s="1021"/>
      <c r="I38" s="1024"/>
      <c r="J38" s="1024"/>
      <c r="K38" s="1024"/>
      <c r="L38" s="1021"/>
      <c r="M38" s="1021"/>
      <c r="N38" s="1025"/>
      <c r="O38" s="1026"/>
      <c r="P38" s="1128"/>
    </row>
    <row r="39" spans="1:16" s="1131" customFormat="1" ht="16.5" x14ac:dyDescent="0.3">
      <c r="A39" s="1020"/>
      <c r="B39" s="1056" t="s">
        <v>49</v>
      </c>
      <c r="C39" s="1392" t="s">
        <v>341</v>
      </c>
      <c r="D39" s="1393"/>
      <c r="E39" s="1041" t="s">
        <v>380</v>
      </c>
      <c r="F39" s="1056" t="s">
        <v>25</v>
      </c>
      <c r="G39" s="1043" t="s">
        <v>24</v>
      </c>
      <c r="H39" s="1038"/>
      <c r="I39" s="1039" t="s">
        <v>342</v>
      </c>
      <c r="J39" s="1040"/>
      <c r="K39" s="1039" t="s">
        <v>27</v>
      </c>
      <c r="L39" s="1045" t="s">
        <v>381</v>
      </c>
      <c r="M39" s="1021"/>
      <c r="N39" s="1025"/>
      <c r="O39" s="1026"/>
      <c r="P39" s="1128"/>
    </row>
    <row r="40" spans="1:16" s="1131" customFormat="1" ht="16.5" x14ac:dyDescent="0.3">
      <c r="A40" s="1020"/>
      <c r="B40" s="1060">
        <v>1</v>
      </c>
      <c r="C40" s="1411" t="s">
        <v>100</v>
      </c>
      <c r="D40" s="1411"/>
      <c r="E40" s="1046">
        <f>I12</f>
        <v>32</v>
      </c>
      <c r="F40" s="1047">
        <f>ROUND(E40/I12,2)</f>
        <v>1</v>
      </c>
      <c r="G40" s="1048" t="str">
        <f>IF(C40=0,0,VLOOKUP(C40,Tabla2[],2,FALSE))</f>
        <v>m²</v>
      </c>
      <c r="H40" s="1049"/>
      <c r="I40" s="1050">
        <f>IF(C40=0,0,VLOOKUP(C40,Tabla2[],3,FALSE))</f>
        <v>160</v>
      </c>
      <c r="J40" s="1024"/>
      <c r="K40" s="1157">
        <f>+F40*I40</f>
        <v>160</v>
      </c>
      <c r="L40" s="1052">
        <f>E40*I40</f>
        <v>5120</v>
      </c>
      <c r="M40" s="1021"/>
      <c r="N40" s="1025"/>
      <c r="O40" s="1026"/>
      <c r="P40" s="1128"/>
    </row>
    <row r="41" spans="1:16" ht="16.5" x14ac:dyDescent="0.3">
      <c r="A41" s="1020"/>
      <c r="B41" s="1060"/>
      <c r="C41" s="1411"/>
      <c r="D41" s="1411"/>
      <c r="E41" s="1046"/>
      <c r="F41" s="1047"/>
      <c r="G41" s="1048"/>
      <c r="H41" s="1021"/>
      <c r="I41" s="1050">
        <f>IF(C41=0,0,VLOOKUP(C41,Tabla2[],3,FALSE))</f>
        <v>0</v>
      </c>
      <c r="J41" s="1024"/>
      <c r="K41" s="1157">
        <f>+F41*I41</f>
        <v>0</v>
      </c>
      <c r="L41" s="1052">
        <f t="shared" ref="L41:L42" si="4">E41*I41</f>
        <v>0</v>
      </c>
      <c r="M41" s="1021"/>
      <c r="N41" s="1025"/>
      <c r="O41" s="1026"/>
      <c r="P41" s="1128"/>
    </row>
    <row r="42" spans="1:16" ht="16.5" x14ac:dyDescent="0.3">
      <c r="A42" s="1020"/>
      <c r="B42" s="1060"/>
      <c r="C42" s="1412"/>
      <c r="D42" s="1412"/>
      <c r="E42" s="1046"/>
      <c r="F42" s="1053"/>
      <c r="G42" s="1048"/>
      <c r="H42" s="1021"/>
      <c r="I42" s="1050">
        <f>IF(C42=0,0,VLOOKUP(C42,Tabla2[],3,FALSE))</f>
        <v>0</v>
      </c>
      <c r="J42" s="1024"/>
      <c r="K42" s="1157">
        <f t="shared" ref="K42" si="5">+F42*I42</f>
        <v>0</v>
      </c>
      <c r="L42" s="1052">
        <f t="shared" si="4"/>
        <v>0</v>
      </c>
      <c r="M42" s="1021"/>
      <c r="N42" s="1025"/>
      <c r="O42" s="1026"/>
      <c r="P42" s="1128"/>
    </row>
    <row r="43" spans="1:16" ht="17.25" thickBot="1" x14ac:dyDescent="0.35">
      <c r="A43" s="1020"/>
      <c r="B43" s="1022"/>
      <c r="C43" s="1021"/>
      <c r="D43" s="1021"/>
      <c r="E43" s="1022"/>
      <c r="F43" s="1022"/>
      <c r="G43" s="1023"/>
      <c r="H43" s="1021"/>
      <c r="I43" s="1024"/>
      <c r="J43" s="1024"/>
      <c r="K43" s="1024"/>
      <c r="L43" s="1021"/>
      <c r="M43" s="1021"/>
      <c r="N43" s="1025"/>
      <c r="O43" s="1026"/>
      <c r="P43" s="1128"/>
    </row>
    <row r="44" spans="1:16" ht="17.25" thickBot="1" x14ac:dyDescent="0.35">
      <c r="A44" s="1020"/>
      <c r="B44" s="1022"/>
      <c r="C44" s="1021"/>
      <c r="D44" s="1021"/>
      <c r="E44" s="1022"/>
      <c r="F44" s="1408" t="s">
        <v>346</v>
      </c>
      <c r="G44" s="1409"/>
      <c r="H44" s="1409"/>
      <c r="I44" s="1410"/>
      <c r="J44" s="1024"/>
      <c r="K44" s="1158">
        <f>+SUM(K40:K42)</f>
        <v>160</v>
      </c>
      <c r="L44" s="1055">
        <f>+SUM(L40:L42)</f>
        <v>5120</v>
      </c>
      <c r="M44" s="1021"/>
      <c r="N44" s="1025"/>
      <c r="O44" s="1026"/>
      <c r="P44" s="1128"/>
    </row>
    <row r="45" spans="1:16" ht="16.5" x14ac:dyDescent="0.3">
      <c r="A45" s="1020"/>
      <c r="B45" s="1022"/>
      <c r="C45" s="1021"/>
      <c r="D45" s="1021"/>
      <c r="E45" s="1022"/>
      <c r="F45" s="1022"/>
      <c r="G45" s="1023"/>
      <c r="H45" s="1021"/>
      <c r="I45" s="1024"/>
      <c r="J45" s="1024"/>
      <c r="K45" s="1024"/>
      <c r="L45" s="1021"/>
      <c r="M45" s="1021"/>
      <c r="N45" s="1025"/>
      <c r="O45" s="1026"/>
      <c r="P45" s="1128"/>
    </row>
    <row r="46" spans="1:16" ht="15" customHeight="1" thickBot="1" x14ac:dyDescent="0.35">
      <c r="A46" s="1020"/>
      <c r="B46" s="1022"/>
      <c r="C46" s="1021"/>
      <c r="D46" s="1021"/>
      <c r="E46" s="1022"/>
      <c r="F46" s="1022"/>
      <c r="G46" s="1023"/>
      <c r="H46" s="1021"/>
      <c r="I46" s="1024"/>
      <c r="J46" s="1024"/>
      <c r="K46" s="1024"/>
      <c r="L46" s="1021"/>
      <c r="M46" s="1021"/>
      <c r="N46" s="1025"/>
      <c r="O46" s="1026"/>
      <c r="P46" s="1128"/>
    </row>
    <row r="47" spans="1:16" ht="17.25" thickBot="1" x14ac:dyDescent="0.35">
      <c r="A47" s="1020"/>
      <c r="B47" s="1022"/>
      <c r="C47" s="1021"/>
      <c r="D47" s="1021"/>
      <c r="E47" s="1022"/>
      <c r="F47" s="1408" t="s">
        <v>388</v>
      </c>
      <c r="G47" s="1409"/>
      <c r="H47" s="1409"/>
      <c r="I47" s="1410"/>
      <c r="J47" s="1024"/>
      <c r="K47" s="1158">
        <f>(+K27+K36+K44)</f>
        <v>160</v>
      </c>
      <c r="L47" s="1055">
        <f>(+L27+L36+L44)</f>
        <v>5120</v>
      </c>
      <c r="M47" s="1021"/>
      <c r="N47" s="1065"/>
      <c r="O47" s="1066"/>
      <c r="P47" s="1130"/>
    </row>
    <row r="48" spans="1:16" ht="7.5" customHeight="1" thickBot="1" x14ac:dyDescent="0.35">
      <c r="A48" s="1020"/>
      <c r="B48" s="1022"/>
      <c r="C48" s="1021"/>
      <c r="D48" s="1021"/>
      <c r="E48" s="1022"/>
      <c r="F48" s="1022"/>
      <c r="G48" s="1023"/>
      <c r="H48" s="1021"/>
      <c r="I48" s="1024"/>
      <c r="J48" s="1024"/>
      <c r="K48" s="1024"/>
      <c r="L48" s="1021"/>
      <c r="M48" s="1021"/>
      <c r="N48" s="1065"/>
      <c r="O48" s="1067"/>
      <c r="P48" s="1130"/>
    </row>
    <row r="49" spans="1:17" ht="17.25" thickBot="1" x14ac:dyDescent="0.35">
      <c r="A49" s="1020"/>
      <c r="B49" s="1022"/>
      <c r="C49" s="1021"/>
      <c r="D49" s="1021"/>
      <c r="E49" s="1022"/>
      <c r="F49" s="1408" t="s">
        <v>384</v>
      </c>
      <c r="G49" s="1409"/>
      <c r="H49" s="1409"/>
      <c r="I49" s="1410"/>
      <c r="J49" s="1024"/>
      <c r="K49" s="1158">
        <f>K47*$N$2</f>
        <v>64</v>
      </c>
      <c r="L49" s="1055">
        <f>L47*$N$2</f>
        <v>2048</v>
      </c>
      <c r="M49" s="1021"/>
      <c r="N49" s="1025"/>
      <c r="O49" s="1026"/>
      <c r="P49" s="1128"/>
    </row>
    <row r="50" spans="1:17" ht="7.5" customHeight="1" thickBot="1" x14ac:dyDescent="0.35">
      <c r="A50" s="1020"/>
      <c r="B50" s="1022"/>
      <c r="C50" s="1021"/>
      <c r="D50" s="1021"/>
      <c r="E50" s="1022"/>
      <c r="F50" s="1022"/>
      <c r="G50" s="1023"/>
      <c r="H50" s="1021"/>
      <c r="I50" s="1024"/>
      <c r="J50" s="1024"/>
      <c r="K50" s="1024"/>
      <c r="L50" s="1021"/>
      <c r="M50" s="1021"/>
      <c r="N50" s="1025"/>
      <c r="O50" s="1026"/>
      <c r="P50" s="1128"/>
    </row>
    <row r="51" spans="1:17" ht="17.25" thickBot="1" x14ac:dyDescent="0.35">
      <c r="A51" s="1020"/>
      <c r="B51" s="1022"/>
      <c r="C51" s="1021"/>
      <c r="D51" s="1021"/>
      <c r="E51" s="1022"/>
      <c r="F51" s="1408" t="s">
        <v>385</v>
      </c>
      <c r="G51" s="1409"/>
      <c r="H51" s="1409"/>
      <c r="I51" s="1410"/>
      <c r="J51" s="1024"/>
      <c r="K51" s="1158">
        <f>+K47+K49</f>
        <v>224</v>
      </c>
      <c r="L51" s="1055">
        <f>+L47+L49</f>
        <v>7168</v>
      </c>
      <c r="M51" s="1021"/>
      <c r="N51" s="1025"/>
      <c r="O51" s="1026"/>
      <c r="P51" s="1128"/>
    </row>
    <row r="52" spans="1:17" ht="17.25" thickBot="1" x14ac:dyDescent="0.35">
      <c r="A52" s="1020"/>
      <c r="B52" s="1022"/>
      <c r="C52" s="1021"/>
      <c r="D52" s="1021"/>
      <c r="E52" s="1022"/>
      <c r="F52" s="1061"/>
      <c r="G52" s="1062"/>
      <c r="H52" s="1063"/>
      <c r="I52" s="1064"/>
      <c r="J52" s="1024"/>
      <c r="K52" s="1159"/>
      <c r="L52" s="1068">
        <f>L51/I12</f>
        <v>224</v>
      </c>
      <c r="M52" s="1069">
        <f>(K51-L52)*I12</f>
        <v>0</v>
      </c>
      <c r="N52" s="1025"/>
      <c r="O52" s="1026"/>
      <c r="P52" s="1128"/>
    </row>
    <row r="53" spans="1:17" ht="16.5" x14ac:dyDescent="0.3">
      <c r="A53" s="1020"/>
      <c r="B53" s="1106"/>
      <c r="C53" s="1152"/>
      <c r="D53" s="1152"/>
      <c r="E53" s="1022"/>
      <c r="F53" s="1022"/>
      <c r="G53" s="1023"/>
      <c r="H53" s="1021"/>
      <c r="I53" s="1024"/>
      <c r="J53" s="1024"/>
      <c r="K53" s="1024"/>
      <c r="L53" s="1021"/>
      <c r="M53" s="1021"/>
      <c r="N53" s="1025"/>
      <c r="O53" s="1026"/>
      <c r="P53" s="1128"/>
    </row>
    <row r="54" spans="1:17" ht="16.5" x14ac:dyDescent="0.3">
      <c r="A54" s="1020"/>
      <c r="B54" s="1106"/>
      <c r="C54" s="1152"/>
      <c r="D54" s="1152"/>
      <c r="E54" s="1022"/>
      <c r="F54" s="1022"/>
      <c r="G54" s="1023"/>
      <c r="H54" s="1021"/>
      <c r="I54" s="1024"/>
      <c r="J54" s="1024"/>
      <c r="K54" s="1024"/>
      <c r="L54" s="1021"/>
      <c r="M54" s="1021"/>
      <c r="N54" s="1025"/>
      <c r="O54" s="1026"/>
      <c r="P54" s="1128"/>
    </row>
    <row r="55" spans="1:17" ht="16.5" x14ac:dyDescent="0.3">
      <c r="A55" s="1020"/>
      <c r="B55" s="1105" t="s">
        <v>379</v>
      </c>
      <c r="C55" s="1038"/>
      <c r="D55" s="1397" t="s">
        <v>341</v>
      </c>
      <c r="E55" s="1398"/>
      <c r="F55" s="1398"/>
      <c r="G55" s="1399"/>
      <c r="H55" s="1038"/>
      <c r="I55" s="1039" t="s">
        <v>25</v>
      </c>
      <c r="J55" s="1040"/>
      <c r="K55" s="1039" t="s">
        <v>24</v>
      </c>
      <c r="L55" s="1021"/>
      <c r="M55" s="1021"/>
      <c r="N55" s="1025"/>
      <c r="O55" s="1026"/>
      <c r="P55" s="1128"/>
    </row>
    <row r="56" spans="1:17" s="1037" customFormat="1" ht="30.75" customHeight="1" x14ac:dyDescent="0.25">
      <c r="A56" s="1033"/>
      <c r="B56" s="1074">
        <f>'(01)A. TRABAJO EXTRA.'!B74</f>
        <v>114.04</v>
      </c>
      <c r="C56" s="1034"/>
      <c r="D56" s="1428" t="str">
        <f>'(01)A. TRABAJO EXTRA.'!C74</f>
        <v>DESMONTAJE DE ESTRUCTURA Y CUBIERTA DE TECHO</v>
      </c>
      <c r="E56" s="1429"/>
      <c r="F56" s="1429"/>
      <c r="G56" s="1429"/>
      <c r="H56" s="1075"/>
      <c r="I56" s="1074">
        <f>'(01)A. TRABAJO EXTRA.'!G74</f>
        <v>32</v>
      </c>
      <c r="J56" s="1076"/>
      <c r="K56" s="1155" t="str">
        <f>'(01)A. TRABAJO EXTRA.'!F74</f>
        <v>m²</v>
      </c>
      <c r="L56" s="1034"/>
      <c r="M56" s="1034"/>
      <c r="N56" s="1035"/>
      <c r="O56" s="1036"/>
      <c r="P56" s="1129"/>
      <c r="Q56" s="1132"/>
    </row>
    <row r="57" spans="1:17" ht="17.25" thickBot="1" x14ac:dyDescent="0.35">
      <c r="A57" s="1020"/>
      <c r="B57" s="1022"/>
      <c r="C57" s="1021"/>
      <c r="D57" s="1021"/>
      <c r="E57" s="1022"/>
      <c r="F57" s="1022"/>
      <c r="G57" s="1023"/>
      <c r="H57" s="1021"/>
      <c r="I57" s="1024"/>
      <c r="J57" s="1024"/>
      <c r="K57" s="1024"/>
      <c r="L57" s="1021"/>
      <c r="M57" s="1021"/>
      <c r="N57" s="1025"/>
      <c r="O57" s="1026"/>
      <c r="P57" s="1128"/>
    </row>
    <row r="58" spans="1:17" ht="17.25" thickBot="1" x14ac:dyDescent="0.35">
      <c r="A58" s="1020"/>
      <c r="B58" s="1389" t="s">
        <v>343</v>
      </c>
      <c r="C58" s="1390"/>
      <c r="D58" s="1390"/>
      <c r="E58" s="1390"/>
      <c r="F58" s="1390"/>
      <c r="G58" s="1391"/>
      <c r="H58" s="1021"/>
      <c r="I58" s="1024"/>
      <c r="J58" s="1024"/>
      <c r="K58" s="1024"/>
      <c r="L58" s="1021"/>
      <c r="M58" s="1021"/>
      <c r="N58" s="1025"/>
      <c r="O58" s="1026"/>
      <c r="P58" s="1128"/>
    </row>
    <row r="59" spans="1:17" ht="16.5" x14ac:dyDescent="0.3">
      <c r="A59" s="1020"/>
      <c r="B59" s="1042" t="s">
        <v>49</v>
      </c>
      <c r="C59" s="1392" t="s">
        <v>341</v>
      </c>
      <c r="D59" s="1393"/>
      <c r="E59" s="1041" t="s">
        <v>380</v>
      </c>
      <c r="F59" s="1042" t="s">
        <v>25</v>
      </c>
      <c r="G59" s="1043" t="s">
        <v>24</v>
      </c>
      <c r="H59" s="1044"/>
      <c r="I59" s="1039" t="s">
        <v>342</v>
      </c>
      <c r="J59" s="1040"/>
      <c r="K59" s="1156" t="s">
        <v>27</v>
      </c>
      <c r="L59" s="1045" t="s">
        <v>381</v>
      </c>
      <c r="M59" s="1021"/>
      <c r="N59" s="1025"/>
      <c r="O59" s="1026"/>
      <c r="P59" s="1128"/>
    </row>
    <row r="60" spans="1:17" s="1131" customFormat="1" ht="16.5" x14ac:dyDescent="0.3">
      <c r="A60" s="1020"/>
      <c r="B60" s="1060"/>
      <c r="C60" s="1395"/>
      <c r="D60" s="1396"/>
      <c r="E60" s="1046"/>
      <c r="F60" s="1047"/>
      <c r="G60" s="1048"/>
      <c r="H60" s="1049"/>
      <c r="I60" s="1050">
        <f>IF(C60=0,0,VLOOKUP(C60,Tabla1[],3,FALSE))</f>
        <v>0</v>
      </c>
      <c r="J60" s="1051"/>
      <c r="K60" s="1157">
        <f>+F60*I60</f>
        <v>0</v>
      </c>
      <c r="L60" s="1052">
        <f>E60*I60</f>
        <v>0</v>
      </c>
      <c r="M60" s="1021"/>
      <c r="N60" s="1025"/>
      <c r="O60" s="1026"/>
      <c r="P60" s="1128"/>
    </row>
    <row r="61" spans="1:17" s="1131" customFormat="1" ht="16.5" x14ac:dyDescent="0.3">
      <c r="A61" s="1020"/>
      <c r="B61" s="1060"/>
      <c r="C61" s="1395"/>
      <c r="D61" s="1396"/>
      <c r="E61" s="1046"/>
      <c r="F61" s="1047"/>
      <c r="G61" s="1048"/>
      <c r="H61" s="1049"/>
      <c r="I61" s="1050">
        <f>IF(C61=0,0,VLOOKUP(C61,Tabla1[],3,FALSE))</f>
        <v>0</v>
      </c>
      <c r="J61" s="1051"/>
      <c r="K61" s="1157">
        <f t="shared" ref="K61:K70" si="6">+F61*I61</f>
        <v>0</v>
      </c>
      <c r="L61" s="1052">
        <f t="shared" ref="L61:L70" si="7">E61*I61</f>
        <v>0</v>
      </c>
      <c r="M61" s="1021"/>
      <c r="N61" s="1025"/>
      <c r="O61" s="1026"/>
      <c r="P61" s="1128"/>
    </row>
    <row r="62" spans="1:17" s="1131" customFormat="1" ht="16.5" x14ac:dyDescent="0.3">
      <c r="A62" s="1020"/>
      <c r="B62" s="1060"/>
      <c r="C62" s="1395"/>
      <c r="D62" s="1396"/>
      <c r="E62" s="1046"/>
      <c r="F62" s="1047"/>
      <c r="G62" s="1048"/>
      <c r="H62" s="1049"/>
      <c r="I62" s="1050">
        <f>IF(C62=0,0,VLOOKUP(C62,Tabla1[],3,FALSE))</f>
        <v>0</v>
      </c>
      <c r="J62" s="1051"/>
      <c r="K62" s="1157">
        <f t="shared" si="6"/>
        <v>0</v>
      </c>
      <c r="L62" s="1052">
        <f t="shared" si="7"/>
        <v>0</v>
      </c>
      <c r="M62" s="1021"/>
      <c r="N62" s="1025"/>
      <c r="O62" s="1026"/>
      <c r="P62" s="1128"/>
    </row>
    <row r="63" spans="1:17" s="1131" customFormat="1" ht="16.5" x14ac:dyDescent="0.3">
      <c r="A63" s="1020"/>
      <c r="B63" s="1060"/>
      <c r="C63" s="1395"/>
      <c r="D63" s="1396"/>
      <c r="E63" s="1046"/>
      <c r="F63" s="1047"/>
      <c r="G63" s="1048"/>
      <c r="H63" s="1049"/>
      <c r="I63" s="1050">
        <f>IF(C63=0,0,VLOOKUP(C63,Tabla1[],3,FALSE))</f>
        <v>0</v>
      </c>
      <c r="J63" s="1051"/>
      <c r="K63" s="1157">
        <f t="shared" si="6"/>
        <v>0</v>
      </c>
      <c r="L63" s="1052">
        <f t="shared" si="7"/>
        <v>0</v>
      </c>
      <c r="M63" s="1021"/>
      <c r="N63" s="1025"/>
      <c r="O63" s="1026"/>
      <c r="P63" s="1128"/>
    </row>
    <row r="64" spans="1:17" s="1131" customFormat="1" ht="16.5" x14ac:dyDescent="0.3">
      <c r="A64" s="1020"/>
      <c r="B64" s="1060"/>
      <c r="C64" s="1382"/>
      <c r="D64" s="1383"/>
      <c r="E64" s="1046"/>
      <c r="F64" s="1047"/>
      <c r="G64" s="1048"/>
      <c r="H64" s="1049"/>
      <c r="I64" s="1050">
        <f>IF(C64=0,0,VLOOKUP(C64,Tabla1[],3,FALSE))</f>
        <v>0</v>
      </c>
      <c r="J64" s="1051"/>
      <c r="K64" s="1157">
        <f t="shared" si="6"/>
        <v>0</v>
      </c>
      <c r="L64" s="1052">
        <f t="shared" si="7"/>
        <v>0</v>
      </c>
      <c r="M64" s="1021"/>
      <c r="N64" s="1025"/>
      <c r="O64" s="1026"/>
      <c r="P64" s="1128"/>
    </row>
    <row r="65" spans="1:16" s="1131" customFormat="1" ht="16.5" x14ac:dyDescent="0.3">
      <c r="A65" s="1020"/>
      <c r="B65" s="1060"/>
      <c r="C65" s="1382"/>
      <c r="D65" s="1383"/>
      <c r="E65" s="1046"/>
      <c r="F65" s="1047"/>
      <c r="G65" s="1048"/>
      <c r="H65" s="1049"/>
      <c r="I65" s="1050">
        <f>IF(C65=0,0,VLOOKUP(C65,Tabla1[],3,FALSE))</f>
        <v>0</v>
      </c>
      <c r="J65" s="1051"/>
      <c r="K65" s="1157">
        <f t="shared" si="6"/>
        <v>0</v>
      </c>
      <c r="L65" s="1052">
        <f t="shared" si="7"/>
        <v>0</v>
      </c>
      <c r="M65" s="1021"/>
      <c r="N65" s="1025"/>
      <c r="O65" s="1026"/>
      <c r="P65" s="1128"/>
    </row>
    <row r="66" spans="1:16" s="1131" customFormat="1" ht="16.5" x14ac:dyDescent="0.3">
      <c r="A66" s="1020"/>
      <c r="B66" s="1060"/>
      <c r="C66" s="1382"/>
      <c r="D66" s="1383"/>
      <c r="E66" s="1046"/>
      <c r="F66" s="1047"/>
      <c r="G66" s="1048"/>
      <c r="H66" s="1049"/>
      <c r="I66" s="1050">
        <f>IF(C66=0,0,VLOOKUP(C66,Tabla1[],3,FALSE))</f>
        <v>0</v>
      </c>
      <c r="J66" s="1051"/>
      <c r="K66" s="1157">
        <f t="shared" si="6"/>
        <v>0</v>
      </c>
      <c r="L66" s="1052">
        <f t="shared" si="7"/>
        <v>0</v>
      </c>
      <c r="M66" s="1021"/>
      <c r="N66" s="1025"/>
      <c r="O66" s="1026"/>
      <c r="P66" s="1128"/>
    </row>
    <row r="67" spans="1:16" s="1131" customFormat="1" ht="16.5" x14ac:dyDescent="0.3">
      <c r="A67" s="1020"/>
      <c r="B67" s="1060"/>
      <c r="C67" s="1382"/>
      <c r="D67" s="1383"/>
      <c r="E67" s="1046"/>
      <c r="F67" s="1047"/>
      <c r="G67" s="1048"/>
      <c r="H67" s="1049"/>
      <c r="I67" s="1050">
        <f>IF(C67=0,0,VLOOKUP(C67,Tabla1[],3,FALSE))</f>
        <v>0</v>
      </c>
      <c r="J67" s="1051"/>
      <c r="K67" s="1157">
        <f t="shared" si="6"/>
        <v>0</v>
      </c>
      <c r="L67" s="1052">
        <f t="shared" si="7"/>
        <v>0</v>
      </c>
      <c r="M67" s="1021"/>
      <c r="N67" s="1025"/>
      <c r="O67" s="1026"/>
      <c r="P67" s="1128"/>
    </row>
    <row r="68" spans="1:16" s="1131" customFormat="1" ht="16.5" x14ac:dyDescent="0.3">
      <c r="A68" s="1020"/>
      <c r="B68" s="1060"/>
      <c r="C68" s="1382"/>
      <c r="D68" s="1383"/>
      <c r="E68" s="1046"/>
      <c r="F68" s="1047"/>
      <c r="G68" s="1048"/>
      <c r="H68" s="1049"/>
      <c r="I68" s="1050">
        <f>IF(C68=0,0,VLOOKUP(C68,Tabla1[],3,FALSE))</f>
        <v>0</v>
      </c>
      <c r="J68" s="1051"/>
      <c r="K68" s="1157">
        <f t="shared" si="6"/>
        <v>0</v>
      </c>
      <c r="L68" s="1052">
        <f t="shared" si="7"/>
        <v>0</v>
      </c>
      <c r="M68" s="1021"/>
      <c r="N68" s="1025"/>
      <c r="O68" s="1026"/>
      <c r="P68" s="1128"/>
    </row>
    <row r="69" spans="1:16" s="1131" customFormat="1" ht="16.5" x14ac:dyDescent="0.3">
      <c r="A69" s="1020"/>
      <c r="B69" s="1060"/>
      <c r="C69" s="1382"/>
      <c r="D69" s="1383"/>
      <c r="E69" s="1046"/>
      <c r="F69" s="1047"/>
      <c r="G69" s="1048"/>
      <c r="H69" s="1049"/>
      <c r="I69" s="1050">
        <f>IF(C69=0,0,VLOOKUP(C69,Tabla1[],3,FALSE))</f>
        <v>0</v>
      </c>
      <c r="J69" s="1051"/>
      <c r="K69" s="1157">
        <f t="shared" si="6"/>
        <v>0</v>
      </c>
      <c r="L69" s="1052">
        <f t="shared" si="7"/>
        <v>0</v>
      </c>
      <c r="M69" s="1021"/>
      <c r="N69" s="1025"/>
      <c r="O69" s="1026"/>
      <c r="P69" s="1128"/>
    </row>
    <row r="70" spans="1:16" s="1131" customFormat="1" ht="16.5" x14ac:dyDescent="0.3">
      <c r="A70" s="1020"/>
      <c r="B70" s="1060"/>
      <c r="C70" s="1382"/>
      <c r="D70" s="1383"/>
      <c r="E70" s="1046"/>
      <c r="F70" s="1047"/>
      <c r="G70" s="1048"/>
      <c r="H70" s="1049"/>
      <c r="I70" s="1050">
        <f>IF(C70=0,0,VLOOKUP(C70,Tabla1[],3,FALSE))</f>
        <v>0</v>
      </c>
      <c r="J70" s="1051"/>
      <c r="K70" s="1157">
        <f t="shared" si="6"/>
        <v>0</v>
      </c>
      <c r="L70" s="1052">
        <f t="shared" si="7"/>
        <v>0</v>
      </c>
      <c r="M70" s="1021"/>
      <c r="N70" s="1025"/>
      <c r="O70" s="1026"/>
      <c r="P70" s="1128"/>
    </row>
    <row r="71" spans="1:16" s="1131" customFormat="1" ht="17.25" thickBot="1" x14ac:dyDescent="0.35">
      <c r="A71" s="1020"/>
      <c r="B71" s="1022"/>
      <c r="C71" s="1021"/>
      <c r="D71" s="1021"/>
      <c r="E71" s="1022"/>
      <c r="F71" s="1022"/>
      <c r="G71" s="1023"/>
      <c r="H71" s="1021"/>
      <c r="I71" s="1024"/>
      <c r="J71" s="1024"/>
      <c r="K71" s="1024"/>
      <c r="L71" s="1021"/>
      <c r="M71" s="1021"/>
      <c r="N71" s="1025"/>
      <c r="O71" s="1026"/>
      <c r="P71" s="1128"/>
    </row>
    <row r="72" spans="1:16" s="1131" customFormat="1" ht="17.25" thickBot="1" x14ac:dyDescent="0.35">
      <c r="A72" s="1020"/>
      <c r="B72" s="1022"/>
      <c r="C72" s="1021"/>
      <c r="D72" s="1021"/>
      <c r="E72" s="1022"/>
      <c r="F72" s="1386" t="s">
        <v>344</v>
      </c>
      <c r="G72" s="1387"/>
      <c r="H72" s="1387"/>
      <c r="I72" s="1388"/>
      <c r="J72" s="1024"/>
      <c r="K72" s="1158">
        <f>+SUM(K60:K70)</f>
        <v>0</v>
      </c>
      <c r="L72" s="1055">
        <f>+SUM(L60:L70)</f>
        <v>0</v>
      </c>
      <c r="M72" s="1021"/>
      <c r="N72" s="1025"/>
      <c r="O72" s="1026"/>
      <c r="P72" s="1128"/>
    </row>
    <row r="73" spans="1:16" s="1131" customFormat="1" ht="17.25" thickBot="1" x14ac:dyDescent="0.35">
      <c r="A73" s="1020"/>
      <c r="B73" s="1022"/>
      <c r="C73" s="1021"/>
      <c r="D73" s="1021"/>
      <c r="E73" s="1022"/>
      <c r="F73" s="1022"/>
      <c r="G73" s="1023"/>
      <c r="H73" s="1021"/>
      <c r="I73" s="1024"/>
      <c r="J73" s="1024"/>
      <c r="K73" s="1024"/>
      <c r="L73" s="1021"/>
      <c r="M73" s="1021"/>
      <c r="N73" s="1025"/>
      <c r="O73" s="1026"/>
      <c r="P73" s="1128"/>
    </row>
    <row r="74" spans="1:16" s="1131" customFormat="1" ht="17.25" thickBot="1" x14ac:dyDescent="0.35">
      <c r="A74" s="1020"/>
      <c r="B74" s="1389" t="s">
        <v>382</v>
      </c>
      <c r="C74" s="1390"/>
      <c r="D74" s="1390"/>
      <c r="E74" s="1390"/>
      <c r="F74" s="1390"/>
      <c r="G74" s="1391"/>
      <c r="H74" s="1021"/>
      <c r="I74" s="1024"/>
      <c r="J74" s="1024"/>
      <c r="K74" s="1024"/>
      <c r="L74" s="1021"/>
      <c r="M74" s="1021"/>
      <c r="N74" s="1025"/>
      <c r="O74" s="1026"/>
      <c r="P74" s="1128"/>
    </row>
    <row r="75" spans="1:16" s="1131" customFormat="1" ht="16.5" x14ac:dyDescent="0.3">
      <c r="A75" s="1020"/>
      <c r="B75" s="1056" t="s">
        <v>49</v>
      </c>
      <c r="C75" s="1392" t="s">
        <v>341</v>
      </c>
      <c r="D75" s="1393"/>
      <c r="E75" s="1041" t="s">
        <v>380</v>
      </c>
      <c r="F75" s="1056" t="s">
        <v>25</v>
      </c>
      <c r="G75" s="1043" t="s">
        <v>24</v>
      </c>
      <c r="H75" s="1038"/>
      <c r="I75" s="1039" t="s">
        <v>342</v>
      </c>
      <c r="J75" s="1040"/>
      <c r="K75" s="1039" t="s">
        <v>27</v>
      </c>
      <c r="L75" s="1045" t="s">
        <v>381</v>
      </c>
      <c r="M75" s="1021"/>
      <c r="N75" s="1025"/>
      <c r="O75" s="1026"/>
      <c r="P75" s="1128"/>
    </row>
    <row r="76" spans="1:16" s="1131" customFormat="1" ht="16.5" x14ac:dyDescent="0.3">
      <c r="A76" s="1020"/>
      <c r="B76" s="1060"/>
      <c r="C76" s="1382"/>
      <c r="D76" s="1383"/>
      <c r="E76" s="1046"/>
      <c r="F76" s="1047"/>
      <c r="G76" s="1048"/>
      <c r="H76" s="1049"/>
      <c r="I76" s="1050">
        <f>IF(C76=0,0,VLOOKUP(C76,Tabla3[],3,FALSE))</f>
        <v>0</v>
      </c>
      <c r="J76" s="1024"/>
      <c r="K76" s="1157">
        <f>+F76*I76</f>
        <v>0</v>
      </c>
      <c r="L76" s="1052">
        <f>E76*I76</f>
        <v>0</v>
      </c>
      <c r="M76" s="1021"/>
      <c r="N76" s="1025"/>
      <c r="O76" s="1026"/>
      <c r="P76" s="1128"/>
    </row>
    <row r="77" spans="1:16" s="1131" customFormat="1" ht="16.5" x14ac:dyDescent="0.3">
      <c r="A77" s="1020"/>
      <c r="B77" s="1060"/>
      <c r="C77" s="1382"/>
      <c r="D77" s="1383"/>
      <c r="E77" s="1057"/>
      <c r="F77" s="1053"/>
      <c r="G77" s="1054"/>
      <c r="H77" s="1021"/>
      <c r="I77" s="1050">
        <f>IF(C77=0,0,VLOOKUP(C77,Tabla3[],3,FALSE))</f>
        <v>0</v>
      </c>
      <c r="J77" s="1024"/>
      <c r="K77" s="1157">
        <f t="shared" ref="K77:K79" si="8">+F77*I77</f>
        <v>0</v>
      </c>
      <c r="L77" s="1052">
        <f t="shared" ref="L77:L79" si="9">E77*I77</f>
        <v>0</v>
      </c>
      <c r="M77" s="1021"/>
      <c r="N77" s="1025"/>
      <c r="O77" s="1026"/>
      <c r="P77" s="1128"/>
    </row>
    <row r="78" spans="1:16" s="1131" customFormat="1" ht="16.5" x14ac:dyDescent="0.3">
      <c r="A78" s="1020"/>
      <c r="B78" s="1060"/>
      <c r="C78" s="1382"/>
      <c r="D78" s="1383"/>
      <c r="E78" s="1057"/>
      <c r="F78" s="1053"/>
      <c r="G78" s="1054"/>
      <c r="H78" s="1021"/>
      <c r="I78" s="1050">
        <f>IF(C78=0,0,VLOOKUP(C78,Tabla3[],3,FALSE))</f>
        <v>0</v>
      </c>
      <c r="J78" s="1024"/>
      <c r="K78" s="1157">
        <f t="shared" si="8"/>
        <v>0</v>
      </c>
      <c r="L78" s="1052">
        <f t="shared" si="9"/>
        <v>0</v>
      </c>
      <c r="M78" s="1021"/>
      <c r="N78" s="1025"/>
      <c r="O78" s="1026"/>
      <c r="P78" s="1128"/>
    </row>
    <row r="79" spans="1:16" s="1131" customFormat="1" ht="16.5" x14ac:dyDescent="0.3">
      <c r="A79" s="1020"/>
      <c r="B79" s="1060"/>
      <c r="C79" s="1384"/>
      <c r="D79" s="1385"/>
      <c r="E79" s="1057"/>
      <c r="F79" s="1053"/>
      <c r="G79" s="1054"/>
      <c r="H79" s="1021"/>
      <c r="I79" s="1050">
        <f>IF(C79=0,0,VLOOKUP(C79,Tabla3[],3,FALSE))</f>
        <v>0</v>
      </c>
      <c r="J79" s="1024"/>
      <c r="K79" s="1157">
        <f t="shared" si="8"/>
        <v>0</v>
      </c>
      <c r="L79" s="1052">
        <f t="shared" si="9"/>
        <v>0</v>
      </c>
      <c r="M79" s="1021"/>
      <c r="N79" s="1025"/>
      <c r="O79" s="1026"/>
      <c r="P79" s="1128"/>
    </row>
    <row r="80" spans="1:16" s="1131" customFormat="1" ht="17.25" thickBot="1" x14ac:dyDescent="0.35">
      <c r="A80" s="1020"/>
      <c r="B80" s="1022"/>
      <c r="C80" s="1021"/>
      <c r="D80" s="1021"/>
      <c r="E80" s="1022"/>
      <c r="F80" s="1022"/>
      <c r="G80" s="1023"/>
      <c r="H80" s="1021"/>
      <c r="I80" s="1024"/>
      <c r="J80" s="1024"/>
      <c r="K80" s="1024"/>
      <c r="L80" s="1021"/>
      <c r="M80" s="1021"/>
      <c r="N80" s="1025"/>
      <c r="O80" s="1026"/>
      <c r="P80" s="1128"/>
    </row>
    <row r="81" spans="1:16" s="1131" customFormat="1" ht="17.25" thickBot="1" x14ac:dyDescent="0.35">
      <c r="A81" s="1020"/>
      <c r="B81" s="1022"/>
      <c r="C81" s="1021"/>
      <c r="D81" s="1021"/>
      <c r="E81" s="1022"/>
      <c r="F81" s="1386" t="s">
        <v>387</v>
      </c>
      <c r="G81" s="1387"/>
      <c r="H81" s="1387"/>
      <c r="I81" s="1388"/>
      <c r="J81" s="1024"/>
      <c r="K81" s="1158">
        <f>+SUM(K76:K79)</f>
        <v>0</v>
      </c>
      <c r="L81" s="1055">
        <f>+SUM(L76:L79)</f>
        <v>0</v>
      </c>
      <c r="M81" s="1021"/>
      <c r="N81" s="1025"/>
      <c r="O81" s="1026"/>
      <c r="P81" s="1128"/>
    </row>
    <row r="82" spans="1:16" s="1131" customFormat="1" ht="17.25" thickBot="1" x14ac:dyDescent="0.35">
      <c r="A82" s="1020"/>
      <c r="B82" s="1022"/>
      <c r="C82" s="1021"/>
      <c r="D82" s="1021"/>
      <c r="E82" s="1022"/>
      <c r="F82" s="1022"/>
      <c r="G82" s="1023"/>
      <c r="H82" s="1021"/>
      <c r="I82" s="1024"/>
      <c r="J82" s="1024"/>
      <c r="K82" s="1024"/>
      <c r="L82" s="1021"/>
      <c r="M82" s="1021"/>
      <c r="N82" s="1025"/>
      <c r="O82" s="1026"/>
      <c r="P82" s="1128"/>
    </row>
    <row r="83" spans="1:16" s="1131" customFormat="1" ht="17.25" thickBot="1" x14ac:dyDescent="0.35">
      <c r="A83" s="1020"/>
      <c r="B83" s="1389" t="s">
        <v>345</v>
      </c>
      <c r="C83" s="1390"/>
      <c r="D83" s="1390"/>
      <c r="E83" s="1390"/>
      <c r="F83" s="1390"/>
      <c r="G83" s="1391"/>
      <c r="H83" s="1021"/>
      <c r="I83" s="1024"/>
      <c r="J83" s="1024"/>
      <c r="K83" s="1024"/>
      <c r="L83" s="1021"/>
      <c r="M83" s="1021"/>
      <c r="N83" s="1025"/>
      <c r="O83" s="1026"/>
      <c r="P83" s="1128"/>
    </row>
    <row r="84" spans="1:16" s="1131" customFormat="1" ht="16.5" x14ac:dyDescent="0.3">
      <c r="A84" s="1020"/>
      <c r="B84" s="1056" t="s">
        <v>49</v>
      </c>
      <c r="C84" s="1392" t="s">
        <v>341</v>
      </c>
      <c r="D84" s="1393"/>
      <c r="E84" s="1041" t="s">
        <v>380</v>
      </c>
      <c r="F84" s="1056" t="s">
        <v>25</v>
      </c>
      <c r="G84" s="1043" t="s">
        <v>24</v>
      </c>
      <c r="H84" s="1038"/>
      <c r="I84" s="1039" t="s">
        <v>342</v>
      </c>
      <c r="J84" s="1040"/>
      <c r="K84" s="1039" t="s">
        <v>27</v>
      </c>
      <c r="L84" s="1045" t="s">
        <v>381</v>
      </c>
      <c r="M84" s="1021"/>
      <c r="N84" s="1025"/>
      <c r="O84" s="1026"/>
      <c r="P84" s="1128"/>
    </row>
    <row r="85" spans="1:16" s="1131" customFormat="1" ht="16.5" x14ac:dyDescent="0.3">
      <c r="A85" s="1020"/>
      <c r="B85" s="1060">
        <v>1</v>
      </c>
      <c r="C85" s="1395" t="s">
        <v>464</v>
      </c>
      <c r="D85" s="1396"/>
      <c r="E85" s="1046">
        <f>I56</f>
        <v>32</v>
      </c>
      <c r="F85" s="1047">
        <f>ROUND(E85/I56,2)</f>
        <v>1</v>
      </c>
      <c r="G85" s="1048" t="str">
        <f>IF(C85=0,0,VLOOKUP(C85,Tabla2[],2,FALSE))</f>
        <v>m²</v>
      </c>
      <c r="H85" s="1049"/>
      <c r="I85" s="1050">
        <f>IF(C85=0,0,VLOOKUP(C85,Tabla2[],3,FALSE))+15</f>
        <v>190</v>
      </c>
      <c r="J85" s="1024"/>
      <c r="K85" s="1157">
        <f>+F85*I85</f>
        <v>190</v>
      </c>
      <c r="L85" s="1052">
        <f>E85*I85</f>
        <v>6080</v>
      </c>
      <c r="M85" s="1021"/>
      <c r="N85" s="1025"/>
      <c r="O85" s="1026"/>
      <c r="P85" s="1128"/>
    </row>
    <row r="86" spans="1:16" s="1131" customFormat="1" ht="16.5" x14ac:dyDescent="0.3">
      <c r="A86" s="1020"/>
      <c r="B86" s="1060"/>
      <c r="C86" s="1395"/>
      <c r="D86" s="1396"/>
      <c r="E86" s="1046"/>
      <c r="F86" s="1047"/>
      <c r="G86" s="1048"/>
      <c r="H86" s="1021"/>
      <c r="I86" s="1050">
        <f>IF(C86=0,0,VLOOKUP(C86,Tabla2[],3,FALSE))</f>
        <v>0</v>
      </c>
      <c r="J86" s="1024"/>
      <c r="K86" s="1157">
        <f>+F86*I86</f>
        <v>0</v>
      </c>
      <c r="L86" s="1052">
        <f t="shared" ref="L86:L87" si="10">E86*I86</f>
        <v>0</v>
      </c>
      <c r="M86" s="1021"/>
      <c r="N86" s="1025"/>
      <c r="O86" s="1026"/>
      <c r="P86" s="1128"/>
    </row>
    <row r="87" spans="1:16" s="1131" customFormat="1" ht="16.5" x14ac:dyDescent="0.3">
      <c r="A87" s="1020"/>
      <c r="B87" s="1060"/>
      <c r="C87" s="1384"/>
      <c r="D87" s="1385"/>
      <c r="E87" s="1046"/>
      <c r="F87" s="1053"/>
      <c r="G87" s="1048"/>
      <c r="H87" s="1021"/>
      <c r="I87" s="1050">
        <f>IF(C87=0,0,VLOOKUP(C87,Tabla2[],3,FALSE))</f>
        <v>0</v>
      </c>
      <c r="J87" s="1024"/>
      <c r="K87" s="1157">
        <f t="shared" ref="K87" si="11">+F87*I87</f>
        <v>0</v>
      </c>
      <c r="L87" s="1052">
        <f t="shared" si="10"/>
        <v>0</v>
      </c>
      <c r="M87" s="1021"/>
      <c r="N87" s="1025"/>
      <c r="O87" s="1026"/>
      <c r="P87" s="1128"/>
    </row>
    <row r="88" spans="1:16" s="1131" customFormat="1" ht="17.25" thickBot="1" x14ac:dyDescent="0.35">
      <c r="A88" s="1020"/>
      <c r="B88" s="1022"/>
      <c r="C88" s="1021"/>
      <c r="D88" s="1021"/>
      <c r="E88" s="1022"/>
      <c r="F88" s="1022"/>
      <c r="G88" s="1023"/>
      <c r="H88" s="1021"/>
      <c r="I88" s="1024"/>
      <c r="J88" s="1024"/>
      <c r="K88" s="1024"/>
      <c r="L88" s="1021"/>
      <c r="M88" s="1021"/>
      <c r="N88" s="1025"/>
      <c r="O88" s="1026"/>
      <c r="P88" s="1128"/>
    </row>
    <row r="89" spans="1:16" s="1131" customFormat="1" ht="17.25" thickBot="1" x14ac:dyDescent="0.35">
      <c r="A89" s="1020"/>
      <c r="B89" s="1022"/>
      <c r="C89" s="1021"/>
      <c r="D89" s="1021"/>
      <c r="E89" s="1022"/>
      <c r="F89" s="1386" t="s">
        <v>346</v>
      </c>
      <c r="G89" s="1387"/>
      <c r="H89" s="1387"/>
      <c r="I89" s="1388"/>
      <c r="J89" s="1024"/>
      <c r="K89" s="1158">
        <f>+SUM(K85:K87)</f>
        <v>190</v>
      </c>
      <c r="L89" s="1055">
        <f>+SUM(L85:L87)</f>
        <v>6080</v>
      </c>
      <c r="M89" s="1021"/>
      <c r="N89" s="1025"/>
      <c r="O89" s="1026"/>
      <c r="P89" s="1128"/>
    </row>
    <row r="90" spans="1:16" s="1131" customFormat="1" ht="16.5" x14ac:dyDescent="0.3">
      <c r="A90" s="1020"/>
      <c r="B90" s="1022"/>
      <c r="C90" s="1021"/>
      <c r="D90" s="1021"/>
      <c r="E90" s="1022"/>
      <c r="F90" s="1022"/>
      <c r="G90" s="1023"/>
      <c r="H90" s="1021"/>
      <c r="I90" s="1024"/>
      <c r="J90" s="1024"/>
      <c r="K90" s="1024"/>
      <c r="L90" s="1021"/>
      <c r="M90" s="1021"/>
      <c r="N90" s="1025"/>
      <c r="O90" s="1026"/>
      <c r="P90" s="1128"/>
    </row>
    <row r="91" spans="1:16" s="1131" customFormat="1" ht="15" customHeight="1" thickBot="1" x14ac:dyDescent="0.35">
      <c r="A91" s="1020"/>
      <c r="B91" s="1022"/>
      <c r="C91" s="1021"/>
      <c r="D91" s="1021"/>
      <c r="E91" s="1022"/>
      <c r="F91" s="1022"/>
      <c r="G91" s="1023"/>
      <c r="H91" s="1021"/>
      <c r="I91" s="1024"/>
      <c r="J91" s="1024"/>
      <c r="K91" s="1024"/>
      <c r="L91" s="1021"/>
      <c r="M91" s="1021"/>
      <c r="N91" s="1025"/>
      <c r="O91" s="1026"/>
      <c r="P91" s="1128"/>
    </row>
    <row r="92" spans="1:16" ht="17.25" thickBot="1" x14ac:dyDescent="0.35">
      <c r="A92" s="1020"/>
      <c r="B92" s="1022"/>
      <c r="C92" s="1021"/>
      <c r="D92" s="1021"/>
      <c r="E92" s="1022"/>
      <c r="F92" s="1386" t="s">
        <v>388</v>
      </c>
      <c r="G92" s="1387"/>
      <c r="H92" s="1387"/>
      <c r="I92" s="1388"/>
      <c r="J92" s="1024"/>
      <c r="K92" s="1158">
        <f>(+K72+K81+K89)</f>
        <v>190</v>
      </c>
      <c r="L92" s="1055">
        <f>(+L72+L81+L89)</f>
        <v>6080</v>
      </c>
      <c r="M92" s="1021"/>
      <c r="N92" s="1065"/>
      <c r="O92" s="1066"/>
      <c r="P92" s="1130"/>
    </row>
    <row r="93" spans="1:16" ht="7.5" customHeight="1" thickBot="1" x14ac:dyDescent="0.35">
      <c r="A93" s="1020"/>
      <c r="B93" s="1022"/>
      <c r="C93" s="1021"/>
      <c r="D93" s="1021"/>
      <c r="E93" s="1022"/>
      <c r="F93" s="1022"/>
      <c r="G93" s="1023"/>
      <c r="H93" s="1021"/>
      <c r="I93" s="1024"/>
      <c r="J93" s="1024"/>
      <c r="K93" s="1024"/>
      <c r="L93" s="1021"/>
      <c r="M93" s="1021"/>
      <c r="N93" s="1065"/>
      <c r="O93" s="1067"/>
      <c r="P93" s="1130"/>
    </row>
    <row r="94" spans="1:16" ht="17.25" thickBot="1" x14ac:dyDescent="0.35">
      <c r="A94" s="1020"/>
      <c r="B94" s="1022"/>
      <c r="C94" s="1021"/>
      <c r="D94" s="1021"/>
      <c r="E94" s="1022"/>
      <c r="F94" s="1386" t="s">
        <v>384</v>
      </c>
      <c r="G94" s="1387"/>
      <c r="H94" s="1387"/>
      <c r="I94" s="1388"/>
      <c r="J94" s="1024"/>
      <c r="K94" s="1158">
        <f>K92*$N$2</f>
        <v>76</v>
      </c>
      <c r="L94" s="1055">
        <f>L92*$N$2</f>
        <v>2432</v>
      </c>
      <c r="M94" s="1021"/>
      <c r="N94" s="1025"/>
      <c r="O94" s="1026"/>
      <c r="P94" s="1128"/>
    </row>
    <row r="95" spans="1:16" ht="7.5" customHeight="1" thickBot="1" x14ac:dyDescent="0.35">
      <c r="A95" s="1020"/>
      <c r="B95" s="1022"/>
      <c r="C95" s="1021"/>
      <c r="D95" s="1021"/>
      <c r="E95" s="1022"/>
      <c r="F95" s="1022"/>
      <c r="G95" s="1023"/>
      <c r="H95" s="1021"/>
      <c r="I95" s="1024"/>
      <c r="J95" s="1024"/>
      <c r="K95" s="1024"/>
      <c r="L95" s="1021"/>
      <c r="M95" s="1021"/>
      <c r="N95" s="1025"/>
      <c r="O95" s="1026"/>
      <c r="P95" s="1128"/>
    </row>
    <row r="96" spans="1:16" ht="17.25" thickBot="1" x14ac:dyDescent="0.35">
      <c r="A96" s="1020"/>
      <c r="B96" s="1022"/>
      <c r="C96" s="1021"/>
      <c r="D96" s="1021"/>
      <c r="E96" s="1022"/>
      <c r="F96" s="1386" t="s">
        <v>385</v>
      </c>
      <c r="G96" s="1387"/>
      <c r="H96" s="1387"/>
      <c r="I96" s="1388"/>
      <c r="J96" s="1024"/>
      <c r="K96" s="1158">
        <f>+K92+K94</f>
        <v>266</v>
      </c>
      <c r="L96" s="1055">
        <f>+L92+L94</f>
        <v>8512</v>
      </c>
      <c r="M96" s="1021"/>
      <c r="N96" s="1025"/>
      <c r="O96" s="1026"/>
      <c r="P96" s="1128"/>
    </row>
    <row r="97" spans="1:17" ht="17.25" thickBot="1" x14ac:dyDescent="0.35">
      <c r="A97" s="1020"/>
      <c r="B97" s="1022"/>
      <c r="C97" s="1021"/>
      <c r="D97" s="1021"/>
      <c r="E97" s="1022"/>
      <c r="F97" s="1061"/>
      <c r="G97" s="1062"/>
      <c r="H97" s="1063"/>
      <c r="I97" s="1064"/>
      <c r="J97" s="1024"/>
      <c r="K97" s="1159"/>
      <c r="L97" s="1068">
        <f>L96/I56</f>
        <v>266</v>
      </c>
      <c r="M97" s="1069">
        <f>(K96-L97)*I56</f>
        <v>0</v>
      </c>
      <c r="N97" s="1025"/>
      <c r="O97" s="1026"/>
      <c r="P97" s="1128"/>
    </row>
    <row r="98" spans="1:17" ht="16.5" x14ac:dyDescent="0.3">
      <c r="A98" s="1020"/>
      <c r="B98" s="1106"/>
      <c r="C98" s="1152"/>
      <c r="D98" s="1152"/>
      <c r="E98" s="1022"/>
      <c r="F98" s="1022"/>
      <c r="G98" s="1023"/>
      <c r="H98" s="1021"/>
      <c r="I98" s="1024"/>
      <c r="J98" s="1024"/>
      <c r="K98" s="1024"/>
      <c r="L98" s="1021"/>
      <c r="M98" s="1021"/>
      <c r="N98" s="1025"/>
      <c r="O98" s="1026"/>
      <c r="P98" s="1128"/>
    </row>
    <row r="99" spans="1:17" ht="16.5" x14ac:dyDescent="0.3">
      <c r="A99" s="1020"/>
      <c r="B99" s="1106"/>
      <c r="C99" s="1152"/>
      <c r="D99" s="1152"/>
      <c r="E99" s="1022"/>
      <c r="F99" s="1022"/>
      <c r="G99" s="1023"/>
      <c r="H99" s="1021"/>
      <c r="I99" s="1024"/>
      <c r="J99" s="1024"/>
      <c r="K99" s="1024"/>
      <c r="L99" s="1021"/>
      <c r="M99" s="1021"/>
      <c r="N99" s="1025"/>
      <c r="O99" s="1026"/>
      <c r="P99" s="1128"/>
    </row>
    <row r="100" spans="1:17" ht="16.5" x14ac:dyDescent="0.3">
      <c r="A100" s="1020"/>
      <c r="B100" s="1105" t="s">
        <v>379</v>
      </c>
      <c r="C100" s="1038"/>
      <c r="D100" s="1414" t="s">
        <v>341</v>
      </c>
      <c r="E100" s="1414"/>
      <c r="F100" s="1414"/>
      <c r="G100" s="1414"/>
      <c r="H100" s="1038"/>
      <c r="I100" s="1039" t="s">
        <v>25</v>
      </c>
      <c r="J100" s="1040"/>
      <c r="K100" s="1039" t="s">
        <v>24</v>
      </c>
      <c r="L100" s="1021"/>
      <c r="M100" s="1021"/>
      <c r="N100" s="1025"/>
      <c r="O100" s="1026"/>
      <c r="P100" s="1128"/>
    </row>
    <row r="101" spans="1:17" s="1037" customFormat="1" ht="30.75" customHeight="1" x14ac:dyDescent="0.25">
      <c r="A101" s="1033"/>
      <c r="B101" s="1074">
        <f>'(01)A. TRABAJO EXTRA.'!B75</f>
        <v>115.01</v>
      </c>
      <c r="C101" s="1034"/>
      <c r="D101" s="1428" t="str">
        <f>'(01)A. TRABAJO EXTRA.'!C75</f>
        <v>DESMONTAJE DE PUERTA DE MADERA (UNA HOJA)</v>
      </c>
      <c r="E101" s="1429"/>
      <c r="F101" s="1429"/>
      <c r="G101" s="1429"/>
      <c r="H101" s="1075"/>
      <c r="I101" s="1074">
        <f>'(01)A. TRABAJO EXTRA.'!G75</f>
        <v>1</v>
      </c>
      <c r="J101" s="1076"/>
      <c r="K101" s="1155" t="str">
        <f>'(01)A. TRABAJO EXTRA.'!F75</f>
        <v>Unidad</v>
      </c>
      <c r="L101" s="1034"/>
      <c r="M101" s="1034"/>
      <c r="N101" s="1035"/>
      <c r="O101" s="1036"/>
      <c r="P101" s="1129"/>
      <c r="Q101" s="1132"/>
    </row>
    <row r="102" spans="1:17" ht="17.25" thickBot="1" x14ac:dyDescent="0.35">
      <c r="A102" s="1020"/>
      <c r="B102" s="1022"/>
      <c r="C102" s="1021"/>
      <c r="D102" s="1021"/>
      <c r="E102" s="1022"/>
      <c r="F102" s="1022"/>
      <c r="G102" s="1023"/>
      <c r="H102" s="1021"/>
      <c r="I102" s="1024"/>
      <c r="J102" s="1024"/>
      <c r="K102" s="1024"/>
      <c r="L102" s="1021"/>
      <c r="M102" s="1021"/>
      <c r="N102" s="1025"/>
      <c r="O102" s="1026"/>
      <c r="P102" s="1128"/>
    </row>
    <row r="103" spans="1:17" ht="17.25" thickBot="1" x14ac:dyDescent="0.35">
      <c r="A103" s="1020"/>
      <c r="B103" s="1389" t="s">
        <v>343</v>
      </c>
      <c r="C103" s="1390"/>
      <c r="D103" s="1390"/>
      <c r="E103" s="1390"/>
      <c r="F103" s="1390"/>
      <c r="G103" s="1391"/>
      <c r="H103" s="1021"/>
      <c r="I103" s="1024"/>
      <c r="J103" s="1024"/>
      <c r="K103" s="1024"/>
      <c r="L103" s="1021"/>
      <c r="M103" s="1021"/>
      <c r="N103" s="1025"/>
      <c r="O103" s="1026"/>
      <c r="P103" s="1128"/>
    </row>
    <row r="104" spans="1:17" ht="16.5" x14ac:dyDescent="0.3">
      <c r="A104" s="1020"/>
      <c r="B104" s="1042" t="s">
        <v>49</v>
      </c>
      <c r="C104" s="1406" t="s">
        <v>341</v>
      </c>
      <c r="D104" s="1407"/>
      <c r="E104" s="1041" t="s">
        <v>380</v>
      </c>
      <c r="F104" s="1042" t="s">
        <v>25</v>
      </c>
      <c r="G104" s="1043" t="s">
        <v>24</v>
      </c>
      <c r="H104" s="1044"/>
      <c r="I104" s="1039" t="s">
        <v>342</v>
      </c>
      <c r="J104" s="1040"/>
      <c r="K104" s="1156" t="s">
        <v>27</v>
      </c>
      <c r="L104" s="1045" t="s">
        <v>381</v>
      </c>
      <c r="M104" s="1021"/>
      <c r="N104" s="1025"/>
      <c r="O104" s="1026"/>
      <c r="P104" s="1128"/>
    </row>
    <row r="105" spans="1:17" ht="16.5" x14ac:dyDescent="0.3">
      <c r="A105" s="1020"/>
      <c r="B105" s="1060"/>
      <c r="C105" s="1411"/>
      <c r="D105" s="1411"/>
      <c r="E105" s="1046"/>
      <c r="F105" s="1047"/>
      <c r="G105" s="1048"/>
      <c r="H105" s="1049"/>
      <c r="I105" s="1050">
        <f>IF(C105=0,0,VLOOKUP(C105,Tabla1[],3,FALSE))</f>
        <v>0</v>
      </c>
      <c r="J105" s="1051"/>
      <c r="K105" s="1157">
        <f>+F105*I105</f>
        <v>0</v>
      </c>
      <c r="L105" s="1052">
        <f>E105*I105</f>
        <v>0</v>
      </c>
      <c r="M105" s="1021"/>
      <c r="N105" s="1025"/>
      <c r="O105" s="1026"/>
      <c r="P105" s="1128"/>
    </row>
    <row r="106" spans="1:17" ht="16.5" x14ac:dyDescent="0.3">
      <c r="A106" s="1020"/>
      <c r="B106" s="1060"/>
      <c r="C106" s="1411"/>
      <c r="D106" s="1411"/>
      <c r="E106" s="1046"/>
      <c r="F106" s="1047"/>
      <c r="G106" s="1048"/>
      <c r="H106" s="1049"/>
      <c r="I106" s="1050">
        <f>IF(C106=0,0,VLOOKUP(C106,Tabla1[],3,FALSE))</f>
        <v>0</v>
      </c>
      <c r="J106" s="1051"/>
      <c r="K106" s="1157">
        <f t="shared" ref="K106:K115" si="12">+F106*I106</f>
        <v>0</v>
      </c>
      <c r="L106" s="1052">
        <f t="shared" ref="L106:L115" si="13">E106*I106</f>
        <v>0</v>
      </c>
      <c r="M106" s="1021"/>
      <c r="N106" s="1025"/>
      <c r="O106" s="1026"/>
      <c r="P106" s="1128"/>
    </row>
    <row r="107" spans="1:17" ht="16.5" x14ac:dyDescent="0.3">
      <c r="A107" s="1020"/>
      <c r="B107" s="1060"/>
      <c r="C107" s="1411"/>
      <c r="D107" s="1411"/>
      <c r="E107" s="1046"/>
      <c r="F107" s="1047"/>
      <c r="G107" s="1048"/>
      <c r="H107" s="1049"/>
      <c r="I107" s="1050">
        <f>IF(C107=0,0,VLOOKUP(C107,Tabla1[],3,FALSE))</f>
        <v>0</v>
      </c>
      <c r="J107" s="1051"/>
      <c r="K107" s="1157">
        <f t="shared" si="12"/>
        <v>0</v>
      </c>
      <c r="L107" s="1052">
        <f t="shared" si="13"/>
        <v>0</v>
      </c>
      <c r="M107" s="1021"/>
      <c r="N107" s="1025"/>
      <c r="O107" s="1026"/>
      <c r="P107" s="1128"/>
    </row>
    <row r="108" spans="1:17" s="1131" customFormat="1" ht="16.5" x14ac:dyDescent="0.3">
      <c r="A108" s="1020"/>
      <c r="B108" s="1060"/>
      <c r="C108" s="1411"/>
      <c r="D108" s="1411"/>
      <c r="E108" s="1046"/>
      <c r="F108" s="1047"/>
      <c r="G108" s="1048"/>
      <c r="H108" s="1049"/>
      <c r="I108" s="1050">
        <f>IF(C108=0,0,VLOOKUP(C108,Tabla1[],3,FALSE))</f>
        <v>0</v>
      </c>
      <c r="J108" s="1051"/>
      <c r="K108" s="1157">
        <f t="shared" si="12"/>
        <v>0</v>
      </c>
      <c r="L108" s="1052">
        <f t="shared" si="13"/>
        <v>0</v>
      </c>
      <c r="M108" s="1021"/>
      <c r="N108" s="1025"/>
      <c r="O108" s="1026"/>
      <c r="P108" s="1128"/>
    </row>
    <row r="109" spans="1:17" s="1131" customFormat="1" ht="16.5" x14ac:dyDescent="0.3">
      <c r="A109" s="1020"/>
      <c r="B109" s="1060"/>
      <c r="C109" s="1413"/>
      <c r="D109" s="1413"/>
      <c r="E109" s="1046"/>
      <c r="F109" s="1047"/>
      <c r="G109" s="1048"/>
      <c r="H109" s="1049"/>
      <c r="I109" s="1050">
        <f>IF(C109=0,0,VLOOKUP(C109,Tabla1[],3,FALSE))</f>
        <v>0</v>
      </c>
      <c r="J109" s="1051"/>
      <c r="K109" s="1157">
        <f t="shared" si="12"/>
        <v>0</v>
      </c>
      <c r="L109" s="1052">
        <f t="shared" si="13"/>
        <v>0</v>
      </c>
      <c r="M109" s="1021"/>
      <c r="N109" s="1025"/>
      <c r="O109" s="1026"/>
      <c r="P109" s="1128"/>
    </row>
    <row r="110" spans="1:17" s="1131" customFormat="1" ht="16.5" x14ac:dyDescent="0.3">
      <c r="A110" s="1020"/>
      <c r="B110" s="1060"/>
      <c r="C110" s="1413"/>
      <c r="D110" s="1413"/>
      <c r="E110" s="1046"/>
      <c r="F110" s="1047"/>
      <c r="G110" s="1048"/>
      <c r="H110" s="1049"/>
      <c r="I110" s="1050">
        <f>IF(C110=0,0,VLOOKUP(C110,Tabla1[],3,FALSE))</f>
        <v>0</v>
      </c>
      <c r="J110" s="1051"/>
      <c r="K110" s="1157">
        <f t="shared" si="12"/>
        <v>0</v>
      </c>
      <c r="L110" s="1052">
        <f t="shared" si="13"/>
        <v>0</v>
      </c>
      <c r="M110" s="1021"/>
      <c r="N110" s="1025"/>
      <c r="O110" s="1026"/>
      <c r="P110" s="1128"/>
    </row>
    <row r="111" spans="1:17" s="1131" customFormat="1" ht="16.5" x14ac:dyDescent="0.3">
      <c r="A111" s="1020"/>
      <c r="B111" s="1060"/>
      <c r="C111" s="1413"/>
      <c r="D111" s="1413"/>
      <c r="E111" s="1046"/>
      <c r="F111" s="1047"/>
      <c r="G111" s="1048"/>
      <c r="H111" s="1049"/>
      <c r="I111" s="1050">
        <f>IF(C111=0,0,VLOOKUP(C111,Tabla1[],3,FALSE))</f>
        <v>0</v>
      </c>
      <c r="J111" s="1051"/>
      <c r="K111" s="1157">
        <f t="shared" si="12"/>
        <v>0</v>
      </c>
      <c r="L111" s="1052">
        <f t="shared" si="13"/>
        <v>0</v>
      </c>
      <c r="M111" s="1021"/>
      <c r="N111" s="1025"/>
      <c r="O111" s="1026"/>
      <c r="P111" s="1128"/>
    </row>
    <row r="112" spans="1:17" s="1131" customFormat="1" ht="16.5" x14ac:dyDescent="0.3">
      <c r="A112" s="1020"/>
      <c r="B112" s="1060"/>
      <c r="C112" s="1413"/>
      <c r="D112" s="1413"/>
      <c r="E112" s="1046"/>
      <c r="F112" s="1047"/>
      <c r="G112" s="1048"/>
      <c r="H112" s="1049"/>
      <c r="I112" s="1050">
        <f>IF(C112=0,0,VLOOKUP(C112,Tabla1[],3,FALSE))</f>
        <v>0</v>
      </c>
      <c r="J112" s="1051"/>
      <c r="K112" s="1157">
        <f t="shared" si="12"/>
        <v>0</v>
      </c>
      <c r="L112" s="1052">
        <f t="shared" si="13"/>
        <v>0</v>
      </c>
      <c r="M112" s="1021"/>
      <c r="N112" s="1025"/>
      <c r="O112" s="1026"/>
      <c r="P112" s="1128"/>
    </row>
    <row r="113" spans="1:16" s="1131" customFormat="1" ht="16.5" x14ac:dyDescent="0.3">
      <c r="A113" s="1020"/>
      <c r="B113" s="1060"/>
      <c r="C113" s="1413"/>
      <c r="D113" s="1413"/>
      <c r="E113" s="1046"/>
      <c r="F113" s="1047"/>
      <c r="G113" s="1048"/>
      <c r="H113" s="1049"/>
      <c r="I113" s="1050">
        <f>IF(C113=0,0,VLOOKUP(C113,Tabla1[],3,FALSE))</f>
        <v>0</v>
      </c>
      <c r="J113" s="1051"/>
      <c r="K113" s="1157">
        <f t="shared" si="12"/>
        <v>0</v>
      </c>
      <c r="L113" s="1052">
        <f t="shared" si="13"/>
        <v>0</v>
      </c>
      <c r="M113" s="1021"/>
      <c r="N113" s="1025"/>
      <c r="O113" s="1026"/>
      <c r="P113" s="1128"/>
    </row>
    <row r="114" spans="1:16" s="1131" customFormat="1" ht="16.5" x14ac:dyDescent="0.3">
      <c r="A114" s="1020"/>
      <c r="B114" s="1060"/>
      <c r="C114" s="1413"/>
      <c r="D114" s="1413"/>
      <c r="E114" s="1046"/>
      <c r="F114" s="1047"/>
      <c r="G114" s="1048"/>
      <c r="H114" s="1049"/>
      <c r="I114" s="1050">
        <f>IF(C114=0,0,VLOOKUP(C114,Tabla1[],3,FALSE))</f>
        <v>0</v>
      </c>
      <c r="J114" s="1051"/>
      <c r="K114" s="1157">
        <f t="shared" si="12"/>
        <v>0</v>
      </c>
      <c r="L114" s="1052">
        <f t="shared" si="13"/>
        <v>0</v>
      </c>
      <c r="M114" s="1021"/>
      <c r="N114" s="1025"/>
      <c r="O114" s="1026"/>
      <c r="P114" s="1128"/>
    </row>
    <row r="115" spans="1:16" s="1131" customFormat="1" ht="16.5" x14ac:dyDescent="0.3">
      <c r="A115" s="1020"/>
      <c r="B115" s="1060"/>
      <c r="C115" s="1413"/>
      <c r="D115" s="1413"/>
      <c r="E115" s="1046"/>
      <c r="F115" s="1047"/>
      <c r="G115" s="1048"/>
      <c r="H115" s="1049"/>
      <c r="I115" s="1050">
        <f>IF(C115=0,0,VLOOKUP(C115,Tabla1[],3,FALSE))</f>
        <v>0</v>
      </c>
      <c r="J115" s="1051"/>
      <c r="K115" s="1157">
        <f t="shared" si="12"/>
        <v>0</v>
      </c>
      <c r="L115" s="1052">
        <f t="shared" si="13"/>
        <v>0</v>
      </c>
      <c r="M115" s="1021"/>
      <c r="N115" s="1025"/>
      <c r="O115" s="1026"/>
      <c r="P115" s="1128"/>
    </row>
    <row r="116" spans="1:16" s="1131" customFormat="1" ht="17.25" thickBot="1" x14ac:dyDescent="0.35">
      <c r="A116" s="1020"/>
      <c r="B116" s="1022"/>
      <c r="C116" s="1021"/>
      <c r="D116" s="1021"/>
      <c r="E116" s="1022"/>
      <c r="F116" s="1022"/>
      <c r="G116" s="1023"/>
      <c r="H116" s="1021"/>
      <c r="I116" s="1024"/>
      <c r="J116" s="1024"/>
      <c r="K116" s="1024"/>
      <c r="L116" s="1021"/>
      <c r="M116" s="1021"/>
      <c r="N116" s="1025"/>
      <c r="O116" s="1026"/>
      <c r="P116" s="1128"/>
    </row>
    <row r="117" spans="1:16" s="1131" customFormat="1" ht="17.25" thickBot="1" x14ac:dyDescent="0.35">
      <c r="A117" s="1020"/>
      <c r="B117" s="1022"/>
      <c r="C117" s="1021"/>
      <c r="D117" s="1021"/>
      <c r="E117" s="1022"/>
      <c r="F117" s="1408" t="s">
        <v>344</v>
      </c>
      <c r="G117" s="1409"/>
      <c r="H117" s="1409"/>
      <c r="I117" s="1410"/>
      <c r="J117" s="1024"/>
      <c r="K117" s="1158">
        <f>+SUM(K105:K115)</f>
        <v>0</v>
      </c>
      <c r="L117" s="1055">
        <f>+SUM(L105:L115)</f>
        <v>0</v>
      </c>
      <c r="M117" s="1021"/>
      <c r="N117" s="1025"/>
      <c r="O117" s="1026"/>
      <c r="P117" s="1128"/>
    </row>
    <row r="118" spans="1:16" s="1131" customFormat="1" ht="17.25" thickBot="1" x14ac:dyDescent="0.35">
      <c r="A118" s="1020"/>
      <c r="B118" s="1022"/>
      <c r="C118" s="1021"/>
      <c r="D118" s="1021"/>
      <c r="E118" s="1022"/>
      <c r="F118" s="1022"/>
      <c r="G118" s="1023"/>
      <c r="H118" s="1021"/>
      <c r="I118" s="1024"/>
      <c r="J118" s="1024"/>
      <c r="K118" s="1024"/>
      <c r="L118" s="1021"/>
      <c r="M118" s="1021"/>
      <c r="N118" s="1025"/>
      <c r="O118" s="1026"/>
      <c r="P118" s="1128"/>
    </row>
    <row r="119" spans="1:16" s="1131" customFormat="1" ht="17.25" thickBot="1" x14ac:dyDescent="0.35">
      <c r="A119" s="1020"/>
      <c r="B119" s="1389" t="s">
        <v>382</v>
      </c>
      <c r="C119" s="1390"/>
      <c r="D119" s="1390"/>
      <c r="E119" s="1390"/>
      <c r="F119" s="1390"/>
      <c r="G119" s="1391"/>
      <c r="H119" s="1021"/>
      <c r="I119" s="1024"/>
      <c r="J119" s="1024"/>
      <c r="K119" s="1024"/>
      <c r="L119" s="1021"/>
      <c r="M119" s="1021"/>
      <c r="N119" s="1025"/>
      <c r="O119" s="1026"/>
      <c r="P119" s="1128"/>
    </row>
    <row r="120" spans="1:16" s="1131" customFormat="1" ht="16.5" x14ac:dyDescent="0.3">
      <c r="A120" s="1020"/>
      <c r="B120" s="1056" t="s">
        <v>49</v>
      </c>
      <c r="C120" s="1392" t="s">
        <v>341</v>
      </c>
      <c r="D120" s="1393"/>
      <c r="E120" s="1041" t="s">
        <v>380</v>
      </c>
      <c r="F120" s="1056" t="s">
        <v>25</v>
      </c>
      <c r="G120" s="1043" t="s">
        <v>24</v>
      </c>
      <c r="H120" s="1038"/>
      <c r="I120" s="1039" t="s">
        <v>342</v>
      </c>
      <c r="J120" s="1040"/>
      <c r="K120" s="1039" t="s">
        <v>27</v>
      </c>
      <c r="L120" s="1045" t="s">
        <v>381</v>
      </c>
      <c r="M120" s="1021"/>
      <c r="N120" s="1025"/>
      <c r="O120" s="1026"/>
      <c r="P120" s="1128"/>
    </row>
    <row r="121" spans="1:16" s="1131" customFormat="1" ht="16.5" x14ac:dyDescent="0.3">
      <c r="A121" s="1020"/>
      <c r="B121" s="1060"/>
      <c r="C121" s="1382"/>
      <c r="D121" s="1383"/>
      <c r="E121" s="1046"/>
      <c r="F121" s="1047"/>
      <c r="G121" s="1048"/>
      <c r="H121" s="1049"/>
      <c r="I121" s="1050">
        <f>IF(C121=0,0,VLOOKUP(C121,Tabla3[],3,FALSE))</f>
        <v>0</v>
      </c>
      <c r="J121" s="1024"/>
      <c r="K121" s="1157">
        <f>+F121*I121</f>
        <v>0</v>
      </c>
      <c r="L121" s="1052">
        <f>E121*I121</f>
        <v>0</v>
      </c>
      <c r="M121" s="1021"/>
      <c r="N121" s="1025"/>
      <c r="O121" s="1026"/>
      <c r="P121" s="1128"/>
    </row>
    <row r="122" spans="1:16" s="1131" customFormat="1" ht="16.5" x14ac:dyDescent="0.3">
      <c r="A122" s="1020"/>
      <c r="B122" s="1060"/>
      <c r="C122" s="1382"/>
      <c r="D122" s="1383"/>
      <c r="E122" s="1057"/>
      <c r="F122" s="1053"/>
      <c r="G122" s="1054"/>
      <c r="H122" s="1021"/>
      <c r="I122" s="1050">
        <f>IF(C122=0,0,VLOOKUP(C122,Tabla3[],3,FALSE))</f>
        <v>0</v>
      </c>
      <c r="J122" s="1024"/>
      <c r="K122" s="1157">
        <f t="shared" ref="K122:K124" si="14">+F122*I122</f>
        <v>0</v>
      </c>
      <c r="L122" s="1052">
        <f t="shared" ref="L122:L124" si="15">E122*I122</f>
        <v>0</v>
      </c>
      <c r="M122" s="1021"/>
      <c r="N122" s="1025"/>
      <c r="O122" s="1026"/>
      <c r="P122" s="1128"/>
    </row>
    <row r="123" spans="1:16" s="1131" customFormat="1" ht="16.5" x14ac:dyDescent="0.3">
      <c r="A123" s="1020"/>
      <c r="B123" s="1060"/>
      <c r="C123" s="1382"/>
      <c r="D123" s="1383"/>
      <c r="E123" s="1057"/>
      <c r="F123" s="1053"/>
      <c r="G123" s="1054"/>
      <c r="H123" s="1021"/>
      <c r="I123" s="1050">
        <f>IF(C123=0,0,VLOOKUP(C123,Tabla3[],3,FALSE))</f>
        <v>0</v>
      </c>
      <c r="J123" s="1024"/>
      <c r="K123" s="1157">
        <f t="shared" si="14"/>
        <v>0</v>
      </c>
      <c r="L123" s="1052">
        <f t="shared" si="15"/>
        <v>0</v>
      </c>
      <c r="M123" s="1021"/>
      <c r="N123" s="1025"/>
      <c r="O123" s="1026"/>
      <c r="P123" s="1128"/>
    </row>
    <row r="124" spans="1:16" s="1131" customFormat="1" ht="16.5" x14ac:dyDescent="0.3">
      <c r="A124" s="1020"/>
      <c r="B124" s="1060"/>
      <c r="C124" s="1384"/>
      <c r="D124" s="1385"/>
      <c r="E124" s="1057"/>
      <c r="F124" s="1053"/>
      <c r="G124" s="1054"/>
      <c r="H124" s="1021"/>
      <c r="I124" s="1050">
        <f>IF(C124=0,0,VLOOKUP(C124,Tabla3[],3,FALSE))</f>
        <v>0</v>
      </c>
      <c r="J124" s="1024"/>
      <c r="K124" s="1157">
        <f t="shared" si="14"/>
        <v>0</v>
      </c>
      <c r="L124" s="1052">
        <f t="shared" si="15"/>
        <v>0</v>
      </c>
      <c r="M124" s="1021"/>
      <c r="N124" s="1025"/>
      <c r="O124" s="1026"/>
      <c r="P124" s="1128"/>
    </row>
    <row r="125" spans="1:16" s="1131" customFormat="1" ht="17.25" thickBot="1" x14ac:dyDescent="0.35">
      <c r="A125" s="1020"/>
      <c r="B125" s="1022"/>
      <c r="C125" s="1021"/>
      <c r="D125" s="1021"/>
      <c r="E125" s="1022"/>
      <c r="F125" s="1022"/>
      <c r="G125" s="1023"/>
      <c r="H125" s="1021"/>
      <c r="I125" s="1024"/>
      <c r="J125" s="1024"/>
      <c r="K125" s="1024"/>
      <c r="L125" s="1021"/>
      <c r="M125" s="1021"/>
      <c r="N125" s="1025"/>
      <c r="O125" s="1026"/>
      <c r="P125" s="1128"/>
    </row>
    <row r="126" spans="1:16" s="1131" customFormat="1" ht="17.25" thickBot="1" x14ac:dyDescent="0.35">
      <c r="A126" s="1020"/>
      <c r="B126" s="1022"/>
      <c r="C126" s="1021"/>
      <c r="D126" s="1021"/>
      <c r="E126" s="1022"/>
      <c r="F126" s="1408" t="s">
        <v>387</v>
      </c>
      <c r="G126" s="1409"/>
      <c r="H126" s="1409"/>
      <c r="I126" s="1410"/>
      <c r="J126" s="1024"/>
      <c r="K126" s="1158">
        <f>+SUM(K121:K124)</f>
        <v>0</v>
      </c>
      <c r="L126" s="1055">
        <f>+SUM(L121:L124)</f>
        <v>0</v>
      </c>
      <c r="M126" s="1021"/>
      <c r="N126" s="1025"/>
      <c r="O126" s="1026"/>
      <c r="P126" s="1128"/>
    </row>
    <row r="127" spans="1:16" s="1131" customFormat="1" ht="17.25" thickBot="1" x14ac:dyDescent="0.35">
      <c r="A127" s="1020"/>
      <c r="B127" s="1022"/>
      <c r="C127" s="1021"/>
      <c r="D127" s="1021"/>
      <c r="E127" s="1022"/>
      <c r="F127" s="1022"/>
      <c r="G127" s="1023"/>
      <c r="H127" s="1021"/>
      <c r="I127" s="1024"/>
      <c r="J127" s="1024"/>
      <c r="K127" s="1024"/>
      <c r="L127" s="1021"/>
      <c r="M127" s="1021"/>
      <c r="N127" s="1025"/>
      <c r="O127" s="1026"/>
      <c r="P127" s="1128"/>
    </row>
    <row r="128" spans="1:16" s="1131" customFormat="1" ht="17.25" thickBot="1" x14ac:dyDescent="0.35">
      <c r="A128" s="1020"/>
      <c r="B128" s="1389" t="s">
        <v>345</v>
      </c>
      <c r="C128" s="1390"/>
      <c r="D128" s="1390"/>
      <c r="E128" s="1390"/>
      <c r="F128" s="1390"/>
      <c r="G128" s="1391"/>
      <c r="H128" s="1021"/>
      <c r="I128" s="1024"/>
      <c r="J128" s="1024"/>
      <c r="K128" s="1024"/>
      <c r="L128" s="1021"/>
      <c r="M128" s="1021"/>
      <c r="N128" s="1025"/>
      <c r="O128" s="1026"/>
      <c r="P128" s="1128"/>
    </row>
    <row r="129" spans="1:16" s="1131" customFormat="1" ht="16.5" x14ac:dyDescent="0.3">
      <c r="A129" s="1020"/>
      <c r="B129" s="1056" t="s">
        <v>49</v>
      </c>
      <c r="C129" s="1392" t="s">
        <v>341</v>
      </c>
      <c r="D129" s="1393"/>
      <c r="E129" s="1041" t="s">
        <v>380</v>
      </c>
      <c r="F129" s="1056" t="s">
        <v>25</v>
      </c>
      <c r="G129" s="1043" t="s">
        <v>24</v>
      </c>
      <c r="H129" s="1038"/>
      <c r="I129" s="1039" t="s">
        <v>342</v>
      </c>
      <c r="J129" s="1040"/>
      <c r="K129" s="1039" t="s">
        <v>27</v>
      </c>
      <c r="L129" s="1045" t="s">
        <v>381</v>
      </c>
      <c r="M129" s="1021"/>
      <c r="N129" s="1025"/>
      <c r="O129" s="1026"/>
      <c r="P129" s="1128"/>
    </row>
    <row r="130" spans="1:16" s="1131" customFormat="1" ht="16.5" x14ac:dyDescent="0.3">
      <c r="A130" s="1020"/>
      <c r="B130" s="1060">
        <v>1</v>
      </c>
      <c r="C130" s="1411" t="s">
        <v>477</v>
      </c>
      <c r="D130" s="1411"/>
      <c r="E130" s="1046">
        <f>I101</f>
        <v>1</v>
      </c>
      <c r="F130" s="1047">
        <f>ROUND(E130/I101,2)</f>
        <v>1</v>
      </c>
      <c r="G130" s="1048" t="str">
        <f>IF(C130=0,0,VLOOKUP(C130,Tabla2[],2,FALSE))</f>
        <v>Unidad</v>
      </c>
      <c r="H130" s="1049"/>
      <c r="I130" s="1050">
        <f>IF(C130=0,0,VLOOKUP(C130,Tabla2[],3,FALSE))</f>
        <v>175</v>
      </c>
      <c r="J130" s="1024"/>
      <c r="K130" s="1157">
        <f>+F130*I130</f>
        <v>175</v>
      </c>
      <c r="L130" s="1052">
        <f>E130*I130</f>
        <v>175</v>
      </c>
      <c r="M130" s="1021"/>
      <c r="N130" s="1025"/>
      <c r="O130" s="1026"/>
      <c r="P130" s="1128"/>
    </row>
    <row r="131" spans="1:16" s="1131" customFormat="1" ht="16.5" x14ac:dyDescent="0.3">
      <c r="A131" s="1020"/>
      <c r="B131" s="1060"/>
      <c r="C131" s="1411"/>
      <c r="D131" s="1411"/>
      <c r="E131" s="1046"/>
      <c r="F131" s="1047"/>
      <c r="G131" s="1048"/>
      <c r="H131" s="1021"/>
      <c r="I131" s="1050">
        <f>IF(C131=0,0,VLOOKUP(C131,Tabla2[],3,FALSE))</f>
        <v>0</v>
      </c>
      <c r="J131" s="1024"/>
      <c r="K131" s="1157">
        <f>+F131*I131</f>
        <v>0</v>
      </c>
      <c r="L131" s="1052">
        <f t="shared" ref="L131:L132" si="16">E131*I131</f>
        <v>0</v>
      </c>
      <c r="M131" s="1021"/>
      <c r="N131" s="1025"/>
      <c r="O131" s="1026"/>
      <c r="P131" s="1128"/>
    </row>
    <row r="132" spans="1:16" s="1131" customFormat="1" ht="16.5" x14ac:dyDescent="0.3">
      <c r="A132" s="1020"/>
      <c r="B132" s="1060"/>
      <c r="C132" s="1412"/>
      <c r="D132" s="1412"/>
      <c r="E132" s="1046"/>
      <c r="F132" s="1053"/>
      <c r="G132" s="1048"/>
      <c r="H132" s="1021"/>
      <c r="I132" s="1050">
        <f>IF(C132=0,0,VLOOKUP(C132,Tabla2[],3,FALSE))</f>
        <v>0</v>
      </c>
      <c r="J132" s="1024"/>
      <c r="K132" s="1157">
        <f t="shared" ref="K132" si="17">+F132*I132</f>
        <v>0</v>
      </c>
      <c r="L132" s="1052">
        <f t="shared" si="16"/>
        <v>0</v>
      </c>
      <c r="M132" s="1021"/>
      <c r="N132" s="1025"/>
      <c r="O132" s="1026"/>
      <c r="P132" s="1128"/>
    </row>
    <row r="133" spans="1:16" s="1131" customFormat="1" ht="17.25" thickBot="1" x14ac:dyDescent="0.35">
      <c r="A133" s="1020"/>
      <c r="B133" s="1022"/>
      <c r="C133" s="1021"/>
      <c r="D133" s="1021"/>
      <c r="E133" s="1022"/>
      <c r="F133" s="1022"/>
      <c r="G133" s="1023"/>
      <c r="H133" s="1021"/>
      <c r="I133" s="1024"/>
      <c r="J133" s="1024"/>
      <c r="K133" s="1024"/>
      <c r="L133" s="1021"/>
      <c r="M133" s="1021"/>
      <c r="N133" s="1025"/>
      <c r="O133" s="1026"/>
      <c r="P133" s="1128"/>
    </row>
    <row r="134" spans="1:16" s="1131" customFormat="1" ht="17.25" thickBot="1" x14ac:dyDescent="0.35">
      <c r="A134" s="1020"/>
      <c r="B134" s="1022"/>
      <c r="C134" s="1021"/>
      <c r="D134" s="1021"/>
      <c r="E134" s="1022"/>
      <c r="F134" s="1408" t="s">
        <v>346</v>
      </c>
      <c r="G134" s="1409"/>
      <c r="H134" s="1409"/>
      <c r="I134" s="1410"/>
      <c r="J134" s="1024"/>
      <c r="K134" s="1158">
        <f>+SUM(K130:K132)</f>
        <v>175</v>
      </c>
      <c r="L134" s="1055">
        <f>+SUM(L130:L132)</f>
        <v>175</v>
      </c>
      <c r="M134" s="1021"/>
      <c r="N134" s="1025"/>
      <c r="O134" s="1026"/>
      <c r="P134" s="1128"/>
    </row>
    <row r="135" spans="1:16" s="1131" customFormat="1" ht="16.5" x14ac:dyDescent="0.3">
      <c r="A135" s="1020"/>
      <c r="B135" s="1022"/>
      <c r="C135" s="1021"/>
      <c r="D135" s="1021"/>
      <c r="E135" s="1022"/>
      <c r="F135" s="1022"/>
      <c r="G135" s="1023"/>
      <c r="H135" s="1021"/>
      <c r="I135" s="1024"/>
      <c r="J135" s="1024"/>
      <c r="K135" s="1024"/>
      <c r="L135" s="1021"/>
      <c r="M135" s="1021"/>
      <c r="N135" s="1025"/>
      <c r="O135" s="1026"/>
      <c r="P135" s="1128"/>
    </row>
    <row r="136" spans="1:16" s="1131" customFormat="1" ht="15" customHeight="1" thickBot="1" x14ac:dyDescent="0.35">
      <c r="A136" s="1020"/>
      <c r="B136" s="1022"/>
      <c r="C136" s="1021"/>
      <c r="D136" s="1021"/>
      <c r="E136" s="1022"/>
      <c r="F136" s="1022"/>
      <c r="G136" s="1023"/>
      <c r="H136" s="1021"/>
      <c r="I136" s="1024"/>
      <c r="J136" s="1024"/>
      <c r="K136" s="1024"/>
      <c r="L136" s="1021"/>
      <c r="M136" s="1021"/>
      <c r="N136" s="1025"/>
      <c r="O136" s="1026"/>
      <c r="P136" s="1128"/>
    </row>
    <row r="137" spans="1:16" s="1131" customFormat="1" ht="17.25" thickBot="1" x14ac:dyDescent="0.35">
      <c r="A137" s="1020"/>
      <c r="B137" s="1022"/>
      <c r="C137" s="1021"/>
      <c r="D137" s="1021"/>
      <c r="E137" s="1022"/>
      <c r="F137" s="1408" t="s">
        <v>388</v>
      </c>
      <c r="G137" s="1409"/>
      <c r="H137" s="1409"/>
      <c r="I137" s="1410"/>
      <c r="J137" s="1024"/>
      <c r="K137" s="1158">
        <f>(+K117+K126+K134)</f>
        <v>175</v>
      </c>
      <c r="L137" s="1055">
        <f>(+L117+L126+L134)</f>
        <v>175</v>
      </c>
      <c r="M137" s="1021"/>
      <c r="N137" s="1065"/>
      <c r="O137" s="1066"/>
      <c r="P137" s="1130"/>
    </row>
    <row r="138" spans="1:16" s="1131" customFormat="1" ht="7.5" customHeight="1" thickBot="1" x14ac:dyDescent="0.35">
      <c r="A138" s="1020"/>
      <c r="B138" s="1022"/>
      <c r="C138" s="1021"/>
      <c r="D138" s="1021"/>
      <c r="E138" s="1022"/>
      <c r="F138" s="1022"/>
      <c r="G138" s="1023"/>
      <c r="H138" s="1021"/>
      <c r="I138" s="1024"/>
      <c r="J138" s="1024"/>
      <c r="K138" s="1024"/>
      <c r="L138" s="1021"/>
      <c r="M138" s="1021"/>
      <c r="N138" s="1065"/>
      <c r="O138" s="1067"/>
      <c r="P138" s="1130"/>
    </row>
    <row r="139" spans="1:16" s="1131" customFormat="1" ht="17.25" thickBot="1" x14ac:dyDescent="0.35">
      <c r="A139" s="1020"/>
      <c r="B139" s="1022"/>
      <c r="C139" s="1021"/>
      <c r="D139" s="1021"/>
      <c r="E139" s="1022"/>
      <c r="F139" s="1408" t="s">
        <v>384</v>
      </c>
      <c r="G139" s="1409"/>
      <c r="H139" s="1409"/>
      <c r="I139" s="1410"/>
      <c r="J139" s="1024"/>
      <c r="K139" s="1158">
        <f>K137*$N$2</f>
        <v>70</v>
      </c>
      <c r="L139" s="1055">
        <f>L137*$N$2</f>
        <v>70</v>
      </c>
      <c r="M139" s="1021"/>
      <c r="N139" s="1025"/>
      <c r="O139" s="1026"/>
      <c r="P139" s="1128"/>
    </row>
    <row r="140" spans="1:16" s="1131" customFormat="1" ht="7.5" customHeight="1" thickBot="1" x14ac:dyDescent="0.35">
      <c r="A140" s="1020"/>
      <c r="B140" s="1022"/>
      <c r="C140" s="1021"/>
      <c r="D140" s="1021"/>
      <c r="E140" s="1022"/>
      <c r="F140" s="1022"/>
      <c r="G140" s="1023"/>
      <c r="H140" s="1021"/>
      <c r="I140" s="1024"/>
      <c r="J140" s="1024"/>
      <c r="K140" s="1024"/>
      <c r="L140" s="1021"/>
      <c r="M140" s="1021"/>
      <c r="N140" s="1025"/>
      <c r="O140" s="1026"/>
      <c r="P140" s="1128"/>
    </row>
    <row r="141" spans="1:16" s="1131" customFormat="1" ht="17.25" thickBot="1" x14ac:dyDescent="0.35">
      <c r="A141" s="1020"/>
      <c r="B141" s="1022"/>
      <c r="C141" s="1021"/>
      <c r="D141" s="1021"/>
      <c r="E141" s="1022"/>
      <c r="F141" s="1408" t="s">
        <v>385</v>
      </c>
      <c r="G141" s="1409"/>
      <c r="H141" s="1409"/>
      <c r="I141" s="1410"/>
      <c r="J141" s="1024"/>
      <c r="K141" s="1158">
        <f>+K137+K139</f>
        <v>245</v>
      </c>
      <c r="L141" s="1055">
        <f>+L137+L139</f>
        <v>245</v>
      </c>
      <c r="M141" s="1021"/>
      <c r="N141" s="1025"/>
      <c r="O141" s="1026"/>
      <c r="P141" s="1128"/>
    </row>
    <row r="142" spans="1:16" s="1131" customFormat="1" ht="17.25" thickBot="1" x14ac:dyDescent="0.35">
      <c r="A142" s="1020"/>
      <c r="B142" s="1022"/>
      <c r="C142" s="1021"/>
      <c r="D142" s="1021"/>
      <c r="E142" s="1022"/>
      <c r="F142" s="1061"/>
      <c r="G142" s="1062"/>
      <c r="H142" s="1063"/>
      <c r="I142" s="1064"/>
      <c r="J142" s="1024"/>
      <c r="K142" s="1159"/>
      <c r="L142" s="1068">
        <f>L141/I101</f>
        <v>245</v>
      </c>
      <c r="M142" s="1069">
        <f>(K141-L142)*I101</f>
        <v>0</v>
      </c>
      <c r="N142" s="1025"/>
      <c r="O142" s="1026"/>
      <c r="P142" s="1128"/>
    </row>
    <row r="143" spans="1:16" s="1131" customFormat="1" ht="16.5" x14ac:dyDescent="0.3">
      <c r="A143" s="1020"/>
      <c r="B143" s="1106"/>
      <c r="C143" s="1152"/>
      <c r="D143" s="1152"/>
      <c r="E143" s="1022"/>
      <c r="F143" s="1022"/>
      <c r="G143" s="1023"/>
      <c r="H143" s="1021"/>
      <c r="I143" s="1024"/>
      <c r="J143" s="1024"/>
      <c r="K143" s="1024"/>
      <c r="L143" s="1021"/>
      <c r="M143" s="1021"/>
      <c r="N143" s="1025"/>
      <c r="O143" s="1026"/>
      <c r="P143" s="1128"/>
    </row>
    <row r="144" spans="1:16" ht="16.5" x14ac:dyDescent="0.3">
      <c r="A144" s="1020"/>
      <c r="B144" s="1105" t="s">
        <v>379</v>
      </c>
      <c r="C144" s="1038"/>
      <c r="D144" s="1414" t="s">
        <v>341</v>
      </c>
      <c r="E144" s="1414"/>
      <c r="F144" s="1414"/>
      <c r="G144" s="1414"/>
      <c r="H144" s="1038"/>
      <c r="I144" s="1039" t="s">
        <v>25</v>
      </c>
      <c r="J144" s="1040"/>
      <c r="K144" s="1039" t="s">
        <v>24</v>
      </c>
      <c r="L144" s="1021"/>
      <c r="M144" s="1021"/>
      <c r="N144" s="1025"/>
      <c r="O144" s="1026"/>
      <c r="P144" s="1128"/>
    </row>
    <row r="145" spans="1:17" s="1037" customFormat="1" ht="30.75" customHeight="1" x14ac:dyDescent="0.25">
      <c r="A145" s="1033"/>
      <c r="B145" s="1074">
        <f>'(01)A. TRABAJO EXTRA.'!B77</f>
        <v>503.01</v>
      </c>
      <c r="C145" s="1034"/>
      <c r="D145" s="1428" t="str">
        <f>'(01)A. TRABAJO EXTRA.'!C77</f>
        <v>ESTRUCTURA PORTANTE DE METAL</v>
      </c>
      <c r="E145" s="1429"/>
      <c r="F145" s="1429"/>
      <c r="G145" s="1429"/>
      <c r="H145" s="1075"/>
      <c r="I145" s="1074">
        <f>'(01)A. TRABAJO EXTRA.'!G77</f>
        <v>32</v>
      </c>
      <c r="J145" s="1076"/>
      <c r="K145" s="1155" t="str">
        <f>'(01)A. TRABAJO EXTRA.'!F77</f>
        <v>m²</v>
      </c>
      <c r="L145" s="1034"/>
      <c r="M145" s="1034"/>
      <c r="N145" s="1035"/>
      <c r="O145" s="1036"/>
      <c r="P145" s="1129"/>
      <c r="Q145" s="1132"/>
    </row>
    <row r="146" spans="1:17" ht="17.25" thickBot="1" x14ac:dyDescent="0.35">
      <c r="A146" s="1020"/>
      <c r="B146" s="1022"/>
      <c r="C146" s="1021"/>
      <c r="D146" s="1021"/>
      <c r="E146" s="1022"/>
      <c r="F146" s="1022"/>
      <c r="G146" s="1023"/>
      <c r="H146" s="1021"/>
      <c r="I146" s="1024"/>
      <c r="J146" s="1024"/>
      <c r="K146" s="1024"/>
      <c r="L146" s="1021"/>
      <c r="M146" s="1021"/>
      <c r="N146" s="1025"/>
      <c r="O146" s="1026"/>
      <c r="P146" s="1128"/>
    </row>
    <row r="147" spans="1:17" ht="17.25" thickBot="1" x14ac:dyDescent="0.35">
      <c r="A147" s="1020"/>
      <c r="B147" s="1389" t="s">
        <v>343</v>
      </c>
      <c r="C147" s="1390"/>
      <c r="D147" s="1390"/>
      <c r="E147" s="1390"/>
      <c r="F147" s="1390"/>
      <c r="G147" s="1391"/>
      <c r="H147" s="1021"/>
      <c r="I147" s="1024"/>
      <c r="J147" s="1024"/>
      <c r="K147" s="1024"/>
      <c r="L147" s="1021"/>
      <c r="M147" s="1021"/>
      <c r="N147" s="1025"/>
      <c r="O147" s="1026"/>
      <c r="P147" s="1128"/>
    </row>
    <row r="148" spans="1:17" ht="16.5" x14ac:dyDescent="0.3">
      <c r="A148" s="1020"/>
      <c r="B148" s="1042" t="s">
        <v>49</v>
      </c>
      <c r="C148" s="1406" t="s">
        <v>341</v>
      </c>
      <c r="D148" s="1407"/>
      <c r="E148" s="1041" t="s">
        <v>380</v>
      </c>
      <c r="F148" s="1042" t="s">
        <v>25</v>
      </c>
      <c r="G148" s="1043" t="s">
        <v>24</v>
      </c>
      <c r="H148" s="1044"/>
      <c r="I148" s="1039" t="s">
        <v>342</v>
      </c>
      <c r="J148" s="1040"/>
      <c r="K148" s="1156" t="s">
        <v>27</v>
      </c>
      <c r="L148" s="1045" t="s">
        <v>381</v>
      </c>
      <c r="M148" s="1021"/>
      <c r="N148" s="1025"/>
      <c r="O148" s="1026"/>
      <c r="P148" s="1128"/>
    </row>
    <row r="149" spans="1:17" ht="16.5" customHeight="1" x14ac:dyDescent="0.3">
      <c r="A149" s="1020"/>
      <c r="B149" s="1175">
        <v>1</v>
      </c>
      <c r="C149" s="1422" t="s">
        <v>408</v>
      </c>
      <c r="D149" s="1417"/>
      <c r="E149" s="1046">
        <f>I145</f>
        <v>32</v>
      </c>
      <c r="F149" s="1047">
        <v>0.05</v>
      </c>
      <c r="G149" s="1048" t="str">
        <f>IF(C149=0,0,VLOOKUP(C149,Tabla1[],2,FALSE))</f>
        <v>Varilla</v>
      </c>
      <c r="H149" s="1049"/>
      <c r="I149" s="1050">
        <f>IF(C149=0,0,VLOOKUP(C149,Tabla1[],3,FALSE))</f>
        <v>40</v>
      </c>
      <c r="J149" s="1051"/>
      <c r="K149" s="1157">
        <f>+F149*I149</f>
        <v>2</v>
      </c>
      <c r="L149" s="1052">
        <f>E149*I149</f>
        <v>1280</v>
      </c>
      <c r="M149" s="1021"/>
      <c r="N149" s="1025"/>
      <c r="O149" s="1026"/>
      <c r="P149" s="1128"/>
    </row>
    <row r="150" spans="1:17" ht="16.5" customHeight="1" x14ac:dyDescent="0.3">
      <c r="A150" s="1020"/>
      <c r="B150" s="1175">
        <v>2</v>
      </c>
      <c r="C150" s="1422" t="s">
        <v>497</v>
      </c>
      <c r="D150" s="1417"/>
      <c r="E150" s="1046">
        <f>I145*0.9</f>
        <v>28.8</v>
      </c>
      <c r="F150" s="1047">
        <v>0.02</v>
      </c>
      <c r="G150" s="1048" t="str">
        <f>IF(C150=0,0,VLOOKUP(C150,Tabla1[],2,FALSE))</f>
        <v>Unidad</v>
      </c>
      <c r="H150" s="1049"/>
      <c r="I150" s="1050">
        <f>IF(C150=0,0,VLOOKUP(C150,Tabla1[],3,FALSE))</f>
        <v>25</v>
      </c>
      <c r="J150" s="1051"/>
      <c r="K150" s="1157">
        <f t="shared" ref="K150:K160" si="18">+F150*I150</f>
        <v>0.5</v>
      </c>
      <c r="L150" s="1052">
        <f t="shared" ref="L150:L160" si="19">E150*I150</f>
        <v>720</v>
      </c>
      <c r="M150" s="1021"/>
      <c r="N150" s="1025"/>
      <c r="O150" s="1026"/>
      <c r="P150" s="1128"/>
    </row>
    <row r="151" spans="1:17" ht="16.5" x14ac:dyDescent="0.3">
      <c r="A151" s="1020"/>
      <c r="B151" s="1175">
        <v>3</v>
      </c>
      <c r="C151" s="1422" t="s">
        <v>661</v>
      </c>
      <c r="D151" s="1417"/>
      <c r="E151" s="1046">
        <f>I145*0.04</f>
        <v>1.28</v>
      </c>
      <c r="F151" s="1047">
        <v>0.1</v>
      </c>
      <c r="G151" s="1048" t="str">
        <f>IF(C151=0,0,VLOOKUP(C151,Tabla1[],2,FALSE))</f>
        <v>Galón</v>
      </c>
      <c r="H151" s="1049"/>
      <c r="I151" s="1050">
        <f>IF(C151=0,0,VLOOKUP(C151,Tabla1[],3,FALSE))</f>
        <v>200</v>
      </c>
      <c r="J151" s="1051"/>
      <c r="K151" s="1157">
        <f t="shared" si="18"/>
        <v>20</v>
      </c>
      <c r="L151" s="1052">
        <f t="shared" si="19"/>
        <v>256</v>
      </c>
      <c r="M151" s="1021"/>
      <c r="N151" s="1025"/>
      <c r="O151" s="1026"/>
      <c r="P151" s="1128"/>
    </row>
    <row r="152" spans="1:17" ht="16.5" x14ac:dyDescent="0.3">
      <c r="A152" s="1020"/>
      <c r="B152" s="1175">
        <v>4</v>
      </c>
      <c r="C152" s="1422" t="s">
        <v>756</v>
      </c>
      <c r="D152" s="1417"/>
      <c r="E152" s="1046">
        <f>I145*0.04</f>
        <v>1.28</v>
      </c>
      <c r="F152" s="1047">
        <v>0.08</v>
      </c>
      <c r="G152" s="1048" t="str">
        <f>IF(C152=0,0,VLOOKUP(C152,Tabla1[],2,FALSE))</f>
        <v>Libra</v>
      </c>
      <c r="H152" s="1049"/>
      <c r="I152" s="1050">
        <f>IF(C152=0,0,VLOOKUP(C152,Tabla1[],3,FALSE))</f>
        <v>25</v>
      </c>
      <c r="J152" s="1051"/>
      <c r="K152" s="1157">
        <f t="shared" si="18"/>
        <v>2</v>
      </c>
      <c r="L152" s="1052">
        <f t="shared" si="19"/>
        <v>32</v>
      </c>
      <c r="M152" s="1021"/>
      <c r="N152" s="1025"/>
      <c r="O152" s="1026"/>
      <c r="P152" s="1128"/>
    </row>
    <row r="153" spans="1:17" ht="16.5" x14ac:dyDescent="0.3">
      <c r="A153" s="1020"/>
      <c r="B153" s="1175">
        <v>5</v>
      </c>
      <c r="C153" s="1430" t="s">
        <v>636</v>
      </c>
      <c r="D153" s="1431"/>
      <c r="E153" s="1046">
        <f>I145*25</f>
        <v>800</v>
      </c>
      <c r="F153" s="1047">
        <v>0.1</v>
      </c>
      <c r="G153" s="1048" t="str">
        <f>IF(C153=0,0,VLOOKUP(C153,Tabla1[],2,FALSE))</f>
        <v>Pliego</v>
      </c>
      <c r="H153" s="1049"/>
      <c r="I153" s="1050">
        <f>IF(C153=0,0,VLOOKUP(C153,Tabla1[],3,FALSE))</f>
        <v>5</v>
      </c>
      <c r="J153" s="1051"/>
      <c r="K153" s="1157">
        <f t="shared" si="18"/>
        <v>0.5</v>
      </c>
      <c r="L153" s="1052">
        <f t="shared" si="19"/>
        <v>4000</v>
      </c>
      <c r="M153" s="1021"/>
      <c r="N153" s="1025"/>
      <c r="O153" s="1026"/>
      <c r="P153" s="1128"/>
    </row>
    <row r="154" spans="1:17" ht="16.5" x14ac:dyDescent="0.3">
      <c r="A154" s="1020"/>
      <c r="B154" s="1175">
        <v>6</v>
      </c>
      <c r="C154" s="1417" t="s">
        <v>711</v>
      </c>
      <c r="D154" s="1420"/>
      <c r="E154" s="1046">
        <f>I145*8</f>
        <v>256</v>
      </c>
      <c r="F154" s="1047">
        <v>0.04</v>
      </c>
      <c r="G154" s="1048" t="str">
        <f>IF(C154=0,0,VLOOKUP(C154,Tabla1[],2,FALSE))</f>
        <v>Galón</v>
      </c>
      <c r="H154" s="1049"/>
      <c r="I154" s="1050">
        <f>IF(C154=0,0,VLOOKUP(C154,Tabla1[],3,FALSE))</f>
        <v>50</v>
      </c>
      <c r="J154" s="1051"/>
      <c r="K154" s="1157">
        <f t="shared" si="18"/>
        <v>2</v>
      </c>
      <c r="L154" s="1052">
        <f t="shared" si="19"/>
        <v>12800</v>
      </c>
      <c r="M154" s="1021"/>
      <c r="N154" s="1025"/>
      <c r="O154" s="1026"/>
      <c r="P154" s="1128"/>
    </row>
    <row r="155" spans="1:17" ht="16.5" x14ac:dyDescent="0.3">
      <c r="A155" s="1020"/>
      <c r="B155" s="1175">
        <v>7</v>
      </c>
      <c r="C155" s="1417" t="s">
        <v>619</v>
      </c>
      <c r="D155" s="1420"/>
      <c r="E155" s="1046">
        <f>I145*50</f>
        <v>1600</v>
      </c>
      <c r="F155" s="1047">
        <v>0.08</v>
      </c>
      <c r="G155" s="1048" t="str">
        <f>IF(C155=0,0,VLOOKUP(C155,Tabla1[],2,FALSE))</f>
        <v>Unidad</v>
      </c>
      <c r="H155" s="1049"/>
      <c r="I155" s="1050">
        <f>IF(C155=0,0,VLOOKUP(C155,Tabla1[],3,FALSE))</f>
        <v>25</v>
      </c>
      <c r="J155" s="1051"/>
      <c r="K155" s="1157">
        <f t="shared" si="18"/>
        <v>2</v>
      </c>
      <c r="L155" s="1052">
        <f t="shared" si="19"/>
        <v>40000</v>
      </c>
      <c r="M155" s="1021"/>
      <c r="N155" s="1025"/>
      <c r="O155" s="1026"/>
      <c r="P155" s="1128"/>
    </row>
    <row r="156" spans="1:17" ht="16.5" x14ac:dyDescent="0.3">
      <c r="A156" s="1020"/>
      <c r="B156" s="1175">
        <v>8</v>
      </c>
      <c r="C156" s="1417" t="s">
        <v>591</v>
      </c>
      <c r="D156" s="1420"/>
      <c r="E156" s="1046">
        <f t="shared" ref="E156:E159" si="20">I146*50</f>
        <v>0</v>
      </c>
      <c r="F156" s="1047">
        <v>0.05</v>
      </c>
      <c r="G156" s="1048" t="str">
        <f>IF(C156=0,0,VLOOKUP(C156,Tabla1[],2,FALSE))</f>
        <v>Libra</v>
      </c>
      <c r="H156" s="1049"/>
      <c r="I156" s="1050">
        <f>IF(C156=0,0,VLOOKUP(C156,Tabla1[],3,FALSE))</f>
        <v>20</v>
      </c>
      <c r="J156" s="1051"/>
      <c r="K156" s="1157">
        <f t="shared" si="18"/>
        <v>1</v>
      </c>
      <c r="L156" s="1052">
        <f t="shared" si="19"/>
        <v>0</v>
      </c>
      <c r="M156" s="1021"/>
      <c r="N156" s="1025"/>
      <c r="O156" s="1026"/>
      <c r="P156" s="1128"/>
    </row>
    <row r="157" spans="1:17" ht="16.5" x14ac:dyDescent="0.3">
      <c r="A157" s="1020"/>
      <c r="B157" s="1175">
        <v>9</v>
      </c>
      <c r="C157" s="1432" t="s">
        <v>674</v>
      </c>
      <c r="D157" s="1433"/>
      <c r="E157" s="1046">
        <f t="shared" si="20"/>
        <v>0</v>
      </c>
      <c r="F157" s="1047">
        <v>1</v>
      </c>
      <c r="G157" s="1048" t="str">
        <f>IF(C157=0,0,VLOOKUP(C157,Tabla1[],2,FALSE))</f>
        <v>Unidad</v>
      </c>
      <c r="H157" s="1049"/>
      <c r="I157" s="1050">
        <f>IF(C157=0,0,VLOOKUP(C157,Tabla1[],3,FALSE))</f>
        <v>5</v>
      </c>
      <c r="J157" s="1051"/>
      <c r="K157" s="1157">
        <f t="shared" si="18"/>
        <v>5</v>
      </c>
      <c r="L157" s="1052">
        <f t="shared" si="19"/>
        <v>0</v>
      </c>
      <c r="M157" s="1021"/>
      <c r="N157" s="1025"/>
      <c r="O157" s="1026"/>
      <c r="P157" s="1128"/>
    </row>
    <row r="158" spans="1:17" ht="16.5" x14ac:dyDescent="0.3">
      <c r="A158" s="1020"/>
      <c r="B158" s="1175">
        <v>10</v>
      </c>
      <c r="C158" s="1432" t="s">
        <v>575</v>
      </c>
      <c r="D158" s="1433"/>
      <c r="E158" s="1046" t="e">
        <f t="shared" si="20"/>
        <v>#VALUE!</v>
      </c>
      <c r="F158" s="1047">
        <v>0.1</v>
      </c>
      <c r="G158" s="1048" t="str">
        <f>IF(C158=0,0,VLOOKUP(C158,Tabla1[],2,FALSE))</f>
        <v>Unidad</v>
      </c>
      <c r="H158" s="1049"/>
      <c r="I158" s="1050">
        <f>IF(C158=0,0,VLOOKUP(C158,Tabla1[],3,FALSE))</f>
        <v>300</v>
      </c>
      <c r="J158" s="1051"/>
      <c r="K158" s="1157">
        <f t="shared" si="18"/>
        <v>30</v>
      </c>
      <c r="L158" s="1052" t="e">
        <f t="shared" si="19"/>
        <v>#VALUE!</v>
      </c>
      <c r="M158" s="1021"/>
      <c r="N158" s="1025"/>
      <c r="O158" s="1026"/>
      <c r="P158" s="1128"/>
    </row>
    <row r="159" spans="1:17" ht="16.5" x14ac:dyDescent="0.3">
      <c r="A159" s="1020"/>
      <c r="B159" s="1175">
        <v>11</v>
      </c>
      <c r="C159" s="1432" t="s">
        <v>577</v>
      </c>
      <c r="D159" s="1433"/>
      <c r="E159" s="1046">
        <f t="shared" si="20"/>
        <v>2000</v>
      </c>
      <c r="F159" s="1047">
        <v>0.1</v>
      </c>
      <c r="G159" s="1048" t="str">
        <f>IF(C159=0,0,VLOOKUP(C159,Tabla1[],2,FALSE))</f>
        <v>Unidad</v>
      </c>
      <c r="H159" s="1049"/>
      <c r="I159" s="1050">
        <f>IF(C159=0,0,VLOOKUP(C159,Tabla1[],3,FALSE))</f>
        <v>300</v>
      </c>
      <c r="J159" s="1051"/>
      <c r="K159" s="1157">
        <f t="shared" si="18"/>
        <v>30</v>
      </c>
      <c r="L159" s="1052">
        <f t="shared" si="19"/>
        <v>600000</v>
      </c>
      <c r="M159" s="1021"/>
      <c r="N159" s="1025"/>
      <c r="O159" s="1026"/>
      <c r="P159" s="1128"/>
    </row>
    <row r="160" spans="1:17" ht="16.5" x14ac:dyDescent="0.3">
      <c r="A160" s="1020"/>
      <c r="B160" s="1175">
        <v>12</v>
      </c>
      <c r="C160" s="1426" t="s">
        <v>655</v>
      </c>
      <c r="D160" s="1427"/>
      <c r="E160" s="1046">
        <f>I145*1.7</f>
        <v>54.4</v>
      </c>
      <c r="F160" s="1047">
        <v>1</v>
      </c>
      <c r="G160" s="1048" t="str">
        <f>IF(C160=0,0,VLOOKUP(C160,Tabla1[],2,FALSE))</f>
        <v>Unidad</v>
      </c>
      <c r="H160" s="1049"/>
      <c r="I160" s="1050">
        <f>IF(C160=0,0,VLOOKUP(C160,Tabla1[],3,FALSE))</f>
        <v>5</v>
      </c>
      <c r="J160" s="1051"/>
      <c r="K160" s="1157">
        <f t="shared" si="18"/>
        <v>5</v>
      </c>
      <c r="L160" s="1052">
        <f t="shared" si="19"/>
        <v>272</v>
      </c>
      <c r="M160" s="1021"/>
      <c r="N160" s="1025"/>
      <c r="O160" s="1026"/>
      <c r="P160" s="1128"/>
    </row>
    <row r="161" spans="1:16" ht="17.25" thickBot="1" x14ac:dyDescent="0.35">
      <c r="A161" s="1020"/>
      <c r="B161" s="1022"/>
      <c r="C161" s="1021"/>
      <c r="D161" s="1021"/>
      <c r="E161" s="1022"/>
      <c r="F161" s="1022"/>
      <c r="G161" s="1023"/>
      <c r="H161" s="1021"/>
      <c r="I161" s="1024"/>
      <c r="J161" s="1024"/>
      <c r="K161" s="1024"/>
      <c r="L161" s="1021"/>
      <c r="M161" s="1021"/>
      <c r="N161" s="1025"/>
      <c r="O161" s="1026"/>
      <c r="P161" s="1128"/>
    </row>
    <row r="162" spans="1:16" ht="17.25" thickBot="1" x14ac:dyDescent="0.35">
      <c r="A162" s="1020"/>
      <c r="B162" s="1022"/>
      <c r="C162" s="1021"/>
      <c r="D162" s="1021"/>
      <c r="E162" s="1022"/>
      <c r="F162" s="1408" t="s">
        <v>344</v>
      </c>
      <c r="G162" s="1409"/>
      <c r="H162" s="1409"/>
      <c r="I162" s="1410"/>
      <c r="J162" s="1024"/>
      <c r="K162" s="1158">
        <f>+SUM(K149:K160)</f>
        <v>100</v>
      </c>
      <c r="L162" s="1055" t="e">
        <f>+SUM(L149:L160)</f>
        <v>#VALUE!</v>
      </c>
      <c r="M162" s="1021"/>
      <c r="N162" s="1025"/>
      <c r="O162" s="1026"/>
      <c r="P162" s="1128"/>
    </row>
    <row r="163" spans="1:16" s="1131" customFormat="1" ht="17.25" thickBot="1" x14ac:dyDescent="0.35">
      <c r="A163" s="1020"/>
      <c r="B163" s="1022"/>
      <c r="C163" s="1021"/>
      <c r="D163" s="1021"/>
      <c r="E163" s="1022"/>
      <c r="F163" s="1022"/>
      <c r="G163" s="1023"/>
      <c r="H163" s="1021"/>
      <c r="I163" s="1024"/>
      <c r="J163" s="1024"/>
      <c r="K163" s="1024"/>
      <c r="L163" s="1021"/>
      <c r="M163" s="1021"/>
      <c r="N163" s="1025"/>
      <c r="O163" s="1026"/>
      <c r="P163" s="1128"/>
    </row>
    <row r="164" spans="1:16" s="1131" customFormat="1" ht="17.25" thickBot="1" x14ac:dyDescent="0.35">
      <c r="A164" s="1020"/>
      <c r="B164" s="1389" t="s">
        <v>382</v>
      </c>
      <c r="C164" s="1390"/>
      <c r="D164" s="1390"/>
      <c r="E164" s="1390"/>
      <c r="F164" s="1390"/>
      <c r="G164" s="1391"/>
      <c r="H164" s="1021"/>
      <c r="I164" s="1024"/>
      <c r="J164" s="1024"/>
      <c r="K164" s="1024"/>
      <c r="L164" s="1021"/>
      <c r="M164" s="1021"/>
      <c r="N164" s="1025"/>
      <c r="O164" s="1026"/>
      <c r="P164" s="1128"/>
    </row>
    <row r="165" spans="1:16" s="1131" customFormat="1" ht="16.5" x14ac:dyDescent="0.3">
      <c r="A165" s="1020"/>
      <c r="B165" s="1056" t="s">
        <v>49</v>
      </c>
      <c r="C165" s="1392" t="s">
        <v>341</v>
      </c>
      <c r="D165" s="1393"/>
      <c r="E165" s="1041" t="s">
        <v>380</v>
      </c>
      <c r="F165" s="1056" t="s">
        <v>25</v>
      </c>
      <c r="G165" s="1043" t="s">
        <v>24</v>
      </c>
      <c r="H165" s="1038"/>
      <c r="I165" s="1039" t="s">
        <v>342</v>
      </c>
      <c r="J165" s="1040"/>
      <c r="K165" s="1039" t="s">
        <v>27</v>
      </c>
      <c r="L165" s="1045" t="s">
        <v>381</v>
      </c>
      <c r="M165" s="1021"/>
      <c r="N165" s="1025"/>
      <c r="O165" s="1026"/>
      <c r="P165" s="1128"/>
    </row>
    <row r="166" spans="1:16" s="1131" customFormat="1" ht="16.5" x14ac:dyDescent="0.3">
      <c r="A166" s="1020"/>
      <c r="B166" s="1060"/>
      <c r="C166" s="1382"/>
      <c r="D166" s="1383"/>
      <c r="E166" s="1046"/>
      <c r="F166" s="1047"/>
      <c r="G166" s="1048"/>
      <c r="H166" s="1049"/>
      <c r="I166" s="1050">
        <f>IF(C166=0,0,VLOOKUP(C166,Tabla3[],3,FALSE))</f>
        <v>0</v>
      </c>
      <c r="J166" s="1024"/>
      <c r="K166" s="1157">
        <f>+F166*I166</f>
        <v>0</v>
      </c>
      <c r="L166" s="1052">
        <f>E166*I166</f>
        <v>0</v>
      </c>
      <c r="M166" s="1021"/>
      <c r="N166" s="1025"/>
      <c r="O166" s="1026"/>
      <c r="P166" s="1128"/>
    </row>
    <row r="167" spans="1:16" s="1131" customFormat="1" ht="16.5" x14ac:dyDescent="0.3">
      <c r="A167" s="1020"/>
      <c r="B167" s="1060"/>
      <c r="C167" s="1382"/>
      <c r="D167" s="1383"/>
      <c r="E167" s="1057"/>
      <c r="F167" s="1053"/>
      <c r="G167" s="1054"/>
      <c r="H167" s="1021"/>
      <c r="I167" s="1050">
        <f>IF(C167=0,0,VLOOKUP(C167,Tabla3[],3,FALSE))</f>
        <v>0</v>
      </c>
      <c r="J167" s="1024"/>
      <c r="K167" s="1157">
        <f t="shared" ref="K167:K169" si="21">+F167*I167</f>
        <v>0</v>
      </c>
      <c r="L167" s="1052">
        <f t="shared" ref="L167:L169" si="22">E167*I167</f>
        <v>0</v>
      </c>
      <c r="M167" s="1021"/>
      <c r="N167" s="1025"/>
      <c r="O167" s="1026"/>
      <c r="P167" s="1128"/>
    </row>
    <row r="168" spans="1:16" s="1131" customFormat="1" ht="16.5" x14ac:dyDescent="0.3">
      <c r="A168" s="1020"/>
      <c r="B168" s="1060"/>
      <c r="C168" s="1382"/>
      <c r="D168" s="1383"/>
      <c r="E168" s="1057"/>
      <c r="F168" s="1053"/>
      <c r="G168" s="1054"/>
      <c r="H168" s="1021"/>
      <c r="I168" s="1050">
        <f>IF(C168=0,0,VLOOKUP(C168,Tabla3[],3,FALSE))</f>
        <v>0</v>
      </c>
      <c r="J168" s="1024"/>
      <c r="K168" s="1157">
        <f t="shared" si="21"/>
        <v>0</v>
      </c>
      <c r="L168" s="1052">
        <f t="shared" si="22"/>
        <v>0</v>
      </c>
      <c r="M168" s="1021"/>
      <c r="N168" s="1025"/>
      <c r="O168" s="1026"/>
      <c r="P168" s="1128"/>
    </row>
    <row r="169" spans="1:16" s="1131" customFormat="1" ht="16.5" x14ac:dyDescent="0.3">
      <c r="A169" s="1020"/>
      <c r="B169" s="1060"/>
      <c r="C169" s="1384"/>
      <c r="D169" s="1385"/>
      <c r="E169" s="1057"/>
      <c r="F169" s="1053"/>
      <c r="G169" s="1054"/>
      <c r="H169" s="1021"/>
      <c r="I169" s="1050">
        <f>IF(C169=0,0,VLOOKUP(C169,Tabla3[],3,FALSE))</f>
        <v>0</v>
      </c>
      <c r="J169" s="1024"/>
      <c r="K169" s="1157">
        <f t="shared" si="21"/>
        <v>0</v>
      </c>
      <c r="L169" s="1052">
        <f t="shared" si="22"/>
        <v>0</v>
      </c>
      <c r="M169" s="1021"/>
      <c r="N169" s="1025"/>
      <c r="O169" s="1026"/>
      <c r="P169" s="1128"/>
    </row>
    <row r="170" spans="1:16" s="1131" customFormat="1" ht="17.25" thickBot="1" x14ac:dyDescent="0.35">
      <c r="A170" s="1020"/>
      <c r="B170" s="1022"/>
      <c r="C170" s="1021"/>
      <c r="D170" s="1021"/>
      <c r="E170" s="1022"/>
      <c r="F170" s="1022"/>
      <c r="G170" s="1023"/>
      <c r="H170" s="1021"/>
      <c r="I170" s="1024"/>
      <c r="J170" s="1024"/>
      <c r="K170" s="1024"/>
      <c r="L170" s="1021"/>
      <c r="M170" s="1021"/>
      <c r="N170" s="1025"/>
      <c r="O170" s="1026"/>
      <c r="P170" s="1128"/>
    </row>
    <row r="171" spans="1:16" s="1131" customFormat="1" ht="17.25" thickBot="1" x14ac:dyDescent="0.35">
      <c r="A171" s="1020"/>
      <c r="B171" s="1022"/>
      <c r="C171" s="1021"/>
      <c r="D171" s="1021"/>
      <c r="E171" s="1022"/>
      <c r="F171" s="1408" t="s">
        <v>387</v>
      </c>
      <c r="G171" s="1409"/>
      <c r="H171" s="1409"/>
      <c r="I171" s="1410"/>
      <c r="J171" s="1024"/>
      <c r="K171" s="1158">
        <f>+SUM(K166:K169)</f>
        <v>0</v>
      </c>
      <c r="L171" s="1055">
        <f>+SUM(L166:L169)</f>
        <v>0</v>
      </c>
      <c r="M171" s="1021"/>
      <c r="N171" s="1025"/>
      <c r="O171" s="1026"/>
      <c r="P171" s="1128"/>
    </row>
    <row r="172" spans="1:16" s="1131" customFormat="1" ht="17.25" thickBot="1" x14ac:dyDescent="0.35">
      <c r="A172" s="1020"/>
      <c r="B172" s="1022"/>
      <c r="C172" s="1021"/>
      <c r="D172" s="1021"/>
      <c r="E172" s="1022"/>
      <c r="F172" s="1022"/>
      <c r="G172" s="1023"/>
      <c r="H172" s="1021"/>
      <c r="I172" s="1024"/>
      <c r="J172" s="1024"/>
      <c r="K172" s="1024"/>
      <c r="L172" s="1021"/>
      <c r="M172" s="1021"/>
      <c r="N172" s="1025"/>
      <c r="O172" s="1026"/>
      <c r="P172" s="1128"/>
    </row>
    <row r="173" spans="1:16" s="1131" customFormat="1" ht="17.25" thickBot="1" x14ac:dyDescent="0.35">
      <c r="A173" s="1020"/>
      <c r="B173" s="1389" t="s">
        <v>345</v>
      </c>
      <c r="C173" s="1390"/>
      <c r="D173" s="1390"/>
      <c r="E173" s="1390"/>
      <c r="F173" s="1390"/>
      <c r="G173" s="1391"/>
      <c r="H173" s="1021"/>
      <c r="I173" s="1024"/>
      <c r="J173" s="1024"/>
      <c r="K173" s="1024"/>
      <c r="L173" s="1021"/>
      <c r="M173" s="1021"/>
      <c r="N173" s="1025"/>
      <c r="O173" s="1026"/>
      <c r="P173" s="1128"/>
    </row>
    <row r="174" spans="1:16" s="1131" customFormat="1" ht="16.5" x14ac:dyDescent="0.3">
      <c r="A174" s="1020"/>
      <c r="B174" s="1056" t="s">
        <v>49</v>
      </c>
      <c r="C174" s="1392" t="s">
        <v>341</v>
      </c>
      <c r="D174" s="1393"/>
      <c r="E174" s="1041" t="s">
        <v>380</v>
      </c>
      <c r="F174" s="1056" t="s">
        <v>25</v>
      </c>
      <c r="G174" s="1043" t="s">
        <v>24</v>
      </c>
      <c r="H174" s="1038"/>
      <c r="I174" s="1039" t="s">
        <v>342</v>
      </c>
      <c r="J174" s="1040"/>
      <c r="K174" s="1039" t="s">
        <v>27</v>
      </c>
      <c r="L174" s="1045" t="s">
        <v>381</v>
      </c>
      <c r="M174" s="1021"/>
      <c r="N174" s="1025"/>
      <c r="O174" s="1026"/>
      <c r="P174" s="1128"/>
    </row>
    <row r="175" spans="1:16" s="1131" customFormat="1" ht="33" customHeight="1" x14ac:dyDescent="0.3">
      <c r="A175" s="1020"/>
      <c r="B175" s="1060">
        <v>1</v>
      </c>
      <c r="C175" s="1425" t="s">
        <v>607</v>
      </c>
      <c r="D175" s="1425"/>
      <c r="E175" s="1046">
        <f>I145</f>
        <v>32</v>
      </c>
      <c r="F175" s="1047">
        <v>1</v>
      </c>
      <c r="G175" s="1048" t="str">
        <f>IF(C175=0,0,VLOOKUP(C175,Tabla2[],2,FALSE))</f>
        <v>m²</v>
      </c>
      <c r="H175" s="1049"/>
      <c r="I175" s="1050">
        <f>IF(C175=0,0,VLOOKUP(C175,Tabla2[],3,FALSE))+25</f>
        <v>225</v>
      </c>
      <c r="J175" s="1024"/>
      <c r="K175" s="1157">
        <f>+F175*I175</f>
        <v>225</v>
      </c>
      <c r="L175" s="1052">
        <f>E175*I175</f>
        <v>7200</v>
      </c>
      <c r="M175" s="1021"/>
      <c r="N175" s="1025"/>
      <c r="O175" s="1026"/>
      <c r="P175" s="1128"/>
    </row>
    <row r="176" spans="1:16" s="1131" customFormat="1" ht="16.5" x14ac:dyDescent="0.3">
      <c r="A176" s="1020"/>
      <c r="B176" s="1060"/>
      <c r="C176" s="1411"/>
      <c r="D176" s="1411"/>
      <c r="E176" s="1046"/>
      <c r="F176" s="1047"/>
      <c r="G176" s="1048"/>
      <c r="H176" s="1021"/>
      <c r="I176" s="1050">
        <f>IF(C176=0,0,VLOOKUP(C176,Tabla2[],3,FALSE))</f>
        <v>0</v>
      </c>
      <c r="J176" s="1024"/>
      <c r="K176" s="1157">
        <f>+F176*I176</f>
        <v>0</v>
      </c>
      <c r="L176" s="1052">
        <f t="shared" ref="L176:L177" si="23">E176*I176</f>
        <v>0</v>
      </c>
      <c r="M176" s="1021"/>
      <c r="N176" s="1025"/>
      <c r="O176" s="1026"/>
      <c r="P176" s="1128"/>
    </row>
    <row r="177" spans="1:17" s="1131" customFormat="1" ht="16.5" x14ac:dyDescent="0.3">
      <c r="A177" s="1020"/>
      <c r="B177" s="1060"/>
      <c r="C177" s="1412"/>
      <c r="D177" s="1412"/>
      <c r="E177" s="1046"/>
      <c r="F177" s="1053"/>
      <c r="G177" s="1048"/>
      <c r="H177" s="1021"/>
      <c r="I177" s="1050">
        <f>IF(C177=0,0,VLOOKUP(C177,Tabla2[],3,FALSE))</f>
        <v>0</v>
      </c>
      <c r="J177" s="1024"/>
      <c r="K177" s="1157">
        <f t="shared" ref="K177" si="24">+F177*I177</f>
        <v>0</v>
      </c>
      <c r="L177" s="1052">
        <f t="shared" si="23"/>
        <v>0</v>
      </c>
      <c r="M177" s="1021"/>
      <c r="N177" s="1025"/>
      <c r="O177" s="1026"/>
      <c r="P177" s="1128"/>
    </row>
    <row r="178" spans="1:17" s="1131" customFormat="1" ht="17.25" thickBot="1" x14ac:dyDescent="0.35">
      <c r="A178" s="1020"/>
      <c r="B178" s="1022"/>
      <c r="C178" s="1021"/>
      <c r="D178" s="1021"/>
      <c r="E178" s="1022"/>
      <c r="F178" s="1022"/>
      <c r="G178" s="1023"/>
      <c r="H178" s="1021"/>
      <c r="I178" s="1024"/>
      <c r="J178" s="1024"/>
      <c r="K178" s="1024"/>
      <c r="L178" s="1021"/>
      <c r="M178" s="1021"/>
      <c r="N178" s="1025"/>
      <c r="O178" s="1026"/>
      <c r="P178" s="1128"/>
    </row>
    <row r="179" spans="1:17" ht="17.25" thickBot="1" x14ac:dyDescent="0.35">
      <c r="A179" s="1020"/>
      <c r="B179" s="1022"/>
      <c r="C179" s="1021"/>
      <c r="D179" s="1021"/>
      <c r="E179" s="1022"/>
      <c r="F179" s="1408" t="s">
        <v>346</v>
      </c>
      <c r="G179" s="1409"/>
      <c r="H179" s="1409"/>
      <c r="I179" s="1410"/>
      <c r="J179" s="1024"/>
      <c r="K179" s="1158">
        <f>+SUM(K175:K177)</f>
        <v>225</v>
      </c>
      <c r="L179" s="1055">
        <f>+SUM(L175:L177)</f>
        <v>7200</v>
      </c>
      <c r="M179" s="1021"/>
      <c r="N179" s="1025"/>
      <c r="O179" s="1026"/>
      <c r="P179" s="1128"/>
    </row>
    <row r="180" spans="1:17" ht="16.5" x14ac:dyDescent="0.3">
      <c r="A180" s="1020"/>
      <c r="B180" s="1022"/>
      <c r="C180" s="1021"/>
      <c r="D180" s="1021"/>
      <c r="E180" s="1022"/>
      <c r="F180" s="1022"/>
      <c r="G180" s="1023"/>
      <c r="H180" s="1021"/>
      <c r="I180" s="1024"/>
      <c r="J180" s="1024"/>
      <c r="K180" s="1024"/>
      <c r="L180" s="1021"/>
      <c r="M180" s="1021"/>
      <c r="N180" s="1025"/>
      <c r="O180" s="1026"/>
      <c r="P180" s="1128"/>
    </row>
    <row r="181" spans="1:17" ht="15" customHeight="1" thickBot="1" x14ac:dyDescent="0.35">
      <c r="A181" s="1020"/>
      <c r="B181" s="1022"/>
      <c r="C181" s="1021"/>
      <c r="D181" s="1021"/>
      <c r="E181" s="1022"/>
      <c r="F181" s="1022"/>
      <c r="G181" s="1023"/>
      <c r="H181" s="1021"/>
      <c r="I181" s="1024"/>
      <c r="J181" s="1024"/>
      <c r="K181" s="1024"/>
      <c r="L181" s="1021"/>
      <c r="M181" s="1021"/>
      <c r="N181" s="1025"/>
      <c r="O181" s="1026"/>
      <c r="P181" s="1128"/>
    </row>
    <row r="182" spans="1:17" ht="17.25" thickBot="1" x14ac:dyDescent="0.35">
      <c r="A182" s="1020"/>
      <c r="B182" s="1022"/>
      <c r="C182" s="1021"/>
      <c r="D182" s="1021"/>
      <c r="E182" s="1022"/>
      <c r="F182" s="1408" t="s">
        <v>388</v>
      </c>
      <c r="G182" s="1409"/>
      <c r="H182" s="1409"/>
      <c r="I182" s="1410"/>
      <c r="J182" s="1024"/>
      <c r="K182" s="1158">
        <f>(+K162+K171+K179)</f>
        <v>325</v>
      </c>
      <c r="L182" s="1055" t="e">
        <f>(+L162+L171+L179)</f>
        <v>#VALUE!</v>
      </c>
      <c r="M182" s="1021"/>
      <c r="N182" s="1065"/>
      <c r="O182" s="1066"/>
      <c r="P182" s="1130"/>
    </row>
    <row r="183" spans="1:17" ht="7.5" customHeight="1" thickBot="1" x14ac:dyDescent="0.35">
      <c r="A183" s="1020"/>
      <c r="B183" s="1022"/>
      <c r="C183" s="1021"/>
      <c r="D183" s="1021"/>
      <c r="E183" s="1022"/>
      <c r="F183" s="1022"/>
      <c r="G183" s="1023"/>
      <c r="H183" s="1021"/>
      <c r="I183" s="1024"/>
      <c r="J183" s="1024"/>
      <c r="K183" s="1024"/>
      <c r="L183" s="1021"/>
      <c r="M183" s="1021"/>
      <c r="N183" s="1065"/>
      <c r="O183" s="1067"/>
      <c r="P183" s="1130"/>
    </row>
    <row r="184" spans="1:17" ht="17.25" thickBot="1" x14ac:dyDescent="0.35">
      <c r="A184" s="1020"/>
      <c r="B184" s="1022"/>
      <c r="C184" s="1021"/>
      <c r="D184" s="1021"/>
      <c r="E184" s="1022"/>
      <c r="F184" s="1408" t="s">
        <v>384</v>
      </c>
      <c r="G184" s="1409"/>
      <c r="H184" s="1409"/>
      <c r="I184" s="1410"/>
      <c r="J184" s="1024"/>
      <c r="K184" s="1158">
        <f>K182*$N$2</f>
        <v>130</v>
      </c>
      <c r="L184" s="1055" t="e">
        <f>L182*$N$2</f>
        <v>#VALUE!</v>
      </c>
      <c r="M184" s="1021"/>
      <c r="N184" s="1025"/>
      <c r="O184" s="1026"/>
      <c r="P184" s="1128"/>
    </row>
    <row r="185" spans="1:17" ht="7.5" customHeight="1" thickBot="1" x14ac:dyDescent="0.35">
      <c r="A185" s="1020"/>
      <c r="B185" s="1022"/>
      <c r="C185" s="1021"/>
      <c r="D185" s="1021"/>
      <c r="E185" s="1022"/>
      <c r="F185" s="1022"/>
      <c r="G185" s="1023"/>
      <c r="H185" s="1021"/>
      <c r="I185" s="1024"/>
      <c r="J185" s="1024"/>
      <c r="K185" s="1024"/>
      <c r="L185" s="1021"/>
      <c r="M185" s="1021"/>
      <c r="N185" s="1025"/>
      <c r="O185" s="1026"/>
      <c r="P185" s="1128"/>
    </row>
    <row r="186" spans="1:17" ht="17.25" thickBot="1" x14ac:dyDescent="0.35">
      <c r="A186" s="1020"/>
      <c r="B186" s="1022"/>
      <c r="C186" s="1021"/>
      <c r="D186" s="1021"/>
      <c r="E186" s="1022"/>
      <c r="F186" s="1408" t="s">
        <v>385</v>
      </c>
      <c r="G186" s="1409"/>
      <c r="H186" s="1409"/>
      <c r="I186" s="1410"/>
      <c r="J186" s="1024"/>
      <c r="K186" s="1158">
        <f>+K182+K184</f>
        <v>455</v>
      </c>
      <c r="L186" s="1055" t="e">
        <f>+L182+L184</f>
        <v>#VALUE!</v>
      </c>
      <c r="M186" s="1021"/>
      <c r="N186" s="1025"/>
      <c r="O186" s="1026"/>
      <c r="P186" s="1128"/>
    </row>
    <row r="187" spans="1:17" ht="17.25" thickBot="1" x14ac:dyDescent="0.35">
      <c r="A187" s="1020"/>
      <c r="B187" s="1022"/>
      <c r="C187" s="1021"/>
      <c r="D187" s="1021"/>
      <c r="E187" s="1022"/>
      <c r="F187" s="1061"/>
      <c r="G187" s="1062"/>
      <c r="H187" s="1063"/>
      <c r="I187" s="1064"/>
      <c r="J187" s="1024"/>
      <c r="K187" s="1159"/>
      <c r="L187" s="1068" t="e">
        <f>L186/I145</f>
        <v>#VALUE!</v>
      </c>
      <c r="M187" s="1069" t="e">
        <f>(K186-L187)*I145</f>
        <v>#VALUE!</v>
      </c>
      <c r="N187" s="1025"/>
      <c r="O187" s="1026"/>
      <c r="P187" s="1128"/>
    </row>
    <row r="189" spans="1:17" ht="16.5" x14ac:dyDescent="0.3">
      <c r="A189" s="1020"/>
      <c r="B189" s="1105" t="s">
        <v>379</v>
      </c>
      <c r="C189" s="1038"/>
      <c r="D189" s="1414" t="s">
        <v>341</v>
      </c>
      <c r="E189" s="1414"/>
      <c r="F189" s="1414"/>
      <c r="G189" s="1414"/>
      <c r="H189" s="1038"/>
      <c r="I189" s="1039" t="s">
        <v>25</v>
      </c>
      <c r="J189" s="1040"/>
      <c r="K189" s="1039" t="s">
        <v>24</v>
      </c>
      <c r="L189" s="1021"/>
      <c r="M189" s="1021"/>
      <c r="N189" s="1025"/>
      <c r="O189" s="1026"/>
      <c r="P189" s="1128"/>
    </row>
    <row r="190" spans="1:17" s="1037" customFormat="1" ht="30.75" customHeight="1" x14ac:dyDescent="0.25">
      <c r="A190" s="1033"/>
      <c r="B190" s="1074">
        <f>'(01)A. TRABAJO EXTRA.'!B78</f>
        <v>505.02</v>
      </c>
      <c r="C190" s="1034"/>
      <c r="D190" s="1400" t="str">
        <f>'(01)A. TRABAJO EXTRA.'!C78</f>
        <v>CUBIERTA DE LÁMINA TERMOACÚSTICA (INCLUYE CANAL + BAP Ѳ=3")</v>
      </c>
      <c r="E190" s="1401"/>
      <c r="F190" s="1401"/>
      <c r="G190" s="1401"/>
      <c r="H190" s="1075"/>
      <c r="I190" s="1074">
        <f>'(01)A. TRABAJO EXTRA.'!G78</f>
        <v>32</v>
      </c>
      <c r="J190" s="1076"/>
      <c r="K190" s="1155" t="str">
        <f>'(01)A. TRABAJO EXTRA.'!F78</f>
        <v>m²</v>
      </c>
      <c r="L190" s="1034"/>
      <c r="M190" s="1034"/>
      <c r="N190" s="1035"/>
      <c r="O190" s="1036"/>
      <c r="P190" s="1129"/>
      <c r="Q190" s="1132"/>
    </row>
    <row r="191" spans="1:17" ht="17.25" thickBot="1" x14ac:dyDescent="0.35">
      <c r="A191" s="1020"/>
      <c r="B191" s="1022"/>
      <c r="C191" s="1021"/>
      <c r="D191" s="1021"/>
      <c r="E191" s="1022"/>
      <c r="F191" s="1022"/>
      <c r="G191" s="1023"/>
      <c r="H191" s="1021"/>
      <c r="I191" s="1024"/>
      <c r="J191" s="1024"/>
      <c r="K191" s="1024"/>
      <c r="L191" s="1021"/>
      <c r="M191" s="1021"/>
      <c r="N191" s="1025"/>
      <c r="O191" s="1026"/>
      <c r="P191" s="1128"/>
    </row>
    <row r="192" spans="1:17" ht="17.25" thickBot="1" x14ac:dyDescent="0.35">
      <c r="A192" s="1020"/>
      <c r="B192" s="1389" t="s">
        <v>343</v>
      </c>
      <c r="C192" s="1390"/>
      <c r="D192" s="1390"/>
      <c r="E192" s="1390"/>
      <c r="F192" s="1390"/>
      <c r="G192" s="1391"/>
      <c r="H192" s="1021"/>
      <c r="I192" s="1024"/>
      <c r="J192" s="1024"/>
      <c r="K192" s="1024"/>
      <c r="L192" s="1021"/>
      <c r="M192" s="1021"/>
      <c r="N192" s="1025"/>
      <c r="O192" s="1026"/>
      <c r="P192" s="1128"/>
    </row>
    <row r="193" spans="1:16" ht="16.5" x14ac:dyDescent="0.3">
      <c r="A193" s="1020"/>
      <c r="B193" s="1042" t="s">
        <v>49</v>
      </c>
      <c r="C193" s="1406" t="s">
        <v>341</v>
      </c>
      <c r="D193" s="1407"/>
      <c r="E193" s="1041" t="s">
        <v>380</v>
      </c>
      <c r="F193" s="1042" t="s">
        <v>25</v>
      </c>
      <c r="G193" s="1043" t="s">
        <v>24</v>
      </c>
      <c r="H193" s="1044"/>
      <c r="I193" s="1039" t="s">
        <v>342</v>
      </c>
      <c r="J193" s="1040"/>
      <c r="K193" s="1156" t="s">
        <v>27</v>
      </c>
      <c r="L193" s="1045" t="s">
        <v>381</v>
      </c>
      <c r="M193" s="1021"/>
      <c r="N193" s="1025"/>
      <c r="O193" s="1026"/>
      <c r="P193" s="1128"/>
    </row>
    <row r="194" spans="1:16" ht="16.5" customHeight="1" x14ac:dyDescent="0.3">
      <c r="A194" s="1020"/>
      <c r="B194" s="1175">
        <v>1</v>
      </c>
      <c r="C194" s="1422" t="s">
        <v>412</v>
      </c>
      <c r="D194" s="1417"/>
      <c r="E194" s="1046">
        <f>I190</f>
        <v>32</v>
      </c>
      <c r="F194" s="1177">
        <v>0.5</v>
      </c>
      <c r="G194" s="1048" t="str">
        <f>IF(C194=0,0,VLOOKUP(C194,Tabla1[],2,FALSE))</f>
        <v>Varilla</v>
      </c>
      <c r="H194" s="1049"/>
      <c r="I194" s="1050">
        <f>IF(C194=0,0,VLOOKUP(C194,Tabla1[],3,FALSE))</f>
        <v>70</v>
      </c>
      <c r="J194" s="1051"/>
      <c r="K194" s="1157">
        <f>+F194*I194</f>
        <v>35</v>
      </c>
      <c r="L194" s="1052">
        <f>E194*I194</f>
        <v>2240</v>
      </c>
      <c r="M194" s="1021"/>
      <c r="N194" s="1025"/>
      <c r="O194" s="1026"/>
      <c r="P194" s="1128"/>
    </row>
    <row r="195" spans="1:16" ht="16.5" customHeight="1" x14ac:dyDescent="0.3">
      <c r="A195" s="1020"/>
      <c r="B195" s="1175">
        <v>2</v>
      </c>
      <c r="C195" s="1416" t="s">
        <v>480</v>
      </c>
      <c r="D195" s="1417"/>
      <c r="E195" s="1046">
        <f>I190*0.9</f>
        <v>28.8</v>
      </c>
      <c r="F195" s="1177">
        <v>0.5</v>
      </c>
      <c r="G195" s="1048" t="str">
        <f>IF(C195=0,0,VLOOKUP(C195,Tabla1[],2,FALSE))</f>
        <v>Unidad</v>
      </c>
      <c r="H195" s="1049"/>
      <c r="I195" s="1050">
        <f>IF(C195=0,0,VLOOKUP(C195,Tabla1[],3,FALSE))+1</f>
        <v>7</v>
      </c>
      <c r="J195" s="1051"/>
      <c r="K195" s="1157">
        <f t="shared" ref="K195:K203" si="25">+F195*I195</f>
        <v>3.5</v>
      </c>
      <c r="L195" s="1052">
        <f t="shared" ref="L195:L203" si="26">E195*I195</f>
        <v>201.6</v>
      </c>
      <c r="M195" s="1021"/>
      <c r="N195" s="1025"/>
      <c r="O195" s="1026"/>
      <c r="P195" s="1128"/>
    </row>
    <row r="196" spans="1:16" ht="16.5" x14ac:dyDescent="0.3">
      <c r="A196" s="1020"/>
      <c r="B196" s="1175">
        <v>3</v>
      </c>
      <c r="C196" s="1416" t="s">
        <v>486</v>
      </c>
      <c r="D196" s="1417"/>
      <c r="E196" s="1046">
        <f>I190*0.04</f>
        <v>1.28</v>
      </c>
      <c r="F196" s="1177">
        <v>0.4</v>
      </c>
      <c r="G196" s="1048" t="str">
        <f>IF(C196=0,0,VLOOKUP(C196,Tabla1[],2,FALSE))</f>
        <v>Unidad</v>
      </c>
      <c r="H196" s="1049"/>
      <c r="I196" s="1050">
        <f>IF(C196=0,0,VLOOKUP(C196,Tabla1[],3,FALSE))</f>
        <v>50</v>
      </c>
      <c r="J196" s="1051"/>
      <c r="K196" s="1157">
        <f t="shared" si="25"/>
        <v>20</v>
      </c>
      <c r="L196" s="1052">
        <f t="shared" si="26"/>
        <v>64</v>
      </c>
      <c r="M196" s="1021"/>
      <c r="N196" s="1025"/>
      <c r="O196" s="1026"/>
      <c r="P196" s="1128"/>
    </row>
    <row r="197" spans="1:16" ht="16.5" x14ac:dyDescent="0.3">
      <c r="A197" s="1020"/>
      <c r="B197" s="1175">
        <v>4</v>
      </c>
      <c r="C197" s="1416" t="s">
        <v>501</v>
      </c>
      <c r="D197" s="1417"/>
      <c r="E197" s="1046">
        <f>I190*0.04</f>
        <v>1.28</v>
      </c>
      <c r="F197" s="1177">
        <v>0.05</v>
      </c>
      <c r="G197" s="1048" t="str">
        <f>IF(C197=0,0,VLOOKUP(C197,Tabla1[],2,FALSE))</f>
        <v>Unidad</v>
      </c>
      <c r="H197" s="1049"/>
      <c r="I197" s="1050">
        <f>IF(C197=0,0,VLOOKUP(C197,Tabla1[],3,FALSE))</f>
        <v>250</v>
      </c>
      <c r="J197" s="1051"/>
      <c r="K197" s="1157">
        <f t="shared" si="25"/>
        <v>12.5</v>
      </c>
      <c r="L197" s="1052">
        <f t="shared" si="26"/>
        <v>320</v>
      </c>
      <c r="M197" s="1021"/>
      <c r="N197" s="1025"/>
      <c r="O197" s="1026"/>
      <c r="P197" s="1128"/>
    </row>
    <row r="198" spans="1:16" ht="16.5" x14ac:dyDescent="0.3">
      <c r="A198" s="1020"/>
      <c r="B198" s="1175">
        <v>5</v>
      </c>
      <c r="C198" s="1416" t="s">
        <v>527</v>
      </c>
      <c r="D198" s="1417"/>
      <c r="E198" s="1046">
        <f>I190*25</f>
        <v>800</v>
      </c>
      <c r="F198" s="1177">
        <v>0.1</v>
      </c>
      <c r="G198" s="1048" t="str">
        <f>IF(C198=0,0,VLOOKUP(C198,Tabla1[],2,FALSE))</f>
        <v>ml</v>
      </c>
      <c r="H198" s="1049"/>
      <c r="I198" s="1050">
        <f>IF(C198=0,0,VLOOKUP(C198,Tabla1[],3,FALSE))</f>
        <v>300</v>
      </c>
      <c r="J198" s="1051"/>
      <c r="K198" s="1157">
        <f t="shared" si="25"/>
        <v>30</v>
      </c>
      <c r="L198" s="1052">
        <f t="shared" si="26"/>
        <v>240000</v>
      </c>
      <c r="M198" s="1021"/>
      <c r="N198" s="1025"/>
      <c r="O198" s="1026"/>
      <c r="P198" s="1128"/>
    </row>
    <row r="199" spans="1:16" ht="16.5" x14ac:dyDescent="0.3">
      <c r="A199" s="1020"/>
      <c r="B199" s="1175">
        <v>6</v>
      </c>
      <c r="C199" s="1416" t="s">
        <v>555</v>
      </c>
      <c r="D199" s="1417"/>
      <c r="E199" s="1046">
        <f>I190*8</f>
        <v>256</v>
      </c>
      <c r="F199" s="1177">
        <v>0.1</v>
      </c>
      <c r="G199" s="1048" t="str">
        <f>IF(C199=0,0,VLOOKUP(C199,Tabla1[],2,FALSE))</f>
        <v>Unidad</v>
      </c>
      <c r="H199" s="1049"/>
      <c r="I199" s="1050">
        <f>IF(C199=0,0,VLOOKUP(C199,Tabla1[],3,FALSE))</f>
        <v>75</v>
      </c>
      <c r="J199" s="1051"/>
      <c r="K199" s="1157">
        <f t="shared" si="25"/>
        <v>7.5</v>
      </c>
      <c r="L199" s="1052">
        <f t="shared" si="26"/>
        <v>19200</v>
      </c>
      <c r="M199" s="1021"/>
      <c r="N199" s="1025"/>
      <c r="O199" s="1026"/>
      <c r="P199" s="1128"/>
    </row>
    <row r="200" spans="1:16" ht="16.5" x14ac:dyDescent="0.3">
      <c r="A200" s="1020"/>
      <c r="B200" s="1175">
        <v>7</v>
      </c>
      <c r="C200" s="1416" t="s">
        <v>629</v>
      </c>
      <c r="D200" s="1417"/>
      <c r="E200" s="1046">
        <f>I190*50</f>
        <v>1600</v>
      </c>
      <c r="F200" s="1177">
        <v>0.5</v>
      </c>
      <c r="G200" s="1048" t="str">
        <f>IF(C200=0,0,VLOOKUP(C200,Tabla1[],2,FALSE))</f>
        <v>m²</v>
      </c>
      <c r="H200" s="1049"/>
      <c r="I200" s="1050">
        <f>IF(C200=0,0,VLOOKUP(C200,Tabla1[],3,FALSE))</f>
        <v>150</v>
      </c>
      <c r="J200" s="1051"/>
      <c r="K200" s="1157">
        <f t="shared" si="25"/>
        <v>75</v>
      </c>
      <c r="L200" s="1052">
        <f t="shared" si="26"/>
        <v>240000</v>
      </c>
      <c r="M200" s="1021"/>
      <c r="N200" s="1025"/>
      <c r="O200" s="1026"/>
      <c r="P200" s="1128"/>
    </row>
    <row r="201" spans="1:16" ht="16.5" x14ac:dyDescent="0.3">
      <c r="A201" s="1020"/>
      <c r="B201" s="1175">
        <v>8</v>
      </c>
      <c r="C201" s="1416" t="s">
        <v>715</v>
      </c>
      <c r="D201" s="1417"/>
      <c r="E201" s="1046">
        <f t="shared" ref="E201:E203" si="27">I191*50</f>
        <v>0</v>
      </c>
      <c r="F201" s="1177">
        <v>0.06</v>
      </c>
      <c r="G201" s="1048" t="str">
        <f>IF(C201=0,0,VLOOKUP(C201,Tabla1[],2,FALSE))</f>
        <v>Unidad</v>
      </c>
      <c r="H201" s="1049"/>
      <c r="I201" s="1050">
        <f>IF(C201=0,0,VLOOKUP(C201,Tabla1[],3,FALSE))</f>
        <v>25</v>
      </c>
      <c r="J201" s="1051"/>
      <c r="K201" s="1157">
        <f t="shared" si="25"/>
        <v>1.5</v>
      </c>
      <c r="L201" s="1052">
        <f t="shared" si="26"/>
        <v>0</v>
      </c>
      <c r="M201" s="1021"/>
      <c r="N201" s="1025"/>
      <c r="O201" s="1026"/>
      <c r="P201" s="1128"/>
    </row>
    <row r="202" spans="1:16" ht="16.5" x14ac:dyDescent="0.3">
      <c r="A202" s="1020"/>
      <c r="B202" s="1175">
        <v>9</v>
      </c>
      <c r="C202" s="1416" t="s">
        <v>716</v>
      </c>
      <c r="D202" s="1417"/>
      <c r="E202" s="1046">
        <f t="shared" si="27"/>
        <v>0</v>
      </c>
      <c r="F202" s="1177">
        <v>7.5</v>
      </c>
      <c r="G202" s="1048" t="str">
        <f>IF(C202=0,0,VLOOKUP(C202,Tabla1[],2,FALSE))</f>
        <v>Unidad</v>
      </c>
      <c r="H202" s="1049"/>
      <c r="I202" s="1050">
        <f>IF(C202=0,0,VLOOKUP(C202,Tabla1[],3,FALSE))</f>
        <v>4</v>
      </c>
      <c r="J202" s="1051"/>
      <c r="K202" s="1157">
        <f t="shared" si="25"/>
        <v>30</v>
      </c>
      <c r="L202" s="1052">
        <f t="shared" si="26"/>
        <v>0</v>
      </c>
      <c r="M202" s="1021"/>
      <c r="N202" s="1025"/>
      <c r="O202" s="1026"/>
      <c r="P202" s="1128"/>
    </row>
    <row r="203" spans="1:16" ht="16.5" x14ac:dyDescent="0.3">
      <c r="A203" s="1020"/>
      <c r="B203" s="1175">
        <v>10</v>
      </c>
      <c r="C203" s="1416" t="s">
        <v>736</v>
      </c>
      <c r="D203" s="1417"/>
      <c r="E203" s="1046" t="e">
        <f t="shared" si="27"/>
        <v>#VALUE!</v>
      </c>
      <c r="F203" s="1177">
        <v>0.02</v>
      </c>
      <c r="G203" s="1048" t="str">
        <f>IF(C203=0,0,VLOOKUP(C203,Tabla1[],2,FALSE))</f>
        <v>Unidad</v>
      </c>
      <c r="H203" s="1049"/>
      <c r="I203" s="1050">
        <f>IF(C203=0,0,VLOOKUP(C203,Tabla1[],3,FALSE))</f>
        <v>250</v>
      </c>
      <c r="J203" s="1051"/>
      <c r="K203" s="1157">
        <f t="shared" si="25"/>
        <v>5</v>
      </c>
      <c r="L203" s="1052" t="e">
        <f t="shared" si="26"/>
        <v>#VALUE!</v>
      </c>
      <c r="M203" s="1021"/>
      <c r="N203" s="1025"/>
      <c r="O203" s="1026"/>
      <c r="P203" s="1128"/>
    </row>
    <row r="204" spans="1:16" ht="17.25" thickBot="1" x14ac:dyDescent="0.35">
      <c r="A204" s="1020"/>
      <c r="B204" s="1022"/>
      <c r="C204" s="1021"/>
      <c r="D204" s="1021"/>
      <c r="E204" s="1022"/>
      <c r="F204" s="1022"/>
      <c r="G204" s="1023"/>
      <c r="H204" s="1021"/>
      <c r="I204" s="1024"/>
      <c r="J204" s="1024"/>
      <c r="K204" s="1024"/>
      <c r="L204" s="1021"/>
      <c r="M204" s="1021"/>
      <c r="N204" s="1025"/>
      <c r="O204" s="1026"/>
      <c r="P204" s="1128"/>
    </row>
    <row r="205" spans="1:16" ht="17.25" thickBot="1" x14ac:dyDescent="0.35">
      <c r="A205" s="1020"/>
      <c r="B205" s="1022"/>
      <c r="C205" s="1021"/>
      <c r="D205" s="1021"/>
      <c r="E205" s="1022"/>
      <c r="F205" s="1408" t="s">
        <v>344</v>
      </c>
      <c r="G205" s="1409"/>
      <c r="H205" s="1409"/>
      <c r="I205" s="1410"/>
      <c r="J205" s="1024"/>
      <c r="K205" s="1158">
        <f>+SUM(K194:K203)</f>
        <v>220</v>
      </c>
      <c r="L205" s="1055" t="e">
        <f>+SUM(L194:L203)</f>
        <v>#VALUE!</v>
      </c>
      <c r="M205" s="1021"/>
      <c r="N205" s="1025"/>
      <c r="O205" s="1026"/>
      <c r="P205" s="1128"/>
    </row>
    <row r="206" spans="1:16" s="1131" customFormat="1" ht="17.25" thickBot="1" x14ac:dyDescent="0.35">
      <c r="A206" s="1020"/>
      <c r="B206" s="1022"/>
      <c r="C206" s="1021"/>
      <c r="D206" s="1021"/>
      <c r="E206" s="1022"/>
      <c r="F206" s="1022"/>
      <c r="G206" s="1023"/>
      <c r="H206" s="1021"/>
      <c r="I206" s="1024"/>
      <c r="J206" s="1024"/>
      <c r="K206" s="1024"/>
      <c r="L206" s="1021"/>
      <c r="M206" s="1021"/>
      <c r="N206" s="1025"/>
      <c r="O206" s="1026"/>
      <c r="P206" s="1128"/>
    </row>
    <row r="207" spans="1:16" s="1131" customFormat="1" ht="17.25" thickBot="1" x14ac:dyDescent="0.35">
      <c r="A207" s="1020"/>
      <c r="B207" s="1389" t="s">
        <v>382</v>
      </c>
      <c r="C207" s="1390"/>
      <c r="D207" s="1390"/>
      <c r="E207" s="1390"/>
      <c r="F207" s="1390"/>
      <c r="G207" s="1391"/>
      <c r="H207" s="1021"/>
      <c r="I207" s="1024"/>
      <c r="J207" s="1024"/>
      <c r="K207" s="1024"/>
      <c r="L207" s="1021"/>
      <c r="M207" s="1021"/>
      <c r="N207" s="1025"/>
      <c r="O207" s="1026"/>
      <c r="P207" s="1128"/>
    </row>
    <row r="208" spans="1:16" s="1131" customFormat="1" ht="16.5" x14ac:dyDescent="0.3">
      <c r="A208" s="1020"/>
      <c r="B208" s="1056" t="s">
        <v>49</v>
      </c>
      <c r="C208" s="1392" t="s">
        <v>341</v>
      </c>
      <c r="D208" s="1393"/>
      <c r="E208" s="1041" t="s">
        <v>380</v>
      </c>
      <c r="F208" s="1056" t="s">
        <v>25</v>
      </c>
      <c r="G208" s="1043" t="s">
        <v>24</v>
      </c>
      <c r="H208" s="1038"/>
      <c r="I208" s="1039" t="s">
        <v>342</v>
      </c>
      <c r="J208" s="1040"/>
      <c r="K208" s="1039" t="s">
        <v>27</v>
      </c>
      <c r="L208" s="1045" t="s">
        <v>381</v>
      </c>
      <c r="M208" s="1021"/>
      <c r="N208" s="1025"/>
      <c r="O208" s="1026"/>
      <c r="P208" s="1128"/>
    </row>
    <row r="209" spans="1:16" s="1131" customFormat="1" ht="16.5" x14ac:dyDescent="0.3">
      <c r="A209" s="1020"/>
      <c r="B209" s="1060"/>
      <c r="C209" s="1382"/>
      <c r="D209" s="1383"/>
      <c r="E209" s="1046"/>
      <c r="F209" s="1047"/>
      <c r="G209" s="1048"/>
      <c r="H209" s="1049"/>
      <c r="I209" s="1050">
        <f>IF(C209=0,0,VLOOKUP(C209,Tabla3[],3,FALSE))</f>
        <v>0</v>
      </c>
      <c r="J209" s="1024"/>
      <c r="K209" s="1157">
        <f>+F209*I209</f>
        <v>0</v>
      </c>
      <c r="L209" s="1052">
        <f>E209*I209</f>
        <v>0</v>
      </c>
      <c r="M209" s="1021"/>
      <c r="N209" s="1025"/>
      <c r="O209" s="1026"/>
      <c r="P209" s="1128"/>
    </row>
    <row r="210" spans="1:16" s="1131" customFormat="1" ht="16.5" x14ac:dyDescent="0.3">
      <c r="A210" s="1020"/>
      <c r="B210" s="1060"/>
      <c r="C210" s="1382"/>
      <c r="D210" s="1383"/>
      <c r="E210" s="1057"/>
      <c r="F210" s="1053"/>
      <c r="G210" s="1054"/>
      <c r="H210" s="1021"/>
      <c r="I210" s="1050">
        <f>IF(C210=0,0,VLOOKUP(C210,Tabla3[],3,FALSE))</f>
        <v>0</v>
      </c>
      <c r="J210" s="1024"/>
      <c r="K210" s="1157">
        <f t="shared" ref="K210:K212" si="28">+F210*I210</f>
        <v>0</v>
      </c>
      <c r="L210" s="1052">
        <f t="shared" ref="L210:L212" si="29">E210*I210</f>
        <v>0</v>
      </c>
      <c r="M210" s="1021"/>
      <c r="N210" s="1025"/>
      <c r="O210" s="1026"/>
      <c r="P210" s="1128"/>
    </row>
    <row r="211" spans="1:16" s="1131" customFormat="1" ht="16.5" x14ac:dyDescent="0.3">
      <c r="A211" s="1020"/>
      <c r="B211" s="1060"/>
      <c r="C211" s="1382"/>
      <c r="D211" s="1383"/>
      <c r="E211" s="1057"/>
      <c r="F211" s="1053"/>
      <c r="G211" s="1054"/>
      <c r="H211" s="1021"/>
      <c r="I211" s="1050">
        <f>IF(C211=0,0,VLOOKUP(C211,Tabla3[],3,FALSE))</f>
        <v>0</v>
      </c>
      <c r="J211" s="1024"/>
      <c r="K211" s="1157">
        <f t="shared" si="28"/>
        <v>0</v>
      </c>
      <c r="L211" s="1052">
        <f t="shared" si="29"/>
        <v>0</v>
      </c>
      <c r="M211" s="1021"/>
      <c r="N211" s="1025"/>
      <c r="O211" s="1026"/>
      <c r="P211" s="1128"/>
    </row>
    <row r="212" spans="1:16" s="1131" customFormat="1" ht="16.5" x14ac:dyDescent="0.3">
      <c r="A212" s="1020"/>
      <c r="B212" s="1060"/>
      <c r="C212" s="1384"/>
      <c r="D212" s="1385"/>
      <c r="E212" s="1057"/>
      <c r="F212" s="1053"/>
      <c r="G212" s="1054"/>
      <c r="H212" s="1021"/>
      <c r="I212" s="1050">
        <f>IF(C212=0,0,VLOOKUP(C212,Tabla3[],3,FALSE))</f>
        <v>0</v>
      </c>
      <c r="J212" s="1024"/>
      <c r="K212" s="1157">
        <f t="shared" si="28"/>
        <v>0</v>
      </c>
      <c r="L212" s="1052">
        <f t="shared" si="29"/>
        <v>0</v>
      </c>
      <c r="M212" s="1021"/>
      <c r="N212" s="1025"/>
      <c r="O212" s="1026"/>
      <c r="P212" s="1128"/>
    </row>
    <row r="213" spans="1:16" s="1131" customFormat="1" ht="17.25" thickBot="1" x14ac:dyDescent="0.35">
      <c r="A213" s="1020"/>
      <c r="B213" s="1022"/>
      <c r="C213" s="1021"/>
      <c r="D213" s="1021"/>
      <c r="E213" s="1022"/>
      <c r="F213" s="1022"/>
      <c r="G213" s="1023"/>
      <c r="H213" s="1021"/>
      <c r="I213" s="1024"/>
      <c r="J213" s="1024"/>
      <c r="K213" s="1024"/>
      <c r="L213" s="1021"/>
      <c r="M213" s="1021"/>
      <c r="N213" s="1025"/>
      <c r="O213" s="1026"/>
      <c r="P213" s="1128"/>
    </row>
    <row r="214" spans="1:16" s="1131" customFormat="1" ht="17.25" thickBot="1" x14ac:dyDescent="0.35">
      <c r="A214" s="1020"/>
      <c r="B214" s="1022"/>
      <c r="C214" s="1021"/>
      <c r="D214" s="1021"/>
      <c r="E214" s="1022"/>
      <c r="F214" s="1408" t="s">
        <v>387</v>
      </c>
      <c r="G214" s="1409"/>
      <c r="H214" s="1409"/>
      <c r="I214" s="1410"/>
      <c r="J214" s="1024"/>
      <c r="K214" s="1158">
        <f>+SUM(K209:K212)</f>
        <v>0</v>
      </c>
      <c r="L214" s="1055">
        <f>+SUM(L209:L212)</f>
        <v>0</v>
      </c>
      <c r="M214" s="1021"/>
      <c r="N214" s="1025"/>
      <c r="O214" s="1026"/>
      <c r="P214" s="1128"/>
    </row>
    <row r="215" spans="1:16" s="1131" customFormat="1" ht="17.25" thickBot="1" x14ac:dyDescent="0.35">
      <c r="A215" s="1020"/>
      <c r="B215" s="1022"/>
      <c r="C215" s="1021"/>
      <c r="D215" s="1021"/>
      <c r="E215" s="1022"/>
      <c r="F215" s="1022"/>
      <c r="G215" s="1023"/>
      <c r="H215" s="1021"/>
      <c r="I215" s="1024"/>
      <c r="J215" s="1024"/>
      <c r="K215" s="1024"/>
      <c r="L215" s="1021"/>
      <c r="M215" s="1021"/>
      <c r="N215" s="1025"/>
      <c r="O215" s="1026"/>
      <c r="P215" s="1128"/>
    </row>
    <row r="216" spans="1:16" s="1131" customFormat="1" ht="17.25" thickBot="1" x14ac:dyDescent="0.35">
      <c r="A216" s="1020"/>
      <c r="B216" s="1389" t="s">
        <v>345</v>
      </c>
      <c r="C216" s="1390"/>
      <c r="D216" s="1390"/>
      <c r="E216" s="1390"/>
      <c r="F216" s="1390"/>
      <c r="G216" s="1391"/>
      <c r="H216" s="1021"/>
      <c r="I216" s="1024"/>
      <c r="J216" s="1024"/>
      <c r="K216" s="1024"/>
      <c r="L216" s="1021"/>
      <c r="M216" s="1021"/>
      <c r="N216" s="1025"/>
      <c r="O216" s="1026"/>
      <c r="P216" s="1128"/>
    </row>
    <row r="217" spans="1:16" s="1131" customFormat="1" ht="16.5" x14ac:dyDescent="0.3">
      <c r="A217" s="1020"/>
      <c r="B217" s="1056" t="s">
        <v>49</v>
      </c>
      <c r="C217" s="1392" t="s">
        <v>341</v>
      </c>
      <c r="D217" s="1393"/>
      <c r="E217" s="1041" t="s">
        <v>380</v>
      </c>
      <c r="F217" s="1056" t="s">
        <v>25</v>
      </c>
      <c r="G217" s="1043" t="s">
        <v>24</v>
      </c>
      <c r="H217" s="1038"/>
      <c r="I217" s="1039" t="s">
        <v>342</v>
      </c>
      <c r="J217" s="1040"/>
      <c r="K217" s="1039" t="s">
        <v>27</v>
      </c>
      <c r="L217" s="1045" t="s">
        <v>381</v>
      </c>
      <c r="M217" s="1021"/>
      <c r="N217" s="1025"/>
      <c r="O217" s="1026"/>
      <c r="P217" s="1128"/>
    </row>
    <row r="218" spans="1:16" s="1131" customFormat="1" ht="16.5" customHeight="1" x14ac:dyDescent="0.3">
      <c r="A218" s="1020"/>
      <c r="B218" s="1060">
        <v>1</v>
      </c>
      <c r="C218" s="1420" t="s">
        <v>556</v>
      </c>
      <c r="D218" s="1420"/>
      <c r="E218" s="1046">
        <f>I190</f>
        <v>32</v>
      </c>
      <c r="F218" s="1047">
        <v>1</v>
      </c>
      <c r="G218" s="1048" t="str">
        <f>IF(C218=0,0,VLOOKUP(C218,Tabla2[],2,FALSE))</f>
        <v>m²</v>
      </c>
      <c r="H218" s="1049"/>
      <c r="I218" s="1050">
        <f>IF(C218=0,0,VLOOKUP(C218,Tabla2[],3,FALSE))+25</f>
        <v>125</v>
      </c>
      <c r="J218" s="1024"/>
      <c r="K218" s="1157">
        <f>+F218*I218</f>
        <v>125</v>
      </c>
      <c r="L218" s="1052">
        <f>E218*I218</f>
        <v>4000</v>
      </c>
      <c r="M218" s="1021"/>
      <c r="N218" s="1025"/>
      <c r="O218" s="1026"/>
      <c r="P218" s="1128"/>
    </row>
    <row r="219" spans="1:16" s="1131" customFormat="1" ht="16.5" x14ac:dyDescent="0.3">
      <c r="A219" s="1020"/>
      <c r="B219" s="1060"/>
      <c r="C219" s="1411"/>
      <c r="D219" s="1411"/>
      <c r="E219" s="1046"/>
      <c r="F219" s="1047"/>
      <c r="G219" s="1048"/>
      <c r="H219" s="1021"/>
      <c r="I219" s="1050">
        <f>IF(C219=0,0,VLOOKUP(C219,Tabla2[],3,FALSE))</f>
        <v>0</v>
      </c>
      <c r="J219" s="1024"/>
      <c r="K219" s="1157">
        <f>+F219*I219</f>
        <v>0</v>
      </c>
      <c r="L219" s="1052">
        <f t="shared" ref="L219:L220" si="30">E219*I219</f>
        <v>0</v>
      </c>
      <c r="M219" s="1021"/>
      <c r="N219" s="1025"/>
      <c r="O219" s="1026"/>
      <c r="P219" s="1128"/>
    </row>
    <row r="220" spans="1:16" s="1131" customFormat="1" ht="16.5" x14ac:dyDescent="0.3">
      <c r="A220" s="1020"/>
      <c r="B220" s="1060"/>
      <c r="C220" s="1412"/>
      <c r="D220" s="1412"/>
      <c r="E220" s="1046"/>
      <c r="F220" s="1053"/>
      <c r="G220" s="1048"/>
      <c r="H220" s="1021"/>
      <c r="I220" s="1050">
        <f>IF(C220=0,0,VLOOKUP(C220,Tabla2[],3,FALSE))</f>
        <v>0</v>
      </c>
      <c r="J220" s="1024"/>
      <c r="K220" s="1157">
        <f t="shared" ref="K220" si="31">+F220*I220</f>
        <v>0</v>
      </c>
      <c r="L220" s="1052">
        <f t="shared" si="30"/>
        <v>0</v>
      </c>
      <c r="M220" s="1021"/>
      <c r="N220" s="1025"/>
      <c r="O220" s="1026"/>
      <c r="P220" s="1128"/>
    </row>
    <row r="221" spans="1:16" s="1131" customFormat="1" ht="17.25" thickBot="1" x14ac:dyDescent="0.35">
      <c r="A221" s="1020"/>
      <c r="B221" s="1022"/>
      <c r="C221" s="1021"/>
      <c r="D221" s="1021"/>
      <c r="E221" s="1022"/>
      <c r="F221" s="1022"/>
      <c r="G221" s="1023"/>
      <c r="H221" s="1021"/>
      <c r="I221" s="1024"/>
      <c r="J221" s="1024"/>
      <c r="K221" s="1024"/>
      <c r="L221" s="1021"/>
      <c r="M221" s="1021"/>
      <c r="N221" s="1025"/>
      <c r="O221" s="1026"/>
      <c r="P221" s="1128"/>
    </row>
    <row r="222" spans="1:16" ht="17.25" thickBot="1" x14ac:dyDescent="0.35">
      <c r="A222" s="1020"/>
      <c r="B222" s="1022"/>
      <c r="C222" s="1021"/>
      <c r="D222" s="1021"/>
      <c r="E222" s="1022"/>
      <c r="F222" s="1408" t="s">
        <v>346</v>
      </c>
      <c r="G222" s="1409"/>
      <c r="H222" s="1409"/>
      <c r="I222" s="1410"/>
      <c r="J222" s="1024"/>
      <c r="K222" s="1158">
        <f>+SUM(K218:K220)</f>
        <v>125</v>
      </c>
      <c r="L222" s="1055">
        <f>+SUM(L218:L220)</f>
        <v>4000</v>
      </c>
      <c r="M222" s="1021"/>
      <c r="N222" s="1025"/>
      <c r="O222" s="1026"/>
      <c r="P222" s="1128"/>
    </row>
    <row r="223" spans="1:16" ht="16.5" x14ac:dyDescent="0.3">
      <c r="A223" s="1020"/>
      <c r="B223" s="1022"/>
      <c r="C223" s="1021"/>
      <c r="D223" s="1021"/>
      <c r="E223" s="1022"/>
      <c r="F223" s="1022"/>
      <c r="G223" s="1023"/>
      <c r="H223" s="1021"/>
      <c r="I223" s="1024"/>
      <c r="J223" s="1024"/>
      <c r="K223" s="1024"/>
      <c r="L223" s="1021"/>
      <c r="M223" s="1021"/>
      <c r="N223" s="1025"/>
      <c r="O223" s="1026"/>
      <c r="P223" s="1128"/>
    </row>
    <row r="224" spans="1:16" ht="15" customHeight="1" thickBot="1" x14ac:dyDescent="0.35">
      <c r="A224" s="1020"/>
      <c r="B224" s="1022"/>
      <c r="C224" s="1021"/>
      <c r="D224" s="1021"/>
      <c r="E224" s="1022"/>
      <c r="F224" s="1022"/>
      <c r="G224" s="1023"/>
      <c r="H224" s="1021"/>
      <c r="I224" s="1024"/>
      <c r="J224" s="1024"/>
      <c r="K224" s="1024"/>
      <c r="L224" s="1021"/>
      <c r="M224" s="1021"/>
      <c r="N224" s="1025"/>
      <c r="O224" s="1026"/>
      <c r="P224" s="1128"/>
    </row>
    <row r="225" spans="1:17" ht="17.25" thickBot="1" x14ac:dyDescent="0.35">
      <c r="A225" s="1020"/>
      <c r="B225" s="1022"/>
      <c r="C225" s="1021"/>
      <c r="D225" s="1021"/>
      <c r="E225" s="1022"/>
      <c r="F225" s="1408" t="s">
        <v>388</v>
      </c>
      <c r="G225" s="1409"/>
      <c r="H225" s="1409"/>
      <c r="I225" s="1410"/>
      <c r="J225" s="1024"/>
      <c r="K225" s="1158">
        <f>(+K205+K214+K222)</f>
        <v>345</v>
      </c>
      <c r="L225" s="1055" t="e">
        <f>(+L205+L214+L222)</f>
        <v>#VALUE!</v>
      </c>
      <c r="M225" s="1021"/>
      <c r="N225" s="1065"/>
      <c r="O225" s="1066"/>
      <c r="P225" s="1130"/>
    </row>
    <row r="226" spans="1:17" ht="7.5" customHeight="1" thickBot="1" x14ac:dyDescent="0.35">
      <c r="A226" s="1020"/>
      <c r="B226" s="1022"/>
      <c r="C226" s="1021"/>
      <c r="D226" s="1021"/>
      <c r="E226" s="1022"/>
      <c r="F226" s="1022"/>
      <c r="G226" s="1023"/>
      <c r="H226" s="1021"/>
      <c r="I226" s="1024"/>
      <c r="J226" s="1024"/>
      <c r="K226" s="1024"/>
      <c r="L226" s="1021"/>
      <c r="M226" s="1021"/>
      <c r="N226" s="1065"/>
      <c r="O226" s="1067"/>
      <c r="P226" s="1130"/>
    </row>
    <row r="227" spans="1:17" ht="17.25" thickBot="1" x14ac:dyDescent="0.35">
      <c r="A227" s="1020"/>
      <c r="B227" s="1022"/>
      <c r="C227" s="1021"/>
      <c r="D227" s="1021"/>
      <c r="E227" s="1022"/>
      <c r="F227" s="1408" t="s">
        <v>384</v>
      </c>
      <c r="G227" s="1409"/>
      <c r="H227" s="1409"/>
      <c r="I227" s="1410"/>
      <c r="J227" s="1024"/>
      <c r="K227" s="1158">
        <f>K225*$N$2</f>
        <v>138</v>
      </c>
      <c r="L227" s="1055" t="e">
        <f>L225*$N$2</f>
        <v>#VALUE!</v>
      </c>
      <c r="M227" s="1021"/>
      <c r="N227" s="1025"/>
      <c r="O227" s="1026"/>
      <c r="P227" s="1128"/>
    </row>
    <row r="228" spans="1:17" ht="7.5" customHeight="1" thickBot="1" x14ac:dyDescent="0.35">
      <c r="A228" s="1020"/>
      <c r="B228" s="1022"/>
      <c r="C228" s="1021"/>
      <c r="D228" s="1021"/>
      <c r="E228" s="1022"/>
      <c r="F228" s="1022"/>
      <c r="G228" s="1023"/>
      <c r="H228" s="1021"/>
      <c r="I228" s="1024"/>
      <c r="J228" s="1024"/>
      <c r="K228" s="1024"/>
      <c r="L228" s="1021"/>
      <c r="M228" s="1021"/>
      <c r="N228" s="1025"/>
      <c r="O228" s="1026"/>
      <c r="P228" s="1128"/>
    </row>
    <row r="229" spans="1:17" ht="17.25" thickBot="1" x14ac:dyDescent="0.35">
      <c r="A229" s="1020"/>
      <c r="B229" s="1022"/>
      <c r="C229" s="1021"/>
      <c r="D229" s="1021"/>
      <c r="E229" s="1022"/>
      <c r="F229" s="1408" t="s">
        <v>385</v>
      </c>
      <c r="G229" s="1409"/>
      <c r="H229" s="1409"/>
      <c r="I229" s="1410"/>
      <c r="J229" s="1024"/>
      <c r="K229" s="1158">
        <f>+K225+K227</f>
        <v>483</v>
      </c>
      <c r="L229" s="1055" t="e">
        <f>+L225+L227</f>
        <v>#VALUE!</v>
      </c>
      <c r="M229" s="1021"/>
      <c r="N229" s="1025"/>
      <c r="O229" s="1026"/>
      <c r="P229" s="1128"/>
    </row>
    <row r="230" spans="1:17" ht="17.25" thickBot="1" x14ac:dyDescent="0.35">
      <c r="A230" s="1020"/>
      <c r="B230" s="1022"/>
      <c r="C230" s="1021"/>
      <c r="D230" s="1021"/>
      <c r="E230" s="1022"/>
      <c r="F230" s="1061"/>
      <c r="G230" s="1062"/>
      <c r="H230" s="1063"/>
      <c r="I230" s="1064"/>
      <c r="J230" s="1024"/>
      <c r="K230" s="1159"/>
      <c r="L230" s="1068" t="e">
        <f>L229/I190</f>
        <v>#VALUE!</v>
      </c>
      <c r="M230" s="1069" t="e">
        <f>(K229-L230)*I190</f>
        <v>#VALUE!</v>
      </c>
      <c r="N230" s="1025"/>
      <c r="O230" s="1026"/>
      <c r="P230" s="1128"/>
    </row>
    <row r="233" spans="1:17" ht="16.5" x14ac:dyDescent="0.3">
      <c r="A233" s="1020"/>
      <c r="B233" s="1105" t="s">
        <v>379</v>
      </c>
      <c r="C233" s="1038"/>
      <c r="D233" s="1414" t="s">
        <v>341</v>
      </c>
      <c r="E233" s="1414"/>
      <c r="F233" s="1414"/>
      <c r="G233" s="1414"/>
      <c r="H233" s="1038"/>
      <c r="I233" s="1039" t="s">
        <v>25</v>
      </c>
      <c r="J233" s="1040"/>
      <c r="K233" s="1039" t="s">
        <v>24</v>
      </c>
      <c r="L233" s="1021"/>
      <c r="M233" s="1021"/>
      <c r="N233" s="1025"/>
      <c r="O233" s="1026"/>
      <c r="P233" s="1128"/>
    </row>
    <row r="234" spans="1:17" s="1037" customFormat="1" ht="30.75" customHeight="1" x14ac:dyDescent="0.25">
      <c r="A234" s="1033"/>
      <c r="B234" s="1074">
        <f>'(01)A. TRABAJO EXTRA.'!B80</f>
        <v>603.04999999999995</v>
      </c>
      <c r="C234" s="1034"/>
      <c r="D234" s="1400" t="str">
        <f>'(01)A. TRABAJO EXTRA.'!C80</f>
        <v>PISO DE CONCRETO (T = 0.10m)</v>
      </c>
      <c r="E234" s="1401"/>
      <c r="F234" s="1401"/>
      <c r="G234" s="1401"/>
      <c r="H234" s="1075"/>
      <c r="I234" s="1074">
        <f>'(01)A. TRABAJO EXTRA.'!G80</f>
        <v>32</v>
      </c>
      <c r="J234" s="1076"/>
      <c r="K234" s="1155" t="str">
        <f>'(01)A. TRABAJO EXTRA.'!F80</f>
        <v>m²</v>
      </c>
      <c r="L234" s="1034"/>
      <c r="M234" s="1034"/>
      <c r="N234" s="1035"/>
      <c r="O234" s="1036"/>
      <c r="P234" s="1129"/>
      <c r="Q234" s="1132"/>
    </row>
    <row r="235" spans="1:17" ht="17.25" thickBot="1" x14ac:dyDescent="0.35">
      <c r="A235" s="1020"/>
      <c r="B235" s="1022"/>
      <c r="C235" s="1021"/>
      <c r="D235" s="1021"/>
      <c r="E235" s="1022"/>
      <c r="F235" s="1022"/>
      <c r="G235" s="1023"/>
      <c r="H235" s="1021"/>
      <c r="I235" s="1024"/>
      <c r="J235" s="1024"/>
      <c r="K235" s="1024"/>
      <c r="L235" s="1021"/>
      <c r="M235" s="1021"/>
      <c r="N235" s="1025"/>
      <c r="O235" s="1026"/>
      <c r="P235" s="1128"/>
    </row>
    <row r="236" spans="1:17" ht="17.25" thickBot="1" x14ac:dyDescent="0.35">
      <c r="A236" s="1020"/>
      <c r="B236" s="1389" t="s">
        <v>343</v>
      </c>
      <c r="C236" s="1390"/>
      <c r="D236" s="1390"/>
      <c r="E236" s="1390"/>
      <c r="F236" s="1390"/>
      <c r="G236" s="1391"/>
      <c r="H236" s="1021"/>
      <c r="I236" s="1024"/>
      <c r="J236" s="1024"/>
      <c r="K236" s="1024"/>
      <c r="L236" s="1021"/>
      <c r="M236" s="1021"/>
      <c r="N236" s="1025"/>
      <c r="O236" s="1026"/>
      <c r="P236" s="1128"/>
    </row>
    <row r="237" spans="1:17" ht="16.5" x14ac:dyDescent="0.3">
      <c r="A237" s="1020"/>
      <c r="B237" s="1042" t="s">
        <v>49</v>
      </c>
      <c r="C237" s="1406" t="s">
        <v>341</v>
      </c>
      <c r="D237" s="1407"/>
      <c r="E237" s="1041" t="s">
        <v>380</v>
      </c>
      <c r="F237" s="1042" t="s">
        <v>25</v>
      </c>
      <c r="G237" s="1043" t="s">
        <v>24</v>
      </c>
      <c r="H237" s="1044"/>
      <c r="I237" s="1039" t="s">
        <v>342</v>
      </c>
      <c r="J237" s="1040"/>
      <c r="K237" s="1156" t="s">
        <v>27</v>
      </c>
      <c r="L237" s="1045" t="s">
        <v>381</v>
      </c>
      <c r="M237" s="1021"/>
      <c r="N237" s="1025"/>
      <c r="O237" s="1026"/>
      <c r="P237" s="1128"/>
    </row>
    <row r="238" spans="1:17" ht="16.5" customHeight="1" x14ac:dyDescent="0.3">
      <c r="A238" s="1020"/>
      <c r="B238" s="1175">
        <v>1</v>
      </c>
      <c r="C238" s="1415" t="s">
        <v>531</v>
      </c>
      <c r="D238" s="1405"/>
      <c r="E238" s="1046">
        <f>I234</f>
        <v>32</v>
      </c>
      <c r="F238" s="1177">
        <v>1</v>
      </c>
      <c r="G238" s="1048" t="str">
        <f>IF(C238=0,0,VLOOKUP(C238,Tabla1[],2,FALSE))</f>
        <v>Saco</v>
      </c>
      <c r="H238" s="1049"/>
      <c r="I238" s="1050">
        <f>IF(C238=0,0,VLOOKUP(C238,Tabla1[],3,FALSE))</f>
        <v>80</v>
      </c>
      <c r="J238" s="1051"/>
      <c r="K238" s="1157">
        <f>+F238*I238</f>
        <v>80</v>
      </c>
      <c r="L238" s="1052">
        <f>E238*I238</f>
        <v>2560</v>
      </c>
      <c r="M238" s="1021"/>
      <c r="N238" s="1025"/>
      <c r="O238" s="1026"/>
      <c r="P238" s="1128"/>
    </row>
    <row r="239" spans="1:17" ht="16.5" customHeight="1" x14ac:dyDescent="0.3">
      <c r="A239" s="1020"/>
      <c r="B239" s="1175">
        <v>2</v>
      </c>
      <c r="C239" s="1404" t="s">
        <v>463</v>
      </c>
      <c r="D239" s="1405"/>
      <c r="E239" s="1046">
        <f>I234*0.9</f>
        <v>28.8</v>
      </c>
      <c r="F239" s="1177">
        <v>0.1</v>
      </c>
      <c r="G239" s="1048" t="str">
        <f>IF(C239=0,0,VLOOKUP(C239,Tabla1[],2,FALSE))</f>
        <v>m³</v>
      </c>
      <c r="H239" s="1049"/>
      <c r="I239" s="1050">
        <f>IF(C239=0,0,VLOOKUP(C239,Tabla1[],3,FALSE))</f>
        <v>250</v>
      </c>
      <c r="J239" s="1051"/>
      <c r="K239" s="1157">
        <f t="shared" ref="K239:K244" si="32">+F239*I239</f>
        <v>25</v>
      </c>
      <c r="L239" s="1052">
        <f t="shared" ref="L239:L244" si="33">E239*I239</f>
        <v>7200</v>
      </c>
      <c r="M239" s="1021"/>
      <c r="N239" s="1025"/>
      <c r="O239" s="1026"/>
      <c r="P239" s="1128"/>
    </row>
    <row r="240" spans="1:17" ht="16.5" x14ac:dyDescent="0.3">
      <c r="A240" s="1020"/>
      <c r="B240" s="1175">
        <v>3</v>
      </c>
      <c r="C240" s="1404" t="s">
        <v>659</v>
      </c>
      <c r="D240" s="1405"/>
      <c r="E240" s="1046">
        <f>I234*0.04</f>
        <v>1.28</v>
      </c>
      <c r="F240" s="1177">
        <v>0.1</v>
      </c>
      <c r="G240" s="1048" t="str">
        <f>IF(C240=0,0,VLOOKUP(C240,Tabla1[],2,FALSE))</f>
        <v>m³</v>
      </c>
      <c r="H240" s="1049"/>
      <c r="I240" s="1050">
        <f>IF(C240=0,0,VLOOKUP(C240,Tabla1[],3,FALSE))</f>
        <v>250</v>
      </c>
      <c r="J240" s="1051"/>
      <c r="K240" s="1157">
        <f t="shared" si="32"/>
        <v>25</v>
      </c>
      <c r="L240" s="1052">
        <f t="shared" si="33"/>
        <v>320</v>
      </c>
      <c r="M240" s="1021"/>
      <c r="N240" s="1025"/>
      <c r="O240" s="1026"/>
      <c r="P240" s="1128"/>
    </row>
    <row r="241" spans="1:16" ht="16.5" x14ac:dyDescent="0.3">
      <c r="A241" s="1020"/>
      <c r="B241" s="1175"/>
      <c r="C241" s="1416"/>
      <c r="D241" s="1417"/>
      <c r="E241" s="1046"/>
      <c r="F241" s="1177"/>
      <c r="G241" s="1048"/>
      <c r="H241" s="1049"/>
      <c r="I241" s="1050">
        <f>IF(C241=0,0,VLOOKUP(C241,Tabla1[],3,FALSE))</f>
        <v>0</v>
      </c>
      <c r="J241" s="1051"/>
      <c r="K241" s="1157">
        <f t="shared" si="32"/>
        <v>0</v>
      </c>
      <c r="L241" s="1052">
        <f t="shared" si="33"/>
        <v>0</v>
      </c>
      <c r="M241" s="1021"/>
      <c r="N241" s="1025"/>
      <c r="O241" s="1026"/>
      <c r="P241" s="1128"/>
    </row>
    <row r="242" spans="1:16" ht="16.5" x14ac:dyDescent="0.3">
      <c r="A242" s="1020"/>
      <c r="B242" s="1175"/>
      <c r="C242" s="1416"/>
      <c r="D242" s="1417"/>
      <c r="E242" s="1046"/>
      <c r="F242" s="1177"/>
      <c r="G242" s="1048"/>
      <c r="H242" s="1049"/>
      <c r="I242" s="1050">
        <f>IF(C242=0,0,VLOOKUP(C242,Tabla1[],3,FALSE))</f>
        <v>0</v>
      </c>
      <c r="J242" s="1051"/>
      <c r="K242" s="1157">
        <f t="shared" si="32"/>
        <v>0</v>
      </c>
      <c r="L242" s="1052">
        <f t="shared" si="33"/>
        <v>0</v>
      </c>
      <c r="M242" s="1021"/>
      <c r="N242" s="1025"/>
      <c r="O242" s="1026"/>
      <c r="P242" s="1128"/>
    </row>
    <row r="243" spans="1:16" ht="16.5" x14ac:dyDescent="0.3">
      <c r="A243" s="1020"/>
      <c r="B243" s="1175"/>
      <c r="C243" s="1416"/>
      <c r="D243" s="1417"/>
      <c r="E243" s="1046"/>
      <c r="F243" s="1177"/>
      <c r="G243" s="1048"/>
      <c r="H243" s="1049"/>
      <c r="I243" s="1050">
        <f>IF(C243=0,0,VLOOKUP(C243,Tabla1[],3,FALSE))</f>
        <v>0</v>
      </c>
      <c r="J243" s="1051"/>
      <c r="K243" s="1157">
        <f t="shared" si="32"/>
        <v>0</v>
      </c>
      <c r="L243" s="1052">
        <f t="shared" si="33"/>
        <v>0</v>
      </c>
      <c r="M243" s="1021"/>
      <c r="N243" s="1025"/>
      <c r="O243" s="1026"/>
      <c r="P243" s="1128"/>
    </row>
    <row r="244" spans="1:16" ht="16.5" x14ac:dyDescent="0.3">
      <c r="A244" s="1020"/>
      <c r="B244" s="1175"/>
      <c r="C244" s="1416"/>
      <c r="D244" s="1417"/>
      <c r="E244" s="1046"/>
      <c r="F244" s="1177"/>
      <c r="G244" s="1048"/>
      <c r="H244" s="1049"/>
      <c r="I244" s="1050">
        <f>IF(C244=0,0,VLOOKUP(C244,Tabla1[],3,FALSE))</f>
        <v>0</v>
      </c>
      <c r="J244" s="1051"/>
      <c r="K244" s="1157">
        <f t="shared" si="32"/>
        <v>0</v>
      </c>
      <c r="L244" s="1052">
        <f t="shared" si="33"/>
        <v>0</v>
      </c>
      <c r="M244" s="1021"/>
      <c r="N244" s="1025"/>
      <c r="O244" s="1026"/>
      <c r="P244" s="1128"/>
    </row>
    <row r="245" spans="1:16" ht="17.25" thickBot="1" x14ac:dyDescent="0.35">
      <c r="A245" s="1020"/>
      <c r="B245" s="1022"/>
      <c r="C245" s="1021"/>
      <c r="D245" s="1021"/>
      <c r="E245" s="1022"/>
      <c r="F245" s="1022"/>
      <c r="G245" s="1023"/>
      <c r="H245" s="1021"/>
      <c r="I245" s="1024"/>
      <c r="J245" s="1024"/>
      <c r="K245" s="1024"/>
      <c r="L245" s="1021"/>
      <c r="M245" s="1021"/>
      <c r="N245" s="1025"/>
      <c r="O245" s="1026"/>
      <c r="P245" s="1128"/>
    </row>
    <row r="246" spans="1:16" ht="17.25" thickBot="1" x14ac:dyDescent="0.35">
      <c r="A246" s="1020"/>
      <c r="B246" s="1022"/>
      <c r="C246" s="1021"/>
      <c r="D246" s="1021"/>
      <c r="E246" s="1022"/>
      <c r="F246" s="1408" t="s">
        <v>344</v>
      </c>
      <c r="G246" s="1409"/>
      <c r="H246" s="1409"/>
      <c r="I246" s="1410"/>
      <c r="J246" s="1024"/>
      <c r="K246" s="1158">
        <f>+SUM(K238:K244)</f>
        <v>130</v>
      </c>
      <c r="L246" s="1055">
        <f>+SUM(L238:L244)</f>
        <v>10080</v>
      </c>
      <c r="M246" s="1021"/>
      <c r="N246" s="1025"/>
      <c r="O246" s="1026"/>
      <c r="P246" s="1128"/>
    </row>
    <row r="247" spans="1:16" s="1131" customFormat="1" ht="17.25" thickBot="1" x14ac:dyDescent="0.35">
      <c r="A247" s="1020"/>
      <c r="B247" s="1022"/>
      <c r="C247" s="1021"/>
      <c r="D247" s="1021"/>
      <c r="E247" s="1022"/>
      <c r="F247" s="1022"/>
      <c r="G247" s="1023"/>
      <c r="H247" s="1021"/>
      <c r="I247" s="1024"/>
      <c r="J247" s="1024"/>
      <c r="K247" s="1024"/>
      <c r="L247" s="1021"/>
      <c r="M247" s="1021"/>
      <c r="N247" s="1025"/>
      <c r="O247" s="1026"/>
      <c r="P247" s="1128"/>
    </row>
    <row r="248" spans="1:16" s="1131" customFormat="1" ht="17.25" thickBot="1" x14ac:dyDescent="0.35">
      <c r="A248" s="1020"/>
      <c r="B248" s="1389" t="s">
        <v>382</v>
      </c>
      <c r="C248" s="1390"/>
      <c r="D248" s="1390"/>
      <c r="E248" s="1390"/>
      <c r="F248" s="1390"/>
      <c r="G248" s="1391"/>
      <c r="H248" s="1021"/>
      <c r="I248" s="1024"/>
      <c r="J248" s="1024"/>
      <c r="K248" s="1024"/>
      <c r="L248" s="1021"/>
      <c r="M248" s="1021"/>
      <c r="N248" s="1025"/>
      <c r="O248" s="1026"/>
      <c r="P248" s="1128"/>
    </row>
    <row r="249" spans="1:16" s="1131" customFormat="1" ht="16.5" x14ac:dyDescent="0.3">
      <c r="A249" s="1020"/>
      <c r="B249" s="1056" t="s">
        <v>49</v>
      </c>
      <c r="C249" s="1392" t="s">
        <v>341</v>
      </c>
      <c r="D249" s="1393"/>
      <c r="E249" s="1041" t="s">
        <v>380</v>
      </c>
      <c r="F249" s="1056" t="s">
        <v>25</v>
      </c>
      <c r="G249" s="1043" t="s">
        <v>24</v>
      </c>
      <c r="H249" s="1038"/>
      <c r="I249" s="1039" t="s">
        <v>342</v>
      </c>
      <c r="J249" s="1040"/>
      <c r="K249" s="1039" t="s">
        <v>27</v>
      </c>
      <c r="L249" s="1045" t="s">
        <v>381</v>
      </c>
      <c r="M249" s="1021"/>
      <c r="N249" s="1025"/>
      <c r="O249" s="1026"/>
      <c r="P249" s="1128"/>
    </row>
    <row r="250" spans="1:16" s="1131" customFormat="1" ht="16.5" x14ac:dyDescent="0.3">
      <c r="A250" s="1020"/>
      <c r="B250" s="1060"/>
      <c r="C250" s="1382"/>
      <c r="D250" s="1383"/>
      <c r="E250" s="1046"/>
      <c r="F250" s="1047"/>
      <c r="G250" s="1048"/>
      <c r="H250" s="1049"/>
      <c r="I250" s="1050">
        <f>IF(C250=0,0,VLOOKUP(C250,Tabla3[],3,FALSE))</f>
        <v>0</v>
      </c>
      <c r="J250" s="1024"/>
      <c r="K250" s="1157">
        <f>+F250*I250</f>
        <v>0</v>
      </c>
      <c r="L250" s="1052">
        <f>E250*I250</f>
        <v>0</v>
      </c>
      <c r="M250" s="1021"/>
      <c r="N250" s="1025"/>
      <c r="O250" s="1026"/>
      <c r="P250" s="1128"/>
    </row>
    <row r="251" spans="1:16" s="1131" customFormat="1" ht="16.5" x14ac:dyDescent="0.3">
      <c r="A251" s="1020"/>
      <c r="B251" s="1060"/>
      <c r="C251" s="1382"/>
      <c r="D251" s="1383"/>
      <c r="E251" s="1057"/>
      <c r="F251" s="1053"/>
      <c r="G251" s="1054"/>
      <c r="H251" s="1021"/>
      <c r="I251" s="1050">
        <f>IF(C251=0,0,VLOOKUP(C251,Tabla3[],3,FALSE))</f>
        <v>0</v>
      </c>
      <c r="J251" s="1024"/>
      <c r="K251" s="1157">
        <f t="shared" ref="K251:K253" si="34">+F251*I251</f>
        <v>0</v>
      </c>
      <c r="L251" s="1052">
        <f t="shared" ref="L251:L253" si="35">E251*I251</f>
        <v>0</v>
      </c>
      <c r="M251" s="1021"/>
      <c r="N251" s="1025"/>
      <c r="O251" s="1026"/>
      <c r="P251" s="1128"/>
    </row>
    <row r="252" spans="1:16" s="1131" customFormat="1" ht="16.5" x14ac:dyDescent="0.3">
      <c r="A252" s="1020"/>
      <c r="B252" s="1060"/>
      <c r="C252" s="1382"/>
      <c r="D252" s="1383"/>
      <c r="E252" s="1057"/>
      <c r="F252" s="1053"/>
      <c r="G252" s="1054"/>
      <c r="H252" s="1021"/>
      <c r="I252" s="1050">
        <f>IF(C252=0,0,VLOOKUP(C252,Tabla3[],3,FALSE))</f>
        <v>0</v>
      </c>
      <c r="J252" s="1024"/>
      <c r="K252" s="1157">
        <f t="shared" si="34"/>
        <v>0</v>
      </c>
      <c r="L252" s="1052">
        <f t="shared" si="35"/>
        <v>0</v>
      </c>
      <c r="M252" s="1021"/>
      <c r="N252" s="1025"/>
      <c r="O252" s="1026"/>
      <c r="P252" s="1128"/>
    </row>
    <row r="253" spans="1:16" s="1131" customFormat="1" ht="16.5" x14ac:dyDescent="0.3">
      <c r="A253" s="1020"/>
      <c r="B253" s="1060"/>
      <c r="C253" s="1384"/>
      <c r="D253" s="1385"/>
      <c r="E253" s="1057"/>
      <c r="F253" s="1053"/>
      <c r="G253" s="1054"/>
      <c r="H253" s="1021"/>
      <c r="I253" s="1050">
        <f>IF(C253=0,0,VLOOKUP(C253,Tabla3[],3,FALSE))</f>
        <v>0</v>
      </c>
      <c r="J253" s="1024"/>
      <c r="K253" s="1157">
        <f t="shared" si="34"/>
        <v>0</v>
      </c>
      <c r="L253" s="1052">
        <f t="shared" si="35"/>
        <v>0</v>
      </c>
      <c r="M253" s="1021"/>
      <c r="N253" s="1025"/>
      <c r="O253" s="1026"/>
      <c r="P253" s="1128"/>
    </row>
    <row r="254" spans="1:16" s="1131" customFormat="1" ht="17.25" thickBot="1" x14ac:dyDescent="0.35">
      <c r="A254" s="1020"/>
      <c r="B254" s="1022"/>
      <c r="C254" s="1021"/>
      <c r="D254" s="1021"/>
      <c r="E254" s="1022"/>
      <c r="F254" s="1022"/>
      <c r="G254" s="1023"/>
      <c r="H254" s="1021"/>
      <c r="I254" s="1024"/>
      <c r="J254" s="1024"/>
      <c r="K254" s="1024"/>
      <c r="L254" s="1021"/>
      <c r="M254" s="1021"/>
      <c r="N254" s="1025"/>
      <c r="O254" s="1026"/>
      <c r="P254" s="1128"/>
    </row>
    <row r="255" spans="1:16" s="1131" customFormat="1" ht="17.25" thickBot="1" x14ac:dyDescent="0.35">
      <c r="A255" s="1020"/>
      <c r="B255" s="1022"/>
      <c r="C255" s="1021"/>
      <c r="D255" s="1021"/>
      <c r="E255" s="1022"/>
      <c r="F255" s="1408" t="s">
        <v>387</v>
      </c>
      <c r="G255" s="1409"/>
      <c r="H255" s="1409"/>
      <c r="I255" s="1410"/>
      <c r="J255" s="1024"/>
      <c r="K255" s="1158">
        <f>+SUM(K250:K253)</f>
        <v>0</v>
      </c>
      <c r="L255" s="1055">
        <f>+SUM(L250:L253)</f>
        <v>0</v>
      </c>
      <c r="M255" s="1021"/>
      <c r="N255" s="1025"/>
      <c r="O255" s="1026"/>
      <c r="P255" s="1128"/>
    </row>
    <row r="256" spans="1:16" s="1131" customFormat="1" ht="17.25" thickBot="1" x14ac:dyDescent="0.35">
      <c r="A256" s="1020"/>
      <c r="B256" s="1022"/>
      <c r="C256" s="1021"/>
      <c r="D256" s="1021"/>
      <c r="E256" s="1022"/>
      <c r="F256" s="1022"/>
      <c r="G256" s="1023"/>
      <c r="H256" s="1021"/>
      <c r="I256" s="1024"/>
      <c r="J256" s="1024"/>
      <c r="K256" s="1024"/>
      <c r="L256" s="1021"/>
      <c r="M256" s="1021"/>
      <c r="N256" s="1025"/>
      <c r="O256" s="1026"/>
      <c r="P256" s="1128"/>
    </row>
    <row r="257" spans="1:16" s="1131" customFormat="1" ht="17.25" thickBot="1" x14ac:dyDescent="0.35">
      <c r="A257" s="1020"/>
      <c r="B257" s="1389" t="s">
        <v>345</v>
      </c>
      <c r="C257" s="1390"/>
      <c r="D257" s="1390"/>
      <c r="E257" s="1390"/>
      <c r="F257" s="1390"/>
      <c r="G257" s="1391"/>
      <c r="H257" s="1021"/>
      <c r="I257" s="1024"/>
      <c r="J257" s="1024"/>
      <c r="K257" s="1024"/>
      <c r="L257" s="1021"/>
      <c r="M257" s="1021"/>
      <c r="N257" s="1025"/>
      <c r="O257" s="1026"/>
      <c r="P257" s="1128"/>
    </row>
    <row r="258" spans="1:16" s="1131" customFormat="1" ht="16.5" x14ac:dyDescent="0.3">
      <c r="A258" s="1020"/>
      <c r="B258" s="1056" t="s">
        <v>49</v>
      </c>
      <c r="C258" s="1392" t="s">
        <v>341</v>
      </c>
      <c r="D258" s="1393"/>
      <c r="E258" s="1041" t="s">
        <v>380</v>
      </c>
      <c r="F258" s="1056" t="s">
        <v>25</v>
      </c>
      <c r="G258" s="1043" t="s">
        <v>24</v>
      </c>
      <c r="H258" s="1038"/>
      <c r="I258" s="1039" t="s">
        <v>342</v>
      </c>
      <c r="J258" s="1040"/>
      <c r="K258" s="1039" t="s">
        <v>27</v>
      </c>
      <c r="L258" s="1045" t="s">
        <v>381</v>
      </c>
      <c r="M258" s="1021"/>
      <c r="N258" s="1025"/>
      <c r="O258" s="1026"/>
      <c r="P258" s="1128"/>
    </row>
    <row r="259" spans="1:16" s="1131" customFormat="1" ht="16.5" customHeight="1" x14ac:dyDescent="0.3">
      <c r="A259" s="1020"/>
      <c r="B259" s="1060">
        <v>1</v>
      </c>
      <c r="C259" s="1420" t="s">
        <v>941</v>
      </c>
      <c r="D259" s="1420"/>
      <c r="E259" s="1046">
        <f>I234</f>
        <v>32</v>
      </c>
      <c r="F259" s="1047">
        <v>1</v>
      </c>
      <c r="G259" s="1050" t="str">
        <f>K234</f>
        <v>m²</v>
      </c>
      <c r="H259" s="1049"/>
      <c r="I259" s="1050">
        <v>85</v>
      </c>
      <c r="J259" s="1024"/>
      <c r="K259" s="1157">
        <f>+F259*I259</f>
        <v>85</v>
      </c>
      <c r="L259" s="1052">
        <f>E259*I259</f>
        <v>2720</v>
      </c>
      <c r="M259" s="1021"/>
      <c r="N259" s="1025"/>
      <c r="O259" s="1026"/>
      <c r="P259" s="1128"/>
    </row>
    <row r="260" spans="1:16" s="1131" customFormat="1" ht="16.5" x14ac:dyDescent="0.3">
      <c r="A260" s="1020"/>
      <c r="B260" s="1060"/>
      <c r="C260" s="1411"/>
      <c r="D260" s="1411"/>
      <c r="E260" s="1046"/>
      <c r="F260" s="1047"/>
      <c r="G260" s="1048"/>
      <c r="H260" s="1021"/>
      <c r="I260" s="1050">
        <f>IF(C260=0,0,VLOOKUP(C260,Tabla2[],3,FALSE))</f>
        <v>0</v>
      </c>
      <c r="J260" s="1024"/>
      <c r="K260" s="1157">
        <f>+F260*I260</f>
        <v>0</v>
      </c>
      <c r="L260" s="1052">
        <f t="shared" ref="L260:L261" si="36">E260*I260</f>
        <v>0</v>
      </c>
      <c r="M260" s="1021"/>
      <c r="N260" s="1025"/>
      <c r="O260" s="1026"/>
      <c r="P260" s="1128"/>
    </row>
    <row r="261" spans="1:16" s="1131" customFormat="1" ht="16.5" x14ac:dyDescent="0.3">
      <c r="A261" s="1020"/>
      <c r="B261" s="1060"/>
      <c r="C261" s="1412"/>
      <c r="D261" s="1412"/>
      <c r="E261" s="1046"/>
      <c r="F261" s="1053"/>
      <c r="G261" s="1048"/>
      <c r="H261" s="1021"/>
      <c r="I261" s="1050">
        <f>IF(C261=0,0,VLOOKUP(C261,Tabla2[],3,FALSE))</f>
        <v>0</v>
      </c>
      <c r="J261" s="1024"/>
      <c r="K261" s="1157">
        <f t="shared" ref="K261" si="37">+F261*I261</f>
        <v>0</v>
      </c>
      <c r="L261" s="1052">
        <f t="shared" si="36"/>
        <v>0</v>
      </c>
      <c r="M261" s="1021"/>
      <c r="N261" s="1025"/>
      <c r="O261" s="1026"/>
      <c r="P261" s="1128"/>
    </row>
    <row r="262" spans="1:16" s="1131" customFormat="1" ht="17.25" thickBot="1" x14ac:dyDescent="0.35">
      <c r="A262" s="1020"/>
      <c r="B262" s="1022"/>
      <c r="C262" s="1021"/>
      <c r="D262" s="1021"/>
      <c r="E262" s="1022"/>
      <c r="F262" s="1022"/>
      <c r="G262" s="1023"/>
      <c r="H262" s="1021"/>
      <c r="I262" s="1024"/>
      <c r="J262" s="1024"/>
      <c r="K262" s="1024"/>
      <c r="L262" s="1021"/>
      <c r="M262" s="1021"/>
      <c r="N262" s="1025"/>
      <c r="O262" s="1026"/>
      <c r="P262" s="1128"/>
    </row>
    <row r="263" spans="1:16" ht="17.25" thickBot="1" x14ac:dyDescent="0.35">
      <c r="A263" s="1020"/>
      <c r="B263" s="1022"/>
      <c r="C263" s="1021"/>
      <c r="D263" s="1021"/>
      <c r="E263" s="1022"/>
      <c r="F263" s="1408" t="s">
        <v>346</v>
      </c>
      <c r="G263" s="1409"/>
      <c r="H263" s="1409"/>
      <c r="I263" s="1410"/>
      <c r="J263" s="1024"/>
      <c r="K263" s="1158">
        <f>+SUM(K259:K261)</f>
        <v>85</v>
      </c>
      <c r="L263" s="1055">
        <f>+SUM(L259:L261)</f>
        <v>2720</v>
      </c>
      <c r="M263" s="1021"/>
      <c r="N263" s="1025"/>
      <c r="O263" s="1026"/>
      <c r="P263" s="1128"/>
    </row>
    <row r="264" spans="1:16" ht="16.5" x14ac:dyDescent="0.3">
      <c r="A264" s="1020"/>
      <c r="B264" s="1022"/>
      <c r="C264" s="1021"/>
      <c r="D264" s="1021"/>
      <c r="E264" s="1022"/>
      <c r="F264" s="1022"/>
      <c r="G264" s="1023"/>
      <c r="H264" s="1021"/>
      <c r="I264" s="1024"/>
      <c r="J264" s="1024"/>
      <c r="K264" s="1024"/>
      <c r="L264" s="1021"/>
      <c r="M264" s="1021"/>
      <c r="N264" s="1025"/>
      <c r="O264" s="1026"/>
      <c r="P264" s="1128"/>
    </row>
    <row r="265" spans="1:16" ht="15" customHeight="1" thickBot="1" x14ac:dyDescent="0.35">
      <c r="A265" s="1020"/>
      <c r="B265" s="1022"/>
      <c r="C265" s="1021"/>
      <c r="D265" s="1021"/>
      <c r="E265" s="1022"/>
      <c r="F265" s="1022"/>
      <c r="G265" s="1023"/>
      <c r="H265" s="1021"/>
      <c r="I265" s="1024"/>
      <c r="J265" s="1024"/>
      <c r="K265" s="1024"/>
      <c r="L265" s="1021"/>
      <c r="M265" s="1021"/>
      <c r="N265" s="1025"/>
      <c r="O265" s="1026"/>
      <c r="P265" s="1128"/>
    </row>
    <row r="266" spans="1:16" ht="17.25" thickBot="1" x14ac:dyDescent="0.35">
      <c r="A266" s="1020"/>
      <c r="B266" s="1022"/>
      <c r="C266" s="1021"/>
      <c r="D266" s="1021"/>
      <c r="E266" s="1022"/>
      <c r="F266" s="1408" t="s">
        <v>388</v>
      </c>
      <c r="G266" s="1409"/>
      <c r="H266" s="1409"/>
      <c r="I266" s="1410"/>
      <c r="J266" s="1024"/>
      <c r="K266" s="1158">
        <f>(+K246+K255+K263)</f>
        <v>215</v>
      </c>
      <c r="L266" s="1055">
        <f>(+L246+L255+L263)</f>
        <v>12800</v>
      </c>
      <c r="M266" s="1021"/>
      <c r="N266" s="1065"/>
      <c r="O266" s="1066"/>
      <c r="P266" s="1130"/>
    </row>
    <row r="267" spans="1:16" ht="7.5" customHeight="1" thickBot="1" x14ac:dyDescent="0.35">
      <c r="A267" s="1020"/>
      <c r="B267" s="1022"/>
      <c r="C267" s="1021"/>
      <c r="D267" s="1021"/>
      <c r="E267" s="1022"/>
      <c r="F267" s="1022"/>
      <c r="G267" s="1023"/>
      <c r="H267" s="1021"/>
      <c r="I267" s="1024"/>
      <c r="J267" s="1024"/>
      <c r="K267" s="1024"/>
      <c r="L267" s="1021"/>
      <c r="M267" s="1021"/>
      <c r="N267" s="1065"/>
      <c r="O267" s="1067"/>
      <c r="P267" s="1130"/>
    </row>
    <row r="268" spans="1:16" ht="17.25" thickBot="1" x14ac:dyDescent="0.35">
      <c r="A268" s="1020"/>
      <c r="B268" s="1022"/>
      <c r="C268" s="1021"/>
      <c r="D268" s="1021"/>
      <c r="E268" s="1022"/>
      <c r="F268" s="1408" t="s">
        <v>384</v>
      </c>
      <c r="G268" s="1409"/>
      <c r="H268" s="1409"/>
      <c r="I268" s="1410"/>
      <c r="J268" s="1024"/>
      <c r="K268" s="1158">
        <f>K266*$N$2</f>
        <v>86</v>
      </c>
      <c r="L268" s="1055">
        <f>L266*$N$2</f>
        <v>5120</v>
      </c>
      <c r="M268" s="1021"/>
      <c r="N268" s="1025"/>
      <c r="O268" s="1026"/>
      <c r="P268" s="1128"/>
    </row>
    <row r="269" spans="1:16" ht="7.5" customHeight="1" thickBot="1" x14ac:dyDescent="0.35">
      <c r="A269" s="1020"/>
      <c r="B269" s="1022"/>
      <c r="C269" s="1021"/>
      <c r="D269" s="1021"/>
      <c r="E269" s="1022"/>
      <c r="F269" s="1022"/>
      <c r="G269" s="1023"/>
      <c r="H269" s="1021"/>
      <c r="I269" s="1024"/>
      <c r="J269" s="1024"/>
      <c r="K269" s="1024"/>
      <c r="L269" s="1021"/>
      <c r="M269" s="1021"/>
      <c r="N269" s="1025"/>
      <c r="O269" s="1026"/>
      <c r="P269" s="1128"/>
    </row>
    <row r="270" spans="1:16" ht="17.25" thickBot="1" x14ac:dyDescent="0.35">
      <c r="A270" s="1020"/>
      <c r="B270" s="1022"/>
      <c r="C270" s="1021"/>
      <c r="D270" s="1021"/>
      <c r="E270" s="1022"/>
      <c r="F270" s="1408" t="s">
        <v>385</v>
      </c>
      <c r="G270" s="1409"/>
      <c r="H270" s="1409"/>
      <c r="I270" s="1410"/>
      <c r="J270" s="1024"/>
      <c r="K270" s="1158">
        <f>+K266+K268</f>
        <v>301</v>
      </c>
      <c r="L270" s="1055">
        <f>+L266+L268</f>
        <v>17920</v>
      </c>
      <c r="M270" s="1021"/>
      <c r="N270" s="1025"/>
      <c r="O270" s="1026"/>
      <c r="P270" s="1128"/>
    </row>
    <row r="271" spans="1:16" ht="17.25" thickBot="1" x14ac:dyDescent="0.35">
      <c r="A271" s="1020"/>
      <c r="B271" s="1022"/>
      <c r="C271" s="1021"/>
      <c r="D271" s="1021"/>
      <c r="E271" s="1022"/>
      <c r="F271" s="1061"/>
      <c r="G271" s="1062"/>
      <c r="H271" s="1063"/>
      <c r="I271" s="1064"/>
      <c r="J271" s="1024"/>
      <c r="K271" s="1159"/>
      <c r="L271" s="1068">
        <f>L270/I234</f>
        <v>560</v>
      </c>
      <c r="M271" s="1069">
        <f>(K270-L271)*I234</f>
        <v>-8288</v>
      </c>
      <c r="N271" s="1025"/>
      <c r="O271" s="1026"/>
      <c r="P271" s="1128"/>
    </row>
    <row r="274" spans="1:17" ht="16.5" x14ac:dyDescent="0.3">
      <c r="A274" s="1020"/>
      <c r="B274" s="1105" t="s">
        <v>379</v>
      </c>
      <c r="C274" s="1038"/>
      <c r="D274" s="1414" t="s">
        <v>341</v>
      </c>
      <c r="E274" s="1414"/>
      <c r="F274" s="1414"/>
      <c r="G274" s="1414"/>
      <c r="H274" s="1038"/>
      <c r="I274" s="1039" t="s">
        <v>25</v>
      </c>
      <c r="J274" s="1040"/>
      <c r="K274" s="1039" t="s">
        <v>24</v>
      </c>
      <c r="L274" s="1021"/>
      <c r="M274" s="1021"/>
      <c r="N274" s="1025"/>
      <c r="O274" s="1026"/>
      <c r="P274" s="1128"/>
    </row>
    <row r="275" spans="1:17" s="1037" customFormat="1" ht="30.75" customHeight="1" x14ac:dyDescent="0.25">
      <c r="A275" s="1033"/>
      <c r="B275" s="1074">
        <f>'(01)A. TRABAJO EXTRA.'!B81</f>
        <v>611.01</v>
      </c>
      <c r="C275" s="1034"/>
      <c r="D275" s="1400" t="str">
        <f>'(01)A. TRABAJO EXTRA.'!C81</f>
        <v>PINTURA DE MUROS</v>
      </c>
      <c r="E275" s="1401"/>
      <c r="F275" s="1401"/>
      <c r="G275" s="1401"/>
      <c r="H275" s="1075"/>
      <c r="I275" s="1074">
        <f>'(01)A. TRABAJO EXTRA.'!G81</f>
        <v>80</v>
      </c>
      <c r="J275" s="1076"/>
      <c r="K275" s="1155" t="str">
        <f>'(01)A. TRABAJO EXTRA.'!F81</f>
        <v>m²</v>
      </c>
      <c r="L275" s="1034"/>
      <c r="M275" s="1034"/>
      <c r="N275" s="1035"/>
      <c r="O275" s="1036"/>
      <c r="P275" s="1129"/>
      <c r="Q275" s="1132"/>
    </row>
    <row r="276" spans="1:17" ht="17.25" thickBot="1" x14ac:dyDescent="0.35">
      <c r="A276" s="1020"/>
      <c r="B276" s="1022"/>
      <c r="C276" s="1021"/>
      <c r="D276" s="1021"/>
      <c r="E276" s="1022"/>
      <c r="F276" s="1022"/>
      <c r="G276" s="1023"/>
      <c r="H276" s="1021"/>
      <c r="I276" s="1024"/>
      <c r="J276" s="1024"/>
      <c r="K276" s="1024"/>
      <c r="L276" s="1021"/>
      <c r="M276" s="1021"/>
      <c r="N276" s="1025"/>
      <c r="O276" s="1026"/>
      <c r="P276" s="1128"/>
    </row>
    <row r="277" spans="1:17" ht="17.25" thickBot="1" x14ac:dyDescent="0.35">
      <c r="A277" s="1020"/>
      <c r="B277" s="1389" t="s">
        <v>343</v>
      </c>
      <c r="C277" s="1390"/>
      <c r="D277" s="1390"/>
      <c r="E277" s="1390"/>
      <c r="F277" s="1390"/>
      <c r="G277" s="1391"/>
      <c r="H277" s="1021"/>
      <c r="I277" s="1024"/>
      <c r="J277" s="1024"/>
      <c r="K277" s="1024"/>
      <c r="L277" s="1021"/>
      <c r="M277" s="1021"/>
      <c r="N277" s="1025"/>
      <c r="O277" s="1026"/>
      <c r="P277" s="1128"/>
    </row>
    <row r="278" spans="1:17" ht="16.5" x14ac:dyDescent="0.3">
      <c r="A278" s="1020"/>
      <c r="B278" s="1042" t="s">
        <v>49</v>
      </c>
      <c r="C278" s="1406" t="s">
        <v>341</v>
      </c>
      <c r="D278" s="1407"/>
      <c r="E278" s="1041" t="s">
        <v>380</v>
      </c>
      <c r="F278" s="1042" t="s">
        <v>25</v>
      </c>
      <c r="G278" s="1043" t="s">
        <v>24</v>
      </c>
      <c r="H278" s="1044"/>
      <c r="I278" s="1039" t="s">
        <v>342</v>
      </c>
      <c r="J278" s="1040"/>
      <c r="K278" s="1156" t="s">
        <v>27</v>
      </c>
      <c r="L278" s="1045" t="s">
        <v>381</v>
      </c>
      <c r="M278" s="1021"/>
      <c r="N278" s="1025"/>
      <c r="O278" s="1026"/>
      <c r="P278" s="1128"/>
    </row>
    <row r="279" spans="1:17" ht="16.5" customHeight="1" x14ac:dyDescent="0.3">
      <c r="A279" s="1020"/>
      <c r="B279" s="1175">
        <v>1</v>
      </c>
      <c r="C279" s="1422" t="s">
        <v>497</v>
      </c>
      <c r="D279" s="1417"/>
      <c r="E279" s="1046">
        <f>I275</f>
        <v>80</v>
      </c>
      <c r="F279" s="1177">
        <v>0.04</v>
      </c>
      <c r="G279" s="1048" t="s">
        <v>360</v>
      </c>
      <c r="H279" s="1049"/>
      <c r="I279" s="1050">
        <f>IF(C279=0,0,VLOOKUP(C279,Tabla1[],3,FALSE))</f>
        <v>25</v>
      </c>
      <c r="J279" s="1051"/>
      <c r="K279" s="1157">
        <f>+F279*I279</f>
        <v>1</v>
      </c>
      <c r="L279" s="1052">
        <f>E279*I279</f>
        <v>2000</v>
      </c>
      <c r="M279" s="1021"/>
      <c r="N279" s="1025"/>
      <c r="O279" s="1026"/>
      <c r="P279" s="1128"/>
    </row>
    <row r="280" spans="1:17" ht="16.5" customHeight="1" x14ac:dyDescent="0.3">
      <c r="A280" s="1020"/>
      <c r="B280" s="1175">
        <v>2</v>
      </c>
      <c r="C280" s="1422" t="s">
        <v>499</v>
      </c>
      <c r="D280" s="1417"/>
      <c r="E280" s="1046">
        <f>I275*0.9</f>
        <v>72</v>
      </c>
      <c r="F280" s="1177">
        <v>0.02</v>
      </c>
      <c r="G280" s="1048" t="str">
        <f>IF(C280=0,0,VLOOKUP(C280,Tabla1[],2,FALSE))</f>
        <v>Unidad</v>
      </c>
      <c r="H280" s="1049"/>
      <c r="I280" s="1050">
        <f>IF(C280=0,0,VLOOKUP(C280,Tabla1[],3,FALSE))</f>
        <v>50</v>
      </c>
      <c r="J280" s="1051"/>
      <c r="K280" s="1157">
        <f t="shared" ref="K280:K285" si="38">+F280*I280</f>
        <v>1</v>
      </c>
      <c r="L280" s="1052">
        <f t="shared" ref="L280:L285" si="39">E280*I280</f>
        <v>3600</v>
      </c>
      <c r="M280" s="1021"/>
      <c r="N280" s="1025"/>
      <c r="O280" s="1026"/>
      <c r="P280" s="1128"/>
    </row>
    <row r="281" spans="1:17" ht="16.5" x14ac:dyDescent="0.3">
      <c r="A281" s="1020"/>
      <c r="B281" s="1175">
        <v>3</v>
      </c>
      <c r="C281" s="1422" t="s">
        <v>663</v>
      </c>
      <c r="D281" s="1417"/>
      <c r="E281" s="1046">
        <f>I275*0.04</f>
        <v>3.2</v>
      </c>
      <c r="F281" s="1177">
        <v>0.01</v>
      </c>
      <c r="G281" s="1048" t="str">
        <f>IF(C281=0,0,VLOOKUP(C281,Tabla1[],2,FALSE))</f>
        <v>Cubeta</v>
      </c>
      <c r="H281" s="1049"/>
      <c r="I281" s="1050">
        <f>IF(C281=0,0,VLOOKUP(C281,Tabla1[],3,FALSE))</f>
        <v>1500</v>
      </c>
      <c r="J281" s="1051"/>
      <c r="K281" s="1157">
        <f t="shared" si="38"/>
        <v>15</v>
      </c>
      <c r="L281" s="1052">
        <f t="shared" si="39"/>
        <v>4800</v>
      </c>
      <c r="M281" s="1021"/>
      <c r="N281" s="1025"/>
      <c r="O281" s="1026"/>
      <c r="P281" s="1128"/>
    </row>
    <row r="282" spans="1:17" ht="16.5" x14ac:dyDescent="0.3">
      <c r="A282" s="1020"/>
      <c r="B282" s="1175">
        <v>4</v>
      </c>
      <c r="C282" s="1422" t="s">
        <v>470</v>
      </c>
      <c r="D282" s="1417"/>
      <c r="E282" s="1046"/>
      <c r="F282" s="1177">
        <v>0.02</v>
      </c>
      <c r="G282" s="1048" t="str">
        <f>IF(C282=0,0,VLOOKUP(C282,Tabla1[],2,FALSE))</f>
        <v>Unidad</v>
      </c>
      <c r="H282" s="1049"/>
      <c r="I282" s="1050">
        <f>IF(C282=0,0,VLOOKUP(C282,Tabla1[],3,FALSE))</f>
        <v>50</v>
      </c>
      <c r="J282" s="1051"/>
      <c r="K282" s="1157">
        <f t="shared" si="38"/>
        <v>1</v>
      </c>
      <c r="L282" s="1052">
        <f t="shared" si="39"/>
        <v>0</v>
      </c>
      <c r="M282" s="1021"/>
      <c r="N282" s="1025"/>
      <c r="O282" s="1026"/>
      <c r="P282" s="1128"/>
    </row>
    <row r="283" spans="1:17" ht="16.5" x14ac:dyDescent="0.3">
      <c r="A283" s="1020"/>
      <c r="B283" s="1175">
        <v>5</v>
      </c>
      <c r="C283" s="1422" t="s">
        <v>756</v>
      </c>
      <c r="D283" s="1417"/>
      <c r="E283" s="1046"/>
      <c r="F283" s="1177">
        <v>0.04</v>
      </c>
      <c r="G283" s="1048" t="str">
        <f>IF(C283=0,0,VLOOKUP(C283,Tabla1[],2,FALSE))</f>
        <v>Libra</v>
      </c>
      <c r="H283" s="1049"/>
      <c r="I283" s="1050">
        <f>IF(C283=0,0,VLOOKUP(C283,Tabla1[],3,FALSE))</f>
        <v>25</v>
      </c>
      <c r="J283" s="1051"/>
      <c r="K283" s="1157">
        <f t="shared" si="38"/>
        <v>1</v>
      </c>
      <c r="L283" s="1052">
        <f t="shared" si="39"/>
        <v>0</v>
      </c>
      <c r="M283" s="1021"/>
      <c r="N283" s="1025"/>
      <c r="O283" s="1026"/>
      <c r="P283" s="1128"/>
    </row>
    <row r="284" spans="1:17" ht="16.5" x14ac:dyDescent="0.3">
      <c r="A284" s="1020"/>
      <c r="B284" s="1175">
        <v>6</v>
      </c>
      <c r="C284" s="1417" t="s">
        <v>689</v>
      </c>
      <c r="D284" s="1420"/>
      <c r="E284" s="1046"/>
      <c r="F284" s="1177">
        <v>0.04</v>
      </c>
      <c r="G284" s="1048" t="str">
        <f>IF(C284=0,0,VLOOKUP(C284,Tabla1[],2,FALSE))</f>
        <v>Unidad</v>
      </c>
      <c r="H284" s="1049"/>
      <c r="I284" s="1050">
        <f>IF(C284=0,0,VLOOKUP(C284,Tabla1[],3,FALSE))</f>
        <v>100</v>
      </c>
      <c r="J284" s="1051"/>
      <c r="K284" s="1157">
        <f t="shared" si="38"/>
        <v>4</v>
      </c>
      <c r="L284" s="1052">
        <f t="shared" si="39"/>
        <v>0</v>
      </c>
      <c r="M284" s="1021"/>
      <c r="N284" s="1025"/>
      <c r="O284" s="1026"/>
      <c r="P284" s="1128"/>
    </row>
    <row r="285" spans="1:17" ht="16.5" x14ac:dyDescent="0.3">
      <c r="A285" s="1020"/>
      <c r="B285" s="1175">
        <v>7</v>
      </c>
      <c r="C285" s="1417" t="s">
        <v>641</v>
      </c>
      <c r="D285" s="1420"/>
      <c r="E285" s="1046"/>
      <c r="F285" s="1177">
        <v>0.02</v>
      </c>
      <c r="G285" s="1048" t="str">
        <f>IF(C285=0,0,VLOOKUP(C285,Tabla1[],2,FALSE))</f>
        <v>Unidad</v>
      </c>
      <c r="H285" s="1049"/>
      <c r="I285" s="1050">
        <f>IF(C285=0,0,VLOOKUP(C285,Tabla1[],3,FALSE))</f>
        <v>50</v>
      </c>
      <c r="J285" s="1051"/>
      <c r="K285" s="1157">
        <f t="shared" si="38"/>
        <v>1</v>
      </c>
      <c r="L285" s="1052">
        <f t="shared" si="39"/>
        <v>0</v>
      </c>
      <c r="M285" s="1021"/>
      <c r="N285" s="1025"/>
      <c r="O285" s="1026"/>
      <c r="P285" s="1128"/>
    </row>
    <row r="286" spans="1:17" ht="17.25" thickBot="1" x14ac:dyDescent="0.35">
      <c r="A286" s="1020"/>
      <c r="B286" s="1022"/>
      <c r="C286" s="1021"/>
      <c r="D286" s="1021"/>
      <c r="E286" s="1022"/>
      <c r="F286" s="1022"/>
      <c r="G286" s="1023"/>
      <c r="H286" s="1021"/>
      <c r="I286" s="1024"/>
      <c r="J286" s="1024"/>
      <c r="K286" s="1024"/>
      <c r="L286" s="1021"/>
      <c r="M286" s="1021"/>
      <c r="N286" s="1025"/>
      <c r="O286" s="1026"/>
      <c r="P286" s="1128"/>
    </row>
    <row r="287" spans="1:17" ht="17.25" thickBot="1" x14ac:dyDescent="0.35">
      <c r="A287" s="1020"/>
      <c r="B287" s="1022"/>
      <c r="C287" s="1021"/>
      <c r="D287" s="1021"/>
      <c r="E287" s="1022"/>
      <c r="F287" s="1408" t="s">
        <v>344</v>
      </c>
      <c r="G287" s="1409"/>
      <c r="H287" s="1409"/>
      <c r="I287" s="1410"/>
      <c r="J287" s="1024"/>
      <c r="K287" s="1158">
        <f>+SUM(K279:K285)</f>
        <v>24</v>
      </c>
      <c r="L287" s="1055">
        <f>+SUM(L279:L285)</f>
        <v>10400</v>
      </c>
      <c r="M287" s="1021"/>
      <c r="N287" s="1025"/>
      <c r="O287" s="1026"/>
      <c r="P287" s="1128"/>
    </row>
    <row r="288" spans="1:17" s="1131" customFormat="1" ht="17.25" thickBot="1" x14ac:dyDescent="0.35">
      <c r="A288" s="1020"/>
      <c r="B288" s="1022"/>
      <c r="C288" s="1021"/>
      <c r="D288" s="1021"/>
      <c r="E288" s="1022"/>
      <c r="F288" s="1022"/>
      <c r="G288" s="1023"/>
      <c r="H288" s="1021"/>
      <c r="I288" s="1024"/>
      <c r="J288" s="1024"/>
      <c r="K288" s="1024"/>
      <c r="L288" s="1021"/>
      <c r="M288" s="1021"/>
      <c r="N288" s="1025"/>
      <c r="O288" s="1026"/>
      <c r="P288" s="1128"/>
    </row>
    <row r="289" spans="1:16" s="1131" customFormat="1" ht="17.25" thickBot="1" x14ac:dyDescent="0.35">
      <c r="A289" s="1020"/>
      <c r="B289" s="1389" t="s">
        <v>382</v>
      </c>
      <c r="C289" s="1390"/>
      <c r="D289" s="1390"/>
      <c r="E289" s="1390"/>
      <c r="F289" s="1390"/>
      <c r="G289" s="1391"/>
      <c r="H289" s="1021"/>
      <c r="I289" s="1024"/>
      <c r="J289" s="1024"/>
      <c r="K289" s="1024"/>
      <c r="L289" s="1021"/>
      <c r="M289" s="1021"/>
      <c r="N289" s="1025"/>
      <c r="O289" s="1026"/>
      <c r="P289" s="1128"/>
    </row>
    <row r="290" spans="1:16" s="1131" customFormat="1" ht="16.5" x14ac:dyDescent="0.3">
      <c r="A290" s="1020"/>
      <c r="B290" s="1056" t="s">
        <v>49</v>
      </c>
      <c r="C290" s="1392" t="s">
        <v>341</v>
      </c>
      <c r="D290" s="1393"/>
      <c r="E290" s="1041" t="s">
        <v>380</v>
      </c>
      <c r="F290" s="1056" t="s">
        <v>25</v>
      </c>
      <c r="G290" s="1043" t="s">
        <v>24</v>
      </c>
      <c r="H290" s="1038"/>
      <c r="I290" s="1039" t="s">
        <v>342</v>
      </c>
      <c r="J290" s="1040"/>
      <c r="K290" s="1039" t="s">
        <v>27</v>
      </c>
      <c r="L290" s="1045" t="s">
        <v>381</v>
      </c>
      <c r="M290" s="1021"/>
      <c r="N290" s="1025"/>
      <c r="O290" s="1026"/>
      <c r="P290" s="1128"/>
    </row>
    <row r="291" spans="1:16" s="1131" customFormat="1" ht="16.5" x14ac:dyDescent="0.3">
      <c r="A291" s="1020"/>
      <c r="B291" s="1060"/>
      <c r="C291" s="1382"/>
      <c r="D291" s="1383"/>
      <c r="E291" s="1046"/>
      <c r="F291" s="1047"/>
      <c r="G291" s="1048"/>
      <c r="H291" s="1049"/>
      <c r="I291" s="1050">
        <f>IF(C291=0,0,VLOOKUP(C291,Tabla3[],3,FALSE))</f>
        <v>0</v>
      </c>
      <c r="J291" s="1024"/>
      <c r="K291" s="1157">
        <f>+F291*I291</f>
        <v>0</v>
      </c>
      <c r="L291" s="1052">
        <f>E291*I291</f>
        <v>0</v>
      </c>
      <c r="M291" s="1021"/>
      <c r="N291" s="1025"/>
      <c r="O291" s="1026"/>
      <c r="P291" s="1128"/>
    </row>
    <row r="292" spans="1:16" s="1131" customFormat="1" ht="16.5" x14ac:dyDescent="0.3">
      <c r="A292" s="1020"/>
      <c r="B292" s="1060"/>
      <c r="C292" s="1382"/>
      <c r="D292" s="1383"/>
      <c r="E292" s="1057"/>
      <c r="F292" s="1053"/>
      <c r="G292" s="1054"/>
      <c r="H292" s="1021"/>
      <c r="I292" s="1050">
        <f>IF(C292=0,0,VLOOKUP(C292,Tabla3[],3,FALSE))</f>
        <v>0</v>
      </c>
      <c r="J292" s="1024"/>
      <c r="K292" s="1157">
        <f t="shared" ref="K292:K294" si="40">+F292*I292</f>
        <v>0</v>
      </c>
      <c r="L292" s="1052">
        <f t="shared" ref="L292:L294" si="41">E292*I292</f>
        <v>0</v>
      </c>
      <c r="M292" s="1021"/>
      <c r="N292" s="1025"/>
      <c r="O292" s="1026"/>
      <c r="P292" s="1128"/>
    </row>
    <row r="293" spans="1:16" s="1131" customFormat="1" ht="16.5" x14ac:dyDescent="0.3">
      <c r="A293" s="1020"/>
      <c r="B293" s="1060"/>
      <c r="C293" s="1382"/>
      <c r="D293" s="1383"/>
      <c r="E293" s="1057"/>
      <c r="F293" s="1053"/>
      <c r="G293" s="1054"/>
      <c r="H293" s="1021"/>
      <c r="I293" s="1050">
        <f>IF(C293=0,0,VLOOKUP(C293,Tabla3[],3,FALSE))</f>
        <v>0</v>
      </c>
      <c r="J293" s="1024"/>
      <c r="K293" s="1157">
        <f t="shared" si="40"/>
        <v>0</v>
      </c>
      <c r="L293" s="1052">
        <f t="shared" si="41"/>
        <v>0</v>
      </c>
      <c r="M293" s="1021"/>
      <c r="N293" s="1025"/>
      <c r="O293" s="1026"/>
      <c r="P293" s="1128"/>
    </row>
    <row r="294" spans="1:16" s="1131" customFormat="1" ht="16.5" x14ac:dyDescent="0.3">
      <c r="A294" s="1020"/>
      <c r="B294" s="1060"/>
      <c r="C294" s="1384"/>
      <c r="D294" s="1385"/>
      <c r="E294" s="1057"/>
      <c r="F294" s="1053"/>
      <c r="G294" s="1054"/>
      <c r="H294" s="1021"/>
      <c r="I294" s="1050">
        <f>IF(C294=0,0,VLOOKUP(C294,Tabla3[],3,FALSE))</f>
        <v>0</v>
      </c>
      <c r="J294" s="1024"/>
      <c r="K294" s="1157">
        <f t="shared" si="40"/>
        <v>0</v>
      </c>
      <c r="L294" s="1052">
        <f t="shared" si="41"/>
        <v>0</v>
      </c>
      <c r="M294" s="1021"/>
      <c r="N294" s="1025"/>
      <c r="O294" s="1026"/>
      <c r="P294" s="1128"/>
    </row>
    <row r="295" spans="1:16" s="1131" customFormat="1" ht="17.25" thickBot="1" x14ac:dyDescent="0.35">
      <c r="A295" s="1020"/>
      <c r="B295" s="1022"/>
      <c r="C295" s="1021"/>
      <c r="D295" s="1021"/>
      <c r="E295" s="1022"/>
      <c r="F295" s="1022"/>
      <c r="G295" s="1023"/>
      <c r="H295" s="1021"/>
      <c r="I295" s="1024"/>
      <c r="J295" s="1024"/>
      <c r="K295" s="1024"/>
      <c r="L295" s="1021"/>
      <c r="M295" s="1021"/>
      <c r="N295" s="1025"/>
      <c r="O295" s="1026"/>
      <c r="P295" s="1128"/>
    </row>
    <row r="296" spans="1:16" s="1131" customFormat="1" ht="17.25" thickBot="1" x14ac:dyDescent="0.35">
      <c r="A296" s="1020"/>
      <c r="B296" s="1022"/>
      <c r="C296" s="1021"/>
      <c r="D296" s="1021"/>
      <c r="E296" s="1022"/>
      <c r="F296" s="1408" t="s">
        <v>387</v>
      </c>
      <c r="G296" s="1409"/>
      <c r="H296" s="1409"/>
      <c r="I296" s="1410"/>
      <c r="J296" s="1024"/>
      <c r="K296" s="1158">
        <f>+SUM(K291:K294)</f>
        <v>0</v>
      </c>
      <c r="L296" s="1055">
        <f>+SUM(L291:L294)</f>
        <v>0</v>
      </c>
      <c r="M296" s="1021"/>
      <c r="N296" s="1025"/>
      <c r="O296" s="1026"/>
      <c r="P296" s="1128"/>
    </row>
    <row r="297" spans="1:16" s="1131" customFormat="1" ht="17.25" thickBot="1" x14ac:dyDescent="0.35">
      <c r="A297" s="1020"/>
      <c r="B297" s="1022"/>
      <c r="C297" s="1021"/>
      <c r="D297" s="1021"/>
      <c r="E297" s="1022"/>
      <c r="F297" s="1022"/>
      <c r="G297" s="1023"/>
      <c r="H297" s="1021"/>
      <c r="I297" s="1024"/>
      <c r="J297" s="1024"/>
      <c r="K297" s="1024"/>
      <c r="L297" s="1021"/>
      <c r="M297" s="1021"/>
      <c r="N297" s="1025"/>
      <c r="O297" s="1026"/>
      <c r="P297" s="1128"/>
    </row>
    <row r="298" spans="1:16" s="1131" customFormat="1" ht="17.25" thickBot="1" x14ac:dyDescent="0.35">
      <c r="A298" s="1020"/>
      <c r="B298" s="1389" t="s">
        <v>345</v>
      </c>
      <c r="C298" s="1390"/>
      <c r="D298" s="1390"/>
      <c r="E298" s="1390"/>
      <c r="F298" s="1390"/>
      <c r="G298" s="1391"/>
      <c r="H298" s="1021"/>
      <c r="I298" s="1024"/>
      <c r="J298" s="1024"/>
      <c r="K298" s="1024"/>
      <c r="L298" s="1021"/>
      <c r="M298" s="1021"/>
      <c r="N298" s="1025"/>
      <c r="O298" s="1026"/>
      <c r="P298" s="1128"/>
    </row>
    <row r="299" spans="1:16" s="1131" customFormat="1" ht="16.5" x14ac:dyDescent="0.3">
      <c r="A299" s="1020"/>
      <c r="B299" s="1056" t="s">
        <v>49</v>
      </c>
      <c r="C299" s="1392" t="s">
        <v>341</v>
      </c>
      <c r="D299" s="1393"/>
      <c r="E299" s="1041" t="s">
        <v>380</v>
      </c>
      <c r="F299" s="1056" t="s">
        <v>25</v>
      </c>
      <c r="G299" s="1043" t="s">
        <v>24</v>
      </c>
      <c r="H299" s="1038"/>
      <c r="I299" s="1039" t="s">
        <v>342</v>
      </c>
      <c r="J299" s="1040"/>
      <c r="K299" s="1039" t="s">
        <v>27</v>
      </c>
      <c r="L299" s="1045" t="s">
        <v>381</v>
      </c>
      <c r="M299" s="1021"/>
      <c r="N299" s="1025"/>
      <c r="O299" s="1026"/>
      <c r="P299" s="1128"/>
    </row>
    <row r="300" spans="1:16" s="1131" customFormat="1" ht="16.5" customHeight="1" x14ac:dyDescent="0.3">
      <c r="A300" s="1020"/>
      <c r="B300" s="1060">
        <v>1</v>
      </c>
      <c r="C300" s="1420" t="s">
        <v>406</v>
      </c>
      <c r="D300" s="1420"/>
      <c r="E300" s="1046">
        <f>I275</f>
        <v>80</v>
      </c>
      <c r="F300" s="1047">
        <v>1</v>
      </c>
      <c r="G300" s="1048" t="str">
        <f>G279</f>
        <v>m²</v>
      </c>
      <c r="H300" s="1049"/>
      <c r="I300" s="1050">
        <v>21</v>
      </c>
      <c r="J300" s="1024"/>
      <c r="K300" s="1157">
        <f>+F300*I300</f>
        <v>21</v>
      </c>
      <c r="L300" s="1052">
        <f>E300*I300</f>
        <v>1680</v>
      </c>
      <c r="M300" s="1021"/>
      <c r="N300" s="1025"/>
      <c r="O300" s="1026"/>
      <c r="P300" s="1128"/>
    </row>
    <row r="301" spans="1:16" s="1131" customFormat="1" ht="16.5" x14ac:dyDescent="0.3">
      <c r="A301" s="1020"/>
      <c r="B301" s="1060"/>
      <c r="C301" s="1411"/>
      <c r="D301" s="1411"/>
      <c r="E301" s="1046"/>
      <c r="F301" s="1047"/>
      <c r="G301" s="1048"/>
      <c r="H301" s="1021"/>
      <c r="I301" s="1050">
        <f>IF(C301=0,0,VLOOKUP(C301,Tabla2[],3,FALSE))</f>
        <v>0</v>
      </c>
      <c r="J301" s="1024"/>
      <c r="K301" s="1157">
        <f>+F301*I301</f>
        <v>0</v>
      </c>
      <c r="L301" s="1052">
        <f t="shared" ref="L301:L302" si="42">E301*I301</f>
        <v>0</v>
      </c>
      <c r="M301" s="1021"/>
      <c r="N301" s="1025"/>
      <c r="O301" s="1026"/>
      <c r="P301" s="1128"/>
    </row>
    <row r="302" spans="1:16" s="1131" customFormat="1" ht="16.5" x14ac:dyDescent="0.3">
      <c r="A302" s="1020"/>
      <c r="B302" s="1060"/>
      <c r="C302" s="1412"/>
      <c r="D302" s="1412"/>
      <c r="E302" s="1046"/>
      <c r="F302" s="1053"/>
      <c r="G302" s="1048"/>
      <c r="H302" s="1021"/>
      <c r="I302" s="1050">
        <f>IF(C302=0,0,VLOOKUP(C302,Tabla2[],3,FALSE))</f>
        <v>0</v>
      </c>
      <c r="J302" s="1024"/>
      <c r="K302" s="1157">
        <f t="shared" ref="K302" si="43">+F302*I302</f>
        <v>0</v>
      </c>
      <c r="L302" s="1052">
        <f t="shared" si="42"/>
        <v>0</v>
      </c>
      <c r="M302" s="1021"/>
      <c r="N302" s="1025"/>
      <c r="O302" s="1026"/>
      <c r="P302" s="1128"/>
    </row>
    <row r="303" spans="1:16" s="1131" customFormat="1" ht="17.25" thickBot="1" x14ac:dyDescent="0.35">
      <c r="A303" s="1020"/>
      <c r="B303" s="1022"/>
      <c r="C303" s="1021"/>
      <c r="D303" s="1021"/>
      <c r="E303" s="1022"/>
      <c r="F303" s="1022"/>
      <c r="G303" s="1023"/>
      <c r="H303" s="1021"/>
      <c r="I303" s="1024"/>
      <c r="J303" s="1024"/>
      <c r="K303" s="1024"/>
      <c r="L303" s="1021"/>
      <c r="M303" s="1021"/>
      <c r="N303" s="1025"/>
      <c r="O303" s="1026"/>
      <c r="P303" s="1128"/>
    </row>
    <row r="304" spans="1:16" ht="17.25" thickBot="1" x14ac:dyDescent="0.35">
      <c r="A304" s="1020"/>
      <c r="B304" s="1022"/>
      <c r="C304" s="1021"/>
      <c r="D304" s="1021"/>
      <c r="E304" s="1022"/>
      <c r="F304" s="1408" t="s">
        <v>346</v>
      </c>
      <c r="G304" s="1409"/>
      <c r="H304" s="1409"/>
      <c r="I304" s="1410"/>
      <c r="J304" s="1024"/>
      <c r="K304" s="1158">
        <f>+SUM(K300:K302)</f>
        <v>21</v>
      </c>
      <c r="L304" s="1055">
        <f>+SUM(L300:L302)</f>
        <v>1680</v>
      </c>
      <c r="M304" s="1021"/>
      <c r="N304" s="1025"/>
      <c r="O304" s="1026"/>
      <c r="P304" s="1128"/>
    </row>
    <row r="305" spans="1:17" ht="16.5" x14ac:dyDescent="0.3">
      <c r="A305" s="1020"/>
      <c r="B305" s="1022"/>
      <c r="C305" s="1021"/>
      <c r="D305" s="1021"/>
      <c r="E305" s="1022"/>
      <c r="F305" s="1022"/>
      <c r="G305" s="1023"/>
      <c r="H305" s="1021"/>
      <c r="I305" s="1024"/>
      <c r="J305" s="1024"/>
      <c r="K305" s="1024"/>
      <c r="L305" s="1021"/>
      <c r="M305" s="1021"/>
      <c r="N305" s="1025"/>
      <c r="O305" s="1026"/>
      <c r="P305" s="1128"/>
    </row>
    <row r="306" spans="1:17" ht="15" customHeight="1" thickBot="1" x14ac:dyDescent="0.35">
      <c r="A306" s="1020"/>
      <c r="B306" s="1022"/>
      <c r="C306" s="1021"/>
      <c r="D306" s="1021"/>
      <c r="E306" s="1022"/>
      <c r="F306" s="1022"/>
      <c r="G306" s="1023"/>
      <c r="H306" s="1021"/>
      <c r="I306" s="1024"/>
      <c r="J306" s="1024"/>
      <c r="K306" s="1024"/>
      <c r="L306" s="1021"/>
      <c r="M306" s="1021"/>
      <c r="N306" s="1025"/>
      <c r="O306" s="1026"/>
      <c r="P306" s="1128"/>
    </row>
    <row r="307" spans="1:17" ht="17.25" thickBot="1" x14ac:dyDescent="0.35">
      <c r="A307" s="1020"/>
      <c r="B307" s="1022"/>
      <c r="C307" s="1021"/>
      <c r="D307" s="1021"/>
      <c r="E307" s="1022"/>
      <c r="F307" s="1408" t="s">
        <v>388</v>
      </c>
      <c r="G307" s="1409"/>
      <c r="H307" s="1409"/>
      <c r="I307" s="1410"/>
      <c r="J307" s="1024"/>
      <c r="K307" s="1158">
        <f>(+K287+K296+K304)</f>
        <v>45</v>
      </c>
      <c r="L307" s="1055">
        <f>(+L287+L296+L304)</f>
        <v>12080</v>
      </c>
      <c r="M307" s="1021"/>
      <c r="N307" s="1065"/>
      <c r="O307" s="1066"/>
      <c r="P307" s="1130"/>
    </row>
    <row r="308" spans="1:17" ht="7.5" customHeight="1" thickBot="1" x14ac:dyDescent="0.35">
      <c r="A308" s="1020"/>
      <c r="B308" s="1022"/>
      <c r="C308" s="1021"/>
      <c r="D308" s="1021"/>
      <c r="E308" s="1022"/>
      <c r="F308" s="1022"/>
      <c r="G308" s="1023"/>
      <c r="H308" s="1021"/>
      <c r="I308" s="1024"/>
      <c r="J308" s="1024"/>
      <c r="K308" s="1024"/>
      <c r="L308" s="1021"/>
      <c r="M308" s="1021"/>
      <c r="N308" s="1065"/>
      <c r="O308" s="1067"/>
      <c r="P308" s="1130"/>
    </row>
    <row r="309" spans="1:17" ht="17.25" thickBot="1" x14ac:dyDescent="0.35">
      <c r="A309" s="1020"/>
      <c r="B309" s="1022"/>
      <c r="C309" s="1021"/>
      <c r="D309" s="1021"/>
      <c r="E309" s="1022"/>
      <c r="F309" s="1408" t="s">
        <v>384</v>
      </c>
      <c r="G309" s="1409"/>
      <c r="H309" s="1409"/>
      <c r="I309" s="1410"/>
      <c r="J309" s="1024"/>
      <c r="K309" s="1158">
        <f>K307*$N$2</f>
        <v>18</v>
      </c>
      <c r="L309" s="1055">
        <f>L307*$N$2</f>
        <v>4832</v>
      </c>
      <c r="M309" s="1021"/>
      <c r="N309" s="1025"/>
      <c r="O309" s="1026"/>
      <c r="P309" s="1128"/>
    </row>
    <row r="310" spans="1:17" ht="7.5" customHeight="1" thickBot="1" x14ac:dyDescent="0.35">
      <c r="A310" s="1020"/>
      <c r="B310" s="1022"/>
      <c r="C310" s="1021"/>
      <c r="D310" s="1021"/>
      <c r="E310" s="1022"/>
      <c r="F310" s="1022"/>
      <c r="G310" s="1023"/>
      <c r="H310" s="1021"/>
      <c r="I310" s="1024"/>
      <c r="J310" s="1024"/>
      <c r="K310" s="1024"/>
      <c r="L310" s="1021"/>
      <c r="M310" s="1021"/>
      <c r="N310" s="1025"/>
      <c r="O310" s="1026"/>
      <c r="P310" s="1128"/>
    </row>
    <row r="311" spans="1:17" ht="17.25" thickBot="1" x14ac:dyDescent="0.35">
      <c r="A311" s="1020"/>
      <c r="B311" s="1022"/>
      <c r="C311" s="1021"/>
      <c r="D311" s="1021"/>
      <c r="E311" s="1022"/>
      <c r="F311" s="1408" t="s">
        <v>385</v>
      </c>
      <c r="G311" s="1409"/>
      <c r="H311" s="1409"/>
      <c r="I311" s="1410"/>
      <c r="J311" s="1024"/>
      <c r="K311" s="1158">
        <f>+K307+K309</f>
        <v>63</v>
      </c>
      <c r="L311" s="1055">
        <f>+L307+L309</f>
        <v>16912</v>
      </c>
      <c r="M311" s="1021"/>
      <c r="N311" s="1025"/>
      <c r="O311" s="1026"/>
      <c r="P311" s="1128"/>
    </row>
    <row r="312" spans="1:17" ht="17.25" thickBot="1" x14ac:dyDescent="0.35">
      <c r="A312" s="1020"/>
      <c r="B312" s="1022"/>
      <c r="C312" s="1021"/>
      <c r="D312" s="1021"/>
      <c r="E312" s="1022"/>
      <c r="F312" s="1061"/>
      <c r="G312" s="1062"/>
      <c r="H312" s="1063"/>
      <c r="I312" s="1064"/>
      <c r="J312" s="1024"/>
      <c r="K312" s="1159"/>
      <c r="L312" s="1068">
        <f>L311/I275</f>
        <v>211.4</v>
      </c>
      <c r="M312" s="1069">
        <f>(K311-L312)*I275</f>
        <v>-11872</v>
      </c>
      <c r="N312" s="1025"/>
      <c r="O312" s="1026"/>
      <c r="P312" s="1128"/>
    </row>
    <row r="316" spans="1:17" ht="16.5" x14ac:dyDescent="0.3">
      <c r="A316" s="1020"/>
      <c r="B316" s="1105" t="s">
        <v>379</v>
      </c>
      <c r="C316" s="1038"/>
      <c r="D316" s="1414" t="s">
        <v>341</v>
      </c>
      <c r="E316" s="1414"/>
      <c r="F316" s="1414"/>
      <c r="G316" s="1414"/>
      <c r="H316" s="1038"/>
      <c r="I316" s="1039" t="s">
        <v>25</v>
      </c>
      <c r="J316" s="1040"/>
      <c r="K316" s="1039" t="s">
        <v>24</v>
      </c>
      <c r="L316" s="1021"/>
      <c r="M316" s="1021"/>
      <c r="N316" s="1025"/>
      <c r="O316" s="1026"/>
      <c r="P316" s="1128"/>
    </row>
    <row r="317" spans="1:17" s="1037" customFormat="1" ht="30.75" customHeight="1" x14ac:dyDescent="0.25">
      <c r="A317" s="1033"/>
      <c r="B317" s="1074">
        <f>'(01)A. TRABAJO EXTRA.'!B83</f>
        <v>702.01</v>
      </c>
      <c r="C317" s="1034"/>
      <c r="D317" s="1400" t="str">
        <f>'(01)A. TRABAJO EXTRA.'!C83</f>
        <v>PUERTA DE METAL CON PIVOTE + SOBRELUZ + CHAPA</v>
      </c>
      <c r="E317" s="1401"/>
      <c r="F317" s="1401"/>
      <c r="G317" s="1401"/>
      <c r="H317" s="1075"/>
      <c r="I317" s="1074">
        <f>'(01)A. TRABAJO EXTRA.'!G83</f>
        <v>1</v>
      </c>
      <c r="J317" s="1076"/>
      <c r="K317" s="1155" t="str">
        <f>'(01)A. TRABAJO EXTRA.'!F83</f>
        <v>Unidad</v>
      </c>
      <c r="L317" s="1034"/>
      <c r="M317" s="1034"/>
      <c r="N317" s="1035"/>
      <c r="O317" s="1036"/>
      <c r="P317" s="1129"/>
      <c r="Q317" s="1132"/>
    </row>
    <row r="318" spans="1:17" ht="17.25" thickBot="1" x14ac:dyDescent="0.35">
      <c r="A318" s="1020"/>
      <c r="B318" s="1022"/>
      <c r="C318" s="1021"/>
      <c r="D318" s="1021"/>
      <c r="E318" s="1022"/>
      <c r="F318" s="1022"/>
      <c r="G318" s="1023"/>
      <c r="H318" s="1021"/>
      <c r="I318" s="1024"/>
      <c r="J318" s="1024"/>
      <c r="K318" s="1024"/>
      <c r="L318" s="1021"/>
      <c r="M318" s="1021"/>
      <c r="N318" s="1025"/>
      <c r="O318" s="1026"/>
      <c r="P318" s="1128"/>
    </row>
    <row r="319" spans="1:17" ht="17.25" thickBot="1" x14ac:dyDescent="0.35">
      <c r="A319" s="1020"/>
      <c r="B319" s="1389" t="s">
        <v>343</v>
      </c>
      <c r="C319" s="1390"/>
      <c r="D319" s="1390"/>
      <c r="E319" s="1390"/>
      <c r="F319" s="1390"/>
      <c r="G319" s="1391"/>
      <c r="H319" s="1021"/>
      <c r="I319" s="1024"/>
      <c r="J319" s="1024"/>
      <c r="K319" s="1024"/>
      <c r="L319" s="1021"/>
      <c r="M319" s="1021"/>
      <c r="N319" s="1025"/>
      <c r="O319" s="1026"/>
      <c r="P319" s="1128"/>
    </row>
    <row r="320" spans="1:17" ht="16.5" x14ac:dyDescent="0.3">
      <c r="A320" s="1020"/>
      <c r="B320" s="1042" t="s">
        <v>49</v>
      </c>
      <c r="C320" s="1406" t="s">
        <v>341</v>
      </c>
      <c r="D320" s="1407"/>
      <c r="E320" s="1041" t="s">
        <v>380</v>
      </c>
      <c r="F320" s="1042" t="s">
        <v>25</v>
      </c>
      <c r="G320" s="1043" t="s">
        <v>24</v>
      </c>
      <c r="H320" s="1044"/>
      <c r="I320" s="1039" t="s">
        <v>342</v>
      </c>
      <c r="J320" s="1040"/>
      <c r="K320" s="1156" t="s">
        <v>27</v>
      </c>
      <c r="L320" s="1045" t="s">
        <v>381</v>
      </c>
      <c r="M320" s="1021"/>
      <c r="N320" s="1025"/>
      <c r="O320" s="1026"/>
      <c r="P320" s="1128"/>
    </row>
    <row r="321" spans="1:16" ht="16.5" x14ac:dyDescent="0.3">
      <c r="A321" s="1020"/>
      <c r="B321" s="1060"/>
      <c r="C321" s="1402"/>
      <c r="D321" s="1403"/>
      <c r="E321" s="1046"/>
      <c r="F321" s="1047"/>
      <c r="G321" s="1048"/>
      <c r="H321" s="1049"/>
      <c r="I321" s="1050">
        <v>9</v>
      </c>
      <c r="J321" s="1051"/>
      <c r="K321" s="1157">
        <f>+F321*I321</f>
        <v>0</v>
      </c>
      <c r="L321" s="1052">
        <f>E321*I321</f>
        <v>0</v>
      </c>
      <c r="M321" s="1021"/>
      <c r="N321" s="1025"/>
      <c r="O321" s="1026"/>
      <c r="P321" s="1128"/>
    </row>
    <row r="322" spans="1:16" ht="16.5" x14ac:dyDescent="0.3">
      <c r="A322" s="1020"/>
      <c r="B322" s="1060"/>
      <c r="C322" s="1415"/>
      <c r="D322" s="1405"/>
      <c r="E322" s="1046"/>
      <c r="F322" s="1047"/>
      <c r="G322" s="1048"/>
      <c r="H322" s="1049"/>
      <c r="I322" s="1050">
        <f>IF(C322=0,0,VLOOKUP(C322,Tabla1[],3,FALSE))</f>
        <v>0</v>
      </c>
      <c r="J322" s="1051"/>
      <c r="K322" s="1157">
        <f t="shared" ref="K322:K331" si="44">+F322*I322</f>
        <v>0</v>
      </c>
      <c r="L322" s="1052">
        <f t="shared" ref="L322:L331" si="45">E322*I322</f>
        <v>0</v>
      </c>
      <c r="M322" s="1021"/>
      <c r="N322" s="1025"/>
      <c r="O322" s="1026"/>
      <c r="P322" s="1128"/>
    </row>
    <row r="323" spans="1:16" ht="16.5" x14ac:dyDescent="0.3">
      <c r="A323" s="1020"/>
      <c r="B323" s="1060"/>
      <c r="C323" s="1404"/>
      <c r="D323" s="1405"/>
      <c r="E323" s="1046"/>
      <c r="F323" s="1047"/>
      <c r="G323" s="1048"/>
      <c r="H323" s="1049"/>
      <c r="I323" s="1050">
        <f>IF(C323=0,0,VLOOKUP(C323,Tabla1[],3,FALSE))</f>
        <v>0</v>
      </c>
      <c r="J323" s="1051"/>
      <c r="K323" s="1157">
        <f t="shared" si="44"/>
        <v>0</v>
      </c>
      <c r="L323" s="1052">
        <f t="shared" si="45"/>
        <v>0</v>
      </c>
      <c r="M323" s="1021"/>
      <c r="N323" s="1025"/>
      <c r="O323" s="1026"/>
      <c r="P323" s="1128"/>
    </row>
    <row r="324" spans="1:16" ht="16.5" x14ac:dyDescent="0.3">
      <c r="A324" s="1020"/>
      <c r="B324" s="1060"/>
      <c r="C324" s="1411"/>
      <c r="D324" s="1411"/>
      <c r="E324" s="1046"/>
      <c r="F324" s="1047"/>
      <c r="G324" s="1048"/>
      <c r="H324" s="1049"/>
      <c r="I324" s="1050">
        <f>IF(C324=0,0,VLOOKUP(C324,Tabla1[],3,FALSE))</f>
        <v>0</v>
      </c>
      <c r="J324" s="1051"/>
      <c r="K324" s="1157">
        <f t="shared" si="44"/>
        <v>0</v>
      </c>
      <c r="L324" s="1052">
        <f t="shared" si="45"/>
        <v>0</v>
      </c>
      <c r="M324" s="1021"/>
      <c r="N324" s="1025"/>
      <c r="O324" s="1026"/>
      <c r="P324" s="1128"/>
    </row>
    <row r="325" spans="1:16" ht="16.5" x14ac:dyDescent="0.3">
      <c r="A325" s="1020"/>
      <c r="B325" s="1060"/>
      <c r="C325" s="1413"/>
      <c r="D325" s="1413"/>
      <c r="E325" s="1046"/>
      <c r="F325" s="1047"/>
      <c r="G325" s="1048"/>
      <c r="H325" s="1049"/>
      <c r="I325" s="1050">
        <f>IF(C325=0,0,VLOOKUP(C325,Tabla1[],3,FALSE))</f>
        <v>0</v>
      </c>
      <c r="J325" s="1051"/>
      <c r="K325" s="1157">
        <f t="shared" si="44"/>
        <v>0</v>
      </c>
      <c r="L325" s="1052">
        <f t="shared" si="45"/>
        <v>0</v>
      </c>
      <c r="M325" s="1021"/>
      <c r="N325" s="1025"/>
      <c r="O325" s="1026"/>
      <c r="P325" s="1128"/>
    </row>
    <row r="326" spans="1:16" ht="16.5" x14ac:dyDescent="0.3">
      <c r="A326" s="1020"/>
      <c r="B326" s="1060"/>
      <c r="C326" s="1413"/>
      <c r="D326" s="1413"/>
      <c r="E326" s="1046"/>
      <c r="F326" s="1047"/>
      <c r="G326" s="1048"/>
      <c r="H326" s="1049"/>
      <c r="I326" s="1050">
        <f>IF(C326=0,0,VLOOKUP(C326,Tabla1[],3,FALSE))</f>
        <v>0</v>
      </c>
      <c r="J326" s="1051"/>
      <c r="K326" s="1157">
        <f t="shared" si="44"/>
        <v>0</v>
      </c>
      <c r="L326" s="1052">
        <f t="shared" si="45"/>
        <v>0</v>
      </c>
      <c r="M326" s="1021"/>
      <c r="N326" s="1025"/>
      <c r="O326" s="1026"/>
      <c r="P326" s="1128"/>
    </row>
    <row r="327" spans="1:16" ht="16.5" x14ac:dyDescent="0.3">
      <c r="A327" s="1020"/>
      <c r="B327" s="1060"/>
      <c r="C327" s="1413"/>
      <c r="D327" s="1413"/>
      <c r="E327" s="1046"/>
      <c r="F327" s="1047"/>
      <c r="G327" s="1048"/>
      <c r="H327" s="1049"/>
      <c r="I327" s="1050">
        <f>IF(C327=0,0,VLOOKUP(C327,Tabla1[],3,FALSE))</f>
        <v>0</v>
      </c>
      <c r="J327" s="1051"/>
      <c r="K327" s="1157">
        <f t="shared" si="44"/>
        <v>0</v>
      </c>
      <c r="L327" s="1052">
        <f t="shared" si="45"/>
        <v>0</v>
      </c>
      <c r="M327" s="1021"/>
      <c r="N327" s="1025"/>
      <c r="O327" s="1026"/>
      <c r="P327" s="1128"/>
    </row>
    <row r="328" spans="1:16" ht="16.5" x14ac:dyDescent="0.3">
      <c r="A328" s="1020"/>
      <c r="B328" s="1060"/>
      <c r="C328" s="1413"/>
      <c r="D328" s="1413"/>
      <c r="E328" s="1046"/>
      <c r="F328" s="1047"/>
      <c r="G328" s="1048"/>
      <c r="H328" s="1049"/>
      <c r="I328" s="1050">
        <f>IF(C328=0,0,VLOOKUP(C328,Tabla1[],3,FALSE))</f>
        <v>0</v>
      </c>
      <c r="J328" s="1051"/>
      <c r="K328" s="1157">
        <f t="shared" si="44"/>
        <v>0</v>
      </c>
      <c r="L328" s="1052">
        <f t="shared" si="45"/>
        <v>0</v>
      </c>
      <c r="M328" s="1021"/>
      <c r="N328" s="1025"/>
      <c r="O328" s="1026"/>
      <c r="P328" s="1128"/>
    </row>
    <row r="329" spans="1:16" ht="16.5" x14ac:dyDescent="0.3">
      <c r="A329" s="1020"/>
      <c r="B329" s="1060"/>
      <c r="C329" s="1413"/>
      <c r="D329" s="1413"/>
      <c r="E329" s="1046"/>
      <c r="F329" s="1047"/>
      <c r="G329" s="1048"/>
      <c r="H329" s="1049"/>
      <c r="I329" s="1050">
        <f>IF(C329=0,0,VLOOKUP(C329,Tabla1[],3,FALSE))</f>
        <v>0</v>
      </c>
      <c r="J329" s="1051"/>
      <c r="K329" s="1157">
        <f t="shared" si="44"/>
        <v>0</v>
      </c>
      <c r="L329" s="1052">
        <f t="shared" si="45"/>
        <v>0</v>
      </c>
      <c r="M329" s="1021"/>
      <c r="N329" s="1025"/>
      <c r="O329" s="1026"/>
      <c r="P329" s="1128"/>
    </row>
    <row r="330" spans="1:16" s="1131" customFormat="1" ht="16.5" x14ac:dyDescent="0.3">
      <c r="A330" s="1020"/>
      <c r="B330" s="1060"/>
      <c r="C330" s="1413"/>
      <c r="D330" s="1413"/>
      <c r="E330" s="1046"/>
      <c r="F330" s="1047"/>
      <c r="G330" s="1048"/>
      <c r="H330" s="1049"/>
      <c r="I330" s="1050">
        <f>IF(C330=0,0,VLOOKUP(C330,Tabla1[],3,FALSE))</f>
        <v>0</v>
      </c>
      <c r="J330" s="1051"/>
      <c r="K330" s="1157">
        <f t="shared" si="44"/>
        <v>0</v>
      </c>
      <c r="L330" s="1052">
        <f t="shared" si="45"/>
        <v>0</v>
      </c>
      <c r="M330" s="1021"/>
      <c r="N330" s="1025"/>
      <c r="O330" s="1026"/>
      <c r="P330" s="1128"/>
    </row>
    <row r="331" spans="1:16" s="1131" customFormat="1" ht="16.5" x14ac:dyDescent="0.3">
      <c r="A331" s="1020"/>
      <c r="B331" s="1060"/>
      <c r="C331" s="1413"/>
      <c r="D331" s="1413"/>
      <c r="E331" s="1046"/>
      <c r="F331" s="1047"/>
      <c r="G331" s="1048"/>
      <c r="H331" s="1049"/>
      <c r="I331" s="1050">
        <f>IF(C331=0,0,VLOOKUP(C331,Tabla1[],3,FALSE))</f>
        <v>0</v>
      </c>
      <c r="J331" s="1051"/>
      <c r="K331" s="1157">
        <f t="shared" si="44"/>
        <v>0</v>
      </c>
      <c r="L331" s="1052">
        <f t="shared" si="45"/>
        <v>0</v>
      </c>
      <c r="M331" s="1021"/>
      <c r="N331" s="1025"/>
      <c r="O331" s="1026"/>
      <c r="P331" s="1128"/>
    </row>
    <row r="332" spans="1:16" s="1131" customFormat="1" ht="17.25" thickBot="1" x14ac:dyDescent="0.35">
      <c r="A332" s="1020"/>
      <c r="B332" s="1022"/>
      <c r="C332" s="1021"/>
      <c r="D332" s="1021"/>
      <c r="E332" s="1022"/>
      <c r="F332" s="1022"/>
      <c r="G332" s="1023"/>
      <c r="H332" s="1021"/>
      <c r="I332" s="1024"/>
      <c r="J332" s="1024"/>
      <c r="K332" s="1024"/>
      <c r="L332" s="1021"/>
      <c r="M332" s="1021"/>
      <c r="N332" s="1025"/>
      <c r="O332" s="1026"/>
      <c r="P332" s="1128"/>
    </row>
    <row r="333" spans="1:16" s="1131" customFormat="1" ht="17.25" thickBot="1" x14ac:dyDescent="0.35">
      <c r="A333" s="1020"/>
      <c r="B333" s="1022"/>
      <c r="C333" s="1021"/>
      <c r="D333" s="1021"/>
      <c r="E333" s="1022"/>
      <c r="F333" s="1408" t="s">
        <v>344</v>
      </c>
      <c r="G333" s="1409"/>
      <c r="H333" s="1409"/>
      <c r="I333" s="1410"/>
      <c r="J333" s="1024"/>
      <c r="K333" s="1158">
        <f>+SUM(K321:K331)</f>
        <v>0</v>
      </c>
      <c r="L333" s="1055">
        <f>+SUM(L321:L331)</f>
        <v>0</v>
      </c>
      <c r="M333" s="1021"/>
      <c r="N333" s="1025"/>
      <c r="O333" s="1026"/>
      <c r="P333" s="1128"/>
    </row>
    <row r="334" spans="1:16" s="1131" customFormat="1" ht="17.25" thickBot="1" x14ac:dyDescent="0.35">
      <c r="A334" s="1020"/>
      <c r="B334" s="1022"/>
      <c r="C334" s="1021"/>
      <c r="D334" s="1021"/>
      <c r="E334" s="1022"/>
      <c r="F334" s="1022"/>
      <c r="G334" s="1023"/>
      <c r="H334" s="1021"/>
      <c r="I334" s="1024"/>
      <c r="J334" s="1024"/>
      <c r="K334" s="1024"/>
      <c r="L334" s="1021"/>
      <c r="M334" s="1021"/>
      <c r="N334" s="1025"/>
      <c r="O334" s="1026"/>
      <c r="P334" s="1128"/>
    </row>
    <row r="335" spans="1:16" s="1131" customFormat="1" ht="17.25" thickBot="1" x14ac:dyDescent="0.35">
      <c r="A335" s="1020"/>
      <c r="B335" s="1389" t="s">
        <v>382</v>
      </c>
      <c r="C335" s="1390"/>
      <c r="D335" s="1390"/>
      <c r="E335" s="1390"/>
      <c r="F335" s="1390"/>
      <c r="G335" s="1391"/>
      <c r="H335" s="1021"/>
      <c r="I335" s="1024"/>
      <c r="J335" s="1024"/>
      <c r="K335" s="1024"/>
      <c r="L335" s="1021"/>
      <c r="M335" s="1021"/>
      <c r="N335" s="1025"/>
      <c r="O335" s="1026"/>
      <c r="P335" s="1128"/>
    </row>
    <row r="336" spans="1:16" s="1131" customFormat="1" ht="16.5" x14ac:dyDescent="0.3">
      <c r="A336" s="1020"/>
      <c r="B336" s="1056" t="s">
        <v>49</v>
      </c>
      <c r="C336" s="1392" t="s">
        <v>341</v>
      </c>
      <c r="D336" s="1393"/>
      <c r="E336" s="1041" t="s">
        <v>380</v>
      </c>
      <c r="F336" s="1056" t="s">
        <v>25</v>
      </c>
      <c r="G336" s="1043" t="s">
        <v>24</v>
      </c>
      <c r="H336" s="1038"/>
      <c r="I336" s="1039" t="s">
        <v>342</v>
      </c>
      <c r="J336" s="1040"/>
      <c r="K336" s="1039" t="s">
        <v>27</v>
      </c>
      <c r="L336" s="1045" t="s">
        <v>381</v>
      </c>
      <c r="M336" s="1021"/>
      <c r="N336" s="1025"/>
      <c r="O336" s="1026"/>
      <c r="P336" s="1128"/>
    </row>
    <row r="337" spans="1:16" s="1131" customFormat="1" ht="16.5" x14ac:dyDescent="0.3">
      <c r="A337" s="1020"/>
      <c r="B337" s="1060"/>
      <c r="C337" s="1382"/>
      <c r="D337" s="1383"/>
      <c r="E337" s="1046"/>
      <c r="F337" s="1047"/>
      <c r="G337" s="1048"/>
      <c r="H337" s="1049"/>
      <c r="I337" s="1050">
        <f>IF(C337=0,0,VLOOKUP(C337,Tabla3[],3,FALSE))</f>
        <v>0</v>
      </c>
      <c r="J337" s="1024"/>
      <c r="K337" s="1157">
        <f>+F337*I337</f>
        <v>0</v>
      </c>
      <c r="L337" s="1052">
        <f>E337*I337</f>
        <v>0</v>
      </c>
      <c r="M337" s="1021"/>
      <c r="N337" s="1025"/>
      <c r="O337" s="1026"/>
      <c r="P337" s="1128"/>
    </row>
    <row r="338" spans="1:16" s="1131" customFormat="1" ht="16.5" x14ac:dyDescent="0.3">
      <c r="A338" s="1020"/>
      <c r="B338" s="1060"/>
      <c r="C338" s="1382"/>
      <c r="D338" s="1383"/>
      <c r="E338" s="1057"/>
      <c r="F338" s="1053"/>
      <c r="G338" s="1054"/>
      <c r="H338" s="1021"/>
      <c r="I338" s="1050">
        <f>IF(C338=0,0,VLOOKUP(C338,Tabla3[],3,FALSE))</f>
        <v>0</v>
      </c>
      <c r="J338" s="1024"/>
      <c r="K338" s="1157">
        <f t="shared" ref="K338:K340" si="46">+F338*I338</f>
        <v>0</v>
      </c>
      <c r="L338" s="1052">
        <f t="shared" ref="L338:L340" si="47">E338*I338</f>
        <v>0</v>
      </c>
      <c r="M338" s="1021"/>
      <c r="N338" s="1025"/>
      <c r="O338" s="1026"/>
      <c r="P338" s="1128"/>
    </row>
    <row r="339" spans="1:16" s="1131" customFormat="1" ht="16.5" x14ac:dyDescent="0.3">
      <c r="A339" s="1020"/>
      <c r="B339" s="1060"/>
      <c r="C339" s="1382"/>
      <c r="D339" s="1383"/>
      <c r="E339" s="1057"/>
      <c r="F339" s="1053"/>
      <c r="G339" s="1054"/>
      <c r="H339" s="1021"/>
      <c r="I339" s="1050">
        <f>IF(C339=0,0,VLOOKUP(C339,Tabla3[],3,FALSE))</f>
        <v>0</v>
      </c>
      <c r="J339" s="1024"/>
      <c r="K339" s="1157">
        <f t="shared" si="46"/>
        <v>0</v>
      </c>
      <c r="L339" s="1052">
        <f t="shared" si="47"/>
        <v>0</v>
      </c>
      <c r="M339" s="1021"/>
      <c r="N339" s="1025"/>
      <c r="O339" s="1026"/>
      <c r="P339" s="1128"/>
    </row>
    <row r="340" spans="1:16" s="1131" customFormat="1" ht="16.5" x14ac:dyDescent="0.3">
      <c r="A340" s="1020"/>
      <c r="B340" s="1060"/>
      <c r="C340" s="1384"/>
      <c r="D340" s="1385"/>
      <c r="E340" s="1057"/>
      <c r="F340" s="1053"/>
      <c r="G340" s="1054"/>
      <c r="H340" s="1021"/>
      <c r="I340" s="1050">
        <f>IF(C340=0,0,VLOOKUP(C340,Tabla3[],3,FALSE))</f>
        <v>0</v>
      </c>
      <c r="J340" s="1024"/>
      <c r="K340" s="1157">
        <f t="shared" si="46"/>
        <v>0</v>
      </c>
      <c r="L340" s="1052">
        <f t="shared" si="47"/>
        <v>0</v>
      </c>
      <c r="M340" s="1021"/>
      <c r="N340" s="1025"/>
      <c r="O340" s="1026"/>
      <c r="P340" s="1128"/>
    </row>
    <row r="341" spans="1:16" s="1131" customFormat="1" ht="17.25" thickBot="1" x14ac:dyDescent="0.35">
      <c r="A341" s="1020"/>
      <c r="B341" s="1022"/>
      <c r="C341" s="1021"/>
      <c r="D341" s="1021"/>
      <c r="E341" s="1022"/>
      <c r="F341" s="1022"/>
      <c r="G341" s="1023"/>
      <c r="H341" s="1021"/>
      <c r="I341" s="1024"/>
      <c r="J341" s="1024"/>
      <c r="K341" s="1024"/>
      <c r="L341" s="1021"/>
      <c r="M341" s="1021"/>
      <c r="N341" s="1025"/>
      <c r="O341" s="1026"/>
      <c r="P341" s="1128"/>
    </row>
    <row r="342" spans="1:16" s="1131" customFormat="1" ht="17.25" thickBot="1" x14ac:dyDescent="0.35">
      <c r="A342" s="1020"/>
      <c r="B342" s="1022"/>
      <c r="C342" s="1021"/>
      <c r="D342" s="1021"/>
      <c r="E342" s="1022"/>
      <c r="F342" s="1408" t="s">
        <v>387</v>
      </c>
      <c r="G342" s="1409"/>
      <c r="H342" s="1409"/>
      <c r="I342" s="1410"/>
      <c r="J342" s="1024"/>
      <c r="K342" s="1158">
        <f>+SUM(K337:K340)</f>
        <v>0</v>
      </c>
      <c r="L342" s="1055">
        <f>+SUM(L337:L340)</f>
        <v>0</v>
      </c>
      <c r="M342" s="1021"/>
      <c r="N342" s="1025"/>
      <c r="O342" s="1026"/>
      <c r="P342" s="1128"/>
    </row>
    <row r="343" spans="1:16" s="1131" customFormat="1" ht="17.25" thickBot="1" x14ac:dyDescent="0.35">
      <c r="A343" s="1020"/>
      <c r="B343" s="1022"/>
      <c r="C343" s="1021"/>
      <c r="D343" s="1021"/>
      <c r="E343" s="1022"/>
      <c r="F343" s="1022"/>
      <c r="G343" s="1023"/>
      <c r="H343" s="1021"/>
      <c r="I343" s="1024"/>
      <c r="J343" s="1024"/>
      <c r="K343" s="1024"/>
      <c r="L343" s="1021"/>
      <c r="M343" s="1021"/>
      <c r="N343" s="1025"/>
      <c r="O343" s="1026"/>
      <c r="P343" s="1128"/>
    </row>
    <row r="344" spans="1:16" s="1131" customFormat="1" ht="17.25" thickBot="1" x14ac:dyDescent="0.35">
      <c r="A344" s="1020"/>
      <c r="B344" s="1389" t="s">
        <v>345</v>
      </c>
      <c r="C344" s="1390"/>
      <c r="D344" s="1390"/>
      <c r="E344" s="1390"/>
      <c r="F344" s="1390"/>
      <c r="G344" s="1391"/>
      <c r="H344" s="1021"/>
      <c r="I344" s="1024"/>
      <c r="J344" s="1024"/>
      <c r="K344" s="1024"/>
      <c r="L344" s="1021"/>
      <c r="M344" s="1021"/>
      <c r="N344" s="1025"/>
      <c r="O344" s="1026"/>
      <c r="P344" s="1128"/>
    </row>
    <row r="345" spans="1:16" s="1131" customFormat="1" ht="16.5" x14ac:dyDescent="0.3">
      <c r="A345" s="1020"/>
      <c r="B345" s="1056" t="s">
        <v>49</v>
      </c>
      <c r="C345" s="1392" t="s">
        <v>341</v>
      </c>
      <c r="D345" s="1393"/>
      <c r="E345" s="1041" t="s">
        <v>380</v>
      </c>
      <c r="F345" s="1056" t="s">
        <v>25</v>
      </c>
      <c r="G345" s="1043" t="s">
        <v>24</v>
      </c>
      <c r="H345" s="1038"/>
      <c r="I345" s="1039" t="s">
        <v>342</v>
      </c>
      <c r="J345" s="1040"/>
      <c r="K345" s="1039" t="s">
        <v>27</v>
      </c>
      <c r="L345" s="1045" t="s">
        <v>381</v>
      </c>
      <c r="M345" s="1021"/>
      <c r="N345" s="1025"/>
      <c r="O345" s="1026"/>
      <c r="P345" s="1128"/>
    </row>
    <row r="346" spans="1:16" s="1131" customFormat="1" ht="33" customHeight="1" x14ac:dyDescent="0.3">
      <c r="A346" s="1020"/>
      <c r="B346" s="1060">
        <v>1</v>
      </c>
      <c r="C346" s="1421" t="s">
        <v>943</v>
      </c>
      <c r="D346" s="1421"/>
      <c r="E346" s="1046">
        <f>I317</f>
        <v>1</v>
      </c>
      <c r="F346" s="1047">
        <f>ROUND(E346/I317,2)</f>
        <v>1</v>
      </c>
      <c r="G346" s="1050" t="str">
        <f>K317</f>
        <v>Unidad</v>
      </c>
      <c r="H346" s="1049"/>
      <c r="I346" s="1050">
        <v>2515</v>
      </c>
      <c r="J346" s="1024"/>
      <c r="K346" s="1157">
        <f>+F346*I346</f>
        <v>2515</v>
      </c>
      <c r="L346" s="1052">
        <f>E346*I346</f>
        <v>2515</v>
      </c>
      <c r="M346" s="1021"/>
      <c r="N346" s="1025"/>
      <c r="O346" s="1026"/>
      <c r="P346" s="1128"/>
    </row>
    <row r="347" spans="1:16" s="1131" customFormat="1" ht="16.5" x14ac:dyDescent="0.3">
      <c r="A347" s="1020"/>
      <c r="B347" s="1060"/>
      <c r="C347" s="1411"/>
      <c r="D347" s="1411"/>
      <c r="E347" s="1046"/>
      <c r="F347" s="1047"/>
      <c r="G347" s="1048"/>
      <c r="H347" s="1021"/>
      <c r="I347" s="1050">
        <f>IF(C347=0,0,VLOOKUP(C347,Tabla2[],3,FALSE))</f>
        <v>0</v>
      </c>
      <c r="J347" s="1024"/>
      <c r="K347" s="1157">
        <f>+F347*I347</f>
        <v>0</v>
      </c>
      <c r="L347" s="1052">
        <f t="shared" ref="L347:L348" si="48">E347*I347</f>
        <v>0</v>
      </c>
      <c r="M347" s="1021"/>
      <c r="N347" s="1025"/>
      <c r="O347" s="1026"/>
      <c r="P347" s="1128"/>
    </row>
    <row r="348" spans="1:16" s="1131" customFormat="1" ht="16.5" x14ac:dyDescent="0.3">
      <c r="A348" s="1020"/>
      <c r="B348" s="1060"/>
      <c r="C348" s="1412"/>
      <c r="D348" s="1412"/>
      <c r="E348" s="1046"/>
      <c r="F348" s="1053"/>
      <c r="G348" s="1048"/>
      <c r="H348" s="1021"/>
      <c r="I348" s="1050">
        <f>IF(C348=0,0,VLOOKUP(C348,Tabla2[],3,FALSE))</f>
        <v>0</v>
      </c>
      <c r="J348" s="1024"/>
      <c r="K348" s="1157">
        <f t="shared" ref="K348" si="49">+F348*I348</f>
        <v>0</v>
      </c>
      <c r="L348" s="1052">
        <f t="shared" si="48"/>
        <v>0</v>
      </c>
      <c r="M348" s="1021"/>
      <c r="N348" s="1025"/>
      <c r="O348" s="1026"/>
      <c r="P348" s="1128"/>
    </row>
    <row r="349" spans="1:16" s="1131" customFormat="1" ht="17.25" thickBot="1" x14ac:dyDescent="0.35">
      <c r="A349" s="1020"/>
      <c r="B349" s="1022"/>
      <c r="C349" s="1021"/>
      <c r="D349" s="1021"/>
      <c r="E349" s="1022"/>
      <c r="F349" s="1022"/>
      <c r="G349" s="1023"/>
      <c r="H349" s="1021"/>
      <c r="I349" s="1024"/>
      <c r="J349" s="1024"/>
      <c r="K349" s="1024"/>
      <c r="L349" s="1021"/>
      <c r="M349" s="1021"/>
      <c r="N349" s="1025"/>
      <c r="O349" s="1026"/>
      <c r="P349" s="1128"/>
    </row>
    <row r="350" spans="1:16" s="1131" customFormat="1" ht="17.25" thickBot="1" x14ac:dyDescent="0.35">
      <c r="A350" s="1020"/>
      <c r="B350" s="1022"/>
      <c r="C350" s="1021"/>
      <c r="D350" s="1021"/>
      <c r="E350" s="1022"/>
      <c r="F350" s="1408" t="s">
        <v>346</v>
      </c>
      <c r="G350" s="1409"/>
      <c r="H350" s="1409"/>
      <c r="I350" s="1410"/>
      <c r="J350" s="1024"/>
      <c r="K350" s="1158">
        <f>+SUM(K346:K348)</f>
        <v>2515</v>
      </c>
      <c r="L350" s="1055">
        <f>+SUM(L346:L348)</f>
        <v>2515</v>
      </c>
      <c r="M350" s="1021"/>
      <c r="N350" s="1025"/>
      <c r="O350" s="1026"/>
      <c r="P350" s="1128"/>
    </row>
    <row r="351" spans="1:16" s="1131" customFormat="1" ht="16.5" x14ac:dyDescent="0.3">
      <c r="A351" s="1020"/>
      <c r="B351" s="1022"/>
      <c r="C351" s="1021"/>
      <c r="D351" s="1021"/>
      <c r="E351" s="1022"/>
      <c r="F351" s="1022"/>
      <c r="G351" s="1023"/>
      <c r="H351" s="1021"/>
      <c r="I351" s="1024"/>
      <c r="J351" s="1024"/>
      <c r="K351" s="1024"/>
      <c r="L351" s="1021"/>
      <c r="M351" s="1021"/>
      <c r="N351" s="1025"/>
      <c r="O351" s="1026"/>
      <c r="P351" s="1128"/>
    </row>
    <row r="352" spans="1:16" s="1131" customFormat="1" ht="15" customHeight="1" thickBot="1" x14ac:dyDescent="0.35">
      <c r="A352" s="1020"/>
      <c r="B352" s="1022"/>
      <c r="C352" s="1021"/>
      <c r="D352" s="1021"/>
      <c r="E352" s="1022"/>
      <c r="F352" s="1022"/>
      <c r="G352" s="1023"/>
      <c r="H352" s="1021"/>
      <c r="I352" s="1024"/>
      <c r="J352" s="1024"/>
      <c r="K352" s="1024"/>
      <c r="L352" s="1021"/>
      <c r="M352" s="1021"/>
      <c r="N352" s="1025"/>
      <c r="O352" s="1026"/>
      <c r="P352" s="1128"/>
    </row>
    <row r="353" spans="1:17" s="1131" customFormat="1" ht="17.25" thickBot="1" x14ac:dyDescent="0.35">
      <c r="A353" s="1020"/>
      <c r="B353" s="1022"/>
      <c r="C353" s="1021"/>
      <c r="D353" s="1021"/>
      <c r="E353" s="1022"/>
      <c r="F353" s="1408" t="s">
        <v>388</v>
      </c>
      <c r="G353" s="1409"/>
      <c r="H353" s="1409"/>
      <c r="I353" s="1410"/>
      <c r="J353" s="1024"/>
      <c r="K353" s="1158">
        <f>(+K333+K342+K350)</f>
        <v>2515</v>
      </c>
      <c r="L353" s="1055">
        <f>(+L333+L342+L350)</f>
        <v>2515</v>
      </c>
      <c r="M353" s="1021"/>
      <c r="N353" s="1065"/>
      <c r="O353" s="1066"/>
      <c r="P353" s="1130"/>
    </row>
    <row r="354" spans="1:17" s="1131" customFormat="1" ht="7.5" customHeight="1" thickBot="1" x14ac:dyDescent="0.35">
      <c r="A354" s="1020"/>
      <c r="B354" s="1022"/>
      <c r="C354" s="1021"/>
      <c r="D354" s="1021"/>
      <c r="E354" s="1022"/>
      <c r="F354" s="1022"/>
      <c r="G354" s="1023"/>
      <c r="H354" s="1021"/>
      <c r="I354" s="1024"/>
      <c r="J354" s="1024"/>
      <c r="K354" s="1024"/>
      <c r="L354" s="1021"/>
      <c r="M354" s="1021"/>
      <c r="N354" s="1065"/>
      <c r="O354" s="1067"/>
      <c r="P354" s="1130"/>
    </row>
    <row r="355" spans="1:17" s="1131" customFormat="1" ht="17.25" thickBot="1" x14ac:dyDescent="0.35">
      <c r="A355" s="1020"/>
      <c r="B355" s="1022"/>
      <c r="C355" s="1021"/>
      <c r="D355" s="1021"/>
      <c r="E355" s="1022"/>
      <c r="F355" s="1408" t="s">
        <v>384</v>
      </c>
      <c r="G355" s="1409"/>
      <c r="H355" s="1409"/>
      <c r="I355" s="1410"/>
      <c r="J355" s="1024"/>
      <c r="K355" s="1158">
        <f>K353*$N$2</f>
        <v>1006</v>
      </c>
      <c r="L355" s="1055">
        <f>L353*$N$2</f>
        <v>1006</v>
      </c>
      <c r="M355" s="1021"/>
      <c r="N355" s="1025"/>
      <c r="O355" s="1026"/>
      <c r="P355" s="1128"/>
    </row>
    <row r="356" spans="1:17" s="1131" customFormat="1" ht="7.5" customHeight="1" thickBot="1" x14ac:dyDescent="0.35">
      <c r="A356" s="1020"/>
      <c r="B356" s="1022"/>
      <c r="C356" s="1021"/>
      <c r="D356" s="1021"/>
      <c r="E356" s="1022"/>
      <c r="F356" s="1022"/>
      <c r="G356" s="1023"/>
      <c r="H356" s="1021"/>
      <c r="I356" s="1024"/>
      <c r="J356" s="1024"/>
      <c r="K356" s="1024"/>
      <c r="L356" s="1021"/>
      <c r="M356" s="1021"/>
      <c r="N356" s="1025"/>
      <c r="O356" s="1026"/>
      <c r="P356" s="1128"/>
    </row>
    <row r="357" spans="1:17" s="1131" customFormat="1" ht="17.25" thickBot="1" x14ac:dyDescent="0.35">
      <c r="A357" s="1020"/>
      <c r="B357" s="1022"/>
      <c r="C357" s="1021"/>
      <c r="D357" s="1021"/>
      <c r="E357" s="1022"/>
      <c r="F357" s="1408" t="s">
        <v>385</v>
      </c>
      <c r="G357" s="1409"/>
      <c r="H357" s="1409"/>
      <c r="I357" s="1410"/>
      <c r="J357" s="1024"/>
      <c r="K357" s="1158">
        <f>+K353+K355</f>
        <v>3521</v>
      </c>
      <c r="L357" s="1055">
        <f>+L353+L355</f>
        <v>3521</v>
      </c>
      <c r="M357" s="1021"/>
      <c r="N357" s="1025"/>
      <c r="O357" s="1026"/>
      <c r="P357" s="1128"/>
    </row>
    <row r="358" spans="1:17" s="1131" customFormat="1" ht="17.25" thickBot="1" x14ac:dyDescent="0.35">
      <c r="A358" s="1020"/>
      <c r="B358" s="1022"/>
      <c r="C358" s="1021"/>
      <c r="D358" s="1021"/>
      <c r="E358" s="1022"/>
      <c r="F358" s="1061"/>
      <c r="G358" s="1062"/>
      <c r="H358" s="1063"/>
      <c r="I358" s="1064"/>
      <c r="J358" s="1024"/>
      <c r="K358" s="1159"/>
      <c r="L358" s="1068">
        <f>L357/I317</f>
        <v>3521</v>
      </c>
      <c r="M358" s="1069">
        <f>(K357-L358)*I317</f>
        <v>0</v>
      </c>
      <c r="N358" s="1025"/>
      <c r="O358" s="1026"/>
      <c r="P358" s="1128"/>
    </row>
    <row r="361" spans="1:17" ht="16.5" x14ac:dyDescent="0.3">
      <c r="A361" s="1020"/>
      <c r="B361" s="1105" t="s">
        <v>379</v>
      </c>
      <c r="C361" s="1038"/>
      <c r="D361" s="1414" t="s">
        <v>341</v>
      </c>
      <c r="E361" s="1414"/>
      <c r="F361" s="1414"/>
      <c r="G361" s="1414"/>
      <c r="H361" s="1038"/>
      <c r="I361" s="1039" t="s">
        <v>25</v>
      </c>
      <c r="J361" s="1040"/>
      <c r="K361" s="1039" t="s">
        <v>24</v>
      </c>
      <c r="L361" s="1021"/>
      <c r="M361" s="1021"/>
      <c r="N361" s="1025"/>
      <c r="O361" s="1026"/>
      <c r="P361" s="1128"/>
    </row>
    <row r="362" spans="1:17" s="1037" customFormat="1" ht="30.75" customHeight="1" x14ac:dyDescent="0.25">
      <c r="A362" s="1033"/>
      <c r="B362" s="1074">
        <f>'(01)A. TRABAJO EXTRA.'!B85</f>
        <v>801.01</v>
      </c>
      <c r="C362" s="1034"/>
      <c r="D362" s="1400" t="str">
        <f>'(01)A. TRABAJO EXTRA.'!C85</f>
        <v>VENTANAS DE METAL + VIDRIOS</v>
      </c>
      <c r="E362" s="1401"/>
      <c r="F362" s="1401"/>
      <c r="G362" s="1401"/>
      <c r="H362" s="1075"/>
      <c r="I362" s="1074">
        <f>'(01)A. TRABAJO EXTRA.'!G85</f>
        <v>1.45</v>
      </c>
      <c r="J362" s="1076"/>
      <c r="K362" s="1155" t="str">
        <f>'(01)A. TRABAJO EXTRA.'!F85</f>
        <v>m²</v>
      </c>
      <c r="L362" s="1034"/>
      <c r="M362" s="1034"/>
      <c r="N362" s="1035"/>
      <c r="O362" s="1036"/>
      <c r="P362" s="1129"/>
      <c r="Q362" s="1132"/>
    </row>
    <row r="363" spans="1:17" ht="17.25" thickBot="1" x14ac:dyDescent="0.35">
      <c r="A363" s="1020"/>
      <c r="B363" s="1022"/>
      <c r="C363" s="1021"/>
      <c r="D363" s="1021"/>
      <c r="E363" s="1022"/>
      <c r="F363" s="1022"/>
      <c r="G363" s="1023"/>
      <c r="H363" s="1021"/>
      <c r="I363" s="1024"/>
      <c r="J363" s="1024"/>
      <c r="K363" s="1024"/>
      <c r="L363" s="1021"/>
      <c r="M363" s="1021"/>
      <c r="N363" s="1025"/>
      <c r="O363" s="1026"/>
      <c r="P363" s="1128"/>
    </row>
    <row r="364" spans="1:17" ht="17.25" thickBot="1" x14ac:dyDescent="0.35">
      <c r="A364" s="1020"/>
      <c r="B364" s="1389" t="s">
        <v>343</v>
      </c>
      <c r="C364" s="1390"/>
      <c r="D364" s="1390"/>
      <c r="E364" s="1390"/>
      <c r="F364" s="1390"/>
      <c r="G364" s="1391"/>
      <c r="H364" s="1021"/>
      <c r="I364" s="1024"/>
      <c r="J364" s="1024"/>
      <c r="K364" s="1024"/>
      <c r="L364" s="1021"/>
      <c r="M364" s="1021"/>
      <c r="N364" s="1025"/>
      <c r="O364" s="1026"/>
      <c r="P364" s="1128"/>
    </row>
    <row r="365" spans="1:17" ht="16.5" x14ac:dyDescent="0.3">
      <c r="A365" s="1020"/>
      <c r="B365" s="1042" t="s">
        <v>49</v>
      </c>
      <c r="C365" s="1406" t="s">
        <v>341</v>
      </c>
      <c r="D365" s="1407"/>
      <c r="E365" s="1041" t="s">
        <v>380</v>
      </c>
      <c r="F365" s="1042" t="s">
        <v>25</v>
      </c>
      <c r="G365" s="1043" t="s">
        <v>24</v>
      </c>
      <c r="H365" s="1044"/>
      <c r="I365" s="1039" t="s">
        <v>342</v>
      </c>
      <c r="J365" s="1040"/>
      <c r="K365" s="1156" t="s">
        <v>27</v>
      </c>
      <c r="L365" s="1045" t="s">
        <v>381</v>
      </c>
      <c r="M365" s="1021"/>
      <c r="N365" s="1025"/>
      <c r="O365" s="1026"/>
      <c r="P365" s="1128"/>
    </row>
    <row r="366" spans="1:17" ht="16.5" x14ac:dyDescent="0.3">
      <c r="A366" s="1020"/>
      <c r="B366" s="1060"/>
      <c r="C366" s="1402"/>
      <c r="D366" s="1403"/>
      <c r="E366" s="1046"/>
      <c r="F366" s="1047"/>
      <c r="G366" s="1048"/>
      <c r="H366" s="1049"/>
      <c r="I366" s="1050">
        <v>9</v>
      </c>
      <c r="J366" s="1051"/>
      <c r="K366" s="1157">
        <f>+F366*I366</f>
        <v>0</v>
      </c>
      <c r="L366" s="1052">
        <f>E366*I366</f>
        <v>0</v>
      </c>
      <c r="M366" s="1021"/>
      <c r="N366" s="1025"/>
      <c r="O366" s="1026"/>
      <c r="P366" s="1128"/>
    </row>
    <row r="367" spans="1:17" ht="16.5" x14ac:dyDescent="0.3">
      <c r="A367" s="1020"/>
      <c r="B367" s="1060"/>
      <c r="C367" s="1415"/>
      <c r="D367" s="1405"/>
      <c r="E367" s="1046"/>
      <c r="F367" s="1047"/>
      <c r="G367" s="1048"/>
      <c r="H367" s="1049"/>
      <c r="I367" s="1050">
        <f>IF(C367=0,0,VLOOKUP(C367,Tabla1[],3,FALSE))</f>
        <v>0</v>
      </c>
      <c r="J367" s="1051"/>
      <c r="K367" s="1157">
        <f t="shared" ref="K367:K376" si="50">+F367*I367</f>
        <v>0</v>
      </c>
      <c r="L367" s="1052">
        <f t="shared" ref="L367:L376" si="51">E367*I367</f>
        <v>0</v>
      </c>
      <c r="M367" s="1021"/>
      <c r="N367" s="1025"/>
      <c r="O367" s="1026"/>
      <c r="P367" s="1128"/>
    </row>
    <row r="368" spans="1:17" ht="16.5" x14ac:dyDescent="0.3">
      <c r="A368" s="1020"/>
      <c r="B368" s="1060"/>
      <c r="C368" s="1404"/>
      <c r="D368" s="1405"/>
      <c r="E368" s="1046"/>
      <c r="F368" s="1047"/>
      <c r="G368" s="1048"/>
      <c r="H368" s="1049"/>
      <c r="I368" s="1050">
        <f>IF(C368=0,0,VLOOKUP(C368,Tabla1[],3,FALSE))</f>
        <v>0</v>
      </c>
      <c r="J368" s="1051"/>
      <c r="K368" s="1157">
        <f t="shared" si="50"/>
        <v>0</v>
      </c>
      <c r="L368" s="1052">
        <f t="shared" si="51"/>
        <v>0</v>
      </c>
      <c r="M368" s="1021"/>
      <c r="N368" s="1025"/>
      <c r="O368" s="1026"/>
      <c r="P368" s="1128"/>
    </row>
    <row r="369" spans="1:16" ht="16.5" x14ac:dyDescent="0.3">
      <c r="A369" s="1020"/>
      <c r="B369" s="1060"/>
      <c r="C369" s="1411"/>
      <c r="D369" s="1411"/>
      <c r="E369" s="1046"/>
      <c r="F369" s="1047"/>
      <c r="G369" s="1048"/>
      <c r="H369" s="1049"/>
      <c r="I369" s="1050">
        <f>IF(C369=0,0,VLOOKUP(C369,Tabla1[],3,FALSE))</f>
        <v>0</v>
      </c>
      <c r="J369" s="1051"/>
      <c r="K369" s="1157">
        <f t="shared" si="50"/>
        <v>0</v>
      </c>
      <c r="L369" s="1052">
        <f t="shared" si="51"/>
        <v>0</v>
      </c>
      <c r="M369" s="1021"/>
      <c r="N369" s="1025"/>
      <c r="O369" s="1026"/>
      <c r="P369" s="1128"/>
    </row>
    <row r="370" spans="1:16" ht="16.5" x14ac:dyDescent="0.3">
      <c r="A370" s="1020"/>
      <c r="B370" s="1060"/>
      <c r="C370" s="1413"/>
      <c r="D370" s="1413"/>
      <c r="E370" s="1046"/>
      <c r="F370" s="1047"/>
      <c r="G370" s="1048"/>
      <c r="H370" s="1049"/>
      <c r="I370" s="1050">
        <f>IF(C370=0,0,VLOOKUP(C370,Tabla1[],3,FALSE))</f>
        <v>0</v>
      </c>
      <c r="J370" s="1051"/>
      <c r="K370" s="1157">
        <f t="shared" si="50"/>
        <v>0</v>
      </c>
      <c r="L370" s="1052">
        <f t="shared" si="51"/>
        <v>0</v>
      </c>
      <c r="M370" s="1021"/>
      <c r="N370" s="1025"/>
      <c r="O370" s="1026"/>
      <c r="P370" s="1128"/>
    </row>
    <row r="371" spans="1:16" ht="16.5" x14ac:dyDescent="0.3">
      <c r="A371" s="1020"/>
      <c r="B371" s="1060"/>
      <c r="C371" s="1413"/>
      <c r="D371" s="1413"/>
      <c r="E371" s="1046"/>
      <c r="F371" s="1047"/>
      <c r="G371" s="1048"/>
      <c r="H371" s="1049"/>
      <c r="I371" s="1050">
        <f>IF(C371=0,0,VLOOKUP(C371,Tabla1[],3,FALSE))</f>
        <v>0</v>
      </c>
      <c r="J371" s="1051"/>
      <c r="K371" s="1157">
        <f t="shared" si="50"/>
        <v>0</v>
      </c>
      <c r="L371" s="1052">
        <f t="shared" si="51"/>
        <v>0</v>
      </c>
      <c r="M371" s="1021"/>
      <c r="N371" s="1025"/>
      <c r="O371" s="1026"/>
      <c r="P371" s="1128"/>
    </row>
    <row r="372" spans="1:16" ht="16.5" x14ac:dyDescent="0.3">
      <c r="A372" s="1020"/>
      <c r="B372" s="1060"/>
      <c r="C372" s="1413"/>
      <c r="D372" s="1413"/>
      <c r="E372" s="1046"/>
      <c r="F372" s="1047"/>
      <c r="G372" s="1048"/>
      <c r="H372" s="1049"/>
      <c r="I372" s="1050">
        <f>IF(C372=0,0,VLOOKUP(C372,Tabla1[],3,FALSE))</f>
        <v>0</v>
      </c>
      <c r="J372" s="1051"/>
      <c r="K372" s="1157">
        <f t="shared" si="50"/>
        <v>0</v>
      </c>
      <c r="L372" s="1052">
        <f t="shared" si="51"/>
        <v>0</v>
      </c>
      <c r="M372" s="1021"/>
      <c r="N372" s="1025"/>
      <c r="O372" s="1026"/>
      <c r="P372" s="1128"/>
    </row>
    <row r="373" spans="1:16" ht="16.5" x14ac:dyDescent="0.3">
      <c r="A373" s="1020"/>
      <c r="B373" s="1060"/>
      <c r="C373" s="1413"/>
      <c r="D373" s="1413"/>
      <c r="E373" s="1046"/>
      <c r="F373" s="1047"/>
      <c r="G373" s="1048"/>
      <c r="H373" s="1049"/>
      <c r="I373" s="1050">
        <f>IF(C373=0,0,VLOOKUP(C373,Tabla1[],3,FALSE))</f>
        <v>0</v>
      </c>
      <c r="J373" s="1051"/>
      <c r="K373" s="1157">
        <f t="shared" si="50"/>
        <v>0</v>
      </c>
      <c r="L373" s="1052">
        <f t="shared" si="51"/>
        <v>0</v>
      </c>
      <c r="M373" s="1021"/>
      <c r="N373" s="1025"/>
      <c r="O373" s="1026"/>
      <c r="P373" s="1128"/>
    </row>
    <row r="374" spans="1:16" ht="16.5" x14ac:dyDescent="0.3">
      <c r="A374" s="1020"/>
      <c r="B374" s="1060"/>
      <c r="C374" s="1413"/>
      <c r="D374" s="1413"/>
      <c r="E374" s="1046"/>
      <c r="F374" s="1047"/>
      <c r="G374" s="1048"/>
      <c r="H374" s="1049"/>
      <c r="I374" s="1050">
        <f>IF(C374=0,0,VLOOKUP(C374,Tabla1[],3,FALSE))</f>
        <v>0</v>
      </c>
      <c r="J374" s="1051"/>
      <c r="K374" s="1157">
        <f t="shared" si="50"/>
        <v>0</v>
      </c>
      <c r="L374" s="1052">
        <f t="shared" si="51"/>
        <v>0</v>
      </c>
      <c r="M374" s="1021"/>
      <c r="N374" s="1025"/>
      <c r="O374" s="1026"/>
      <c r="P374" s="1128"/>
    </row>
    <row r="375" spans="1:16" s="1131" customFormat="1" ht="16.5" x14ac:dyDescent="0.3">
      <c r="A375" s="1020"/>
      <c r="B375" s="1060"/>
      <c r="C375" s="1413"/>
      <c r="D375" s="1413"/>
      <c r="E375" s="1046"/>
      <c r="F375" s="1047"/>
      <c r="G375" s="1048"/>
      <c r="H375" s="1049"/>
      <c r="I375" s="1050">
        <f>IF(C375=0,0,VLOOKUP(C375,Tabla1[],3,FALSE))</f>
        <v>0</v>
      </c>
      <c r="J375" s="1051"/>
      <c r="K375" s="1157">
        <f t="shared" si="50"/>
        <v>0</v>
      </c>
      <c r="L375" s="1052">
        <f t="shared" si="51"/>
        <v>0</v>
      </c>
      <c r="M375" s="1021"/>
      <c r="N375" s="1025"/>
      <c r="O375" s="1026"/>
      <c r="P375" s="1128"/>
    </row>
    <row r="376" spans="1:16" s="1131" customFormat="1" ht="16.5" x14ac:dyDescent="0.3">
      <c r="A376" s="1020"/>
      <c r="B376" s="1060"/>
      <c r="C376" s="1413"/>
      <c r="D376" s="1413"/>
      <c r="E376" s="1046"/>
      <c r="F376" s="1047"/>
      <c r="G376" s="1048"/>
      <c r="H376" s="1049"/>
      <c r="I376" s="1050">
        <f>IF(C376=0,0,VLOOKUP(C376,Tabla1[],3,FALSE))</f>
        <v>0</v>
      </c>
      <c r="J376" s="1051"/>
      <c r="K376" s="1157">
        <f t="shared" si="50"/>
        <v>0</v>
      </c>
      <c r="L376" s="1052">
        <f t="shared" si="51"/>
        <v>0</v>
      </c>
      <c r="M376" s="1021"/>
      <c r="N376" s="1025"/>
      <c r="O376" s="1026"/>
      <c r="P376" s="1128"/>
    </row>
    <row r="377" spans="1:16" s="1131" customFormat="1" ht="17.25" thickBot="1" x14ac:dyDescent="0.35">
      <c r="A377" s="1020"/>
      <c r="B377" s="1022"/>
      <c r="C377" s="1021"/>
      <c r="D377" s="1021"/>
      <c r="E377" s="1022"/>
      <c r="F377" s="1022"/>
      <c r="G377" s="1023"/>
      <c r="H377" s="1021"/>
      <c r="I377" s="1024"/>
      <c r="J377" s="1024"/>
      <c r="K377" s="1024"/>
      <c r="L377" s="1021"/>
      <c r="M377" s="1021"/>
      <c r="N377" s="1025"/>
      <c r="O377" s="1026"/>
      <c r="P377" s="1128"/>
    </row>
    <row r="378" spans="1:16" s="1131" customFormat="1" ht="17.25" thickBot="1" x14ac:dyDescent="0.35">
      <c r="A378" s="1020"/>
      <c r="B378" s="1022"/>
      <c r="C378" s="1021"/>
      <c r="D378" s="1021"/>
      <c r="E378" s="1022"/>
      <c r="F378" s="1408" t="s">
        <v>344</v>
      </c>
      <c r="G378" s="1409"/>
      <c r="H378" s="1409"/>
      <c r="I378" s="1410"/>
      <c r="J378" s="1024"/>
      <c r="K378" s="1158">
        <f>+SUM(K366:K376)</f>
        <v>0</v>
      </c>
      <c r="L378" s="1055">
        <f>+SUM(L366:L376)</f>
        <v>0</v>
      </c>
      <c r="M378" s="1021"/>
      <c r="N378" s="1025"/>
      <c r="O378" s="1026"/>
      <c r="P378" s="1128"/>
    </row>
    <row r="379" spans="1:16" s="1131" customFormat="1" ht="17.25" thickBot="1" x14ac:dyDescent="0.35">
      <c r="A379" s="1020"/>
      <c r="B379" s="1022"/>
      <c r="C379" s="1021"/>
      <c r="D379" s="1021"/>
      <c r="E379" s="1022"/>
      <c r="F379" s="1022"/>
      <c r="G379" s="1023"/>
      <c r="H379" s="1021"/>
      <c r="I379" s="1024"/>
      <c r="J379" s="1024"/>
      <c r="K379" s="1024"/>
      <c r="L379" s="1021"/>
      <c r="M379" s="1021"/>
      <c r="N379" s="1025"/>
      <c r="O379" s="1026"/>
      <c r="P379" s="1128"/>
    </row>
    <row r="380" spans="1:16" s="1131" customFormat="1" ht="17.25" thickBot="1" x14ac:dyDescent="0.35">
      <c r="A380" s="1020"/>
      <c r="B380" s="1389" t="s">
        <v>382</v>
      </c>
      <c r="C380" s="1390"/>
      <c r="D380" s="1390"/>
      <c r="E380" s="1390"/>
      <c r="F380" s="1390"/>
      <c r="G380" s="1391"/>
      <c r="H380" s="1021"/>
      <c r="I380" s="1024"/>
      <c r="J380" s="1024"/>
      <c r="K380" s="1024"/>
      <c r="L380" s="1021"/>
      <c r="M380" s="1021"/>
      <c r="N380" s="1025"/>
      <c r="O380" s="1026"/>
      <c r="P380" s="1128"/>
    </row>
    <row r="381" spans="1:16" s="1131" customFormat="1" ht="16.5" x14ac:dyDescent="0.3">
      <c r="A381" s="1020"/>
      <c r="B381" s="1056" t="s">
        <v>49</v>
      </c>
      <c r="C381" s="1392" t="s">
        <v>341</v>
      </c>
      <c r="D381" s="1393"/>
      <c r="E381" s="1041" t="s">
        <v>380</v>
      </c>
      <c r="F381" s="1056" t="s">
        <v>25</v>
      </c>
      <c r="G381" s="1043" t="s">
        <v>24</v>
      </c>
      <c r="H381" s="1038"/>
      <c r="I381" s="1039" t="s">
        <v>342</v>
      </c>
      <c r="J381" s="1040"/>
      <c r="K381" s="1039" t="s">
        <v>27</v>
      </c>
      <c r="L381" s="1045" t="s">
        <v>381</v>
      </c>
      <c r="M381" s="1021"/>
      <c r="N381" s="1025"/>
      <c r="O381" s="1026"/>
      <c r="P381" s="1128"/>
    </row>
    <row r="382" spans="1:16" s="1131" customFormat="1" ht="16.5" x14ac:dyDescent="0.3">
      <c r="A382" s="1020"/>
      <c r="B382" s="1060"/>
      <c r="C382" s="1382"/>
      <c r="D382" s="1383"/>
      <c r="E382" s="1046"/>
      <c r="F382" s="1047"/>
      <c r="G382" s="1048"/>
      <c r="H382" s="1049"/>
      <c r="I382" s="1050">
        <f>IF(C382=0,0,VLOOKUP(C382,Tabla3[],3,FALSE))</f>
        <v>0</v>
      </c>
      <c r="J382" s="1024"/>
      <c r="K382" s="1157">
        <f>+F382*I382</f>
        <v>0</v>
      </c>
      <c r="L382" s="1052">
        <f>E382*I382</f>
        <v>0</v>
      </c>
      <c r="M382" s="1021"/>
      <c r="N382" s="1025"/>
      <c r="O382" s="1026"/>
      <c r="P382" s="1128"/>
    </row>
    <row r="383" spans="1:16" s="1131" customFormat="1" ht="16.5" x14ac:dyDescent="0.3">
      <c r="A383" s="1020"/>
      <c r="B383" s="1060"/>
      <c r="C383" s="1382"/>
      <c r="D383" s="1383"/>
      <c r="E383" s="1057"/>
      <c r="F383" s="1053"/>
      <c r="G383" s="1054"/>
      <c r="H383" s="1021"/>
      <c r="I383" s="1050">
        <f>IF(C383=0,0,VLOOKUP(C383,Tabla3[],3,FALSE))</f>
        <v>0</v>
      </c>
      <c r="J383" s="1024"/>
      <c r="K383" s="1157">
        <f t="shared" ref="K383:K385" si="52">+F383*I383</f>
        <v>0</v>
      </c>
      <c r="L383" s="1052">
        <f t="shared" ref="L383:L385" si="53">E383*I383</f>
        <v>0</v>
      </c>
      <c r="M383" s="1021"/>
      <c r="N383" s="1025"/>
      <c r="O383" s="1026"/>
      <c r="P383" s="1128"/>
    </row>
    <row r="384" spans="1:16" s="1131" customFormat="1" ht="16.5" x14ac:dyDescent="0.3">
      <c r="A384" s="1020"/>
      <c r="B384" s="1060"/>
      <c r="C384" s="1382"/>
      <c r="D384" s="1383"/>
      <c r="E384" s="1057"/>
      <c r="F384" s="1053"/>
      <c r="G384" s="1054"/>
      <c r="H384" s="1021"/>
      <c r="I384" s="1050">
        <f>IF(C384=0,0,VLOOKUP(C384,Tabla3[],3,FALSE))</f>
        <v>0</v>
      </c>
      <c r="J384" s="1024"/>
      <c r="K384" s="1157">
        <f t="shared" si="52"/>
        <v>0</v>
      </c>
      <c r="L384" s="1052">
        <f t="shared" si="53"/>
        <v>0</v>
      </c>
      <c r="M384" s="1021"/>
      <c r="N384" s="1025"/>
      <c r="O384" s="1026"/>
      <c r="P384" s="1128"/>
    </row>
    <row r="385" spans="1:16" s="1131" customFormat="1" ht="16.5" x14ac:dyDescent="0.3">
      <c r="A385" s="1020"/>
      <c r="B385" s="1060"/>
      <c r="C385" s="1384"/>
      <c r="D385" s="1385"/>
      <c r="E385" s="1057"/>
      <c r="F385" s="1053"/>
      <c r="G385" s="1054"/>
      <c r="H385" s="1021"/>
      <c r="I385" s="1050">
        <f>IF(C385=0,0,VLOOKUP(C385,Tabla3[],3,FALSE))</f>
        <v>0</v>
      </c>
      <c r="J385" s="1024"/>
      <c r="K385" s="1157">
        <f t="shared" si="52"/>
        <v>0</v>
      </c>
      <c r="L385" s="1052">
        <f t="shared" si="53"/>
        <v>0</v>
      </c>
      <c r="M385" s="1021"/>
      <c r="N385" s="1025"/>
      <c r="O385" s="1026"/>
      <c r="P385" s="1128"/>
    </row>
    <row r="386" spans="1:16" s="1131" customFormat="1" ht="17.25" thickBot="1" x14ac:dyDescent="0.35">
      <c r="A386" s="1020"/>
      <c r="B386" s="1022"/>
      <c r="C386" s="1021"/>
      <c r="D386" s="1021"/>
      <c r="E386" s="1022"/>
      <c r="F386" s="1022"/>
      <c r="G386" s="1023"/>
      <c r="H386" s="1021"/>
      <c r="I386" s="1024"/>
      <c r="J386" s="1024"/>
      <c r="K386" s="1024"/>
      <c r="L386" s="1021"/>
      <c r="M386" s="1021"/>
      <c r="N386" s="1025"/>
      <c r="O386" s="1026"/>
      <c r="P386" s="1128"/>
    </row>
    <row r="387" spans="1:16" s="1131" customFormat="1" ht="17.25" thickBot="1" x14ac:dyDescent="0.35">
      <c r="A387" s="1020"/>
      <c r="B387" s="1022"/>
      <c r="C387" s="1021"/>
      <c r="D387" s="1021"/>
      <c r="E387" s="1022"/>
      <c r="F387" s="1408" t="s">
        <v>387</v>
      </c>
      <c r="G387" s="1409"/>
      <c r="H387" s="1409"/>
      <c r="I387" s="1410"/>
      <c r="J387" s="1024"/>
      <c r="K387" s="1158">
        <f>+SUM(K382:K385)</f>
        <v>0</v>
      </c>
      <c r="L387" s="1055">
        <f>+SUM(L382:L385)</f>
        <v>0</v>
      </c>
      <c r="M387" s="1021"/>
      <c r="N387" s="1025"/>
      <c r="O387" s="1026"/>
      <c r="P387" s="1128"/>
    </row>
    <row r="388" spans="1:16" s="1131" customFormat="1" ht="17.25" thickBot="1" x14ac:dyDescent="0.35">
      <c r="A388" s="1020"/>
      <c r="B388" s="1022"/>
      <c r="C388" s="1021"/>
      <c r="D388" s="1021"/>
      <c r="E388" s="1022"/>
      <c r="F388" s="1022"/>
      <c r="G388" s="1023"/>
      <c r="H388" s="1021"/>
      <c r="I388" s="1024"/>
      <c r="J388" s="1024"/>
      <c r="K388" s="1024"/>
      <c r="L388" s="1021"/>
      <c r="M388" s="1021"/>
      <c r="N388" s="1025"/>
      <c r="O388" s="1026"/>
      <c r="P388" s="1128"/>
    </row>
    <row r="389" spans="1:16" s="1131" customFormat="1" ht="17.25" thickBot="1" x14ac:dyDescent="0.35">
      <c r="A389" s="1020"/>
      <c r="B389" s="1389" t="s">
        <v>345</v>
      </c>
      <c r="C389" s="1390"/>
      <c r="D389" s="1390"/>
      <c r="E389" s="1390"/>
      <c r="F389" s="1390"/>
      <c r="G389" s="1391"/>
      <c r="H389" s="1021"/>
      <c r="I389" s="1024"/>
      <c r="J389" s="1024"/>
      <c r="K389" s="1024"/>
      <c r="L389" s="1021"/>
      <c r="M389" s="1021"/>
      <c r="N389" s="1025"/>
      <c r="O389" s="1026"/>
      <c r="P389" s="1128"/>
    </row>
    <row r="390" spans="1:16" s="1131" customFormat="1" ht="16.5" x14ac:dyDescent="0.3">
      <c r="A390" s="1020"/>
      <c r="B390" s="1056" t="s">
        <v>49</v>
      </c>
      <c r="C390" s="1392" t="s">
        <v>341</v>
      </c>
      <c r="D390" s="1393"/>
      <c r="E390" s="1041" t="s">
        <v>380</v>
      </c>
      <c r="F390" s="1056" t="s">
        <v>25</v>
      </c>
      <c r="G390" s="1043" t="s">
        <v>24</v>
      </c>
      <c r="H390" s="1038"/>
      <c r="I390" s="1039" t="s">
        <v>342</v>
      </c>
      <c r="J390" s="1040"/>
      <c r="K390" s="1039" t="s">
        <v>27</v>
      </c>
      <c r="L390" s="1045" t="s">
        <v>381</v>
      </c>
      <c r="M390" s="1021"/>
      <c r="N390" s="1025"/>
      <c r="O390" s="1026"/>
      <c r="P390" s="1128"/>
    </row>
    <row r="391" spans="1:16" s="1131" customFormat="1" ht="33" customHeight="1" x14ac:dyDescent="0.3">
      <c r="A391" s="1020"/>
      <c r="B391" s="1060">
        <v>1</v>
      </c>
      <c r="C391" s="1421" t="s">
        <v>944</v>
      </c>
      <c r="D391" s="1421"/>
      <c r="E391" s="1046">
        <f>I362</f>
        <v>1.45</v>
      </c>
      <c r="F391" s="1047">
        <f>ROUND(E391/I362,2)</f>
        <v>1</v>
      </c>
      <c r="G391" s="1050" t="str">
        <f>K362</f>
        <v>m²</v>
      </c>
      <c r="H391" s="1049"/>
      <c r="I391" s="1050">
        <v>1180</v>
      </c>
      <c r="J391" s="1024"/>
      <c r="K391" s="1157">
        <f>+F391*I391</f>
        <v>1180</v>
      </c>
      <c r="L391" s="1052">
        <f>E391*I391</f>
        <v>1711</v>
      </c>
      <c r="M391" s="1021"/>
      <c r="N391" s="1025"/>
      <c r="O391" s="1026"/>
      <c r="P391" s="1128"/>
    </row>
    <row r="392" spans="1:16" s="1131" customFormat="1" ht="16.5" x14ac:dyDescent="0.3">
      <c r="A392" s="1020"/>
      <c r="B392" s="1060"/>
      <c r="C392" s="1411"/>
      <c r="D392" s="1411"/>
      <c r="E392" s="1046"/>
      <c r="F392" s="1047"/>
      <c r="G392" s="1048"/>
      <c r="H392" s="1021"/>
      <c r="I392" s="1050">
        <f>IF(C392=0,0,VLOOKUP(C392,Tabla2[],3,FALSE))</f>
        <v>0</v>
      </c>
      <c r="J392" s="1024"/>
      <c r="K392" s="1157">
        <f>+F392*I392</f>
        <v>0</v>
      </c>
      <c r="L392" s="1052">
        <f t="shared" ref="L392:L393" si="54">E392*I392</f>
        <v>0</v>
      </c>
      <c r="M392" s="1021"/>
      <c r="N392" s="1025"/>
      <c r="O392" s="1026"/>
      <c r="P392" s="1128"/>
    </row>
    <row r="393" spans="1:16" s="1131" customFormat="1" ht="16.5" x14ac:dyDescent="0.3">
      <c r="A393" s="1020"/>
      <c r="B393" s="1060"/>
      <c r="C393" s="1412"/>
      <c r="D393" s="1412"/>
      <c r="E393" s="1046"/>
      <c r="F393" s="1053"/>
      <c r="G393" s="1048"/>
      <c r="H393" s="1021"/>
      <c r="I393" s="1050">
        <f>IF(C393=0,0,VLOOKUP(C393,Tabla2[],3,FALSE))</f>
        <v>0</v>
      </c>
      <c r="J393" s="1024"/>
      <c r="K393" s="1157">
        <f t="shared" ref="K393" si="55">+F393*I393</f>
        <v>0</v>
      </c>
      <c r="L393" s="1052">
        <f t="shared" si="54"/>
        <v>0</v>
      </c>
      <c r="M393" s="1021"/>
      <c r="N393" s="1025"/>
      <c r="O393" s="1026"/>
      <c r="P393" s="1128"/>
    </row>
    <row r="394" spans="1:16" s="1131" customFormat="1" ht="17.25" thickBot="1" x14ac:dyDescent="0.35">
      <c r="A394" s="1020"/>
      <c r="B394" s="1022"/>
      <c r="C394" s="1021"/>
      <c r="D394" s="1021"/>
      <c r="E394" s="1022"/>
      <c r="F394" s="1022"/>
      <c r="G394" s="1023"/>
      <c r="H394" s="1021"/>
      <c r="I394" s="1024"/>
      <c r="J394" s="1024"/>
      <c r="K394" s="1024"/>
      <c r="L394" s="1021"/>
      <c r="M394" s="1021"/>
      <c r="N394" s="1025"/>
      <c r="O394" s="1026"/>
      <c r="P394" s="1128"/>
    </row>
    <row r="395" spans="1:16" s="1131" customFormat="1" ht="17.25" thickBot="1" x14ac:dyDescent="0.35">
      <c r="A395" s="1020"/>
      <c r="B395" s="1022"/>
      <c r="C395" s="1021"/>
      <c r="D395" s="1021"/>
      <c r="E395" s="1022"/>
      <c r="F395" s="1408" t="s">
        <v>346</v>
      </c>
      <c r="G395" s="1409"/>
      <c r="H395" s="1409"/>
      <c r="I395" s="1410"/>
      <c r="J395" s="1024"/>
      <c r="K395" s="1158">
        <f>+SUM(K391:K393)</f>
        <v>1180</v>
      </c>
      <c r="L395" s="1055">
        <f>+SUM(L391:L393)</f>
        <v>1711</v>
      </c>
      <c r="M395" s="1021"/>
      <c r="N395" s="1025"/>
      <c r="O395" s="1026"/>
      <c r="P395" s="1128"/>
    </row>
    <row r="396" spans="1:16" s="1131" customFormat="1" ht="16.5" x14ac:dyDescent="0.3">
      <c r="A396" s="1020"/>
      <c r="B396" s="1022"/>
      <c r="C396" s="1021"/>
      <c r="D396" s="1021"/>
      <c r="E396" s="1022"/>
      <c r="F396" s="1022"/>
      <c r="G396" s="1023"/>
      <c r="H396" s="1021"/>
      <c r="I396" s="1024"/>
      <c r="J396" s="1024"/>
      <c r="K396" s="1024"/>
      <c r="L396" s="1021"/>
      <c r="M396" s="1021"/>
      <c r="N396" s="1025"/>
      <c r="O396" s="1026"/>
      <c r="P396" s="1128"/>
    </row>
    <row r="397" spans="1:16" s="1131" customFormat="1" ht="15" customHeight="1" thickBot="1" x14ac:dyDescent="0.35">
      <c r="A397" s="1020"/>
      <c r="B397" s="1022"/>
      <c r="C397" s="1021"/>
      <c r="D397" s="1021"/>
      <c r="E397" s="1022"/>
      <c r="F397" s="1022"/>
      <c r="G397" s="1023"/>
      <c r="H397" s="1021"/>
      <c r="I397" s="1024"/>
      <c r="J397" s="1024"/>
      <c r="K397" s="1024"/>
      <c r="L397" s="1021"/>
      <c r="M397" s="1021"/>
      <c r="N397" s="1025"/>
      <c r="O397" s="1026"/>
      <c r="P397" s="1128"/>
    </row>
    <row r="398" spans="1:16" s="1131" customFormat="1" ht="17.25" thickBot="1" x14ac:dyDescent="0.35">
      <c r="A398" s="1020"/>
      <c r="B398" s="1022"/>
      <c r="C398" s="1021"/>
      <c r="D398" s="1021"/>
      <c r="E398" s="1022"/>
      <c r="F398" s="1408" t="s">
        <v>388</v>
      </c>
      <c r="G398" s="1409"/>
      <c r="H398" s="1409"/>
      <c r="I398" s="1410"/>
      <c r="J398" s="1024"/>
      <c r="K398" s="1158">
        <f>(+K378+K387+K395)</f>
        <v>1180</v>
      </c>
      <c r="L398" s="1055">
        <f>(+L378+L387+L395)</f>
        <v>1711</v>
      </c>
      <c r="M398" s="1021"/>
      <c r="N398" s="1065"/>
      <c r="O398" s="1066"/>
      <c r="P398" s="1130"/>
    </row>
    <row r="399" spans="1:16" s="1131" customFormat="1" ht="7.5" customHeight="1" thickBot="1" x14ac:dyDescent="0.35">
      <c r="A399" s="1020"/>
      <c r="B399" s="1022"/>
      <c r="C399" s="1021"/>
      <c r="D399" s="1021"/>
      <c r="E399" s="1022"/>
      <c r="F399" s="1022"/>
      <c r="G399" s="1023"/>
      <c r="H399" s="1021"/>
      <c r="I399" s="1024"/>
      <c r="J399" s="1024"/>
      <c r="K399" s="1024"/>
      <c r="L399" s="1021"/>
      <c r="M399" s="1021"/>
      <c r="N399" s="1065"/>
      <c r="O399" s="1067"/>
      <c r="P399" s="1130"/>
    </row>
    <row r="400" spans="1:16" s="1131" customFormat="1" ht="17.25" thickBot="1" x14ac:dyDescent="0.35">
      <c r="A400" s="1020"/>
      <c r="B400" s="1022"/>
      <c r="C400" s="1021"/>
      <c r="D400" s="1021"/>
      <c r="E400" s="1022"/>
      <c r="F400" s="1408" t="s">
        <v>384</v>
      </c>
      <c r="G400" s="1409"/>
      <c r="H400" s="1409"/>
      <c r="I400" s="1410"/>
      <c r="J400" s="1024"/>
      <c r="K400" s="1158">
        <f>K398*$N$2</f>
        <v>472</v>
      </c>
      <c r="L400" s="1055">
        <f>L398*$N$2</f>
        <v>684.40000000000009</v>
      </c>
      <c r="M400" s="1021"/>
      <c r="N400" s="1025"/>
      <c r="O400" s="1026"/>
      <c r="P400" s="1128"/>
    </row>
    <row r="401" spans="1:17" s="1131" customFormat="1" ht="7.5" customHeight="1" thickBot="1" x14ac:dyDescent="0.35">
      <c r="A401" s="1020"/>
      <c r="B401" s="1022"/>
      <c r="C401" s="1021"/>
      <c r="D401" s="1021"/>
      <c r="E401" s="1022"/>
      <c r="F401" s="1022"/>
      <c r="G401" s="1023"/>
      <c r="H401" s="1021"/>
      <c r="I401" s="1024"/>
      <c r="J401" s="1024"/>
      <c r="K401" s="1024"/>
      <c r="L401" s="1021"/>
      <c r="M401" s="1021"/>
      <c r="N401" s="1025"/>
      <c r="O401" s="1026"/>
      <c r="P401" s="1128"/>
    </row>
    <row r="402" spans="1:17" s="1131" customFormat="1" ht="17.25" thickBot="1" x14ac:dyDescent="0.35">
      <c r="A402" s="1020"/>
      <c r="B402" s="1022"/>
      <c r="C402" s="1021"/>
      <c r="D402" s="1021"/>
      <c r="E402" s="1022"/>
      <c r="F402" s="1408" t="s">
        <v>385</v>
      </c>
      <c r="G402" s="1409"/>
      <c r="H402" s="1409"/>
      <c r="I402" s="1410"/>
      <c r="J402" s="1024"/>
      <c r="K402" s="1158">
        <f>+K398+K400</f>
        <v>1652</v>
      </c>
      <c r="L402" s="1055">
        <f>+L398+L400</f>
        <v>2395.4</v>
      </c>
      <c r="M402" s="1021"/>
      <c r="N402" s="1025"/>
      <c r="O402" s="1026"/>
      <c r="P402" s="1128"/>
    </row>
    <row r="403" spans="1:17" s="1131" customFormat="1" ht="17.25" thickBot="1" x14ac:dyDescent="0.35">
      <c r="A403" s="1020"/>
      <c r="B403" s="1022"/>
      <c r="C403" s="1021"/>
      <c r="D403" s="1021"/>
      <c r="E403" s="1022"/>
      <c r="F403" s="1061"/>
      <c r="G403" s="1062"/>
      <c r="H403" s="1063"/>
      <c r="I403" s="1064"/>
      <c r="J403" s="1024"/>
      <c r="K403" s="1159"/>
      <c r="L403" s="1068">
        <f>L402/I362</f>
        <v>1652</v>
      </c>
      <c r="M403" s="1069">
        <f>(K402-L403)*I362</f>
        <v>0</v>
      </c>
      <c r="N403" s="1025"/>
      <c r="O403" s="1026"/>
      <c r="P403" s="1128"/>
    </row>
    <row r="408" spans="1:17" ht="16.5" x14ac:dyDescent="0.3">
      <c r="A408" s="1020"/>
      <c r="B408" s="1105" t="s">
        <v>379</v>
      </c>
      <c r="C408" s="1038"/>
      <c r="D408" s="1414" t="s">
        <v>341</v>
      </c>
      <c r="E408" s="1414"/>
      <c r="F408" s="1414"/>
      <c r="G408" s="1414"/>
      <c r="H408" s="1038"/>
      <c r="I408" s="1039" t="s">
        <v>25</v>
      </c>
      <c r="J408" s="1040"/>
      <c r="K408" s="1039" t="s">
        <v>24</v>
      </c>
      <c r="L408" s="1021"/>
      <c r="M408" s="1021"/>
      <c r="N408" s="1025"/>
      <c r="O408" s="1026"/>
      <c r="P408" s="1128"/>
    </row>
    <row r="409" spans="1:17" s="1037" customFormat="1" ht="30.75" customHeight="1" x14ac:dyDescent="0.25">
      <c r="A409" s="1033"/>
      <c r="B409" s="1074">
        <f>'(01)A. TRABAJO EXTRA.'!B86</f>
        <v>804.01</v>
      </c>
      <c r="C409" s="1034"/>
      <c r="D409" s="1400" t="str">
        <f>'(01)A. TRABAJO EXTRA.'!C86</f>
        <v>BALCÓN DE BARROTES</v>
      </c>
      <c r="E409" s="1401"/>
      <c r="F409" s="1401"/>
      <c r="G409" s="1401"/>
      <c r="H409" s="1075"/>
      <c r="I409" s="1074">
        <f>'(01)A. TRABAJO EXTRA.'!G86</f>
        <v>1.45</v>
      </c>
      <c r="J409" s="1076"/>
      <c r="K409" s="1155" t="str">
        <f>'(01)A. TRABAJO EXTRA.'!F86</f>
        <v>m²</v>
      </c>
      <c r="L409" s="1034"/>
      <c r="M409" s="1034"/>
      <c r="N409" s="1035"/>
      <c r="O409" s="1036"/>
      <c r="P409" s="1129"/>
      <c r="Q409" s="1132"/>
    </row>
    <row r="410" spans="1:17" ht="17.25" thickBot="1" x14ac:dyDescent="0.35">
      <c r="A410" s="1020"/>
      <c r="B410" s="1022"/>
      <c r="C410" s="1021"/>
      <c r="D410" s="1021"/>
      <c r="E410" s="1022"/>
      <c r="F410" s="1022"/>
      <c r="G410" s="1023"/>
      <c r="H410" s="1021"/>
      <c r="I410" s="1024"/>
      <c r="J410" s="1024"/>
      <c r="K410" s="1024"/>
      <c r="L410" s="1021"/>
      <c r="M410" s="1021"/>
      <c r="N410" s="1025"/>
      <c r="O410" s="1026"/>
      <c r="P410" s="1128"/>
    </row>
    <row r="411" spans="1:17" ht="17.25" thickBot="1" x14ac:dyDescent="0.35">
      <c r="A411" s="1020"/>
      <c r="B411" s="1389" t="s">
        <v>343</v>
      </c>
      <c r="C411" s="1390"/>
      <c r="D411" s="1390"/>
      <c r="E411" s="1390"/>
      <c r="F411" s="1390"/>
      <c r="G411" s="1391"/>
      <c r="H411" s="1021"/>
      <c r="I411" s="1024"/>
      <c r="J411" s="1024"/>
      <c r="K411" s="1024"/>
      <c r="L411" s="1021"/>
      <c r="M411" s="1021"/>
      <c r="N411" s="1025"/>
      <c r="O411" s="1026"/>
      <c r="P411" s="1128"/>
    </row>
    <row r="412" spans="1:17" ht="16.5" x14ac:dyDescent="0.3">
      <c r="A412" s="1020"/>
      <c r="B412" s="1042" t="s">
        <v>49</v>
      </c>
      <c r="C412" s="1406" t="s">
        <v>341</v>
      </c>
      <c r="D412" s="1407"/>
      <c r="E412" s="1041" t="s">
        <v>380</v>
      </c>
      <c r="F412" s="1042" t="s">
        <v>25</v>
      </c>
      <c r="G412" s="1043" t="s">
        <v>24</v>
      </c>
      <c r="H412" s="1044"/>
      <c r="I412" s="1039" t="s">
        <v>342</v>
      </c>
      <c r="J412" s="1040"/>
      <c r="K412" s="1156" t="s">
        <v>27</v>
      </c>
      <c r="L412" s="1045" t="s">
        <v>381</v>
      </c>
      <c r="M412" s="1021"/>
      <c r="N412" s="1025"/>
      <c r="O412" s="1026"/>
      <c r="P412" s="1128"/>
    </row>
    <row r="413" spans="1:17" ht="16.5" x14ac:dyDescent="0.3">
      <c r="A413" s="1020"/>
      <c r="B413" s="1060"/>
      <c r="C413" s="1402"/>
      <c r="D413" s="1403"/>
      <c r="E413" s="1046"/>
      <c r="F413" s="1047"/>
      <c r="G413" s="1048"/>
      <c r="H413" s="1049"/>
      <c r="I413" s="1050">
        <v>9</v>
      </c>
      <c r="J413" s="1051"/>
      <c r="K413" s="1157">
        <f>+F413*I413</f>
        <v>0</v>
      </c>
      <c r="L413" s="1052">
        <f>E413*I413</f>
        <v>0</v>
      </c>
      <c r="M413" s="1021"/>
      <c r="N413" s="1025"/>
      <c r="O413" s="1026"/>
      <c r="P413" s="1128"/>
    </row>
    <row r="414" spans="1:17" ht="16.5" x14ac:dyDescent="0.3">
      <c r="A414" s="1020"/>
      <c r="B414" s="1060"/>
      <c r="C414" s="1415"/>
      <c r="D414" s="1405"/>
      <c r="E414" s="1046"/>
      <c r="F414" s="1047"/>
      <c r="G414" s="1048"/>
      <c r="H414" s="1049"/>
      <c r="I414" s="1050">
        <f>IF(C414=0,0,VLOOKUP(C414,Tabla1[],3,FALSE))</f>
        <v>0</v>
      </c>
      <c r="J414" s="1051"/>
      <c r="K414" s="1157">
        <f t="shared" ref="K414:K423" si="56">+F414*I414</f>
        <v>0</v>
      </c>
      <c r="L414" s="1052">
        <f t="shared" ref="L414:L423" si="57">E414*I414</f>
        <v>0</v>
      </c>
      <c r="M414" s="1021"/>
      <c r="N414" s="1025"/>
      <c r="O414" s="1026"/>
      <c r="P414" s="1128"/>
    </row>
    <row r="415" spans="1:17" ht="16.5" x14ac:dyDescent="0.3">
      <c r="A415" s="1020"/>
      <c r="B415" s="1060"/>
      <c r="C415" s="1404"/>
      <c r="D415" s="1405"/>
      <c r="E415" s="1046"/>
      <c r="F415" s="1047"/>
      <c r="G415" s="1048"/>
      <c r="H415" s="1049"/>
      <c r="I415" s="1050">
        <f>IF(C415=0,0,VLOOKUP(C415,Tabla1[],3,FALSE))</f>
        <v>0</v>
      </c>
      <c r="J415" s="1051"/>
      <c r="K415" s="1157">
        <f t="shared" si="56"/>
        <v>0</v>
      </c>
      <c r="L415" s="1052">
        <f t="shared" si="57"/>
        <v>0</v>
      </c>
      <c r="M415" s="1021"/>
      <c r="N415" s="1025"/>
      <c r="O415" s="1026"/>
      <c r="P415" s="1128"/>
    </row>
    <row r="416" spans="1:17" ht="16.5" x14ac:dyDescent="0.3">
      <c r="A416" s="1020"/>
      <c r="B416" s="1060"/>
      <c r="C416" s="1411"/>
      <c r="D416" s="1411"/>
      <c r="E416" s="1046"/>
      <c r="F416" s="1047"/>
      <c r="G416" s="1048"/>
      <c r="H416" s="1049"/>
      <c r="I416" s="1050">
        <f>IF(C416=0,0,VLOOKUP(C416,Tabla1[],3,FALSE))</f>
        <v>0</v>
      </c>
      <c r="J416" s="1051"/>
      <c r="K416" s="1157">
        <f t="shared" si="56"/>
        <v>0</v>
      </c>
      <c r="L416" s="1052">
        <f t="shared" si="57"/>
        <v>0</v>
      </c>
      <c r="M416" s="1021"/>
      <c r="N416" s="1025"/>
      <c r="O416" s="1026"/>
      <c r="P416" s="1128"/>
    </row>
    <row r="417" spans="1:16" ht="16.5" x14ac:dyDescent="0.3">
      <c r="A417" s="1020"/>
      <c r="B417" s="1060"/>
      <c r="C417" s="1413"/>
      <c r="D417" s="1413"/>
      <c r="E417" s="1046"/>
      <c r="F417" s="1047"/>
      <c r="G417" s="1048"/>
      <c r="H417" s="1049"/>
      <c r="I417" s="1050">
        <f>IF(C417=0,0,VLOOKUP(C417,Tabla1[],3,FALSE))</f>
        <v>0</v>
      </c>
      <c r="J417" s="1051"/>
      <c r="K417" s="1157">
        <f t="shared" si="56"/>
        <v>0</v>
      </c>
      <c r="L417" s="1052">
        <f t="shared" si="57"/>
        <v>0</v>
      </c>
      <c r="M417" s="1021"/>
      <c r="N417" s="1025"/>
      <c r="O417" s="1026"/>
      <c r="P417" s="1128"/>
    </row>
    <row r="418" spans="1:16" ht="16.5" x14ac:dyDescent="0.3">
      <c r="A418" s="1020"/>
      <c r="B418" s="1060"/>
      <c r="C418" s="1413"/>
      <c r="D418" s="1413"/>
      <c r="E418" s="1046"/>
      <c r="F418" s="1047"/>
      <c r="G418" s="1048"/>
      <c r="H418" s="1049"/>
      <c r="I418" s="1050">
        <f>IF(C418=0,0,VLOOKUP(C418,Tabla1[],3,FALSE))</f>
        <v>0</v>
      </c>
      <c r="J418" s="1051"/>
      <c r="K418" s="1157">
        <f t="shared" si="56"/>
        <v>0</v>
      </c>
      <c r="L418" s="1052">
        <f t="shared" si="57"/>
        <v>0</v>
      </c>
      <c r="M418" s="1021"/>
      <c r="N418" s="1025"/>
      <c r="O418" s="1026"/>
      <c r="P418" s="1128"/>
    </row>
    <row r="419" spans="1:16" ht="16.5" x14ac:dyDescent="0.3">
      <c r="A419" s="1020"/>
      <c r="B419" s="1060"/>
      <c r="C419" s="1413"/>
      <c r="D419" s="1413"/>
      <c r="E419" s="1046"/>
      <c r="F419" s="1047"/>
      <c r="G419" s="1048"/>
      <c r="H419" s="1049"/>
      <c r="I419" s="1050">
        <f>IF(C419=0,0,VLOOKUP(C419,Tabla1[],3,FALSE))</f>
        <v>0</v>
      </c>
      <c r="J419" s="1051"/>
      <c r="K419" s="1157">
        <f t="shared" si="56"/>
        <v>0</v>
      </c>
      <c r="L419" s="1052">
        <f t="shared" si="57"/>
        <v>0</v>
      </c>
      <c r="M419" s="1021"/>
      <c r="N419" s="1025"/>
      <c r="O419" s="1026"/>
      <c r="P419" s="1128"/>
    </row>
    <row r="420" spans="1:16" ht="16.5" x14ac:dyDescent="0.3">
      <c r="A420" s="1020"/>
      <c r="B420" s="1060"/>
      <c r="C420" s="1413"/>
      <c r="D420" s="1413"/>
      <c r="E420" s="1046"/>
      <c r="F420" s="1047"/>
      <c r="G420" s="1048"/>
      <c r="H420" s="1049"/>
      <c r="I420" s="1050">
        <f>IF(C420=0,0,VLOOKUP(C420,Tabla1[],3,FALSE))</f>
        <v>0</v>
      </c>
      <c r="J420" s="1051"/>
      <c r="K420" s="1157">
        <f t="shared" si="56"/>
        <v>0</v>
      </c>
      <c r="L420" s="1052">
        <f t="shared" si="57"/>
        <v>0</v>
      </c>
      <c r="M420" s="1021"/>
      <c r="N420" s="1025"/>
      <c r="O420" s="1026"/>
      <c r="P420" s="1128"/>
    </row>
    <row r="421" spans="1:16" ht="16.5" x14ac:dyDescent="0.3">
      <c r="A421" s="1020"/>
      <c r="B421" s="1060"/>
      <c r="C421" s="1413"/>
      <c r="D421" s="1413"/>
      <c r="E421" s="1046"/>
      <c r="F421" s="1047"/>
      <c r="G421" s="1048"/>
      <c r="H421" s="1049"/>
      <c r="I421" s="1050">
        <f>IF(C421=0,0,VLOOKUP(C421,Tabla1[],3,FALSE))</f>
        <v>0</v>
      </c>
      <c r="J421" s="1051"/>
      <c r="K421" s="1157">
        <f t="shared" si="56"/>
        <v>0</v>
      </c>
      <c r="L421" s="1052">
        <f t="shared" si="57"/>
        <v>0</v>
      </c>
      <c r="M421" s="1021"/>
      <c r="N421" s="1025"/>
      <c r="O421" s="1026"/>
      <c r="P421" s="1128"/>
    </row>
    <row r="422" spans="1:16" s="1131" customFormat="1" ht="16.5" x14ac:dyDescent="0.3">
      <c r="A422" s="1020"/>
      <c r="B422" s="1060"/>
      <c r="C422" s="1413"/>
      <c r="D422" s="1413"/>
      <c r="E422" s="1046"/>
      <c r="F422" s="1047"/>
      <c r="G422" s="1048"/>
      <c r="H422" s="1049"/>
      <c r="I422" s="1050">
        <f>IF(C422=0,0,VLOOKUP(C422,Tabla1[],3,FALSE))</f>
        <v>0</v>
      </c>
      <c r="J422" s="1051"/>
      <c r="K422" s="1157">
        <f t="shared" si="56"/>
        <v>0</v>
      </c>
      <c r="L422" s="1052">
        <f t="shared" si="57"/>
        <v>0</v>
      </c>
      <c r="M422" s="1021"/>
      <c r="N422" s="1025"/>
      <c r="O422" s="1026"/>
      <c r="P422" s="1128"/>
    </row>
    <row r="423" spans="1:16" s="1131" customFormat="1" ht="16.5" x14ac:dyDescent="0.3">
      <c r="A423" s="1020"/>
      <c r="B423" s="1060"/>
      <c r="C423" s="1413"/>
      <c r="D423" s="1413"/>
      <c r="E423" s="1046"/>
      <c r="F423" s="1047"/>
      <c r="G423" s="1048"/>
      <c r="H423" s="1049"/>
      <c r="I423" s="1050">
        <f>IF(C423=0,0,VLOOKUP(C423,Tabla1[],3,FALSE))</f>
        <v>0</v>
      </c>
      <c r="J423" s="1051"/>
      <c r="K423" s="1157">
        <f t="shared" si="56"/>
        <v>0</v>
      </c>
      <c r="L423" s="1052">
        <f t="shared" si="57"/>
        <v>0</v>
      </c>
      <c r="M423" s="1021"/>
      <c r="N423" s="1025"/>
      <c r="O423" s="1026"/>
      <c r="P423" s="1128"/>
    </row>
    <row r="424" spans="1:16" s="1131" customFormat="1" ht="17.25" thickBot="1" x14ac:dyDescent="0.35">
      <c r="A424" s="1020"/>
      <c r="B424" s="1022"/>
      <c r="C424" s="1021"/>
      <c r="D424" s="1021"/>
      <c r="E424" s="1022"/>
      <c r="F424" s="1022"/>
      <c r="G424" s="1023"/>
      <c r="H424" s="1021"/>
      <c r="I424" s="1024"/>
      <c r="J424" s="1024"/>
      <c r="K424" s="1024"/>
      <c r="L424" s="1021"/>
      <c r="M424" s="1021"/>
      <c r="N424" s="1025"/>
      <c r="O424" s="1026"/>
      <c r="P424" s="1128"/>
    </row>
    <row r="425" spans="1:16" s="1131" customFormat="1" ht="17.25" thickBot="1" x14ac:dyDescent="0.35">
      <c r="A425" s="1020"/>
      <c r="B425" s="1022"/>
      <c r="C425" s="1021"/>
      <c r="D425" s="1021"/>
      <c r="E425" s="1022"/>
      <c r="F425" s="1408" t="s">
        <v>344</v>
      </c>
      <c r="G425" s="1409"/>
      <c r="H425" s="1409"/>
      <c r="I425" s="1410"/>
      <c r="J425" s="1024"/>
      <c r="K425" s="1158">
        <f>+SUM(K413:K423)</f>
        <v>0</v>
      </c>
      <c r="L425" s="1055">
        <f>+SUM(L413:L423)</f>
        <v>0</v>
      </c>
      <c r="M425" s="1021"/>
      <c r="N425" s="1025"/>
      <c r="O425" s="1026"/>
      <c r="P425" s="1128"/>
    </row>
    <row r="426" spans="1:16" s="1131" customFormat="1" ht="17.25" thickBot="1" x14ac:dyDescent="0.35">
      <c r="A426" s="1020"/>
      <c r="B426" s="1022"/>
      <c r="C426" s="1021"/>
      <c r="D426" s="1021"/>
      <c r="E426" s="1022"/>
      <c r="F426" s="1022"/>
      <c r="G426" s="1023"/>
      <c r="H426" s="1021"/>
      <c r="I426" s="1024"/>
      <c r="J426" s="1024"/>
      <c r="K426" s="1024"/>
      <c r="L426" s="1021"/>
      <c r="M426" s="1021"/>
      <c r="N426" s="1025"/>
      <c r="O426" s="1026"/>
      <c r="P426" s="1128"/>
    </row>
    <row r="427" spans="1:16" s="1131" customFormat="1" ht="17.25" thickBot="1" x14ac:dyDescent="0.35">
      <c r="A427" s="1020"/>
      <c r="B427" s="1389" t="s">
        <v>382</v>
      </c>
      <c r="C427" s="1390"/>
      <c r="D427" s="1390"/>
      <c r="E427" s="1390"/>
      <c r="F427" s="1390"/>
      <c r="G427" s="1391"/>
      <c r="H427" s="1021"/>
      <c r="I427" s="1024"/>
      <c r="J427" s="1024"/>
      <c r="K427" s="1024"/>
      <c r="L427" s="1021"/>
      <c r="M427" s="1021"/>
      <c r="N427" s="1025"/>
      <c r="O427" s="1026"/>
      <c r="P427" s="1128"/>
    </row>
    <row r="428" spans="1:16" s="1131" customFormat="1" ht="16.5" x14ac:dyDescent="0.3">
      <c r="A428" s="1020"/>
      <c r="B428" s="1056" t="s">
        <v>49</v>
      </c>
      <c r="C428" s="1392" t="s">
        <v>341</v>
      </c>
      <c r="D428" s="1393"/>
      <c r="E428" s="1041" t="s">
        <v>380</v>
      </c>
      <c r="F428" s="1056" t="s">
        <v>25</v>
      </c>
      <c r="G428" s="1043" t="s">
        <v>24</v>
      </c>
      <c r="H428" s="1038"/>
      <c r="I428" s="1039" t="s">
        <v>342</v>
      </c>
      <c r="J428" s="1040"/>
      <c r="K428" s="1039" t="s">
        <v>27</v>
      </c>
      <c r="L428" s="1045" t="s">
        <v>381</v>
      </c>
      <c r="M428" s="1021"/>
      <c r="N428" s="1025"/>
      <c r="O428" s="1026"/>
      <c r="P428" s="1128"/>
    </row>
    <row r="429" spans="1:16" s="1131" customFormat="1" ht="16.5" x14ac:dyDescent="0.3">
      <c r="A429" s="1020"/>
      <c r="B429" s="1060"/>
      <c r="C429" s="1382"/>
      <c r="D429" s="1383"/>
      <c r="E429" s="1046"/>
      <c r="F429" s="1047"/>
      <c r="G429" s="1048"/>
      <c r="H429" s="1049"/>
      <c r="I429" s="1050">
        <f>IF(C429=0,0,VLOOKUP(C429,Tabla3[],3,FALSE))</f>
        <v>0</v>
      </c>
      <c r="J429" s="1024"/>
      <c r="K429" s="1157">
        <f>+F429*I429</f>
        <v>0</v>
      </c>
      <c r="L429" s="1052">
        <f>E429*I429</f>
        <v>0</v>
      </c>
      <c r="M429" s="1021"/>
      <c r="N429" s="1025"/>
      <c r="O429" s="1026"/>
      <c r="P429" s="1128"/>
    </row>
    <row r="430" spans="1:16" s="1131" customFormat="1" ht="16.5" x14ac:dyDescent="0.3">
      <c r="A430" s="1020"/>
      <c r="B430" s="1060"/>
      <c r="C430" s="1382"/>
      <c r="D430" s="1383"/>
      <c r="E430" s="1057"/>
      <c r="F430" s="1053"/>
      <c r="G430" s="1054"/>
      <c r="H430" s="1021"/>
      <c r="I430" s="1050">
        <f>IF(C430=0,0,VLOOKUP(C430,Tabla3[],3,FALSE))</f>
        <v>0</v>
      </c>
      <c r="J430" s="1024"/>
      <c r="K430" s="1157">
        <f t="shared" ref="K430:K432" si="58">+F430*I430</f>
        <v>0</v>
      </c>
      <c r="L430" s="1052">
        <f t="shared" ref="L430:L432" si="59">E430*I430</f>
        <v>0</v>
      </c>
      <c r="M430" s="1021"/>
      <c r="N430" s="1025"/>
      <c r="O430" s="1026"/>
      <c r="P430" s="1128"/>
    </row>
    <row r="431" spans="1:16" s="1131" customFormat="1" ht="16.5" x14ac:dyDescent="0.3">
      <c r="A431" s="1020"/>
      <c r="B431" s="1060"/>
      <c r="C431" s="1382"/>
      <c r="D431" s="1383"/>
      <c r="E431" s="1057"/>
      <c r="F431" s="1053"/>
      <c r="G431" s="1054"/>
      <c r="H431" s="1021"/>
      <c r="I431" s="1050">
        <f>IF(C431=0,0,VLOOKUP(C431,Tabla3[],3,FALSE))</f>
        <v>0</v>
      </c>
      <c r="J431" s="1024"/>
      <c r="K431" s="1157">
        <f t="shared" si="58"/>
        <v>0</v>
      </c>
      <c r="L431" s="1052">
        <f t="shared" si="59"/>
        <v>0</v>
      </c>
      <c r="M431" s="1021"/>
      <c r="N431" s="1025"/>
      <c r="O431" s="1026"/>
      <c r="P431" s="1128"/>
    </row>
    <row r="432" spans="1:16" s="1131" customFormat="1" ht="16.5" x14ac:dyDescent="0.3">
      <c r="A432" s="1020"/>
      <c r="B432" s="1060"/>
      <c r="C432" s="1384"/>
      <c r="D432" s="1385"/>
      <c r="E432" s="1057"/>
      <c r="F432" s="1053"/>
      <c r="G432" s="1054"/>
      <c r="H432" s="1021"/>
      <c r="I432" s="1050">
        <f>IF(C432=0,0,VLOOKUP(C432,Tabla3[],3,FALSE))</f>
        <v>0</v>
      </c>
      <c r="J432" s="1024"/>
      <c r="K432" s="1157">
        <f t="shared" si="58"/>
        <v>0</v>
      </c>
      <c r="L432" s="1052">
        <f t="shared" si="59"/>
        <v>0</v>
      </c>
      <c r="M432" s="1021"/>
      <c r="N432" s="1025"/>
      <c r="O432" s="1026"/>
      <c r="P432" s="1128"/>
    </row>
    <row r="433" spans="1:16" s="1131" customFormat="1" ht="17.25" thickBot="1" x14ac:dyDescent="0.35">
      <c r="A433" s="1020"/>
      <c r="B433" s="1022"/>
      <c r="C433" s="1021"/>
      <c r="D433" s="1021"/>
      <c r="E433" s="1022"/>
      <c r="F433" s="1022"/>
      <c r="G433" s="1023"/>
      <c r="H433" s="1021"/>
      <c r="I433" s="1024"/>
      <c r="J433" s="1024"/>
      <c r="K433" s="1024"/>
      <c r="L433" s="1021"/>
      <c r="M433" s="1021"/>
      <c r="N433" s="1025"/>
      <c r="O433" s="1026"/>
      <c r="P433" s="1128"/>
    </row>
    <row r="434" spans="1:16" s="1131" customFormat="1" ht="17.25" thickBot="1" x14ac:dyDescent="0.35">
      <c r="A434" s="1020"/>
      <c r="B434" s="1022"/>
      <c r="C434" s="1021"/>
      <c r="D434" s="1021"/>
      <c r="E434" s="1022"/>
      <c r="F434" s="1408" t="s">
        <v>387</v>
      </c>
      <c r="G434" s="1409"/>
      <c r="H434" s="1409"/>
      <c r="I434" s="1410"/>
      <c r="J434" s="1024"/>
      <c r="K434" s="1158">
        <f>+SUM(K429:K432)</f>
        <v>0</v>
      </c>
      <c r="L434" s="1055">
        <f>+SUM(L429:L432)</f>
        <v>0</v>
      </c>
      <c r="M434" s="1021"/>
      <c r="N434" s="1025"/>
      <c r="O434" s="1026"/>
      <c r="P434" s="1128"/>
    </row>
    <row r="435" spans="1:16" s="1131" customFormat="1" ht="17.25" thickBot="1" x14ac:dyDescent="0.35">
      <c r="A435" s="1020"/>
      <c r="B435" s="1022"/>
      <c r="C435" s="1021"/>
      <c r="D435" s="1021"/>
      <c r="E435" s="1022"/>
      <c r="F435" s="1022"/>
      <c r="G435" s="1023"/>
      <c r="H435" s="1021"/>
      <c r="I435" s="1024"/>
      <c r="J435" s="1024"/>
      <c r="K435" s="1024"/>
      <c r="L435" s="1021"/>
      <c r="M435" s="1021"/>
      <c r="N435" s="1025"/>
      <c r="O435" s="1026"/>
      <c r="P435" s="1128"/>
    </row>
    <row r="436" spans="1:16" s="1131" customFormat="1" ht="17.25" thickBot="1" x14ac:dyDescent="0.35">
      <c r="A436" s="1020"/>
      <c r="B436" s="1389" t="s">
        <v>345</v>
      </c>
      <c r="C436" s="1390"/>
      <c r="D436" s="1390"/>
      <c r="E436" s="1390"/>
      <c r="F436" s="1390"/>
      <c r="G436" s="1391"/>
      <c r="H436" s="1021"/>
      <c r="I436" s="1024"/>
      <c r="J436" s="1024"/>
      <c r="K436" s="1024"/>
      <c r="L436" s="1021"/>
      <c r="M436" s="1021"/>
      <c r="N436" s="1025"/>
      <c r="O436" s="1026"/>
      <c r="P436" s="1128"/>
    </row>
    <row r="437" spans="1:16" s="1131" customFormat="1" ht="16.5" x14ac:dyDescent="0.3">
      <c r="A437" s="1020"/>
      <c r="B437" s="1056" t="s">
        <v>49</v>
      </c>
      <c r="C437" s="1392" t="s">
        <v>341</v>
      </c>
      <c r="D437" s="1393"/>
      <c r="E437" s="1041" t="s">
        <v>380</v>
      </c>
      <c r="F437" s="1056" t="s">
        <v>25</v>
      </c>
      <c r="G437" s="1043" t="s">
        <v>24</v>
      </c>
      <c r="H437" s="1038"/>
      <c r="I437" s="1039" t="s">
        <v>342</v>
      </c>
      <c r="J437" s="1040"/>
      <c r="K437" s="1039" t="s">
        <v>27</v>
      </c>
      <c r="L437" s="1045" t="s">
        <v>381</v>
      </c>
      <c r="M437" s="1021"/>
      <c r="N437" s="1025"/>
      <c r="O437" s="1026"/>
      <c r="P437" s="1128"/>
    </row>
    <row r="438" spans="1:16" s="1131" customFormat="1" ht="33" customHeight="1" x14ac:dyDescent="0.3">
      <c r="A438" s="1020"/>
      <c r="B438" s="1060">
        <v>1</v>
      </c>
      <c r="C438" s="1421" t="s">
        <v>496</v>
      </c>
      <c r="D438" s="1421"/>
      <c r="E438" s="1046">
        <f>I409</f>
        <v>1.45</v>
      </c>
      <c r="F438" s="1047">
        <f>ROUND(E438/I409,2)</f>
        <v>1</v>
      </c>
      <c r="G438" s="1050" t="str">
        <f>K409</f>
        <v>m²</v>
      </c>
      <c r="H438" s="1049"/>
      <c r="I438" s="1050">
        <v>1075</v>
      </c>
      <c r="J438" s="1024"/>
      <c r="K438" s="1157">
        <f>+F438*I438</f>
        <v>1075</v>
      </c>
      <c r="L438" s="1052">
        <f>E438*I438</f>
        <v>1558.75</v>
      </c>
      <c r="M438" s="1021"/>
      <c r="N438" s="1025"/>
      <c r="O438" s="1026"/>
      <c r="P438" s="1128"/>
    </row>
    <row r="439" spans="1:16" s="1131" customFormat="1" ht="16.5" x14ac:dyDescent="0.3">
      <c r="A439" s="1020"/>
      <c r="B439" s="1060"/>
      <c r="C439" s="1411"/>
      <c r="D439" s="1411"/>
      <c r="E439" s="1046"/>
      <c r="F439" s="1047"/>
      <c r="G439" s="1048"/>
      <c r="H439" s="1021"/>
      <c r="I439" s="1050">
        <f>IF(C439=0,0,VLOOKUP(C439,Tabla2[],3,FALSE))</f>
        <v>0</v>
      </c>
      <c r="J439" s="1024"/>
      <c r="K439" s="1157">
        <f>+F439*I439</f>
        <v>0</v>
      </c>
      <c r="L439" s="1052">
        <f t="shared" ref="L439:L440" si="60">E439*I439</f>
        <v>0</v>
      </c>
      <c r="M439" s="1021"/>
      <c r="N439" s="1025"/>
      <c r="O439" s="1026"/>
      <c r="P439" s="1128"/>
    </row>
    <row r="440" spans="1:16" s="1131" customFormat="1" ht="16.5" x14ac:dyDescent="0.3">
      <c r="A440" s="1020"/>
      <c r="B440" s="1060"/>
      <c r="C440" s="1412"/>
      <c r="D440" s="1412"/>
      <c r="E440" s="1046"/>
      <c r="F440" s="1053"/>
      <c r="G440" s="1048"/>
      <c r="H440" s="1021"/>
      <c r="I440" s="1050">
        <f>IF(C440=0,0,VLOOKUP(C440,Tabla2[],3,FALSE))</f>
        <v>0</v>
      </c>
      <c r="J440" s="1024"/>
      <c r="K440" s="1157">
        <f t="shared" ref="K440" si="61">+F440*I440</f>
        <v>0</v>
      </c>
      <c r="L440" s="1052">
        <f t="shared" si="60"/>
        <v>0</v>
      </c>
      <c r="M440" s="1021"/>
      <c r="N440" s="1025"/>
      <c r="O440" s="1026"/>
      <c r="P440" s="1128"/>
    </row>
    <row r="441" spans="1:16" s="1131" customFormat="1" ht="17.25" thickBot="1" x14ac:dyDescent="0.35">
      <c r="A441" s="1020"/>
      <c r="B441" s="1022"/>
      <c r="C441" s="1021"/>
      <c r="D441" s="1021"/>
      <c r="E441" s="1022"/>
      <c r="F441" s="1022"/>
      <c r="G441" s="1023"/>
      <c r="H441" s="1021"/>
      <c r="I441" s="1024"/>
      <c r="J441" s="1024"/>
      <c r="K441" s="1024"/>
      <c r="L441" s="1021"/>
      <c r="M441" s="1021"/>
      <c r="N441" s="1025"/>
      <c r="O441" s="1026"/>
      <c r="P441" s="1128"/>
    </row>
    <row r="442" spans="1:16" s="1131" customFormat="1" ht="17.25" thickBot="1" x14ac:dyDescent="0.35">
      <c r="A442" s="1020"/>
      <c r="B442" s="1022"/>
      <c r="C442" s="1021"/>
      <c r="D442" s="1021"/>
      <c r="E442" s="1022"/>
      <c r="F442" s="1408" t="s">
        <v>346</v>
      </c>
      <c r="G442" s="1409"/>
      <c r="H442" s="1409"/>
      <c r="I442" s="1410"/>
      <c r="J442" s="1024"/>
      <c r="K442" s="1158">
        <f>+SUM(K438:K440)</f>
        <v>1075</v>
      </c>
      <c r="L442" s="1055">
        <f>+SUM(L438:L440)</f>
        <v>1558.75</v>
      </c>
      <c r="M442" s="1021"/>
      <c r="N442" s="1025"/>
      <c r="O442" s="1026"/>
      <c r="P442" s="1128"/>
    </row>
    <row r="443" spans="1:16" s="1131" customFormat="1" ht="16.5" x14ac:dyDescent="0.3">
      <c r="A443" s="1020"/>
      <c r="B443" s="1022"/>
      <c r="C443" s="1021"/>
      <c r="D443" s="1021"/>
      <c r="E443" s="1022"/>
      <c r="F443" s="1022"/>
      <c r="G443" s="1023"/>
      <c r="H443" s="1021"/>
      <c r="I443" s="1024"/>
      <c r="J443" s="1024"/>
      <c r="K443" s="1024"/>
      <c r="L443" s="1021"/>
      <c r="M443" s="1021"/>
      <c r="N443" s="1025"/>
      <c r="O443" s="1026"/>
      <c r="P443" s="1128"/>
    </row>
    <row r="444" spans="1:16" s="1131" customFormat="1" ht="15" customHeight="1" thickBot="1" x14ac:dyDescent="0.35">
      <c r="A444" s="1020"/>
      <c r="B444" s="1022"/>
      <c r="C444" s="1021"/>
      <c r="D444" s="1021"/>
      <c r="E444" s="1022"/>
      <c r="F444" s="1022"/>
      <c r="G444" s="1023"/>
      <c r="H444" s="1021"/>
      <c r="I444" s="1024"/>
      <c r="J444" s="1024"/>
      <c r="K444" s="1024"/>
      <c r="L444" s="1021"/>
      <c r="M444" s="1021"/>
      <c r="N444" s="1025"/>
      <c r="O444" s="1026"/>
      <c r="P444" s="1128"/>
    </row>
    <row r="445" spans="1:16" s="1131" customFormat="1" ht="17.25" thickBot="1" x14ac:dyDescent="0.35">
      <c r="A445" s="1020"/>
      <c r="B445" s="1022"/>
      <c r="C445" s="1021"/>
      <c r="D445" s="1021"/>
      <c r="E445" s="1022"/>
      <c r="F445" s="1408" t="s">
        <v>388</v>
      </c>
      <c r="G445" s="1409"/>
      <c r="H445" s="1409"/>
      <c r="I445" s="1410"/>
      <c r="J445" s="1024"/>
      <c r="K445" s="1158">
        <f>(+K425+K434+K442)</f>
        <v>1075</v>
      </c>
      <c r="L445" s="1055">
        <f>(+L425+L434+L442)</f>
        <v>1558.75</v>
      </c>
      <c r="M445" s="1021"/>
      <c r="N445" s="1065"/>
      <c r="O445" s="1066"/>
      <c r="P445" s="1130"/>
    </row>
    <row r="446" spans="1:16" s="1131" customFormat="1" ht="7.5" customHeight="1" thickBot="1" x14ac:dyDescent="0.35">
      <c r="A446" s="1020"/>
      <c r="B446" s="1022"/>
      <c r="C446" s="1021"/>
      <c r="D446" s="1021"/>
      <c r="E446" s="1022"/>
      <c r="F446" s="1022"/>
      <c r="G446" s="1023"/>
      <c r="H446" s="1021"/>
      <c r="I446" s="1024"/>
      <c r="J446" s="1024"/>
      <c r="K446" s="1024"/>
      <c r="L446" s="1021"/>
      <c r="M446" s="1021"/>
      <c r="N446" s="1065"/>
      <c r="O446" s="1067"/>
      <c r="P446" s="1130"/>
    </row>
    <row r="447" spans="1:16" s="1131" customFormat="1" ht="17.25" thickBot="1" x14ac:dyDescent="0.35">
      <c r="A447" s="1020"/>
      <c r="B447" s="1022"/>
      <c r="C447" s="1021"/>
      <c r="D447" s="1021"/>
      <c r="E447" s="1022"/>
      <c r="F447" s="1408" t="s">
        <v>384</v>
      </c>
      <c r="G447" s="1409"/>
      <c r="H447" s="1409"/>
      <c r="I447" s="1410"/>
      <c r="J447" s="1024"/>
      <c r="K447" s="1158">
        <f>K445*$N$2</f>
        <v>430</v>
      </c>
      <c r="L447" s="1055">
        <f>L445*$N$2</f>
        <v>623.5</v>
      </c>
      <c r="M447" s="1021"/>
      <c r="N447" s="1025"/>
      <c r="O447" s="1026"/>
      <c r="P447" s="1128"/>
    </row>
    <row r="448" spans="1:16" s="1131" customFormat="1" ht="7.5" customHeight="1" thickBot="1" x14ac:dyDescent="0.35">
      <c r="A448" s="1020"/>
      <c r="B448" s="1022"/>
      <c r="C448" s="1021"/>
      <c r="D448" s="1021"/>
      <c r="E448" s="1022"/>
      <c r="F448" s="1022"/>
      <c r="G448" s="1023"/>
      <c r="H448" s="1021"/>
      <c r="I448" s="1024"/>
      <c r="J448" s="1024"/>
      <c r="K448" s="1024"/>
      <c r="L448" s="1021"/>
      <c r="M448" s="1021"/>
      <c r="N448" s="1025"/>
      <c r="O448" s="1026"/>
      <c r="P448" s="1128"/>
    </row>
    <row r="449" spans="1:16" s="1131" customFormat="1" ht="17.25" thickBot="1" x14ac:dyDescent="0.35">
      <c r="A449" s="1020"/>
      <c r="B449" s="1022"/>
      <c r="C449" s="1021"/>
      <c r="D449" s="1021"/>
      <c r="E449" s="1022"/>
      <c r="F449" s="1408" t="s">
        <v>385</v>
      </c>
      <c r="G449" s="1409"/>
      <c r="H449" s="1409"/>
      <c r="I449" s="1410"/>
      <c r="J449" s="1024"/>
      <c r="K449" s="1158">
        <f>+K445+K447</f>
        <v>1505</v>
      </c>
      <c r="L449" s="1055">
        <f>+L445+L447</f>
        <v>2182.25</v>
      </c>
      <c r="M449" s="1021"/>
      <c r="N449" s="1025"/>
      <c r="O449" s="1026"/>
      <c r="P449" s="1128"/>
    </row>
    <row r="450" spans="1:16" s="1131" customFormat="1" ht="17.25" thickBot="1" x14ac:dyDescent="0.35">
      <c r="A450" s="1020"/>
      <c r="B450" s="1022"/>
      <c r="C450" s="1021"/>
      <c r="D450" s="1021"/>
      <c r="E450" s="1022"/>
      <c r="F450" s="1061"/>
      <c r="G450" s="1062"/>
      <c r="H450" s="1063"/>
      <c r="I450" s="1064"/>
      <c r="J450" s="1024"/>
      <c r="K450" s="1159"/>
      <c r="L450" s="1068">
        <f>L449/I409</f>
        <v>1505</v>
      </c>
      <c r="M450" s="1069">
        <f>(K449-L450)*I409</f>
        <v>0</v>
      </c>
      <c r="N450" s="1025"/>
      <c r="O450" s="1026"/>
      <c r="P450" s="1128"/>
    </row>
  </sheetData>
  <mergeCells count="318">
    <mergeCell ref="B9:K9"/>
    <mergeCell ref="B2:B7"/>
    <mergeCell ref="D2:K2"/>
    <mergeCell ref="D4:I4"/>
    <mergeCell ref="D5:I5"/>
    <mergeCell ref="K5:K7"/>
    <mergeCell ref="D6:I7"/>
    <mergeCell ref="C17:D17"/>
    <mergeCell ref="C18:D18"/>
    <mergeCell ref="C19:D19"/>
    <mergeCell ref="C20:D20"/>
    <mergeCell ref="C21:D21"/>
    <mergeCell ref="C22:D22"/>
    <mergeCell ref="D11:G11"/>
    <mergeCell ref="D12:G12"/>
    <mergeCell ref="B14:G14"/>
    <mergeCell ref="C15:D15"/>
    <mergeCell ref="C16:D16"/>
    <mergeCell ref="C31:D31"/>
    <mergeCell ref="C32:D32"/>
    <mergeCell ref="C33:D33"/>
    <mergeCell ref="C34:D34"/>
    <mergeCell ref="F36:I36"/>
    <mergeCell ref="B38:G38"/>
    <mergeCell ref="C23:D23"/>
    <mergeCell ref="C24:D24"/>
    <mergeCell ref="C25:D25"/>
    <mergeCell ref="F27:I27"/>
    <mergeCell ref="B29:G29"/>
    <mergeCell ref="C30:D30"/>
    <mergeCell ref="D55:G55"/>
    <mergeCell ref="D56:G56"/>
    <mergeCell ref="F49:I49"/>
    <mergeCell ref="F51:I51"/>
    <mergeCell ref="C39:D39"/>
    <mergeCell ref="C40:D40"/>
    <mergeCell ref="C41:D41"/>
    <mergeCell ref="C42:D42"/>
    <mergeCell ref="F44:I44"/>
    <mergeCell ref="F47:I47"/>
    <mergeCell ref="C64:D64"/>
    <mergeCell ref="C65:D65"/>
    <mergeCell ref="C66:D66"/>
    <mergeCell ref="C67:D67"/>
    <mergeCell ref="C68:D68"/>
    <mergeCell ref="C69:D69"/>
    <mergeCell ref="B58:G58"/>
    <mergeCell ref="C59:D59"/>
    <mergeCell ref="C60:D60"/>
    <mergeCell ref="C61:D61"/>
    <mergeCell ref="C62:D62"/>
    <mergeCell ref="C63:D63"/>
    <mergeCell ref="C78:D78"/>
    <mergeCell ref="C79:D79"/>
    <mergeCell ref="F81:I81"/>
    <mergeCell ref="B83:G83"/>
    <mergeCell ref="C84:D84"/>
    <mergeCell ref="C85:D85"/>
    <mergeCell ref="C70:D70"/>
    <mergeCell ref="F72:I72"/>
    <mergeCell ref="B74:G74"/>
    <mergeCell ref="C75:D75"/>
    <mergeCell ref="C76:D76"/>
    <mergeCell ref="C77:D77"/>
    <mergeCell ref="D100:G100"/>
    <mergeCell ref="D101:G101"/>
    <mergeCell ref="B103:G103"/>
    <mergeCell ref="C104:D104"/>
    <mergeCell ref="C105:D105"/>
    <mergeCell ref="C106:D106"/>
    <mergeCell ref="C86:D86"/>
    <mergeCell ref="C87:D87"/>
    <mergeCell ref="F89:I89"/>
    <mergeCell ref="F92:I92"/>
    <mergeCell ref="F94:I94"/>
    <mergeCell ref="F96:I96"/>
    <mergeCell ref="C113:D113"/>
    <mergeCell ref="C114:D114"/>
    <mergeCell ref="C115:D115"/>
    <mergeCell ref="F117:I117"/>
    <mergeCell ref="B119:G119"/>
    <mergeCell ref="C120:D120"/>
    <mergeCell ref="C107:D107"/>
    <mergeCell ref="C108:D108"/>
    <mergeCell ref="C109:D109"/>
    <mergeCell ref="C110:D110"/>
    <mergeCell ref="C111:D111"/>
    <mergeCell ref="C112:D112"/>
    <mergeCell ref="F139:I139"/>
    <mergeCell ref="F141:I141"/>
    <mergeCell ref="C129:D129"/>
    <mergeCell ref="C130:D130"/>
    <mergeCell ref="C131:D131"/>
    <mergeCell ref="C132:D132"/>
    <mergeCell ref="F134:I134"/>
    <mergeCell ref="F137:I137"/>
    <mergeCell ref="C121:D121"/>
    <mergeCell ref="C122:D122"/>
    <mergeCell ref="C123:D123"/>
    <mergeCell ref="C124:D124"/>
    <mergeCell ref="F126:I126"/>
    <mergeCell ref="B128:G128"/>
    <mergeCell ref="F184:I184"/>
    <mergeCell ref="F186:I186"/>
    <mergeCell ref="C176:D176"/>
    <mergeCell ref="C177:D177"/>
    <mergeCell ref="C175:D175"/>
    <mergeCell ref="F179:I179"/>
    <mergeCell ref="F182:I182"/>
    <mergeCell ref="C167:D167"/>
    <mergeCell ref="C168:D168"/>
    <mergeCell ref="C169:D169"/>
    <mergeCell ref="C202:D202"/>
    <mergeCell ref="C203:D203"/>
    <mergeCell ref="C209:D209"/>
    <mergeCell ref="C196:D196"/>
    <mergeCell ref="C200:D200"/>
    <mergeCell ref="C201:D201"/>
    <mergeCell ref="F205:I205"/>
    <mergeCell ref="B207:G207"/>
    <mergeCell ref="C208:D208"/>
    <mergeCell ref="C291:D291"/>
    <mergeCell ref="C292:D292"/>
    <mergeCell ref="C293:D293"/>
    <mergeCell ref="C294:D294"/>
    <mergeCell ref="B248:G248"/>
    <mergeCell ref="C218:D218"/>
    <mergeCell ref="C219:D219"/>
    <mergeCell ref="C220:D220"/>
    <mergeCell ref="C210:D210"/>
    <mergeCell ref="C211:D211"/>
    <mergeCell ref="C212:D212"/>
    <mergeCell ref="F214:I214"/>
    <mergeCell ref="B216:G216"/>
    <mergeCell ref="C217:D217"/>
    <mergeCell ref="F222:I222"/>
    <mergeCell ref="F225:I225"/>
    <mergeCell ref="F227:I227"/>
    <mergeCell ref="F229:I229"/>
    <mergeCell ref="D233:G233"/>
    <mergeCell ref="B236:G236"/>
    <mergeCell ref="C237:D237"/>
    <mergeCell ref="C239:D239"/>
    <mergeCell ref="C240:D240"/>
    <mergeCell ref="C241:D241"/>
    <mergeCell ref="C329:D329"/>
    <mergeCell ref="C330:D330"/>
    <mergeCell ref="C331:D331"/>
    <mergeCell ref="F296:I296"/>
    <mergeCell ref="B298:G298"/>
    <mergeCell ref="F307:I307"/>
    <mergeCell ref="F309:I309"/>
    <mergeCell ref="D316:G316"/>
    <mergeCell ref="D317:G317"/>
    <mergeCell ref="B319:G319"/>
    <mergeCell ref="C320:D320"/>
    <mergeCell ref="C321:D321"/>
    <mergeCell ref="F311:I311"/>
    <mergeCell ref="C302:D302"/>
    <mergeCell ref="F304:I304"/>
    <mergeCell ref="C299:D299"/>
    <mergeCell ref="C300:D300"/>
    <mergeCell ref="C301:D301"/>
    <mergeCell ref="F387:I387"/>
    <mergeCell ref="B389:G389"/>
    <mergeCell ref="C375:D375"/>
    <mergeCell ref="C376:D376"/>
    <mergeCell ref="C322:D322"/>
    <mergeCell ref="C323:D323"/>
    <mergeCell ref="B364:G364"/>
    <mergeCell ref="C338:D338"/>
    <mergeCell ref="C345:D345"/>
    <mergeCell ref="C336:D336"/>
    <mergeCell ref="C337:D337"/>
    <mergeCell ref="F342:I342"/>
    <mergeCell ref="B344:G344"/>
    <mergeCell ref="C326:D326"/>
    <mergeCell ref="C324:D324"/>
    <mergeCell ref="C325:D325"/>
    <mergeCell ref="F357:I357"/>
    <mergeCell ref="C346:D346"/>
    <mergeCell ref="C347:D347"/>
    <mergeCell ref="C348:D348"/>
    <mergeCell ref="F350:I350"/>
    <mergeCell ref="F353:I353"/>
    <mergeCell ref="F355:I355"/>
    <mergeCell ref="D361:G361"/>
    <mergeCell ref="D144:G144"/>
    <mergeCell ref="D145:G145"/>
    <mergeCell ref="B147:G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F162:I162"/>
    <mergeCell ref="B164:G164"/>
    <mergeCell ref="C165:D165"/>
    <mergeCell ref="C166:D166"/>
    <mergeCell ref="F171:I171"/>
    <mergeCell ref="B173:G173"/>
    <mergeCell ref="C174:D174"/>
    <mergeCell ref="C156:D156"/>
    <mergeCell ref="C157:D157"/>
    <mergeCell ref="C158:D158"/>
    <mergeCell ref="C159:D159"/>
    <mergeCell ref="C160:D160"/>
    <mergeCell ref="D189:G189"/>
    <mergeCell ref="D190:G190"/>
    <mergeCell ref="B192:G192"/>
    <mergeCell ref="C193:D193"/>
    <mergeCell ref="C194:D194"/>
    <mergeCell ref="C195:D195"/>
    <mergeCell ref="C197:D197"/>
    <mergeCell ref="C198:D198"/>
    <mergeCell ref="C199:D199"/>
    <mergeCell ref="D234:G234"/>
    <mergeCell ref="C238:D238"/>
    <mergeCell ref="C249:D249"/>
    <mergeCell ref="C250:D250"/>
    <mergeCell ref="F255:I255"/>
    <mergeCell ref="B257:G257"/>
    <mergeCell ref="C258:D258"/>
    <mergeCell ref="C259:D259"/>
    <mergeCell ref="F263:I263"/>
    <mergeCell ref="F246:I246"/>
    <mergeCell ref="C242:D242"/>
    <mergeCell ref="C243:D243"/>
    <mergeCell ref="C244:D244"/>
    <mergeCell ref="F266:I266"/>
    <mergeCell ref="D274:G274"/>
    <mergeCell ref="C260:D260"/>
    <mergeCell ref="C261:D261"/>
    <mergeCell ref="C251:D251"/>
    <mergeCell ref="C252:D252"/>
    <mergeCell ref="C253:D253"/>
    <mergeCell ref="C327:D327"/>
    <mergeCell ref="C328:D328"/>
    <mergeCell ref="C280:D280"/>
    <mergeCell ref="F268:I268"/>
    <mergeCell ref="F270:I270"/>
    <mergeCell ref="D275:G275"/>
    <mergeCell ref="B277:G277"/>
    <mergeCell ref="C278:D278"/>
    <mergeCell ref="C279:D279"/>
    <mergeCell ref="C281:D281"/>
    <mergeCell ref="C282:D282"/>
    <mergeCell ref="C283:D283"/>
    <mergeCell ref="C284:D284"/>
    <mergeCell ref="C285:D285"/>
    <mergeCell ref="F287:I287"/>
    <mergeCell ref="B289:G289"/>
    <mergeCell ref="C290:D290"/>
    <mergeCell ref="F333:I333"/>
    <mergeCell ref="B335:G335"/>
    <mergeCell ref="C339:D339"/>
    <mergeCell ref="C340:D340"/>
    <mergeCell ref="C365:D365"/>
    <mergeCell ref="C366:D366"/>
    <mergeCell ref="C367:D367"/>
    <mergeCell ref="C368:D368"/>
    <mergeCell ref="C369:D369"/>
    <mergeCell ref="D362:G362"/>
    <mergeCell ref="C370:D370"/>
    <mergeCell ref="C371:D371"/>
    <mergeCell ref="F378:I378"/>
    <mergeCell ref="B380:G380"/>
    <mergeCell ref="C372:D372"/>
    <mergeCell ref="C373:D373"/>
    <mergeCell ref="C374:D374"/>
    <mergeCell ref="B411:G411"/>
    <mergeCell ref="C412:D412"/>
    <mergeCell ref="F398:I398"/>
    <mergeCell ref="F400:I400"/>
    <mergeCell ref="F402:I402"/>
    <mergeCell ref="D408:G408"/>
    <mergeCell ref="D409:G409"/>
    <mergeCell ref="C390:D390"/>
    <mergeCell ref="C391:D391"/>
    <mergeCell ref="C392:D392"/>
    <mergeCell ref="C393:D393"/>
    <mergeCell ref="F395:I395"/>
    <mergeCell ref="C381:D381"/>
    <mergeCell ref="C382:D382"/>
    <mergeCell ref="C383:D383"/>
    <mergeCell ref="C384:D384"/>
    <mergeCell ref="C385:D385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F425:I425"/>
    <mergeCell ref="B427:G427"/>
    <mergeCell ref="C428:D428"/>
    <mergeCell ref="C429:D429"/>
    <mergeCell ref="C430:D430"/>
    <mergeCell ref="F445:I445"/>
    <mergeCell ref="F447:I447"/>
    <mergeCell ref="F449:I449"/>
    <mergeCell ref="C431:D431"/>
    <mergeCell ref="C432:D432"/>
    <mergeCell ref="F434:I434"/>
    <mergeCell ref="B436:G436"/>
    <mergeCell ref="C437:D437"/>
    <mergeCell ref="C438:D438"/>
    <mergeCell ref="C439:D439"/>
    <mergeCell ref="C440:D440"/>
    <mergeCell ref="F442:I442"/>
  </mergeCells>
  <printOptions horizontalCentered="1" verticalCentered="1"/>
  <pageMargins left="0.39370078740157483" right="0.39370078740157483" top="0.59055118110236227" bottom="0.59055118110236227" header="0.31496062992125984" footer="0.31496062992125984"/>
  <pageSetup paperSize="14" scale="47" orientation="portrait" r:id="rId1"/>
  <rowBreaks count="2" manualBreakCount="2">
    <brk id="53" min="1" max="10" man="1"/>
    <brk id="143" min="1" max="1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0"/>
  <sheetViews>
    <sheetView view="pageBreakPreview" topLeftCell="B307" zoomScale="55" zoomScaleNormal="70" zoomScaleSheetLayoutView="55" workbookViewId="0">
      <selection activeCell="I345" sqref="I345"/>
    </sheetView>
  </sheetViews>
  <sheetFormatPr baseColWidth="10" defaultRowHeight="15" x14ac:dyDescent="0.25"/>
  <cols>
    <col min="1" max="1" width="11.42578125" customWidth="1"/>
    <col min="2" max="2" width="22.7109375" style="1107" customWidth="1"/>
    <col min="3" max="3" width="2" customWidth="1"/>
    <col min="4" max="4" width="59.5703125" customWidth="1"/>
    <col min="5" max="5" width="11.42578125" hidden="1" customWidth="1"/>
    <col min="6" max="7" width="18.85546875" customWidth="1"/>
    <col min="8" max="8" width="1.85546875" customWidth="1"/>
    <col min="9" max="9" width="22" customWidth="1"/>
    <col min="10" max="10" width="1.85546875" customWidth="1"/>
    <col min="11" max="11" width="22.85546875" style="1161" customWidth="1"/>
    <col min="12" max="12" width="22.85546875" customWidth="1"/>
    <col min="13" max="13" width="17.85546875" customWidth="1"/>
    <col min="16" max="16" width="19.7109375" style="1107" customWidth="1"/>
    <col min="17" max="17" width="19.140625" style="1131" bestFit="1" customWidth="1"/>
  </cols>
  <sheetData>
    <row r="1" spans="1:17" ht="17.25" thickBot="1" x14ac:dyDescent="0.35">
      <c r="A1" s="1020"/>
      <c r="B1" s="1022"/>
      <c r="C1" s="1021"/>
      <c r="D1" s="1021"/>
      <c r="E1" s="1022"/>
      <c r="F1" s="1022"/>
      <c r="G1" s="1023"/>
      <c r="H1" s="1021"/>
      <c r="I1" s="1024"/>
      <c r="J1" s="1024"/>
      <c r="K1" s="1024"/>
      <c r="L1" s="1021"/>
      <c r="M1" s="1021"/>
      <c r="N1" s="1025"/>
      <c r="O1" s="1026"/>
      <c r="P1" s="1128"/>
    </row>
    <row r="2" spans="1:17" ht="18" thickTop="1" thickBot="1" x14ac:dyDescent="0.35">
      <c r="A2" s="1020"/>
      <c r="B2" s="1435"/>
      <c r="C2" s="1021"/>
      <c r="D2" s="1438" t="s">
        <v>374</v>
      </c>
      <c r="E2" s="1439"/>
      <c r="F2" s="1439"/>
      <c r="G2" s="1439"/>
      <c r="H2" s="1439"/>
      <c r="I2" s="1439"/>
      <c r="J2" s="1439"/>
      <c r="K2" s="1440"/>
      <c r="L2" s="1021"/>
      <c r="M2" s="1027" t="s">
        <v>375</v>
      </c>
      <c r="N2" s="1028">
        <v>0.4</v>
      </c>
      <c r="O2" s="1026"/>
      <c r="P2" s="1128"/>
    </row>
    <row r="3" spans="1:17" ht="8.25" customHeight="1" thickBot="1" x14ac:dyDescent="0.35">
      <c r="A3" s="1020"/>
      <c r="B3" s="1436"/>
      <c r="C3" s="1021"/>
      <c r="D3" s="1021"/>
      <c r="E3" s="1022"/>
      <c r="F3" s="1022"/>
      <c r="G3" s="1023"/>
      <c r="H3" s="1021"/>
      <c r="I3" s="1024"/>
      <c r="J3" s="1024"/>
      <c r="K3" s="1024"/>
      <c r="L3" s="1021"/>
      <c r="M3" s="1021"/>
      <c r="N3" s="1025"/>
      <c r="O3" s="1026"/>
      <c r="P3" s="1128"/>
    </row>
    <row r="4" spans="1:17" ht="18" thickTop="1" thickBot="1" x14ac:dyDescent="0.35">
      <c r="A4" s="1029"/>
      <c r="B4" s="1436"/>
      <c r="C4" s="1030"/>
      <c r="D4" s="1441" t="s">
        <v>386</v>
      </c>
      <c r="E4" s="1442"/>
      <c r="F4" s="1442"/>
      <c r="G4" s="1442"/>
      <c r="H4" s="1442"/>
      <c r="I4" s="1443"/>
      <c r="J4" s="1031"/>
      <c r="K4" s="1154" t="s">
        <v>376</v>
      </c>
      <c r="L4" s="1021"/>
      <c r="M4" s="1027" t="s">
        <v>377</v>
      </c>
      <c r="N4" s="1032">
        <f>1+N2</f>
        <v>1.4</v>
      </c>
      <c r="O4" s="1026"/>
      <c r="P4" s="1128"/>
    </row>
    <row r="5" spans="1:17" ht="16.5" x14ac:dyDescent="0.3">
      <c r="A5" s="1029"/>
      <c r="B5" s="1436"/>
      <c r="C5" s="1030"/>
      <c r="D5" s="1444" t="s">
        <v>1</v>
      </c>
      <c r="E5" s="1445"/>
      <c r="F5" s="1445"/>
      <c r="G5" s="1445"/>
      <c r="H5" s="1445"/>
      <c r="I5" s="1446"/>
      <c r="J5" s="1031"/>
      <c r="K5" s="1447">
        <f>RDTEAD!K5</f>
        <v>44797</v>
      </c>
      <c r="L5" s="1021"/>
      <c r="M5" s="1021"/>
      <c r="N5" s="1025"/>
      <c r="O5" s="1026"/>
      <c r="P5" s="1128"/>
    </row>
    <row r="6" spans="1:17" ht="15" customHeight="1" x14ac:dyDescent="0.3">
      <c r="A6" s="1029"/>
      <c r="B6" s="1436"/>
      <c r="C6" s="1030"/>
      <c r="D6" s="1444" t="str">
        <f>'RESUMEN TOTAL'!B17</f>
        <v>REMOZAMIENTO DE EDIFICACIONES ESCOLARES AFECTADAS POR EL CICLÓN TROPICAL BLAS Y CELIA DEL DEPARTAMENTO DE PETEN '- EODP ANEXA A ESCUELA RURAL MIXTA, EL CRUZADERO, MELCHOR DE MENCOS, PETEN -</v>
      </c>
      <c r="E6" s="1445"/>
      <c r="F6" s="1445"/>
      <c r="G6" s="1445"/>
      <c r="H6" s="1445"/>
      <c r="I6" s="1446"/>
      <c r="J6" s="1031"/>
      <c r="K6" s="1448"/>
      <c r="L6" s="1021"/>
      <c r="M6" s="1021"/>
      <c r="N6" s="1025"/>
      <c r="O6" s="1026"/>
      <c r="P6" s="1128"/>
    </row>
    <row r="7" spans="1:17" ht="17.25" thickBot="1" x14ac:dyDescent="0.35">
      <c r="A7" s="1029"/>
      <c r="B7" s="1437"/>
      <c r="C7" s="1030"/>
      <c r="D7" s="1450"/>
      <c r="E7" s="1451"/>
      <c r="F7" s="1451"/>
      <c r="G7" s="1451"/>
      <c r="H7" s="1451"/>
      <c r="I7" s="1452"/>
      <c r="J7" s="1031"/>
      <c r="K7" s="1449"/>
      <c r="L7" s="1021"/>
      <c r="M7" s="1021"/>
      <c r="N7" s="1025"/>
      <c r="O7" s="1026"/>
      <c r="P7" s="1128"/>
    </row>
    <row r="8" spans="1:17" ht="17.25" thickBot="1" x14ac:dyDescent="0.35">
      <c r="A8" s="1020"/>
      <c r="B8" s="1022"/>
      <c r="C8" s="1021"/>
      <c r="D8" s="1021"/>
      <c r="E8" s="1022"/>
      <c r="F8" s="1022"/>
      <c r="G8" s="1023"/>
      <c r="H8" s="1021"/>
      <c r="I8" s="1024"/>
      <c r="J8" s="1024"/>
      <c r="K8" s="1024"/>
      <c r="L8" s="1021"/>
      <c r="M8" s="1021"/>
      <c r="N8" s="1025"/>
      <c r="O8" s="1026"/>
      <c r="P8" s="1128"/>
    </row>
    <row r="9" spans="1:17" s="1037" customFormat="1" ht="24" customHeight="1" thickBot="1" x14ac:dyDescent="0.3">
      <c r="A9" s="1033"/>
      <c r="B9" s="1453" t="s">
        <v>378</v>
      </c>
      <c r="C9" s="1454"/>
      <c r="D9" s="1454"/>
      <c r="E9" s="1454"/>
      <c r="F9" s="1454"/>
      <c r="G9" s="1454"/>
      <c r="H9" s="1454"/>
      <c r="I9" s="1454"/>
      <c r="J9" s="1454"/>
      <c r="K9" s="1455"/>
      <c r="L9" s="1034"/>
      <c r="M9" s="1034"/>
      <c r="N9" s="1035"/>
      <c r="O9" s="1036"/>
      <c r="P9" s="1129"/>
      <c r="Q9" s="1132"/>
    </row>
    <row r="10" spans="1:17" ht="16.5" x14ac:dyDescent="0.3">
      <c r="A10" s="1020"/>
      <c r="B10" s="1022"/>
      <c r="C10" s="1021"/>
      <c r="D10" s="1021"/>
      <c r="E10" s="1022"/>
      <c r="F10" s="1022"/>
      <c r="G10" s="1023"/>
      <c r="H10" s="1021"/>
      <c r="I10" s="1024"/>
      <c r="J10" s="1024"/>
      <c r="K10" s="1024"/>
      <c r="L10" s="1021"/>
      <c r="M10" s="1021"/>
      <c r="N10" s="1025"/>
      <c r="O10" s="1026"/>
      <c r="P10" s="1128"/>
    </row>
    <row r="11" spans="1:17" ht="16.5" x14ac:dyDescent="0.3">
      <c r="A11" s="1020"/>
      <c r="B11" s="1105" t="s">
        <v>379</v>
      </c>
      <c r="C11" s="1038"/>
      <c r="D11" s="1414" t="s">
        <v>341</v>
      </c>
      <c r="E11" s="1414"/>
      <c r="F11" s="1414"/>
      <c r="G11" s="1414"/>
      <c r="H11" s="1038"/>
      <c r="I11" s="1039" t="s">
        <v>25</v>
      </c>
      <c r="J11" s="1040"/>
      <c r="K11" s="1039" t="s">
        <v>24</v>
      </c>
      <c r="L11" s="1021"/>
      <c r="M11" s="1021"/>
      <c r="N11" s="1025"/>
      <c r="O11" s="1026"/>
      <c r="P11" s="1128"/>
    </row>
    <row r="12" spans="1:17" s="1037" customFormat="1" ht="30.75" customHeight="1" x14ac:dyDescent="0.25">
      <c r="A12" s="1033"/>
      <c r="B12" s="1074">
        <f>'(01)A. TRABAJO EXTRA.'!B89</f>
        <v>111.01</v>
      </c>
      <c r="C12" s="1034"/>
      <c r="D12" s="1428" t="str">
        <f>'(01)A. TRABAJO EXTRA.'!C89</f>
        <v>DEMOLICIÓN DE PISO O BANQUETA CON BASE DE CONCRETO</v>
      </c>
      <c r="E12" s="1429"/>
      <c r="F12" s="1429"/>
      <c r="G12" s="1429"/>
      <c r="H12" s="1075"/>
      <c r="I12" s="1074">
        <f>'(01)A. TRABAJO EXTRA.'!G89</f>
        <v>139</v>
      </c>
      <c r="J12" s="1076"/>
      <c r="K12" s="1155" t="str">
        <f>'(01)A. TRABAJO EXTRA.'!F89</f>
        <v>m²</v>
      </c>
      <c r="L12" s="1034"/>
      <c r="M12" s="1034"/>
      <c r="N12" s="1035"/>
      <c r="O12" s="1036"/>
      <c r="P12" s="1129"/>
      <c r="Q12" s="1132"/>
    </row>
    <row r="13" spans="1:17" ht="17.25" thickBot="1" x14ac:dyDescent="0.35">
      <c r="A13" s="1020"/>
      <c r="B13" s="1022"/>
      <c r="C13" s="1021"/>
      <c r="D13" s="1021"/>
      <c r="E13" s="1022"/>
      <c r="F13" s="1022"/>
      <c r="G13" s="1023"/>
      <c r="H13" s="1021"/>
      <c r="I13" s="1024"/>
      <c r="J13" s="1024"/>
      <c r="K13" s="1024"/>
      <c r="L13" s="1021"/>
      <c r="M13" s="1021"/>
      <c r="N13" s="1025"/>
      <c r="O13" s="1026"/>
      <c r="P13" s="1128"/>
    </row>
    <row r="14" spans="1:17" ht="17.25" thickBot="1" x14ac:dyDescent="0.35">
      <c r="A14" s="1020"/>
      <c r="B14" s="1389" t="s">
        <v>343</v>
      </c>
      <c r="C14" s="1390"/>
      <c r="D14" s="1390"/>
      <c r="E14" s="1390"/>
      <c r="F14" s="1390"/>
      <c r="G14" s="1391"/>
      <c r="H14" s="1021"/>
      <c r="I14" s="1024"/>
      <c r="J14" s="1024"/>
      <c r="K14" s="1024"/>
      <c r="L14" s="1021"/>
      <c r="M14" s="1021"/>
      <c r="N14" s="1025"/>
      <c r="O14" s="1026"/>
      <c r="P14" s="1128"/>
    </row>
    <row r="15" spans="1:17" ht="16.5" x14ac:dyDescent="0.3">
      <c r="A15" s="1020"/>
      <c r="B15" s="1042" t="s">
        <v>49</v>
      </c>
      <c r="C15" s="1406" t="s">
        <v>341</v>
      </c>
      <c r="D15" s="1407"/>
      <c r="E15" s="1041" t="s">
        <v>380</v>
      </c>
      <c r="F15" s="1042" t="s">
        <v>25</v>
      </c>
      <c r="G15" s="1043" t="s">
        <v>24</v>
      </c>
      <c r="H15" s="1044"/>
      <c r="I15" s="1039" t="s">
        <v>342</v>
      </c>
      <c r="J15" s="1040"/>
      <c r="K15" s="1156" t="s">
        <v>27</v>
      </c>
      <c r="L15" s="1045" t="s">
        <v>381</v>
      </c>
      <c r="M15" s="1021"/>
      <c r="N15" s="1025"/>
      <c r="O15" s="1026"/>
      <c r="P15" s="1128"/>
    </row>
    <row r="16" spans="1:17" ht="16.5" x14ac:dyDescent="0.3">
      <c r="A16" s="1020"/>
      <c r="B16" s="1060"/>
      <c r="C16" s="1411"/>
      <c r="D16" s="1411"/>
      <c r="E16" s="1046"/>
      <c r="F16" s="1047"/>
      <c r="G16" s="1048"/>
      <c r="H16" s="1049"/>
      <c r="I16" s="1050">
        <f>IF(C16=0,0,VLOOKUP(C16,Tabla1[],3,FALSE))</f>
        <v>0</v>
      </c>
      <c r="J16" s="1051"/>
      <c r="K16" s="1157">
        <f>+F16*I16</f>
        <v>0</v>
      </c>
      <c r="L16" s="1052">
        <f>E16*I16</f>
        <v>0</v>
      </c>
      <c r="M16" s="1021"/>
      <c r="N16" s="1025"/>
      <c r="O16" s="1026"/>
      <c r="P16" s="1128"/>
    </row>
    <row r="17" spans="1:16" ht="16.5" x14ac:dyDescent="0.3">
      <c r="A17" s="1020"/>
      <c r="B17" s="1060"/>
      <c r="C17" s="1411"/>
      <c r="D17" s="1411"/>
      <c r="E17" s="1046"/>
      <c r="F17" s="1047"/>
      <c r="G17" s="1048"/>
      <c r="H17" s="1049"/>
      <c r="I17" s="1050">
        <f>IF(C17=0,0,VLOOKUP(C17,Tabla1[],3,FALSE))</f>
        <v>0</v>
      </c>
      <c r="J17" s="1051"/>
      <c r="K17" s="1157">
        <f t="shared" ref="K17:K25" si="0">+F17*I17</f>
        <v>0</v>
      </c>
      <c r="L17" s="1052">
        <f t="shared" ref="L17:L25" si="1">E17*I17</f>
        <v>0</v>
      </c>
      <c r="M17" s="1021"/>
      <c r="N17" s="1025"/>
      <c r="O17" s="1026"/>
      <c r="P17" s="1128"/>
    </row>
    <row r="18" spans="1:16" ht="16.5" x14ac:dyDescent="0.3">
      <c r="A18" s="1020"/>
      <c r="B18" s="1060"/>
      <c r="C18" s="1411"/>
      <c r="D18" s="1411"/>
      <c r="E18" s="1046"/>
      <c r="F18" s="1047"/>
      <c r="G18" s="1048"/>
      <c r="H18" s="1049"/>
      <c r="I18" s="1050">
        <f>IF(C18=0,0,VLOOKUP(C18,Tabla1[],3,FALSE))</f>
        <v>0</v>
      </c>
      <c r="J18" s="1051"/>
      <c r="K18" s="1157">
        <f t="shared" si="0"/>
        <v>0</v>
      </c>
      <c r="L18" s="1052">
        <f t="shared" si="1"/>
        <v>0</v>
      </c>
      <c r="M18" s="1021"/>
      <c r="N18" s="1025"/>
      <c r="O18" s="1026"/>
      <c r="P18" s="1128"/>
    </row>
    <row r="19" spans="1:16" ht="16.5" x14ac:dyDescent="0.3">
      <c r="A19" s="1020"/>
      <c r="B19" s="1060"/>
      <c r="C19" s="1411"/>
      <c r="D19" s="1411"/>
      <c r="E19" s="1046"/>
      <c r="F19" s="1047"/>
      <c r="G19" s="1048"/>
      <c r="H19" s="1049"/>
      <c r="I19" s="1050">
        <f>IF(C19=0,0,VLOOKUP(C19,Tabla1[],3,FALSE))</f>
        <v>0</v>
      </c>
      <c r="J19" s="1051"/>
      <c r="K19" s="1157">
        <f t="shared" si="0"/>
        <v>0</v>
      </c>
      <c r="L19" s="1052">
        <f t="shared" si="1"/>
        <v>0</v>
      </c>
      <c r="M19" s="1021"/>
      <c r="N19" s="1025"/>
      <c r="O19" s="1026"/>
      <c r="P19" s="1128"/>
    </row>
    <row r="20" spans="1:16" ht="16.5" x14ac:dyDescent="0.3">
      <c r="A20" s="1020"/>
      <c r="B20" s="1060"/>
      <c r="C20" s="1412"/>
      <c r="D20" s="1412"/>
      <c r="E20" s="1046"/>
      <c r="F20" s="1047"/>
      <c r="G20" s="1048"/>
      <c r="H20" s="1049"/>
      <c r="I20" s="1050">
        <f>IF(C20=0,0,VLOOKUP(C20,Tabla1[],3,FALSE))</f>
        <v>0</v>
      </c>
      <c r="J20" s="1051"/>
      <c r="K20" s="1157">
        <f t="shared" si="0"/>
        <v>0</v>
      </c>
      <c r="L20" s="1052">
        <f t="shared" si="1"/>
        <v>0</v>
      </c>
      <c r="M20" s="1021"/>
      <c r="N20" s="1025"/>
      <c r="O20" s="1026"/>
      <c r="P20" s="1128"/>
    </row>
    <row r="21" spans="1:16" ht="16.5" x14ac:dyDescent="0.3">
      <c r="A21" s="1020"/>
      <c r="B21" s="1060"/>
      <c r="C21" s="1412"/>
      <c r="D21" s="1412"/>
      <c r="E21" s="1046"/>
      <c r="F21" s="1053"/>
      <c r="G21" s="1054"/>
      <c r="H21" s="1049"/>
      <c r="I21" s="1050">
        <f>IF(C21=0,0,VLOOKUP(C21,Tabla1[],3,FALSE))</f>
        <v>0</v>
      </c>
      <c r="J21" s="1051"/>
      <c r="K21" s="1157">
        <f t="shared" si="0"/>
        <v>0</v>
      </c>
      <c r="L21" s="1052">
        <f t="shared" si="1"/>
        <v>0</v>
      </c>
      <c r="M21" s="1021"/>
      <c r="N21" s="1025"/>
      <c r="O21" s="1026"/>
      <c r="P21" s="1128"/>
    </row>
    <row r="22" spans="1:16" ht="16.5" x14ac:dyDescent="0.3">
      <c r="A22" s="1020"/>
      <c r="B22" s="1060"/>
      <c r="C22" s="1412"/>
      <c r="D22" s="1412"/>
      <c r="E22" s="1046"/>
      <c r="F22" s="1053"/>
      <c r="G22" s="1054"/>
      <c r="H22" s="1049"/>
      <c r="I22" s="1050">
        <f>IF(C22=0,0,VLOOKUP(C22,Tabla1[],3,FALSE))</f>
        <v>0</v>
      </c>
      <c r="J22" s="1051"/>
      <c r="K22" s="1157">
        <f t="shared" si="0"/>
        <v>0</v>
      </c>
      <c r="L22" s="1052">
        <f t="shared" si="1"/>
        <v>0</v>
      </c>
      <c r="M22" s="1021"/>
      <c r="N22" s="1025"/>
      <c r="O22" s="1026"/>
      <c r="P22" s="1128"/>
    </row>
    <row r="23" spans="1:16" ht="16.5" x14ac:dyDescent="0.3">
      <c r="A23" s="1020"/>
      <c r="B23" s="1060"/>
      <c r="C23" s="1412"/>
      <c r="D23" s="1412"/>
      <c r="E23" s="1046"/>
      <c r="F23" s="1053"/>
      <c r="G23" s="1054"/>
      <c r="H23" s="1049"/>
      <c r="I23" s="1050">
        <f>IF(C23=0,0,VLOOKUP(C23,Tabla1[],3,FALSE))</f>
        <v>0</v>
      </c>
      <c r="J23" s="1051"/>
      <c r="K23" s="1157">
        <f t="shared" si="0"/>
        <v>0</v>
      </c>
      <c r="L23" s="1052">
        <f t="shared" si="1"/>
        <v>0</v>
      </c>
      <c r="M23" s="1021"/>
      <c r="N23" s="1025"/>
      <c r="O23" s="1026"/>
      <c r="P23" s="1128"/>
    </row>
    <row r="24" spans="1:16" ht="16.5" x14ac:dyDescent="0.3">
      <c r="A24" s="1020"/>
      <c r="B24" s="1060"/>
      <c r="C24" s="1412"/>
      <c r="D24" s="1412"/>
      <c r="E24" s="1046"/>
      <c r="F24" s="1053"/>
      <c r="G24" s="1054"/>
      <c r="H24" s="1049"/>
      <c r="I24" s="1050">
        <f>IF(C24=0,0,VLOOKUP(C24,Tabla1[],3,FALSE))</f>
        <v>0</v>
      </c>
      <c r="J24" s="1051"/>
      <c r="K24" s="1157">
        <f t="shared" si="0"/>
        <v>0</v>
      </c>
      <c r="L24" s="1052">
        <f t="shared" si="1"/>
        <v>0</v>
      </c>
      <c r="M24" s="1021"/>
      <c r="N24" s="1025"/>
      <c r="O24" s="1026"/>
      <c r="P24" s="1128"/>
    </row>
    <row r="25" spans="1:16" s="1131" customFormat="1" ht="16.5" x14ac:dyDescent="0.3">
      <c r="A25" s="1020"/>
      <c r="B25" s="1060"/>
      <c r="C25" s="1412"/>
      <c r="D25" s="1412"/>
      <c r="E25" s="1046"/>
      <c r="F25" s="1053"/>
      <c r="G25" s="1054"/>
      <c r="H25" s="1049"/>
      <c r="I25" s="1050">
        <f>IF(C25=0,0,VLOOKUP(C25,Tabla1[],3,FALSE))</f>
        <v>0</v>
      </c>
      <c r="J25" s="1051"/>
      <c r="K25" s="1157">
        <f t="shared" si="0"/>
        <v>0</v>
      </c>
      <c r="L25" s="1052">
        <f t="shared" si="1"/>
        <v>0</v>
      </c>
      <c r="M25" s="1021"/>
      <c r="N25" s="1025"/>
      <c r="O25" s="1026"/>
      <c r="P25" s="1128"/>
    </row>
    <row r="26" spans="1:16" s="1131" customFormat="1" ht="17.25" thickBot="1" x14ac:dyDescent="0.35">
      <c r="A26" s="1020"/>
      <c r="B26" s="1022"/>
      <c r="C26" s="1021"/>
      <c r="D26" s="1021"/>
      <c r="E26" s="1022"/>
      <c r="F26" s="1022"/>
      <c r="G26" s="1023"/>
      <c r="H26" s="1021"/>
      <c r="I26" s="1024"/>
      <c r="J26" s="1024"/>
      <c r="K26" s="1024"/>
      <c r="L26" s="1021"/>
      <c r="M26" s="1021"/>
      <c r="N26" s="1025"/>
      <c r="O26" s="1026"/>
      <c r="P26" s="1128"/>
    </row>
    <row r="27" spans="1:16" s="1131" customFormat="1" ht="17.25" thickBot="1" x14ac:dyDescent="0.35">
      <c r="A27" s="1020"/>
      <c r="B27" s="1022"/>
      <c r="C27" s="1021"/>
      <c r="D27" s="1021"/>
      <c r="E27" s="1022"/>
      <c r="F27" s="1408" t="s">
        <v>344</v>
      </c>
      <c r="G27" s="1409"/>
      <c r="H27" s="1409"/>
      <c r="I27" s="1410"/>
      <c r="J27" s="1024"/>
      <c r="K27" s="1158">
        <f>+SUM(K16:K25)</f>
        <v>0</v>
      </c>
      <c r="L27" s="1055">
        <f>+SUM(L16:L25)</f>
        <v>0</v>
      </c>
      <c r="M27" s="1021"/>
      <c r="N27" s="1025"/>
      <c r="O27" s="1026"/>
      <c r="P27" s="1128"/>
    </row>
    <row r="28" spans="1:16" s="1131" customFormat="1" ht="17.25" thickBot="1" x14ac:dyDescent="0.35">
      <c r="A28" s="1020"/>
      <c r="B28" s="1022"/>
      <c r="C28" s="1021"/>
      <c r="D28" s="1021"/>
      <c r="E28" s="1022"/>
      <c r="F28" s="1022"/>
      <c r="G28" s="1023"/>
      <c r="H28" s="1021"/>
      <c r="I28" s="1024"/>
      <c r="J28" s="1024"/>
      <c r="K28" s="1024"/>
      <c r="L28" s="1021"/>
      <c r="M28" s="1021"/>
      <c r="N28" s="1025"/>
      <c r="O28" s="1026"/>
      <c r="P28" s="1128"/>
    </row>
    <row r="29" spans="1:16" s="1131" customFormat="1" ht="17.25" thickBot="1" x14ac:dyDescent="0.35">
      <c r="A29" s="1020"/>
      <c r="B29" s="1389" t="s">
        <v>382</v>
      </c>
      <c r="C29" s="1390"/>
      <c r="D29" s="1390"/>
      <c r="E29" s="1390"/>
      <c r="F29" s="1390"/>
      <c r="G29" s="1391"/>
      <c r="H29" s="1021"/>
      <c r="I29" s="1024"/>
      <c r="J29" s="1024"/>
      <c r="K29" s="1024"/>
      <c r="L29" s="1021"/>
      <c r="M29" s="1021"/>
      <c r="N29" s="1025"/>
      <c r="O29" s="1026"/>
      <c r="P29" s="1128"/>
    </row>
    <row r="30" spans="1:16" s="1131" customFormat="1" ht="16.5" x14ac:dyDescent="0.3">
      <c r="A30" s="1020"/>
      <c r="B30" s="1056" t="s">
        <v>49</v>
      </c>
      <c r="C30" s="1392" t="s">
        <v>341</v>
      </c>
      <c r="D30" s="1393"/>
      <c r="E30" s="1041" t="s">
        <v>380</v>
      </c>
      <c r="F30" s="1056" t="s">
        <v>25</v>
      </c>
      <c r="G30" s="1043" t="s">
        <v>24</v>
      </c>
      <c r="H30" s="1038"/>
      <c r="I30" s="1039" t="s">
        <v>342</v>
      </c>
      <c r="J30" s="1040"/>
      <c r="K30" s="1039" t="s">
        <v>27</v>
      </c>
      <c r="L30" s="1045" t="s">
        <v>381</v>
      </c>
      <c r="M30" s="1021"/>
      <c r="N30" s="1025"/>
      <c r="O30" s="1026"/>
      <c r="P30" s="1128"/>
    </row>
    <row r="31" spans="1:16" s="1131" customFormat="1" ht="16.5" x14ac:dyDescent="0.3">
      <c r="A31" s="1020"/>
      <c r="B31" s="1060"/>
      <c r="C31" s="1382"/>
      <c r="D31" s="1383"/>
      <c r="E31" s="1046"/>
      <c r="F31" s="1047"/>
      <c r="G31" s="1048"/>
      <c r="H31" s="1049"/>
      <c r="I31" s="1050">
        <f>IF(C31=0,0,VLOOKUP(C31,Tabla3[],3,FALSE))</f>
        <v>0</v>
      </c>
      <c r="J31" s="1024"/>
      <c r="K31" s="1157">
        <f>+F31*I31</f>
        <v>0</v>
      </c>
      <c r="L31" s="1052">
        <f>E31*I31</f>
        <v>0</v>
      </c>
      <c r="M31" s="1021"/>
      <c r="N31" s="1025"/>
      <c r="O31" s="1026"/>
      <c r="P31" s="1128"/>
    </row>
    <row r="32" spans="1:16" s="1131" customFormat="1" ht="16.5" x14ac:dyDescent="0.3">
      <c r="A32" s="1020"/>
      <c r="B32" s="1060"/>
      <c r="C32" s="1382"/>
      <c r="D32" s="1383"/>
      <c r="E32" s="1057"/>
      <c r="F32" s="1053"/>
      <c r="G32" s="1054"/>
      <c r="H32" s="1021"/>
      <c r="I32" s="1050">
        <f>IF(C32=0,0,VLOOKUP(C32,Tabla3[],3,FALSE))</f>
        <v>0</v>
      </c>
      <c r="J32" s="1024"/>
      <c r="K32" s="1157">
        <f t="shared" ref="K32:K34" si="2">+F32*I32</f>
        <v>0</v>
      </c>
      <c r="L32" s="1052">
        <f t="shared" ref="L32:L34" si="3">E32*I32</f>
        <v>0</v>
      </c>
      <c r="M32" s="1021"/>
      <c r="N32" s="1025"/>
      <c r="O32" s="1026"/>
      <c r="P32" s="1128"/>
    </row>
    <row r="33" spans="1:16" s="1131" customFormat="1" ht="16.5" x14ac:dyDescent="0.3">
      <c r="A33" s="1020"/>
      <c r="B33" s="1060"/>
      <c r="C33" s="1382"/>
      <c r="D33" s="1383"/>
      <c r="E33" s="1057"/>
      <c r="F33" s="1053"/>
      <c r="G33" s="1054"/>
      <c r="H33" s="1021"/>
      <c r="I33" s="1050">
        <f>IF(C33=0,0,VLOOKUP(C33,Tabla3[],3,FALSE))</f>
        <v>0</v>
      </c>
      <c r="J33" s="1024"/>
      <c r="K33" s="1157">
        <f t="shared" si="2"/>
        <v>0</v>
      </c>
      <c r="L33" s="1052">
        <f t="shared" si="3"/>
        <v>0</v>
      </c>
      <c r="M33" s="1021"/>
      <c r="N33" s="1025"/>
      <c r="O33" s="1026"/>
      <c r="P33" s="1128"/>
    </row>
    <row r="34" spans="1:16" s="1131" customFormat="1" ht="16.5" x14ac:dyDescent="0.3">
      <c r="A34" s="1020"/>
      <c r="B34" s="1060"/>
      <c r="C34" s="1384"/>
      <c r="D34" s="1385"/>
      <c r="E34" s="1057"/>
      <c r="F34" s="1053"/>
      <c r="G34" s="1054"/>
      <c r="H34" s="1021"/>
      <c r="I34" s="1050">
        <f>IF(C34=0,0,VLOOKUP(C34,Tabla3[],3,FALSE))</f>
        <v>0</v>
      </c>
      <c r="J34" s="1024"/>
      <c r="K34" s="1157">
        <f t="shared" si="2"/>
        <v>0</v>
      </c>
      <c r="L34" s="1052">
        <f t="shared" si="3"/>
        <v>0</v>
      </c>
      <c r="M34" s="1021"/>
      <c r="N34" s="1025"/>
      <c r="O34" s="1026"/>
      <c r="P34" s="1128"/>
    </row>
    <row r="35" spans="1:16" s="1131" customFormat="1" ht="17.25" thickBot="1" x14ac:dyDescent="0.35">
      <c r="A35" s="1020"/>
      <c r="B35" s="1022"/>
      <c r="C35" s="1021"/>
      <c r="D35" s="1021"/>
      <c r="E35" s="1022"/>
      <c r="F35" s="1022"/>
      <c r="G35" s="1023"/>
      <c r="H35" s="1021"/>
      <c r="I35" s="1024"/>
      <c r="J35" s="1024"/>
      <c r="K35" s="1024"/>
      <c r="L35" s="1021"/>
      <c r="M35" s="1021"/>
      <c r="N35" s="1025"/>
      <c r="O35" s="1026"/>
      <c r="P35" s="1128"/>
    </row>
    <row r="36" spans="1:16" s="1131" customFormat="1" ht="17.25" thickBot="1" x14ac:dyDescent="0.35">
      <c r="A36" s="1020"/>
      <c r="B36" s="1022"/>
      <c r="C36" s="1021"/>
      <c r="D36" s="1021"/>
      <c r="E36" s="1022"/>
      <c r="F36" s="1408" t="s">
        <v>387</v>
      </c>
      <c r="G36" s="1409"/>
      <c r="H36" s="1409"/>
      <c r="I36" s="1410"/>
      <c r="J36" s="1024"/>
      <c r="K36" s="1158">
        <f>+SUM(K31:K34)</f>
        <v>0</v>
      </c>
      <c r="L36" s="1055">
        <f>+SUM(L31:L34)</f>
        <v>0</v>
      </c>
      <c r="M36" s="1021"/>
      <c r="N36" s="1025"/>
      <c r="O36" s="1026"/>
      <c r="P36" s="1128"/>
    </row>
    <row r="37" spans="1:16" s="1131" customFormat="1" ht="17.25" thickBot="1" x14ac:dyDescent="0.35">
      <c r="A37" s="1020"/>
      <c r="B37" s="1022"/>
      <c r="C37" s="1021"/>
      <c r="D37" s="1021"/>
      <c r="E37" s="1022"/>
      <c r="F37" s="1022"/>
      <c r="G37" s="1023"/>
      <c r="H37" s="1021"/>
      <c r="I37" s="1024"/>
      <c r="J37" s="1024"/>
      <c r="K37" s="1024"/>
      <c r="L37" s="1021"/>
      <c r="M37" s="1021"/>
      <c r="N37" s="1025"/>
      <c r="O37" s="1026"/>
      <c r="P37" s="1128"/>
    </row>
    <row r="38" spans="1:16" s="1131" customFormat="1" ht="17.25" thickBot="1" x14ac:dyDescent="0.35">
      <c r="A38" s="1020"/>
      <c r="B38" s="1389" t="s">
        <v>345</v>
      </c>
      <c r="C38" s="1390"/>
      <c r="D38" s="1390"/>
      <c r="E38" s="1390"/>
      <c r="F38" s="1390"/>
      <c r="G38" s="1391"/>
      <c r="H38" s="1021"/>
      <c r="I38" s="1024"/>
      <c r="J38" s="1024"/>
      <c r="K38" s="1024"/>
      <c r="L38" s="1021"/>
      <c r="M38" s="1021"/>
      <c r="N38" s="1025"/>
      <c r="O38" s="1026"/>
      <c r="P38" s="1128"/>
    </row>
    <row r="39" spans="1:16" s="1131" customFormat="1" ht="16.5" x14ac:dyDescent="0.3">
      <c r="A39" s="1020"/>
      <c r="B39" s="1056" t="s">
        <v>49</v>
      </c>
      <c r="C39" s="1392" t="s">
        <v>341</v>
      </c>
      <c r="D39" s="1393"/>
      <c r="E39" s="1041" t="s">
        <v>380</v>
      </c>
      <c r="F39" s="1056" t="s">
        <v>25</v>
      </c>
      <c r="G39" s="1043" t="s">
        <v>24</v>
      </c>
      <c r="H39" s="1038"/>
      <c r="I39" s="1039" t="s">
        <v>342</v>
      </c>
      <c r="J39" s="1040"/>
      <c r="K39" s="1039" t="s">
        <v>27</v>
      </c>
      <c r="L39" s="1045" t="s">
        <v>381</v>
      </c>
      <c r="M39" s="1021"/>
      <c r="N39" s="1025"/>
      <c r="O39" s="1026"/>
      <c r="P39" s="1128"/>
    </row>
    <row r="40" spans="1:16" s="1131" customFormat="1" ht="16.5" x14ac:dyDescent="0.3">
      <c r="A40" s="1020"/>
      <c r="B40" s="1060">
        <v>1</v>
      </c>
      <c r="C40" s="1411" t="s">
        <v>100</v>
      </c>
      <c r="D40" s="1411"/>
      <c r="E40" s="1046">
        <f>I12</f>
        <v>139</v>
      </c>
      <c r="F40" s="1047">
        <f>ROUND(E40/I12,2)</f>
        <v>1</v>
      </c>
      <c r="G40" s="1048" t="str">
        <f>IF(C40=0,0,VLOOKUP(C40,Tabla2[],2,FALSE))</f>
        <v>m²</v>
      </c>
      <c r="H40" s="1049"/>
      <c r="I40" s="1050">
        <f>IF(C40=0,0,VLOOKUP(C40,Tabla2[],3,FALSE))</f>
        <v>160</v>
      </c>
      <c r="J40" s="1024"/>
      <c r="K40" s="1157">
        <f>+F40*I40</f>
        <v>160</v>
      </c>
      <c r="L40" s="1052">
        <f>E40*I40</f>
        <v>22240</v>
      </c>
      <c r="M40" s="1021"/>
      <c r="N40" s="1025"/>
      <c r="O40" s="1026"/>
      <c r="P40" s="1128"/>
    </row>
    <row r="41" spans="1:16" ht="16.5" x14ac:dyDescent="0.3">
      <c r="A41" s="1020"/>
      <c r="B41" s="1060"/>
      <c r="C41" s="1411"/>
      <c r="D41" s="1411"/>
      <c r="E41" s="1046"/>
      <c r="F41" s="1047"/>
      <c r="G41" s="1048"/>
      <c r="H41" s="1021"/>
      <c r="I41" s="1050">
        <f>IF(C41=0,0,VLOOKUP(C41,Tabla2[],3,FALSE))</f>
        <v>0</v>
      </c>
      <c r="J41" s="1024"/>
      <c r="K41" s="1157">
        <f>+F41*I41</f>
        <v>0</v>
      </c>
      <c r="L41" s="1052">
        <f t="shared" ref="L41:L42" si="4">E41*I41</f>
        <v>0</v>
      </c>
      <c r="M41" s="1021"/>
      <c r="N41" s="1025"/>
      <c r="O41" s="1026"/>
      <c r="P41" s="1128"/>
    </row>
    <row r="42" spans="1:16" ht="16.5" x14ac:dyDescent="0.3">
      <c r="A42" s="1020"/>
      <c r="B42" s="1060"/>
      <c r="C42" s="1412"/>
      <c r="D42" s="1412"/>
      <c r="E42" s="1046"/>
      <c r="F42" s="1053"/>
      <c r="G42" s="1048"/>
      <c r="H42" s="1021"/>
      <c r="I42" s="1050">
        <f>IF(C42=0,0,VLOOKUP(C42,Tabla2[],3,FALSE))</f>
        <v>0</v>
      </c>
      <c r="J42" s="1024"/>
      <c r="K42" s="1157">
        <f t="shared" ref="K42" si="5">+F42*I42</f>
        <v>0</v>
      </c>
      <c r="L42" s="1052">
        <f t="shared" si="4"/>
        <v>0</v>
      </c>
      <c r="M42" s="1021"/>
      <c r="N42" s="1025"/>
      <c r="O42" s="1026"/>
      <c r="P42" s="1128"/>
    </row>
    <row r="43" spans="1:16" ht="17.25" thickBot="1" x14ac:dyDescent="0.35">
      <c r="A43" s="1020"/>
      <c r="B43" s="1022"/>
      <c r="C43" s="1021"/>
      <c r="D43" s="1021"/>
      <c r="E43" s="1022"/>
      <c r="F43" s="1022"/>
      <c r="G43" s="1023"/>
      <c r="H43" s="1021"/>
      <c r="I43" s="1024"/>
      <c r="J43" s="1024"/>
      <c r="K43" s="1024"/>
      <c r="L43" s="1021"/>
      <c r="M43" s="1021"/>
      <c r="N43" s="1025"/>
      <c r="O43" s="1026"/>
      <c r="P43" s="1128"/>
    </row>
    <row r="44" spans="1:16" ht="17.25" thickBot="1" x14ac:dyDescent="0.35">
      <c r="A44" s="1020"/>
      <c r="B44" s="1022"/>
      <c r="C44" s="1021"/>
      <c r="D44" s="1021"/>
      <c r="E44" s="1022"/>
      <c r="F44" s="1408" t="s">
        <v>346</v>
      </c>
      <c r="G44" s="1409"/>
      <c r="H44" s="1409"/>
      <c r="I44" s="1410"/>
      <c r="J44" s="1024"/>
      <c r="K44" s="1158">
        <f>+SUM(K40:K42)</f>
        <v>160</v>
      </c>
      <c r="L44" s="1055">
        <f>+SUM(L40:L42)</f>
        <v>22240</v>
      </c>
      <c r="M44" s="1021"/>
      <c r="N44" s="1025"/>
      <c r="O44" s="1026"/>
      <c r="P44" s="1128"/>
    </row>
    <row r="45" spans="1:16" ht="16.5" x14ac:dyDescent="0.3">
      <c r="A45" s="1020"/>
      <c r="B45" s="1022"/>
      <c r="C45" s="1021"/>
      <c r="D45" s="1021"/>
      <c r="E45" s="1022"/>
      <c r="F45" s="1022"/>
      <c r="G45" s="1023"/>
      <c r="H45" s="1021"/>
      <c r="I45" s="1024"/>
      <c r="J45" s="1024"/>
      <c r="K45" s="1024"/>
      <c r="L45" s="1021"/>
      <c r="M45" s="1021"/>
      <c r="N45" s="1025"/>
      <c r="O45" s="1026"/>
      <c r="P45" s="1128"/>
    </row>
    <row r="46" spans="1:16" ht="15" customHeight="1" thickBot="1" x14ac:dyDescent="0.35">
      <c r="A46" s="1020"/>
      <c r="B46" s="1022"/>
      <c r="C46" s="1021"/>
      <c r="D46" s="1021"/>
      <c r="E46" s="1022"/>
      <c r="F46" s="1022"/>
      <c r="G46" s="1023"/>
      <c r="H46" s="1021"/>
      <c r="I46" s="1024"/>
      <c r="J46" s="1024"/>
      <c r="K46" s="1024"/>
      <c r="L46" s="1021"/>
      <c r="M46" s="1021"/>
      <c r="N46" s="1025"/>
      <c r="O46" s="1026"/>
      <c r="P46" s="1128"/>
    </row>
    <row r="47" spans="1:16" ht="17.25" thickBot="1" x14ac:dyDescent="0.35">
      <c r="A47" s="1020"/>
      <c r="B47" s="1022"/>
      <c r="C47" s="1021"/>
      <c r="D47" s="1021"/>
      <c r="E47" s="1022"/>
      <c r="F47" s="1408" t="s">
        <v>388</v>
      </c>
      <c r="G47" s="1409"/>
      <c r="H47" s="1409"/>
      <c r="I47" s="1410"/>
      <c r="J47" s="1024"/>
      <c r="K47" s="1158">
        <f>(+K27+K36+K44)</f>
        <v>160</v>
      </c>
      <c r="L47" s="1055">
        <f>(+L27+L36+L44)</f>
        <v>22240</v>
      </c>
      <c r="M47" s="1021"/>
      <c r="N47" s="1065"/>
      <c r="O47" s="1066"/>
      <c r="P47" s="1130"/>
    </row>
    <row r="48" spans="1:16" ht="7.5" customHeight="1" thickBot="1" x14ac:dyDescent="0.35">
      <c r="A48" s="1020"/>
      <c r="B48" s="1022"/>
      <c r="C48" s="1021"/>
      <c r="D48" s="1021"/>
      <c r="E48" s="1022"/>
      <c r="F48" s="1022"/>
      <c r="G48" s="1023"/>
      <c r="H48" s="1021"/>
      <c r="I48" s="1024"/>
      <c r="J48" s="1024"/>
      <c r="K48" s="1024"/>
      <c r="L48" s="1021"/>
      <c r="M48" s="1021"/>
      <c r="N48" s="1065"/>
      <c r="O48" s="1067"/>
      <c r="P48" s="1130"/>
    </row>
    <row r="49" spans="1:17" ht="17.25" thickBot="1" x14ac:dyDescent="0.35">
      <c r="A49" s="1020"/>
      <c r="B49" s="1022"/>
      <c r="C49" s="1021"/>
      <c r="D49" s="1021"/>
      <c r="E49" s="1022"/>
      <c r="F49" s="1408" t="s">
        <v>384</v>
      </c>
      <c r="G49" s="1409"/>
      <c r="H49" s="1409"/>
      <c r="I49" s="1410"/>
      <c r="J49" s="1024"/>
      <c r="K49" s="1158">
        <f>K47*$N$2</f>
        <v>64</v>
      </c>
      <c r="L49" s="1055">
        <f>L47*$N$2</f>
        <v>8896</v>
      </c>
      <c r="M49" s="1021"/>
      <c r="N49" s="1025"/>
      <c r="O49" s="1026"/>
      <c r="P49" s="1128"/>
    </row>
    <row r="50" spans="1:17" ht="7.5" customHeight="1" thickBot="1" x14ac:dyDescent="0.35">
      <c r="A50" s="1020"/>
      <c r="B50" s="1022"/>
      <c r="C50" s="1021"/>
      <c r="D50" s="1021"/>
      <c r="E50" s="1022"/>
      <c r="F50" s="1022"/>
      <c r="G50" s="1023"/>
      <c r="H50" s="1021"/>
      <c r="I50" s="1024"/>
      <c r="J50" s="1024"/>
      <c r="K50" s="1024"/>
      <c r="L50" s="1021"/>
      <c r="M50" s="1021"/>
      <c r="N50" s="1025"/>
      <c r="O50" s="1026"/>
      <c r="P50" s="1128"/>
    </row>
    <row r="51" spans="1:17" ht="17.25" thickBot="1" x14ac:dyDescent="0.35">
      <c r="A51" s="1020"/>
      <c r="B51" s="1022"/>
      <c r="C51" s="1021"/>
      <c r="D51" s="1021"/>
      <c r="E51" s="1022"/>
      <c r="F51" s="1408" t="s">
        <v>385</v>
      </c>
      <c r="G51" s="1409"/>
      <c r="H51" s="1409"/>
      <c r="I51" s="1410"/>
      <c r="J51" s="1024"/>
      <c r="K51" s="1158">
        <f>+K47+K49</f>
        <v>224</v>
      </c>
      <c r="L51" s="1055">
        <f>+L47+L49</f>
        <v>31136</v>
      </c>
      <c r="M51" s="1021"/>
      <c r="N51" s="1025"/>
      <c r="O51" s="1026"/>
      <c r="P51" s="1128"/>
    </row>
    <row r="52" spans="1:17" ht="17.25" thickBot="1" x14ac:dyDescent="0.35">
      <c r="A52" s="1020"/>
      <c r="B52" s="1022"/>
      <c r="C52" s="1021"/>
      <c r="D52" s="1021"/>
      <c r="E52" s="1022"/>
      <c r="F52" s="1061"/>
      <c r="G52" s="1062"/>
      <c r="H52" s="1063"/>
      <c r="I52" s="1064"/>
      <c r="J52" s="1024"/>
      <c r="K52" s="1159"/>
      <c r="L52" s="1068">
        <f>L51/I12</f>
        <v>224</v>
      </c>
      <c r="M52" s="1069">
        <f>(K51-L52)*I12</f>
        <v>0</v>
      </c>
      <c r="N52" s="1025"/>
      <c r="O52" s="1026"/>
      <c r="P52" s="1128"/>
    </row>
    <row r="53" spans="1:17" ht="16.5" x14ac:dyDescent="0.3">
      <c r="A53" s="1020"/>
      <c r="B53" s="1106"/>
      <c r="C53" s="1152"/>
      <c r="D53" s="1152"/>
      <c r="E53" s="1022"/>
      <c r="F53" s="1022"/>
      <c r="G53" s="1023"/>
      <c r="H53" s="1021"/>
      <c r="I53" s="1024"/>
      <c r="J53" s="1024"/>
      <c r="K53" s="1024"/>
      <c r="L53" s="1021"/>
      <c r="M53" s="1021"/>
      <c r="N53" s="1025"/>
      <c r="O53" s="1026"/>
      <c r="P53" s="1128"/>
    </row>
    <row r="54" spans="1:17" ht="16.5" x14ac:dyDescent="0.3">
      <c r="A54" s="1020"/>
      <c r="B54" s="1106"/>
      <c r="C54" s="1152"/>
      <c r="D54" s="1152"/>
      <c r="E54" s="1022"/>
      <c r="F54" s="1022"/>
      <c r="G54" s="1023"/>
      <c r="H54" s="1021"/>
      <c r="I54" s="1024"/>
      <c r="J54" s="1024"/>
      <c r="K54" s="1024"/>
      <c r="L54" s="1021"/>
      <c r="M54" s="1021"/>
      <c r="N54" s="1025"/>
      <c r="O54" s="1026"/>
      <c r="P54" s="1128"/>
    </row>
    <row r="55" spans="1:17" ht="16.5" x14ac:dyDescent="0.3">
      <c r="A55" s="1020"/>
      <c r="B55" s="1105" t="s">
        <v>379</v>
      </c>
      <c r="C55" s="1038"/>
      <c r="D55" s="1397" t="s">
        <v>341</v>
      </c>
      <c r="E55" s="1398"/>
      <c r="F55" s="1398"/>
      <c r="G55" s="1399"/>
      <c r="H55" s="1038"/>
      <c r="I55" s="1039" t="s">
        <v>25</v>
      </c>
      <c r="J55" s="1040"/>
      <c r="K55" s="1039" t="s">
        <v>24</v>
      </c>
      <c r="L55" s="1021"/>
      <c r="M55" s="1021"/>
      <c r="N55" s="1025"/>
      <c r="O55" s="1026"/>
      <c r="P55" s="1128"/>
    </row>
    <row r="56" spans="1:17" s="1037" customFormat="1" ht="30.75" customHeight="1" x14ac:dyDescent="0.25">
      <c r="A56" s="1033"/>
      <c r="B56" s="1074">
        <f>'(01)A. TRABAJO EXTRA.'!B90</f>
        <v>114.04</v>
      </c>
      <c r="C56" s="1034"/>
      <c r="D56" s="1428" t="str">
        <f>'(01)A. TRABAJO EXTRA.'!C90</f>
        <v>DESMONTAJE DE ESTRUCTURA Y CUBIERTA DE TECHO</v>
      </c>
      <c r="E56" s="1429"/>
      <c r="F56" s="1429"/>
      <c r="G56" s="1429"/>
      <c r="H56" s="1075"/>
      <c r="I56" s="1074">
        <f>'(01)A. TRABAJO EXTRA.'!G90</f>
        <v>139</v>
      </c>
      <c r="J56" s="1076"/>
      <c r="K56" s="1155" t="str">
        <f>'(01)A. TRABAJO EXTRA.'!F90</f>
        <v>m²</v>
      </c>
      <c r="L56" s="1034"/>
      <c r="M56" s="1034"/>
      <c r="N56" s="1035"/>
      <c r="O56" s="1036"/>
      <c r="P56" s="1129"/>
      <c r="Q56" s="1132"/>
    </row>
    <row r="57" spans="1:17" ht="17.25" thickBot="1" x14ac:dyDescent="0.35">
      <c r="A57" s="1020"/>
      <c r="B57" s="1022"/>
      <c r="C57" s="1021"/>
      <c r="D57" s="1021"/>
      <c r="E57" s="1022"/>
      <c r="F57" s="1022"/>
      <c r="G57" s="1023"/>
      <c r="H57" s="1021"/>
      <c r="I57" s="1024"/>
      <c r="J57" s="1024"/>
      <c r="K57" s="1024"/>
      <c r="L57" s="1021"/>
      <c r="M57" s="1021"/>
      <c r="N57" s="1025"/>
      <c r="O57" s="1026"/>
      <c r="P57" s="1128"/>
    </row>
    <row r="58" spans="1:17" ht="17.25" thickBot="1" x14ac:dyDescent="0.35">
      <c r="A58" s="1020"/>
      <c r="B58" s="1389" t="s">
        <v>343</v>
      </c>
      <c r="C58" s="1390"/>
      <c r="D58" s="1390"/>
      <c r="E58" s="1390"/>
      <c r="F58" s="1390"/>
      <c r="G58" s="1391"/>
      <c r="H58" s="1021"/>
      <c r="I58" s="1024"/>
      <c r="J58" s="1024"/>
      <c r="K58" s="1024"/>
      <c r="L58" s="1021"/>
      <c r="M58" s="1021"/>
      <c r="N58" s="1025"/>
      <c r="O58" s="1026"/>
      <c r="P58" s="1128"/>
    </row>
    <row r="59" spans="1:17" ht="16.5" x14ac:dyDescent="0.3">
      <c r="A59" s="1020"/>
      <c r="B59" s="1042" t="s">
        <v>49</v>
      </c>
      <c r="C59" s="1392" t="s">
        <v>341</v>
      </c>
      <c r="D59" s="1393"/>
      <c r="E59" s="1041" t="s">
        <v>380</v>
      </c>
      <c r="F59" s="1042" t="s">
        <v>25</v>
      </c>
      <c r="G59" s="1043" t="s">
        <v>24</v>
      </c>
      <c r="H59" s="1044"/>
      <c r="I59" s="1039" t="s">
        <v>342</v>
      </c>
      <c r="J59" s="1040"/>
      <c r="K59" s="1156" t="s">
        <v>27</v>
      </c>
      <c r="L59" s="1045" t="s">
        <v>381</v>
      </c>
      <c r="M59" s="1021"/>
      <c r="N59" s="1025"/>
      <c r="O59" s="1026"/>
      <c r="P59" s="1128"/>
    </row>
    <row r="60" spans="1:17" s="1131" customFormat="1" ht="16.5" x14ac:dyDescent="0.3">
      <c r="A60" s="1020"/>
      <c r="B60" s="1060"/>
      <c r="C60" s="1395"/>
      <c r="D60" s="1396"/>
      <c r="E60" s="1046"/>
      <c r="F60" s="1047"/>
      <c r="G60" s="1048"/>
      <c r="H60" s="1049"/>
      <c r="I60" s="1050">
        <f>IF(C60=0,0,VLOOKUP(C60,Tabla1[],3,FALSE))</f>
        <v>0</v>
      </c>
      <c r="J60" s="1051"/>
      <c r="K60" s="1157">
        <f>+F60*I60</f>
        <v>0</v>
      </c>
      <c r="L60" s="1052">
        <f>E60*I60</f>
        <v>0</v>
      </c>
      <c r="M60" s="1021"/>
      <c r="N60" s="1025"/>
      <c r="O60" s="1026"/>
      <c r="P60" s="1128"/>
    </row>
    <row r="61" spans="1:17" s="1131" customFormat="1" ht="16.5" x14ac:dyDescent="0.3">
      <c r="A61" s="1020"/>
      <c r="B61" s="1060"/>
      <c r="C61" s="1395"/>
      <c r="D61" s="1396"/>
      <c r="E61" s="1046"/>
      <c r="F61" s="1047"/>
      <c r="G61" s="1048"/>
      <c r="H61" s="1049"/>
      <c r="I61" s="1050">
        <f>IF(C61=0,0,VLOOKUP(C61,Tabla1[],3,FALSE))</f>
        <v>0</v>
      </c>
      <c r="J61" s="1051"/>
      <c r="K61" s="1157">
        <f t="shared" ref="K61:K70" si="6">+F61*I61</f>
        <v>0</v>
      </c>
      <c r="L61" s="1052">
        <f t="shared" ref="L61:L70" si="7">E61*I61</f>
        <v>0</v>
      </c>
      <c r="M61" s="1021"/>
      <c r="N61" s="1025"/>
      <c r="O61" s="1026"/>
      <c r="P61" s="1128"/>
    </row>
    <row r="62" spans="1:17" s="1131" customFormat="1" ht="16.5" x14ac:dyDescent="0.3">
      <c r="A62" s="1020"/>
      <c r="B62" s="1060"/>
      <c r="C62" s="1395"/>
      <c r="D62" s="1396"/>
      <c r="E62" s="1046"/>
      <c r="F62" s="1047"/>
      <c r="G62" s="1048"/>
      <c r="H62" s="1049"/>
      <c r="I62" s="1050">
        <f>IF(C62=0,0,VLOOKUP(C62,Tabla1[],3,FALSE))</f>
        <v>0</v>
      </c>
      <c r="J62" s="1051"/>
      <c r="K62" s="1157">
        <f t="shared" si="6"/>
        <v>0</v>
      </c>
      <c r="L62" s="1052">
        <f t="shared" si="7"/>
        <v>0</v>
      </c>
      <c r="M62" s="1021"/>
      <c r="N62" s="1025"/>
      <c r="O62" s="1026"/>
      <c r="P62" s="1128"/>
    </row>
    <row r="63" spans="1:17" s="1131" customFormat="1" ht="16.5" x14ac:dyDescent="0.3">
      <c r="A63" s="1020"/>
      <c r="B63" s="1060"/>
      <c r="C63" s="1395"/>
      <c r="D63" s="1396"/>
      <c r="E63" s="1046"/>
      <c r="F63" s="1047"/>
      <c r="G63" s="1048"/>
      <c r="H63" s="1049"/>
      <c r="I63" s="1050">
        <f>IF(C63=0,0,VLOOKUP(C63,Tabla1[],3,FALSE))</f>
        <v>0</v>
      </c>
      <c r="J63" s="1051"/>
      <c r="K63" s="1157">
        <f t="shared" si="6"/>
        <v>0</v>
      </c>
      <c r="L63" s="1052">
        <f t="shared" si="7"/>
        <v>0</v>
      </c>
      <c r="M63" s="1021"/>
      <c r="N63" s="1025"/>
      <c r="O63" s="1026"/>
      <c r="P63" s="1128"/>
    </row>
    <row r="64" spans="1:17" s="1131" customFormat="1" ht="16.5" x14ac:dyDescent="0.3">
      <c r="A64" s="1020"/>
      <c r="B64" s="1060"/>
      <c r="C64" s="1382"/>
      <c r="D64" s="1383"/>
      <c r="E64" s="1046"/>
      <c r="F64" s="1047"/>
      <c r="G64" s="1048"/>
      <c r="H64" s="1049"/>
      <c r="I64" s="1050">
        <f>IF(C64=0,0,VLOOKUP(C64,Tabla1[],3,FALSE))</f>
        <v>0</v>
      </c>
      <c r="J64" s="1051"/>
      <c r="K64" s="1157">
        <f t="shared" si="6"/>
        <v>0</v>
      </c>
      <c r="L64" s="1052">
        <f t="shared" si="7"/>
        <v>0</v>
      </c>
      <c r="M64" s="1021"/>
      <c r="N64" s="1025"/>
      <c r="O64" s="1026"/>
      <c r="P64" s="1128"/>
    </row>
    <row r="65" spans="1:16" s="1131" customFormat="1" ht="16.5" x14ac:dyDescent="0.3">
      <c r="A65" s="1020"/>
      <c r="B65" s="1060"/>
      <c r="C65" s="1382"/>
      <c r="D65" s="1383"/>
      <c r="E65" s="1046"/>
      <c r="F65" s="1047"/>
      <c r="G65" s="1048"/>
      <c r="H65" s="1049"/>
      <c r="I65" s="1050">
        <f>IF(C65=0,0,VLOOKUP(C65,Tabla1[],3,FALSE))</f>
        <v>0</v>
      </c>
      <c r="J65" s="1051"/>
      <c r="K65" s="1157">
        <f t="shared" si="6"/>
        <v>0</v>
      </c>
      <c r="L65" s="1052">
        <f t="shared" si="7"/>
        <v>0</v>
      </c>
      <c r="M65" s="1021"/>
      <c r="N65" s="1025"/>
      <c r="O65" s="1026"/>
      <c r="P65" s="1128"/>
    </row>
    <row r="66" spans="1:16" s="1131" customFormat="1" ht="16.5" x14ac:dyDescent="0.3">
      <c r="A66" s="1020"/>
      <c r="B66" s="1060"/>
      <c r="C66" s="1382"/>
      <c r="D66" s="1383"/>
      <c r="E66" s="1046"/>
      <c r="F66" s="1047"/>
      <c r="G66" s="1048"/>
      <c r="H66" s="1049"/>
      <c r="I66" s="1050">
        <f>IF(C66=0,0,VLOOKUP(C66,Tabla1[],3,FALSE))</f>
        <v>0</v>
      </c>
      <c r="J66" s="1051"/>
      <c r="K66" s="1157">
        <f t="shared" si="6"/>
        <v>0</v>
      </c>
      <c r="L66" s="1052">
        <f t="shared" si="7"/>
        <v>0</v>
      </c>
      <c r="M66" s="1021"/>
      <c r="N66" s="1025"/>
      <c r="O66" s="1026"/>
      <c r="P66" s="1128"/>
    </row>
    <row r="67" spans="1:16" s="1131" customFormat="1" ht="16.5" x14ac:dyDescent="0.3">
      <c r="A67" s="1020"/>
      <c r="B67" s="1060"/>
      <c r="C67" s="1382"/>
      <c r="D67" s="1383"/>
      <c r="E67" s="1046"/>
      <c r="F67" s="1047"/>
      <c r="G67" s="1048"/>
      <c r="H67" s="1049"/>
      <c r="I67" s="1050">
        <f>IF(C67=0,0,VLOOKUP(C67,Tabla1[],3,FALSE))</f>
        <v>0</v>
      </c>
      <c r="J67" s="1051"/>
      <c r="K67" s="1157">
        <f t="shared" si="6"/>
        <v>0</v>
      </c>
      <c r="L67" s="1052">
        <f t="shared" si="7"/>
        <v>0</v>
      </c>
      <c r="M67" s="1021"/>
      <c r="N67" s="1025"/>
      <c r="O67" s="1026"/>
      <c r="P67" s="1128"/>
    </row>
    <row r="68" spans="1:16" s="1131" customFormat="1" ht="16.5" x14ac:dyDescent="0.3">
      <c r="A68" s="1020"/>
      <c r="B68" s="1060"/>
      <c r="C68" s="1382"/>
      <c r="D68" s="1383"/>
      <c r="E68" s="1046"/>
      <c r="F68" s="1047"/>
      <c r="G68" s="1048"/>
      <c r="H68" s="1049"/>
      <c r="I68" s="1050">
        <f>IF(C68=0,0,VLOOKUP(C68,Tabla1[],3,FALSE))</f>
        <v>0</v>
      </c>
      <c r="J68" s="1051"/>
      <c r="K68" s="1157">
        <f t="shared" si="6"/>
        <v>0</v>
      </c>
      <c r="L68" s="1052">
        <f t="shared" si="7"/>
        <v>0</v>
      </c>
      <c r="M68" s="1021"/>
      <c r="N68" s="1025"/>
      <c r="O68" s="1026"/>
      <c r="P68" s="1128"/>
    </row>
    <row r="69" spans="1:16" s="1131" customFormat="1" ht="16.5" x14ac:dyDescent="0.3">
      <c r="A69" s="1020"/>
      <c r="B69" s="1060"/>
      <c r="C69" s="1382"/>
      <c r="D69" s="1383"/>
      <c r="E69" s="1046"/>
      <c r="F69" s="1047"/>
      <c r="G69" s="1048"/>
      <c r="H69" s="1049"/>
      <c r="I69" s="1050">
        <f>IF(C69=0,0,VLOOKUP(C69,Tabla1[],3,FALSE))</f>
        <v>0</v>
      </c>
      <c r="J69" s="1051"/>
      <c r="K69" s="1157">
        <f t="shared" si="6"/>
        <v>0</v>
      </c>
      <c r="L69" s="1052">
        <f t="shared" si="7"/>
        <v>0</v>
      </c>
      <c r="M69" s="1021"/>
      <c r="N69" s="1025"/>
      <c r="O69" s="1026"/>
      <c r="P69" s="1128"/>
    </row>
    <row r="70" spans="1:16" s="1131" customFormat="1" ht="16.5" x14ac:dyDescent="0.3">
      <c r="A70" s="1020"/>
      <c r="B70" s="1060"/>
      <c r="C70" s="1382"/>
      <c r="D70" s="1383"/>
      <c r="E70" s="1046"/>
      <c r="F70" s="1047"/>
      <c r="G70" s="1048"/>
      <c r="H70" s="1049"/>
      <c r="I70" s="1050">
        <f>IF(C70=0,0,VLOOKUP(C70,Tabla1[],3,FALSE))</f>
        <v>0</v>
      </c>
      <c r="J70" s="1051"/>
      <c r="K70" s="1157">
        <f t="shared" si="6"/>
        <v>0</v>
      </c>
      <c r="L70" s="1052">
        <f t="shared" si="7"/>
        <v>0</v>
      </c>
      <c r="M70" s="1021"/>
      <c r="N70" s="1025"/>
      <c r="O70" s="1026"/>
      <c r="P70" s="1128"/>
    </row>
    <row r="71" spans="1:16" s="1131" customFormat="1" ht="17.25" thickBot="1" x14ac:dyDescent="0.35">
      <c r="A71" s="1020"/>
      <c r="B71" s="1022"/>
      <c r="C71" s="1021"/>
      <c r="D71" s="1021"/>
      <c r="E71" s="1022"/>
      <c r="F71" s="1022"/>
      <c r="G71" s="1023"/>
      <c r="H71" s="1021"/>
      <c r="I71" s="1024"/>
      <c r="J71" s="1024"/>
      <c r="K71" s="1024"/>
      <c r="L71" s="1021"/>
      <c r="M71" s="1021"/>
      <c r="N71" s="1025"/>
      <c r="O71" s="1026"/>
      <c r="P71" s="1128"/>
    </row>
    <row r="72" spans="1:16" s="1131" customFormat="1" ht="17.25" thickBot="1" x14ac:dyDescent="0.35">
      <c r="A72" s="1020"/>
      <c r="B72" s="1022"/>
      <c r="C72" s="1021"/>
      <c r="D72" s="1021"/>
      <c r="E72" s="1022"/>
      <c r="F72" s="1386" t="s">
        <v>344</v>
      </c>
      <c r="G72" s="1387"/>
      <c r="H72" s="1387"/>
      <c r="I72" s="1388"/>
      <c r="J72" s="1024"/>
      <c r="K72" s="1158">
        <f>+SUM(K60:K70)</f>
        <v>0</v>
      </c>
      <c r="L72" s="1055">
        <f>+SUM(L60:L70)</f>
        <v>0</v>
      </c>
      <c r="M72" s="1021"/>
      <c r="N72" s="1025"/>
      <c r="O72" s="1026"/>
      <c r="P72" s="1128"/>
    </row>
    <row r="73" spans="1:16" s="1131" customFormat="1" ht="17.25" thickBot="1" x14ac:dyDescent="0.35">
      <c r="A73" s="1020"/>
      <c r="B73" s="1022"/>
      <c r="C73" s="1021"/>
      <c r="D73" s="1021"/>
      <c r="E73" s="1022"/>
      <c r="F73" s="1022"/>
      <c r="G73" s="1023"/>
      <c r="H73" s="1021"/>
      <c r="I73" s="1024"/>
      <c r="J73" s="1024"/>
      <c r="K73" s="1024"/>
      <c r="L73" s="1021"/>
      <c r="M73" s="1021"/>
      <c r="N73" s="1025"/>
      <c r="O73" s="1026"/>
      <c r="P73" s="1128"/>
    </row>
    <row r="74" spans="1:16" s="1131" customFormat="1" ht="17.25" thickBot="1" x14ac:dyDescent="0.35">
      <c r="A74" s="1020"/>
      <c r="B74" s="1389" t="s">
        <v>382</v>
      </c>
      <c r="C74" s="1390"/>
      <c r="D74" s="1390"/>
      <c r="E74" s="1390"/>
      <c r="F74" s="1390"/>
      <c r="G74" s="1391"/>
      <c r="H74" s="1021"/>
      <c r="I74" s="1024"/>
      <c r="J74" s="1024"/>
      <c r="K74" s="1024"/>
      <c r="L74" s="1021"/>
      <c r="M74" s="1021"/>
      <c r="N74" s="1025"/>
      <c r="O74" s="1026"/>
      <c r="P74" s="1128"/>
    </row>
    <row r="75" spans="1:16" s="1131" customFormat="1" ht="16.5" x14ac:dyDescent="0.3">
      <c r="A75" s="1020"/>
      <c r="B75" s="1056" t="s">
        <v>49</v>
      </c>
      <c r="C75" s="1392" t="s">
        <v>341</v>
      </c>
      <c r="D75" s="1393"/>
      <c r="E75" s="1041" t="s">
        <v>380</v>
      </c>
      <c r="F75" s="1056" t="s">
        <v>25</v>
      </c>
      <c r="G75" s="1043" t="s">
        <v>24</v>
      </c>
      <c r="H75" s="1038"/>
      <c r="I75" s="1039" t="s">
        <v>342</v>
      </c>
      <c r="J75" s="1040"/>
      <c r="K75" s="1039" t="s">
        <v>27</v>
      </c>
      <c r="L75" s="1045" t="s">
        <v>381</v>
      </c>
      <c r="M75" s="1021"/>
      <c r="N75" s="1025"/>
      <c r="O75" s="1026"/>
      <c r="P75" s="1128"/>
    </row>
    <row r="76" spans="1:16" s="1131" customFormat="1" ht="16.5" x14ac:dyDescent="0.3">
      <c r="A76" s="1020"/>
      <c r="B76" s="1060"/>
      <c r="C76" s="1382"/>
      <c r="D76" s="1383"/>
      <c r="E76" s="1046"/>
      <c r="F76" s="1047"/>
      <c r="G76" s="1048"/>
      <c r="H76" s="1049"/>
      <c r="I76" s="1050">
        <f>IF(C76=0,0,VLOOKUP(C76,Tabla3[],3,FALSE))</f>
        <v>0</v>
      </c>
      <c r="J76" s="1024"/>
      <c r="K76" s="1157">
        <f>+F76*I76</f>
        <v>0</v>
      </c>
      <c r="L76" s="1052">
        <f>E76*I76</f>
        <v>0</v>
      </c>
      <c r="M76" s="1021"/>
      <c r="N76" s="1025"/>
      <c r="O76" s="1026"/>
      <c r="P76" s="1128"/>
    </row>
    <row r="77" spans="1:16" s="1131" customFormat="1" ht="16.5" x14ac:dyDescent="0.3">
      <c r="A77" s="1020"/>
      <c r="B77" s="1060"/>
      <c r="C77" s="1382"/>
      <c r="D77" s="1383"/>
      <c r="E77" s="1057"/>
      <c r="F77" s="1053"/>
      <c r="G77" s="1054"/>
      <c r="H77" s="1021"/>
      <c r="I77" s="1050">
        <f>IF(C77=0,0,VLOOKUP(C77,Tabla3[],3,FALSE))</f>
        <v>0</v>
      </c>
      <c r="J77" s="1024"/>
      <c r="K77" s="1157">
        <f t="shared" ref="K77:K79" si="8">+F77*I77</f>
        <v>0</v>
      </c>
      <c r="L77" s="1052">
        <f t="shared" ref="L77:L79" si="9">E77*I77</f>
        <v>0</v>
      </c>
      <c r="M77" s="1021"/>
      <c r="N77" s="1025"/>
      <c r="O77" s="1026"/>
      <c r="P77" s="1128"/>
    </row>
    <row r="78" spans="1:16" s="1131" customFormat="1" ht="16.5" x14ac:dyDescent="0.3">
      <c r="A78" s="1020"/>
      <c r="B78" s="1060"/>
      <c r="C78" s="1382"/>
      <c r="D78" s="1383"/>
      <c r="E78" s="1057"/>
      <c r="F78" s="1053"/>
      <c r="G78" s="1054"/>
      <c r="H78" s="1021"/>
      <c r="I78" s="1050">
        <f>IF(C78=0,0,VLOOKUP(C78,Tabla3[],3,FALSE))</f>
        <v>0</v>
      </c>
      <c r="J78" s="1024"/>
      <c r="K78" s="1157">
        <f t="shared" si="8"/>
        <v>0</v>
      </c>
      <c r="L78" s="1052">
        <f t="shared" si="9"/>
        <v>0</v>
      </c>
      <c r="M78" s="1021"/>
      <c r="N78" s="1025"/>
      <c r="O78" s="1026"/>
      <c r="P78" s="1128"/>
    </row>
    <row r="79" spans="1:16" s="1131" customFormat="1" ht="16.5" x14ac:dyDescent="0.3">
      <c r="A79" s="1020"/>
      <c r="B79" s="1060"/>
      <c r="C79" s="1384"/>
      <c r="D79" s="1385"/>
      <c r="E79" s="1057"/>
      <c r="F79" s="1053"/>
      <c r="G79" s="1054"/>
      <c r="H79" s="1021"/>
      <c r="I79" s="1050">
        <f>IF(C79=0,0,VLOOKUP(C79,Tabla3[],3,FALSE))</f>
        <v>0</v>
      </c>
      <c r="J79" s="1024"/>
      <c r="K79" s="1157">
        <f t="shared" si="8"/>
        <v>0</v>
      </c>
      <c r="L79" s="1052">
        <f t="shared" si="9"/>
        <v>0</v>
      </c>
      <c r="M79" s="1021"/>
      <c r="N79" s="1025"/>
      <c r="O79" s="1026"/>
      <c r="P79" s="1128"/>
    </row>
    <row r="80" spans="1:16" s="1131" customFormat="1" ht="17.25" thickBot="1" x14ac:dyDescent="0.35">
      <c r="A80" s="1020"/>
      <c r="B80" s="1022"/>
      <c r="C80" s="1021"/>
      <c r="D80" s="1021"/>
      <c r="E80" s="1022"/>
      <c r="F80" s="1022"/>
      <c r="G80" s="1023"/>
      <c r="H80" s="1021"/>
      <c r="I80" s="1024"/>
      <c r="J80" s="1024"/>
      <c r="K80" s="1024"/>
      <c r="L80" s="1021"/>
      <c r="M80" s="1021"/>
      <c r="N80" s="1025"/>
      <c r="O80" s="1026"/>
      <c r="P80" s="1128"/>
    </row>
    <row r="81" spans="1:16" s="1131" customFormat="1" ht="17.25" thickBot="1" x14ac:dyDescent="0.35">
      <c r="A81" s="1020"/>
      <c r="B81" s="1022"/>
      <c r="C81" s="1021"/>
      <c r="D81" s="1021"/>
      <c r="E81" s="1022"/>
      <c r="F81" s="1386" t="s">
        <v>387</v>
      </c>
      <c r="G81" s="1387"/>
      <c r="H81" s="1387"/>
      <c r="I81" s="1388"/>
      <c r="J81" s="1024"/>
      <c r="K81" s="1158">
        <f>+SUM(K76:K79)</f>
        <v>0</v>
      </c>
      <c r="L81" s="1055">
        <f>+SUM(L76:L79)</f>
        <v>0</v>
      </c>
      <c r="M81" s="1021"/>
      <c r="N81" s="1025"/>
      <c r="O81" s="1026"/>
      <c r="P81" s="1128"/>
    </row>
    <row r="82" spans="1:16" s="1131" customFormat="1" ht="17.25" thickBot="1" x14ac:dyDescent="0.35">
      <c r="A82" s="1020"/>
      <c r="B82" s="1022"/>
      <c r="C82" s="1021"/>
      <c r="D82" s="1021"/>
      <c r="E82" s="1022"/>
      <c r="F82" s="1022"/>
      <c r="G82" s="1023"/>
      <c r="H82" s="1021"/>
      <c r="I82" s="1024"/>
      <c r="J82" s="1024"/>
      <c r="K82" s="1024"/>
      <c r="L82" s="1021"/>
      <c r="M82" s="1021"/>
      <c r="N82" s="1025"/>
      <c r="O82" s="1026"/>
      <c r="P82" s="1128"/>
    </row>
    <row r="83" spans="1:16" s="1131" customFormat="1" ht="17.25" thickBot="1" x14ac:dyDescent="0.35">
      <c r="A83" s="1020"/>
      <c r="B83" s="1389" t="s">
        <v>345</v>
      </c>
      <c r="C83" s="1390"/>
      <c r="D83" s="1390"/>
      <c r="E83" s="1390"/>
      <c r="F83" s="1390"/>
      <c r="G83" s="1391"/>
      <c r="H83" s="1021"/>
      <c r="I83" s="1024"/>
      <c r="J83" s="1024"/>
      <c r="K83" s="1024"/>
      <c r="L83" s="1021"/>
      <c r="M83" s="1021"/>
      <c r="N83" s="1025"/>
      <c r="O83" s="1026"/>
      <c r="P83" s="1128"/>
    </row>
    <row r="84" spans="1:16" s="1131" customFormat="1" ht="16.5" x14ac:dyDescent="0.3">
      <c r="A84" s="1020"/>
      <c r="B84" s="1056" t="s">
        <v>49</v>
      </c>
      <c r="C84" s="1392" t="s">
        <v>341</v>
      </c>
      <c r="D84" s="1393"/>
      <c r="E84" s="1041" t="s">
        <v>380</v>
      </c>
      <c r="F84" s="1056" t="s">
        <v>25</v>
      </c>
      <c r="G84" s="1043" t="s">
        <v>24</v>
      </c>
      <c r="H84" s="1038"/>
      <c r="I84" s="1039" t="s">
        <v>342</v>
      </c>
      <c r="J84" s="1040"/>
      <c r="K84" s="1039" t="s">
        <v>27</v>
      </c>
      <c r="L84" s="1045" t="s">
        <v>381</v>
      </c>
      <c r="M84" s="1021"/>
      <c r="N84" s="1025"/>
      <c r="O84" s="1026"/>
      <c r="P84" s="1128"/>
    </row>
    <row r="85" spans="1:16" s="1131" customFormat="1" ht="16.5" x14ac:dyDescent="0.3">
      <c r="A85" s="1020"/>
      <c r="B85" s="1060">
        <v>1</v>
      </c>
      <c r="C85" s="1395" t="s">
        <v>464</v>
      </c>
      <c r="D85" s="1396"/>
      <c r="E85" s="1046">
        <f>I56</f>
        <v>139</v>
      </c>
      <c r="F85" s="1047">
        <f>ROUND(E85/I56,2)</f>
        <v>1</v>
      </c>
      <c r="G85" s="1048" t="str">
        <f>IF(C85=0,0,VLOOKUP(C85,Tabla2[],2,FALSE))</f>
        <v>m²</v>
      </c>
      <c r="H85" s="1049"/>
      <c r="I85" s="1050">
        <f>IF(C85=0,0,VLOOKUP(C85,Tabla2[],3,FALSE))+15</f>
        <v>190</v>
      </c>
      <c r="J85" s="1024"/>
      <c r="K85" s="1157">
        <f>+F85*I85</f>
        <v>190</v>
      </c>
      <c r="L85" s="1052">
        <f>E85*I85</f>
        <v>26410</v>
      </c>
      <c r="M85" s="1021"/>
      <c r="N85" s="1025"/>
      <c r="O85" s="1026"/>
      <c r="P85" s="1128"/>
    </row>
    <row r="86" spans="1:16" s="1131" customFormat="1" ht="16.5" x14ac:dyDescent="0.3">
      <c r="A86" s="1020"/>
      <c r="B86" s="1060"/>
      <c r="C86" s="1395"/>
      <c r="D86" s="1396"/>
      <c r="E86" s="1046"/>
      <c r="F86" s="1047"/>
      <c r="G86" s="1048"/>
      <c r="H86" s="1021"/>
      <c r="I86" s="1050">
        <f>IF(C86=0,0,VLOOKUP(C86,Tabla2[],3,FALSE))</f>
        <v>0</v>
      </c>
      <c r="J86" s="1024"/>
      <c r="K86" s="1157">
        <f>+F86*I86</f>
        <v>0</v>
      </c>
      <c r="L86" s="1052">
        <f t="shared" ref="L86:L87" si="10">E86*I86</f>
        <v>0</v>
      </c>
      <c r="M86" s="1021"/>
      <c r="N86" s="1025"/>
      <c r="O86" s="1026"/>
      <c r="P86" s="1128"/>
    </row>
    <row r="87" spans="1:16" s="1131" customFormat="1" ht="16.5" x14ac:dyDescent="0.3">
      <c r="A87" s="1020"/>
      <c r="B87" s="1060"/>
      <c r="C87" s="1384"/>
      <c r="D87" s="1385"/>
      <c r="E87" s="1046"/>
      <c r="F87" s="1053"/>
      <c r="G87" s="1048"/>
      <c r="H87" s="1021"/>
      <c r="I87" s="1050">
        <f>IF(C87=0,0,VLOOKUP(C87,Tabla2[],3,FALSE))</f>
        <v>0</v>
      </c>
      <c r="J87" s="1024"/>
      <c r="K87" s="1157">
        <f t="shared" ref="K87" si="11">+F87*I87</f>
        <v>0</v>
      </c>
      <c r="L87" s="1052">
        <f t="shared" si="10"/>
        <v>0</v>
      </c>
      <c r="M87" s="1021"/>
      <c r="N87" s="1025"/>
      <c r="O87" s="1026"/>
      <c r="P87" s="1128"/>
    </row>
    <row r="88" spans="1:16" s="1131" customFormat="1" ht="17.25" thickBot="1" x14ac:dyDescent="0.35">
      <c r="A88" s="1020"/>
      <c r="B88" s="1022"/>
      <c r="C88" s="1021"/>
      <c r="D88" s="1021"/>
      <c r="E88" s="1022"/>
      <c r="F88" s="1022"/>
      <c r="G88" s="1023"/>
      <c r="H88" s="1021"/>
      <c r="I88" s="1024"/>
      <c r="J88" s="1024"/>
      <c r="K88" s="1024"/>
      <c r="L88" s="1021"/>
      <c r="M88" s="1021"/>
      <c r="N88" s="1025"/>
      <c r="O88" s="1026"/>
      <c r="P88" s="1128"/>
    </row>
    <row r="89" spans="1:16" s="1131" customFormat="1" ht="17.25" thickBot="1" x14ac:dyDescent="0.35">
      <c r="A89" s="1020"/>
      <c r="B89" s="1022"/>
      <c r="C89" s="1021"/>
      <c r="D89" s="1021"/>
      <c r="E89" s="1022"/>
      <c r="F89" s="1386" t="s">
        <v>346</v>
      </c>
      <c r="G89" s="1387"/>
      <c r="H89" s="1387"/>
      <c r="I89" s="1388"/>
      <c r="J89" s="1024"/>
      <c r="K89" s="1158">
        <f>+SUM(K85:K87)</f>
        <v>190</v>
      </c>
      <c r="L89" s="1055">
        <f>+SUM(L85:L87)</f>
        <v>26410</v>
      </c>
      <c r="M89" s="1021"/>
      <c r="N89" s="1025"/>
      <c r="O89" s="1026"/>
      <c r="P89" s="1128"/>
    </row>
    <row r="90" spans="1:16" s="1131" customFormat="1" ht="16.5" x14ac:dyDescent="0.3">
      <c r="A90" s="1020"/>
      <c r="B90" s="1022"/>
      <c r="C90" s="1021"/>
      <c r="D90" s="1021"/>
      <c r="E90" s="1022"/>
      <c r="F90" s="1022"/>
      <c r="G90" s="1023"/>
      <c r="H90" s="1021"/>
      <c r="I90" s="1024"/>
      <c r="J90" s="1024"/>
      <c r="K90" s="1024"/>
      <c r="L90" s="1021"/>
      <c r="M90" s="1021"/>
      <c r="N90" s="1025"/>
      <c r="O90" s="1026"/>
      <c r="P90" s="1128"/>
    </row>
    <row r="91" spans="1:16" s="1131" customFormat="1" ht="15" customHeight="1" thickBot="1" x14ac:dyDescent="0.35">
      <c r="A91" s="1020"/>
      <c r="B91" s="1022"/>
      <c r="C91" s="1021"/>
      <c r="D91" s="1021"/>
      <c r="E91" s="1022"/>
      <c r="F91" s="1022"/>
      <c r="G91" s="1023"/>
      <c r="H91" s="1021"/>
      <c r="I91" s="1024"/>
      <c r="J91" s="1024"/>
      <c r="K91" s="1024"/>
      <c r="L91" s="1021"/>
      <c r="M91" s="1021"/>
      <c r="N91" s="1025"/>
      <c r="O91" s="1026"/>
      <c r="P91" s="1128"/>
    </row>
    <row r="92" spans="1:16" ht="17.25" thickBot="1" x14ac:dyDescent="0.35">
      <c r="A92" s="1020"/>
      <c r="B92" s="1022"/>
      <c r="C92" s="1021"/>
      <c r="D92" s="1021"/>
      <c r="E92" s="1022"/>
      <c r="F92" s="1386" t="s">
        <v>388</v>
      </c>
      <c r="G92" s="1387"/>
      <c r="H92" s="1387"/>
      <c r="I92" s="1388"/>
      <c r="J92" s="1024"/>
      <c r="K92" s="1158">
        <f>(+K72+K81+K89)</f>
        <v>190</v>
      </c>
      <c r="L92" s="1055">
        <f>(+L72+L81+L89)</f>
        <v>26410</v>
      </c>
      <c r="M92" s="1021"/>
      <c r="N92" s="1065"/>
      <c r="O92" s="1066"/>
      <c r="P92" s="1130"/>
    </row>
    <row r="93" spans="1:16" ht="7.5" customHeight="1" thickBot="1" x14ac:dyDescent="0.35">
      <c r="A93" s="1020"/>
      <c r="B93" s="1022"/>
      <c r="C93" s="1021"/>
      <c r="D93" s="1021"/>
      <c r="E93" s="1022"/>
      <c r="F93" s="1022"/>
      <c r="G93" s="1023"/>
      <c r="H93" s="1021"/>
      <c r="I93" s="1024"/>
      <c r="J93" s="1024"/>
      <c r="K93" s="1024"/>
      <c r="L93" s="1021"/>
      <c r="M93" s="1021"/>
      <c r="N93" s="1065"/>
      <c r="O93" s="1067"/>
      <c r="P93" s="1130"/>
    </row>
    <row r="94" spans="1:16" ht="17.25" thickBot="1" x14ac:dyDescent="0.35">
      <c r="A94" s="1020"/>
      <c r="B94" s="1022"/>
      <c r="C94" s="1021"/>
      <c r="D94" s="1021"/>
      <c r="E94" s="1022"/>
      <c r="F94" s="1386" t="s">
        <v>384</v>
      </c>
      <c r="G94" s="1387"/>
      <c r="H94" s="1387"/>
      <c r="I94" s="1388"/>
      <c r="J94" s="1024"/>
      <c r="K94" s="1158">
        <f>K92*$N$2</f>
        <v>76</v>
      </c>
      <c r="L94" s="1055">
        <f>L92*$N$2</f>
        <v>10564</v>
      </c>
      <c r="M94" s="1021"/>
      <c r="N94" s="1025"/>
      <c r="O94" s="1026"/>
      <c r="P94" s="1128"/>
    </row>
    <row r="95" spans="1:16" ht="7.5" customHeight="1" thickBot="1" x14ac:dyDescent="0.35">
      <c r="A95" s="1020"/>
      <c r="B95" s="1022"/>
      <c r="C95" s="1021"/>
      <c r="D95" s="1021"/>
      <c r="E95" s="1022"/>
      <c r="F95" s="1022"/>
      <c r="G95" s="1023"/>
      <c r="H95" s="1021"/>
      <c r="I95" s="1024"/>
      <c r="J95" s="1024"/>
      <c r="K95" s="1024"/>
      <c r="L95" s="1021"/>
      <c r="M95" s="1021"/>
      <c r="N95" s="1025"/>
      <c r="O95" s="1026"/>
      <c r="P95" s="1128"/>
    </row>
    <row r="96" spans="1:16" ht="17.25" thickBot="1" x14ac:dyDescent="0.35">
      <c r="A96" s="1020"/>
      <c r="B96" s="1022"/>
      <c r="C96" s="1021"/>
      <c r="D96" s="1021"/>
      <c r="E96" s="1022"/>
      <c r="F96" s="1386" t="s">
        <v>385</v>
      </c>
      <c r="G96" s="1387"/>
      <c r="H96" s="1387"/>
      <c r="I96" s="1388"/>
      <c r="J96" s="1024"/>
      <c r="K96" s="1158">
        <f>+K92+K94</f>
        <v>266</v>
      </c>
      <c r="L96" s="1055">
        <f>+L92+L94</f>
        <v>36974</v>
      </c>
      <c r="M96" s="1021"/>
      <c r="N96" s="1025"/>
      <c r="O96" s="1026"/>
      <c r="P96" s="1128"/>
    </row>
    <row r="97" spans="1:17" ht="17.25" thickBot="1" x14ac:dyDescent="0.35">
      <c r="A97" s="1020"/>
      <c r="B97" s="1022"/>
      <c r="C97" s="1021"/>
      <c r="D97" s="1021"/>
      <c r="E97" s="1022"/>
      <c r="F97" s="1061"/>
      <c r="G97" s="1062"/>
      <c r="H97" s="1063"/>
      <c r="I97" s="1064"/>
      <c r="J97" s="1024"/>
      <c r="K97" s="1159"/>
      <c r="L97" s="1068">
        <f>L96/I56</f>
        <v>266</v>
      </c>
      <c r="M97" s="1069">
        <f>(K96-L97)*I56</f>
        <v>0</v>
      </c>
      <c r="N97" s="1025"/>
      <c r="O97" s="1026"/>
      <c r="P97" s="1128"/>
    </row>
    <row r="98" spans="1:17" ht="16.5" x14ac:dyDescent="0.3">
      <c r="A98" s="1020"/>
      <c r="B98" s="1106"/>
      <c r="C98" s="1152"/>
      <c r="D98" s="1152"/>
      <c r="E98" s="1022"/>
      <c r="F98" s="1022"/>
      <c r="G98" s="1023"/>
      <c r="H98" s="1021"/>
      <c r="I98" s="1024"/>
      <c r="J98" s="1024"/>
      <c r="K98" s="1024"/>
      <c r="L98" s="1021"/>
      <c r="M98" s="1021"/>
      <c r="N98" s="1025"/>
      <c r="O98" s="1026"/>
      <c r="P98" s="1128"/>
    </row>
    <row r="99" spans="1:17" ht="16.5" x14ac:dyDescent="0.3">
      <c r="A99" s="1020"/>
      <c r="B99" s="1106"/>
      <c r="C99" s="1152"/>
      <c r="D99" s="1152"/>
      <c r="E99" s="1022"/>
      <c r="F99" s="1022"/>
      <c r="G99" s="1023"/>
      <c r="H99" s="1021"/>
      <c r="I99" s="1024"/>
      <c r="J99" s="1024"/>
      <c r="K99" s="1024"/>
      <c r="L99" s="1021"/>
      <c r="M99" s="1021"/>
      <c r="N99" s="1025"/>
      <c r="O99" s="1026"/>
      <c r="P99" s="1128"/>
    </row>
    <row r="100" spans="1:17" ht="16.5" x14ac:dyDescent="0.3">
      <c r="A100" s="1020"/>
      <c r="B100" s="1105" t="s">
        <v>379</v>
      </c>
      <c r="C100" s="1038"/>
      <c r="D100" s="1414" t="s">
        <v>341</v>
      </c>
      <c r="E100" s="1414"/>
      <c r="F100" s="1414"/>
      <c r="G100" s="1414"/>
      <c r="H100" s="1038"/>
      <c r="I100" s="1039" t="s">
        <v>25</v>
      </c>
      <c r="J100" s="1040"/>
      <c r="K100" s="1039" t="s">
        <v>24</v>
      </c>
      <c r="L100" s="1021"/>
      <c r="M100" s="1021"/>
      <c r="N100" s="1025"/>
      <c r="O100" s="1026"/>
      <c r="P100" s="1128"/>
    </row>
    <row r="101" spans="1:17" s="1037" customFormat="1" ht="30.75" customHeight="1" x14ac:dyDescent="0.25">
      <c r="A101" s="1033"/>
      <c r="B101" s="1074">
        <f>'(01)A. TRABAJO EXTRA.'!B91</f>
        <v>115.01</v>
      </c>
      <c r="C101" s="1034"/>
      <c r="D101" s="1428" t="str">
        <f>'(01)A. TRABAJO EXTRA.'!C91</f>
        <v>DESMONTAJE DE PUERTA DE MADERA (UNA HOJA)</v>
      </c>
      <c r="E101" s="1429"/>
      <c r="F101" s="1429"/>
      <c r="G101" s="1429"/>
      <c r="H101" s="1075"/>
      <c r="I101" s="1074">
        <f>'(01)A. TRABAJO EXTRA.'!G91</f>
        <v>2</v>
      </c>
      <c r="J101" s="1076"/>
      <c r="K101" s="1155" t="str">
        <f>'(01)A. TRABAJO EXTRA.'!F91</f>
        <v>Unidad</v>
      </c>
      <c r="L101" s="1034"/>
      <c r="M101" s="1034"/>
      <c r="N101" s="1035"/>
      <c r="O101" s="1036"/>
      <c r="P101" s="1129"/>
      <c r="Q101" s="1132"/>
    </row>
    <row r="102" spans="1:17" ht="17.25" thickBot="1" x14ac:dyDescent="0.35">
      <c r="A102" s="1020"/>
      <c r="B102" s="1022"/>
      <c r="C102" s="1021"/>
      <c r="D102" s="1021"/>
      <c r="E102" s="1022"/>
      <c r="F102" s="1022"/>
      <c r="G102" s="1023"/>
      <c r="H102" s="1021"/>
      <c r="I102" s="1024"/>
      <c r="J102" s="1024"/>
      <c r="K102" s="1024"/>
      <c r="L102" s="1021"/>
      <c r="M102" s="1021"/>
      <c r="N102" s="1025"/>
      <c r="O102" s="1026"/>
      <c r="P102" s="1128"/>
    </row>
    <row r="103" spans="1:17" ht="17.25" thickBot="1" x14ac:dyDescent="0.35">
      <c r="A103" s="1020"/>
      <c r="B103" s="1389" t="s">
        <v>343</v>
      </c>
      <c r="C103" s="1390"/>
      <c r="D103" s="1390"/>
      <c r="E103" s="1390"/>
      <c r="F103" s="1390"/>
      <c r="G103" s="1391"/>
      <c r="H103" s="1021"/>
      <c r="I103" s="1024"/>
      <c r="J103" s="1024"/>
      <c r="K103" s="1024"/>
      <c r="L103" s="1021"/>
      <c r="M103" s="1021"/>
      <c r="N103" s="1025"/>
      <c r="O103" s="1026"/>
      <c r="P103" s="1128"/>
    </row>
    <row r="104" spans="1:17" ht="16.5" x14ac:dyDescent="0.3">
      <c r="A104" s="1020"/>
      <c r="B104" s="1042" t="s">
        <v>49</v>
      </c>
      <c r="C104" s="1406" t="s">
        <v>341</v>
      </c>
      <c r="D104" s="1407"/>
      <c r="E104" s="1041" t="s">
        <v>380</v>
      </c>
      <c r="F104" s="1042" t="s">
        <v>25</v>
      </c>
      <c r="G104" s="1043" t="s">
        <v>24</v>
      </c>
      <c r="H104" s="1044"/>
      <c r="I104" s="1039" t="s">
        <v>342</v>
      </c>
      <c r="J104" s="1040"/>
      <c r="K104" s="1156" t="s">
        <v>27</v>
      </c>
      <c r="L104" s="1045" t="s">
        <v>381</v>
      </c>
      <c r="M104" s="1021"/>
      <c r="N104" s="1025"/>
      <c r="O104" s="1026"/>
      <c r="P104" s="1128"/>
    </row>
    <row r="105" spans="1:17" ht="16.5" x14ac:dyDescent="0.3">
      <c r="A105" s="1020"/>
      <c r="B105" s="1060"/>
      <c r="C105" s="1411"/>
      <c r="D105" s="1411"/>
      <c r="E105" s="1046"/>
      <c r="F105" s="1047"/>
      <c r="G105" s="1048"/>
      <c r="H105" s="1049"/>
      <c r="I105" s="1050">
        <f>IF(C105=0,0,VLOOKUP(C105,Tabla1[],3,FALSE))</f>
        <v>0</v>
      </c>
      <c r="J105" s="1051"/>
      <c r="K105" s="1157">
        <f>+F105*I105</f>
        <v>0</v>
      </c>
      <c r="L105" s="1052">
        <f>E105*I105</f>
        <v>0</v>
      </c>
      <c r="M105" s="1021"/>
      <c r="N105" s="1025"/>
      <c r="O105" s="1026"/>
      <c r="P105" s="1128"/>
    </row>
    <row r="106" spans="1:17" ht="16.5" x14ac:dyDescent="0.3">
      <c r="A106" s="1020"/>
      <c r="B106" s="1060"/>
      <c r="C106" s="1411"/>
      <c r="D106" s="1411"/>
      <c r="E106" s="1046"/>
      <c r="F106" s="1047"/>
      <c r="G106" s="1048"/>
      <c r="H106" s="1049"/>
      <c r="I106" s="1050">
        <f>IF(C106=0,0,VLOOKUP(C106,Tabla1[],3,FALSE))</f>
        <v>0</v>
      </c>
      <c r="J106" s="1051"/>
      <c r="K106" s="1157">
        <f t="shared" ref="K106:K115" si="12">+F106*I106</f>
        <v>0</v>
      </c>
      <c r="L106" s="1052">
        <f t="shared" ref="L106:L115" si="13">E106*I106</f>
        <v>0</v>
      </c>
      <c r="M106" s="1021"/>
      <c r="N106" s="1025"/>
      <c r="O106" s="1026"/>
      <c r="P106" s="1128"/>
    </row>
    <row r="107" spans="1:17" ht="16.5" x14ac:dyDescent="0.3">
      <c r="A107" s="1020"/>
      <c r="B107" s="1060"/>
      <c r="C107" s="1411"/>
      <c r="D107" s="1411"/>
      <c r="E107" s="1046"/>
      <c r="F107" s="1047"/>
      <c r="G107" s="1048"/>
      <c r="H107" s="1049"/>
      <c r="I107" s="1050">
        <f>IF(C107=0,0,VLOOKUP(C107,Tabla1[],3,FALSE))</f>
        <v>0</v>
      </c>
      <c r="J107" s="1051"/>
      <c r="K107" s="1157">
        <f t="shared" si="12"/>
        <v>0</v>
      </c>
      <c r="L107" s="1052">
        <f t="shared" si="13"/>
        <v>0</v>
      </c>
      <c r="M107" s="1021"/>
      <c r="N107" s="1025"/>
      <c r="O107" s="1026"/>
      <c r="P107" s="1128"/>
    </row>
    <row r="108" spans="1:17" s="1131" customFormat="1" ht="16.5" x14ac:dyDescent="0.3">
      <c r="A108" s="1020"/>
      <c r="B108" s="1060"/>
      <c r="C108" s="1411"/>
      <c r="D108" s="1411"/>
      <c r="E108" s="1046"/>
      <c r="F108" s="1047"/>
      <c r="G108" s="1048"/>
      <c r="H108" s="1049"/>
      <c r="I108" s="1050">
        <f>IF(C108=0,0,VLOOKUP(C108,Tabla1[],3,FALSE))</f>
        <v>0</v>
      </c>
      <c r="J108" s="1051"/>
      <c r="K108" s="1157">
        <f t="shared" si="12"/>
        <v>0</v>
      </c>
      <c r="L108" s="1052">
        <f t="shared" si="13"/>
        <v>0</v>
      </c>
      <c r="M108" s="1021"/>
      <c r="N108" s="1025"/>
      <c r="O108" s="1026"/>
      <c r="P108" s="1128"/>
    </row>
    <row r="109" spans="1:17" s="1131" customFormat="1" ht="16.5" x14ac:dyDescent="0.3">
      <c r="A109" s="1020"/>
      <c r="B109" s="1060"/>
      <c r="C109" s="1413"/>
      <c r="D109" s="1413"/>
      <c r="E109" s="1046"/>
      <c r="F109" s="1047"/>
      <c r="G109" s="1048"/>
      <c r="H109" s="1049"/>
      <c r="I109" s="1050">
        <f>IF(C109=0,0,VLOOKUP(C109,Tabla1[],3,FALSE))</f>
        <v>0</v>
      </c>
      <c r="J109" s="1051"/>
      <c r="K109" s="1157">
        <f t="shared" si="12"/>
        <v>0</v>
      </c>
      <c r="L109" s="1052">
        <f t="shared" si="13"/>
        <v>0</v>
      </c>
      <c r="M109" s="1021"/>
      <c r="N109" s="1025"/>
      <c r="O109" s="1026"/>
      <c r="P109" s="1128"/>
    </row>
    <row r="110" spans="1:17" s="1131" customFormat="1" ht="16.5" x14ac:dyDescent="0.3">
      <c r="A110" s="1020"/>
      <c r="B110" s="1060"/>
      <c r="C110" s="1413"/>
      <c r="D110" s="1413"/>
      <c r="E110" s="1046"/>
      <c r="F110" s="1047"/>
      <c r="G110" s="1048"/>
      <c r="H110" s="1049"/>
      <c r="I110" s="1050">
        <f>IF(C110=0,0,VLOOKUP(C110,Tabla1[],3,FALSE))</f>
        <v>0</v>
      </c>
      <c r="J110" s="1051"/>
      <c r="K110" s="1157">
        <f t="shared" si="12"/>
        <v>0</v>
      </c>
      <c r="L110" s="1052">
        <f t="shared" si="13"/>
        <v>0</v>
      </c>
      <c r="M110" s="1021"/>
      <c r="N110" s="1025"/>
      <c r="O110" s="1026"/>
      <c r="P110" s="1128"/>
    </row>
    <row r="111" spans="1:17" s="1131" customFormat="1" ht="16.5" x14ac:dyDescent="0.3">
      <c r="A111" s="1020"/>
      <c r="B111" s="1060"/>
      <c r="C111" s="1413"/>
      <c r="D111" s="1413"/>
      <c r="E111" s="1046"/>
      <c r="F111" s="1047"/>
      <c r="G111" s="1048"/>
      <c r="H111" s="1049"/>
      <c r="I111" s="1050">
        <f>IF(C111=0,0,VLOOKUP(C111,Tabla1[],3,FALSE))</f>
        <v>0</v>
      </c>
      <c r="J111" s="1051"/>
      <c r="K111" s="1157">
        <f t="shared" si="12"/>
        <v>0</v>
      </c>
      <c r="L111" s="1052">
        <f t="shared" si="13"/>
        <v>0</v>
      </c>
      <c r="M111" s="1021"/>
      <c r="N111" s="1025"/>
      <c r="O111" s="1026"/>
      <c r="P111" s="1128"/>
    </row>
    <row r="112" spans="1:17" s="1131" customFormat="1" ht="16.5" x14ac:dyDescent="0.3">
      <c r="A112" s="1020"/>
      <c r="B112" s="1060"/>
      <c r="C112" s="1413"/>
      <c r="D112" s="1413"/>
      <c r="E112" s="1046"/>
      <c r="F112" s="1047"/>
      <c r="G112" s="1048"/>
      <c r="H112" s="1049"/>
      <c r="I112" s="1050">
        <f>IF(C112=0,0,VLOOKUP(C112,Tabla1[],3,FALSE))</f>
        <v>0</v>
      </c>
      <c r="J112" s="1051"/>
      <c r="K112" s="1157">
        <f t="shared" si="12"/>
        <v>0</v>
      </c>
      <c r="L112" s="1052">
        <f t="shared" si="13"/>
        <v>0</v>
      </c>
      <c r="M112" s="1021"/>
      <c r="N112" s="1025"/>
      <c r="O112" s="1026"/>
      <c r="P112" s="1128"/>
    </row>
    <row r="113" spans="1:16" s="1131" customFormat="1" ht="16.5" x14ac:dyDescent="0.3">
      <c r="A113" s="1020"/>
      <c r="B113" s="1060"/>
      <c r="C113" s="1413"/>
      <c r="D113" s="1413"/>
      <c r="E113" s="1046"/>
      <c r="F113" s="1047"/>
      <c r="G113" s="1048"/>
      <c r="H113" s="1049"/>
      <c r="I113" s="1050">
        <f>IF(C113=0,0,VLOOKUP(C113,Tabla1[],3,FALSE))</f>
        <v>0</v>
      </c>
      <c r="J113" s="1051"/>
      <c r="K113" s="1157">
        <f t="shared" si="12"/>
        <v>0</v>
      </c>
      <c r="L113" s="1052">
        <f t="shared" si="13"/>
        <v>0</v>
      </c>
      <c r="M113" s="1021"/>
      <c r="N113" s="1025"/>
      <c r="O113" s="1026"/>
      <c r="P113" s="1128"/>
    </row>
    <row r="114" spans="1:16" s="1131" customFormat="1" ht="16.5" x14ac:dyDescent="0.3">
      <c r="A114" s="1020"/>
      <c r="B114" s="1060"/>
      <c r="C114" s="1413"/>
      <c r="D114" s="1413"/>
      <c r="E114" s="1046"/>
      <c r="F114" s="1047"/>
      <c r="G114" s="1048"/>
      <c r="H114" s="1049"/>
      <c r="I114" s="1050">
        <f>IF(C114=0,0,VLOOKUP(C114,Tabla1[],3,FALSE))</f>
        <v>0</v>
      </c>
      <c r="J114" s="1051"/>
      <c r="K114" s="1157">
        <f t="shared" si="12"/>
        <v>0</v>
      </c>
      <c r="L114" s="1052">
        <f t="shared" si="13"/>
        <v>0</v>
      </c>
      <c r="M114" s="1021"/>
      <c r="N114" s="1025"/>
      <c r="O114" s="1026"/>
      <c r="P114" s="1128"/>
    </row>
    <row r="115" spans="1:16" s="1131" customFormat="1" ht="16.5" x14ac:dyDescent="0.3">
      <c r="A115" s="1020"/>
      <c r="B115" s="1060"/>
      <c r="C115" s="1413"/>
      <c r="D115" s="1413"/>
      <c r="E115" s="1046"/>
      <c r="F115" s="1047"/>
      <c r="G115" s="1048"/>
      <c r="H115" s="1049"/>
      <c r="I115" s="1050">
        <f>IF(C115=0,0,VLOOKUP(C115,Tabla1[],3,FALSE))</f>
        <v>0</v>
      </c>
      <c r="J115" s="1051"/>
      <c r="K115" s="1157">
        <f t="shared" si="12"/>
        <v>0</v>
      </c>
      <c r="L115" s="1052">
        <f t="shared" si="13"/>
        <v>0</v>
      </c>
      <c r="M115" s="1021"/>
      <c r="N115" s="1025"/>
      <c r="O115" s="1026"/>
      <c r="P115" s="1128"/>
    </row>
    <row r="116" spans="1:16" s="1131" customFormat="1" ht="17.25" thickBot="1" x14ac:dyDescent="0.35">
      <c r="A116" s="1020"/>
      <c r="B116" s="1022"/>
      <c r="C116" s="1021"/>
      <c r="D116" s="1021"/>
      <c r="E116" s="1022"/>
      <c r="F116" s="1022"/>
      <c r="G116" s="1023"/>
      <c r="H116" s="1021"/>
      <c r="I116" s="1024"/>
      <c r="J116" s="1024"/>
      <c r="K116" s="1024"/>
      <c r="L116" s="1021"/>
      <c r="M116" s="1021"/>
      <c r="N116" s="1025"/>
      <c r="O116" s="1026"/>
      <c r="P116" s="1128"/>
    </row>
    <row r="117" spans="1:16" s="1131" customFormat="1" ht="17.25" thickBot="1" x14ac:dyDescent="0.35">
      <c r="A117" s="1020"/>
      <c r="B117" s="1022"/>
      <c r="C117" s="1021"/>
      <c r="D117" s="1021"/>
      <c r="E117" s="1022"/>
      <c r="F117" s="1408" t="s">
        <v>344</v>
      </c>
      <c r="G117" s="1409"/>
      <c r="H117" s="1409"/>
      <c r="I117" s="1410"/>
      <c r="J117" s="1024"/>
      <c r="K117" s="1158">
        <f>+SUM(K105:K115)</f>
        <v>0</v>
      </c>
      <c r="L117" s="1055">
        <f>+SUM(L105:L115)</f>
        <v>0</v>
      </c>
      <c r="M117" s="1021"/>
      <c r="N117" s="1025"/>
      <c r="O117" s="1026"/>
      <c r="P117" s="1128"/>
    </row>
    <row r="118" spans="1:16" s="1131" customFormat="1" ht="17.25" thickBot="1" x14ac:dyDescent="0.35">
      <c r="A118" s="1020"/>
      <c r="B118" s="1022"/>
      <c r="C118" s="1021"/>
      <c r="D118" s="1021"/>
      <c r="E118" s="1022"/>
      <c r="F118" s="1022"/>
      <c r="G118" s="1023"/>
      <c r="H118" s="1021"/>
      <c r="I118" s="1024"/>
      <c r="J118" s="1024"/>
      <c r="K118" s="1024"/>
      <c r="L118" s="1021"/>
      <c r="M118" s="1021"/>
      <c r="N118" s="1025"/>
      <c r="O118" s="1026"/>
      <c r="P118" s="1128"/>
    </row>
    <row r="119" spans="1:16" s="1131" customFormat="1" ht="17.25" thickBot="1" x14ac:dyDescent="0.35">
      <c r="A119" s="1020"/>
      <c r="B119" s="1389" t="s">
        <v>382</v>
      </c>
      <c r="C119" s="1390"/>
      <c r="D119" s="1390"/>
      <c r="E119" s="1390"/>
      <c r="F119" s="1390"/>
      <c r="G119" s="1391"/>
      <c r="H119" s="1021"/>
      <c r="I119" s="1024"/>
      <c r="J119" s="1024"/>
      <c r="K119" s="1024"/>
      <c r="L119" s="1021"/>
      <c r="M119" s="1021"/>
      <c r="N119" s="1025"/>
      <c r="O119" s="1026"/>
      <c r="P119" s="1128"/>
    </row>
    <row r="120" spans="1:16" s="1131" customFormat="1" ht="16.5" x14ac:dyDescent="0.3">
      <c r="A120" s="1020"/>
      <c r="B120" s="1056" t="s">
        <v>49</v>
      </c>
      <c r="C120" s="1392" t="s">
        <v>341</v>
      </c>
      <c r="D120" s="1393"/>
      <c r="E120" s="1041" t="s">
        <v>380</v>
      </c>
      <c r="F120" s="1056" t="s">
        <v>25</v>
      </c>
      <c r="G120" s="1043" t="s">
        <v>24</v>
      </c>
      <c r="H120" s="1038"/>
      <c r="I120" s="1039" t="s">
        <v>342</v>
      </c>
      <c r="J120" s="1040"/>
      <c r="K120" s="1039" t="s">
        <v>27</v>
      </c>
      <c r="L120" s="1045" t="s">
        <v>381</v>
      </c>
      <c r="M120" s="1021"/>
      <c r="N120" s="1025"/>
      <c r="O120" s="1026"/>
      <c r="P120" s="1128"/>
    </row>
    <row r="121" spans="1:16" s="1131" customFormat="1" ht="16.5" x14ac:dyDescent="0.3">
      <c r="A121" s="1020"/>
      <c r="B121" s="1060"/>
      <c r="C121" s="1382"/>
      <c r="D121" s="1383"/>
      <c r="E121" s="1046"/>
      <c r="F121" s="1047"/>
      <c r="G121" s="1048"/>
      <c r="H121" s="1049"/>
      <c r="I121" s="1050">
        <f>IF(C121=0,0,VLOOKUP(C121,Tabla3[],3,FALSE))</f>
        <v>0</v>
      </c>
      <c r="J121" s="1024"/>
      <c r="K121" s="1157">
        <f>+F121*I121</f>
        <v>0</v>
      </c>
      <c r="L121" s="1052">
        <f>E121*I121</f>
        <v>0</v>
      </c>
      <c r="M121" s="1021"/>
      <c r="N121" s="1025"/>
      <c r="O121" s="1026"/>
      <c r="P121" s="1128"/>
    </row>
    <row r="122" spans="1:16" s="1131" customFormat="1" ht="16.5" x14ac:dyDescent="0.3">
      <c r="A122" s="1020"/>
      <c r="B122" s="1060"/>
      <c r="C122" s="1382"/>
      <c r="D122" s="1383"/>
      <c r="E122" s="1057"/>
      <c r="F122" s="1053"/>
      <c r="G122" s="1054"/>
      <c r="H122" s="1021"/>
      <c r="I122" s="1050">
        <f>IF(C122=0,0,VLOOKUP(C122,Tabla3[],3,FALSE))</f>
        <v>0</v>
      </c>
      <c r="J122" s="1024"/>
      <c r="K122" s="1157">
        <f t="shared" ref="K122:K124" si="14">+F122*I122</f>
        <v>0</v>
      </c>
      <c r="L122" s="1052">
        <f t="shared" ref="L122:L124" si="15">E122*I122</f>
        <v>0</v>
      </c>
      <c r="M122" s="1021"/>
      <c r="N122" s="1025"/>
      <c r="O122" s="1026"/>
      <c r="P122" s="1128"/>
    </row>
    <row r="123" spans="1:16" s="1131" customFormat="1" ht="16.5" x14ac:dyDescent="0.3">
      <c r="A123" s="1020"/>
      <c r="B123" s="1060"/>
      <c r="C123" s="1382"/>
      <c r="D123" s="1383"/>
      <c r="E123" s="1057"/>
      <c r="F123" s="1053"/>
      <c r="G123" s="1054"/>
      <c r="H123" s="1021"/>
      <c r="I123" s="1050">
        <f>IF(C123=0,0,VLOOKUP(C123,Tabla3[],3,FALSE))</f>
        <v>0</v>
      </c>
      <c r="J123" s="1024"/>
      <c r="K123" s="1157">
        <f t="shared" si="14"/>
        <v>0</v>
      </c>
      <c r="L123" s="1052">
        <f t="shared" si="15"/>
        <v>0</v>
      </c>
      <c r="M123" s="1021"/>
      <c r="N123" s="1025"/>
      <c r="O123" s="1026"/>
      <c r="P123" s="1128"/>
    </row>
    <row r="124" spans="1:16" s="1131" customFormat="1" ht="16.5" x14ac:dyDescent="0.3">
      <c r="A124" s="1020"/>
      <c r="B124" s="1060"/>
      <c r="C124" s="1384"/>
      <c r="D124" s="1385"/>
      <c r="E124" s="1057"/>
      <c r="F124" s="1053"/>
      <c r="G124" s="1054"/>
      <c r="H124" s="1021"/>
      <c r="I124" s="1050">
        <f>IF(C124=0,0,VLOOKUP(C124,Tabla3[],3,FALSE))</f>
        <v>0</v>
      </c>
      <c r="J124" s="1024"/>
      <c r="K124" s="1157">
        <f t="shared" si="14"/>
        <v>0</v>
      </c>
      <c r="L124" s="1052">
        <f t="shared" si="15"/>
        <v>0</v>
      </c>
      <c r="M124" s="1021"/>
      <c r="N124" s="1025"/>
      <c r="O124" s="1026"/>
      <c r="P124" s="1128"/>
    </row>
    <row r="125" spans="1:16" s="1131" customFormat="1" ht="17.25" thickBot="1" x14ac:dyDescent="0.35">
      <c r="A125" s="1020"/>
      <c r="B125" s="1022"/>
      <c r="C125" s="1021"/>
      <c r="D125" s="1021"/>
      <c r="E125" s="1022"/>
      <c r="F125" s="1022"/>
      <c r="G125" s="1023"/>
      <c r="H125" s="1021"/>
      <c r="I125" s="1024"/>
      <c r="J125" s="1024"/>
      <c r="K125" s="1024"/>
      <c r="L125" s="1021"/>
      <c r="M125" s="1021"/>
      <c r="N125" s="1025"/>
      <c r="O125" s="1026"/>
      <c r="P125" s="1128"/>
    </row>
    <row r="126" spans="1:16" s="1131" customFormat="1" ht="17.25" thickBot="1" x14ac:dyDescent="0.35">
      <c r="A126" s="1020"/>
      <c r="B126" s="1022"/>
      <c r="C126" s="1021"/>
      <c r="D126" s="1021"/>
      <c r="E126" s="1022"/>
      <c r="F126" s="1408" t="s">
        <v>387</v>
      </c>
      <c r="G126" s="1409"/>
      <c r="H126" s="1409"/>
      <c r="I126" s="1410"/>
      <c r="J126" s="1024"/>
      <c r="K126" s="1158">
        <f>+SUM(K121:K124)</f>
        <v>0</v>
      </c>
      <c r="L126" s="1055">
        <f>+SUM(L121:L124)</f>
        <v>0</v>
      </c>
      <c r="M126" s="1021"/>
      <c r="N126" s="1025"/>
      <c r="O126" s="1026"/>
      <c r="P126" s="1128"/>
    </row>
    <row r="127" spans="1:16" s="1131" customFormat="1" ht="17.25" thickBot="1" x14ac:dyDescent="0.35">
      <c r="A127" s="1020"/>
      <c r="B127" s="1022"/>
      <c r="C127" s="1021"/>
      <c r="D127" s="1021"/>
      <c r="E127" s="1022"/>
      <c r="F127" s="1022"/>
      <c r="G127" s="1023"/>
      <c r="H127" s="1021"/>
      <c r="I127" s="1024"/>
      <c r="J127" s="1024"/>
      <c r="K127" s="1024"/>
      <c r="L127" s="1021"/>
      <c r="M127" s="1021"/>
      <c r="N127" s="1025"/>
      <c r="O127" s="1026"/>
      <c r="P127" s="1128"/>
    </row>
    <row r="128" spans="1:16" s="1131" customFormat="1" ht="17.25" thickBot="1" x14ac:dyDescent="0.35">
      <c r="A128" s="1020"/>
      <c r="B128" s="1389" t="s">
        <v>345</v>
      </c>
      <c r="C128" s="1390"/>
      <c r="D128" s="1390"/>
      <c r="E128" s="1390"/>
      <c r="F128" s="1390"/>
      <c r="G128" s="1391"/>
      <c r="H128" s="1021"/>
      <c r="I128" s="1024"/>
      <c r="J128" s="1024"/>
      <c r="K128" s="1024"/>
      <c r="L128" s="1021"/>
      <c r="M128" s="1021"/>
      <c r="N128" s="1025"/>
      <c r="O128" s="1026"/>
      <c r="P128" s="1128"/>
    </row>
    <row r="129" spans="1:16" s="1131" customFormat="1" ht="16.5" x14ac:dyDescent="0.3">
      <c r="A129" s="1020"/>
      <c r="B129" s="1056" t="s">
        <v>49</v>
      </c>
      <c r="C129" s="1392" t="s">
        <v>341</v>
      </c>
      <c r="D129" s="1393"/>
      <c r="E129" s="1041" t="s">
        <v>380</v>
      </c>
      <c r="F129" s="1056" t="s">
        <v>25</v>
      </c>
      <c r="G129" s="1043" t="s">
        <v>24</v>
      </c>
      <c r="H129" s="1038"/>
      <c r="I129" s="1039" t="s">
        <v>342</v>
      </c>
      <c r="J129" s="1040"/>
      <c r="K129" s="1039" t="s">
        <v>27</v>
      </c>
      <c r="L129" s="1045" t="s">
        <v>381</v>
      </c>
      <c r="M129" s="1021"/>
      <c r="N129" s="1025"/>
      <c r="O129" s="1026"/>
      <c r="P129" s="1128"/>
    </row>
    <row r="130" spans="1:16" s="1131" customFormat="1" ht="16.5" x14ac:dyDescent="0.3">
      <c r="A130" s="1020"/>
      <c r="B130" s="1060">
        <v>1</v>
      </c>
      <c r="C130" s="1411" t="s">
        <v>477</v>
      </c>
      <c r="D130" s="1411"/>
      <c r="E130" s="1046">
        <f>I101</f>
        <v>2</v>
      </c>
      <c r="F130" s="1047">
        <f>ROUND(E130/I101,2)</f>
        <v>1</v>
      </c>
      <c r="G130" s="1048" t="str">
        <f>IF(C130=0,0,VLOOKUP(C130,Tabla2[],2,FALSE))</f>
        <v>Unidad</v>
      </c>
      <c r="H130" s="1049"/>
      <c r="I130" s="1050">
        <f>IF(C130=0,0,VLOOKUP(C130,Tabla2[],3,FALSE))</f>
        <v>175</v>
      </c>
      <c r="J130" s="1024"/>
      <c r="K130" s="1157">
        <f>+F130*I130</f>
        <v>175</v>
      </c>
      <c r="L130" s="1052">
        <f>E130*I130</f>
        <v>350</v>
      </c>
      <c r="M130" s="1021"/>
      <c r="N130" s="1025"/>
      <c r="O130" s="1026"/>
      <c r="P130" s="1128"/>
    </row>
    <row r="131" spans="1:16" s="1131" customFormat="1" ht="16.5" x14ac:dyDescent="0.3">
      <c r="A131" s="1020"/>
      <c r="B131" s="1060"/>
      <c r="C131" s="1411"/>
      <c r="D131" s="1411"/>
      <c r="E131" s="1046"/>
      <c r="F131" s="1047"/>
      <c r="G131" s="1048"/>
      <c r="H131" s="1021"/>
      <c r="I131" s="1050">
        <f>IF(C131=0,0,VLOOKUP(C131,Tabla2[],3,FALSE))</f>
        <v>0</v>
      </c>
      <c r="J131" s="1024"/>
      <c r="K131" s="1157">
        <f>+F131*I131</f>
        <v>0</v>
      </c>
      <c r="L131" s="1052">
        <f t="shared" ref="L131:L132" si="16">E131*I131</f>
        <v>0</v>
      </c>
      <c r="M131" s="1021"/>
      <c r="N131" s="1025"/>
      <c r="O131" s="1026"/>
      <c r="P131" s="1128"/>
    </row>
    <row r="132" spans="1:16" s="1131" customFormat="1" ht="16.5" x14ac:dyDescent="0.3">
      <c r="A132" s="1020"/>
      <c r="B132" s="1060"/>
      <c r="C132" s="1412"/>
      <c r="D132" s="1412"/>
      <c r="E132" s="1046"/>
      <c r="F132" s="1053"/>
      <c r="G132" s="1048"/>
      <c r="H132" s="1021"/>
      <c r="I132" s="1050">
        <f>IF(C132=0,0,VLOOKUP(C132,Tabla2[],3,FALSE))</f>
        <v>0</v>
      </c>
      <c r="J132" s="1024"/>
      <c r="K132" s="1157">
        <f t="shared" ref="K132" si="17">+F132*I132</f>
        <v>0</v>
      </c>
      <c r="L132" s="1052">
        <f t="shared" si="16"/>
        <v>0</v>
      </c>
      <c r="M132" s="1021"/>
      <c r="N132" s="1025"/>
      <c r="O132" s="1026"/>
      <c r="P132" s="1128"/>
    </row>
    <row r="133" spans="1:16" s="1131" customFormat="1" ht="17.25" thickBot="1" x14ac:dyDescent="0.35">
      <c r="A133" s="1020"/>
      <c r="B133" s="1022"/>
      <c r="C133" s="1021"/>
      <c r="D133" s="1021"/>
      <c r="E133" s="1022"/>
      <c r="F133" s="1022"/>
      <c r="G133" s="1023"/>
      <c r="H133" s="1021"/>
      <c r="I133" s="1024"/>
      <c r="J133" s="1024"/>
      <c r="K133" s="1024"/>
      <c r="L133" s="1021"/>
      <c r="M133" s="1021"/>
      <c r="N133" s="1025"/>
      <c r="O133" s="1026"/>
      <c r="P133" s="1128"/>
    </row>
    <row r="134" spans="1:16" s="1131" customFormat="1" ht="17.25" thickBot="1" x14ac:dyDescent="0.35">
      <c r="A134" s="1020"/>
      <c r="B134" s="1022"/>
      <c r="C134" s="1021"/>
      <c r="D134" s="1021"/>
      <c r="E134" s="1022"/>
      <c r="F134" s="1408" t="s">
        <v>346</v>
      </c>
      <c r="G134" s="1409"/>
      <c r="H134" s="1409"/>
      <c r="I134" s="1410"/>
      <c r="J134" s="1024"/>
      <c r="K134" s="1158">
        <f>+SUM(K130:K132)</f>
        <v>175</v>
      </c>
      <c r="L134" s="1055">
        <f>+SUM(L130:L132)</f>
        <v>350</v>
      </c>
      <c r="M134" s="1021"/>
      <c r="N134" s="1025"/>
      <c r="O134" s="1026"/>
      <c r="P134" s="1128"/>
    </row>
    <row r="135" spans="1:16" s="1131" customFormat="1" ht="16.5" x14ac:dyDescent="0.3">
      <c r="A135" s="1020"/>
      <c r="B135" s="1022"/>
      <c r="C135" s="1021"/>
      <c r="D135" s="1021"/>
      <c r="E135" s="1022"/>
      <c r="F135" s="1022"/>
      <c r="G135" s="1023"/>
      <c r="H135" s="1021"/>
      <c r="I135" s="1024"/>
      <c r="J135" s="1024"/>
      <c r="K135" s="1024"/>
      <c r="L135" s="1021"/>
      <c r="M135" s="1021"/>
      <c r="N135" s="1025"/>
      <c r="O135" s="1026"/>
      <c r="P135" s="1128"/>
    </row>
    <row r="136" spans="1:16" s="1131" customFormat="1" ht="15" customHeight="1" thickBot="1" x14ac:dyDescent="0.35">
      <c r="A136" s="1020"/>
      <c r="B136" s="1022"/>
      <c r="C136" s="1021"/>
      <c r="D136" s="1021"/>
      <c r="E136" s="1022"/>
      <c r="F136" s="1022"/>
      <c r="G136" s="1023"/>
      <c r="H136" s="1021"/>
      <c r="I136" s="1024"/>
      <c r="J136" s="1024"/>
      <c r="K136" s="1024"/>
      <c r="L136" s="1021"/>
      <c r="M136" s="1021"/>
      <c r="N136" s="1025"/>
      <c r="O136" s="1026"/>
      <c r="P136" s="1128"/>
    </row>
    <row r="137" spans="1:16" s="1131" customFormat="1" ht="17.25" thickBot="1" x14ac:dyDescent="0.35">
      <c r="A137" s="1020"/>
      <c r="B137" s="1022"/>
      <c r="C137" s="1021"/>
      <c r="D137" s="1021"/>
      <c r="E137" s="1022"/>
      <c r="F137" s="1408" t="s">
        <v>388</v>
      </c>
      <c r="G137" s="1409"/>
      <c r="H137" s="1409"/>
      <c r="I137" s="1410"/>
      <c r="J137" s="1024"/>
      <c r="K137" s="1158">
        <f>(+K117+K126+K134)</f>
        <v>175</v>
      </c>
      <c r="L137" s="1055">
        <f>(+L117+L126+L134)</f>
        <v>350</v>
      </c>
      <c r="M137" s="1021"/>
      <c r="N137" s="1065"/>
      <c r="O137" s="1066"/>
      <c r="P137" s="1130"/>
    </row>
    <row r="138" spans="1:16" s="1131" customFormat="1" ht="7.5" customHeight="1" thickBot="1" x14ac:dyDescent="0.35">
      <c r="A138" s="1020"/>
      <c r="B138" s="1022"/>
      <c r="C138" s="1021"/>
      <c r="D138" s="1021"/>
      <c r="E138" s="1022"/>
      <c r="F138" s="1022"/>
      <c r="G138" s="1023"/>
      <c r="H138" s="1021"/>
      <c r="I138" s="1024"/>
      <c r="J138" s="1024"/>
      <c r="K138" s="1024"/>
      <c r="L138" s="1021"/>
      <c r="M138" s="1021"/>
      <c r="N138" s="1065"/>
      <c r="O138" s="1067"/>
      <c r="P138" s="1130"/>
    </row>
    <row r="139" spans="1:16" s="1131" customFormat="1" ht="17.25" thickBot="1" x14ac:dyDescent="0.35">
      <c r="A139" s="1020"/>
      <c r="B139" s="1022"/>
      <c r="C139" s="1021"/>
      <c r="D139" s="1021"/>
      <c r="E139" s="1022"/>
      <c r="F139" s="1408" t="s">
        <v>384</v>
      </c>
      <c r="G139" s="1409"/>
      <c r="H139" s="1409"/>
      <c r="I139" s="1410"/>
      <c r="J139" s="1024"/>
      <c r="K139" s="1158">
        <f>K137*$N$2</f>
        <v>70</v>
      </c>
      <c r="L139" s="1055">
        <f>L137*$N$2</f>
        <v>140</v>
      </c>
      <c r="M139" s="1021"/>
      <c r="N139" s="1025"/>
      <c r="O139" s="1026"/>
      <c r="P139" s="1128"/>
    </row>
    <row r="140" spans="1:16" s="1131" customFormat="1" ht="7.5" customHeight="1" thickBot="1" x14ac:dyDescent="0.35">
      <c r="A140" s="1020"/>
      <c r="B140" s="1022"/>
      <c r="C140" s="1021"/>
      <c r="D140" s="1021"/>
      <c r="E140" s="1022"/>
      <c r="F140" s="1022"/>
      <c r="G140" s="1023"/>
      <c r="H140" s="1021"/>
      <c r="I140" s="1024"/>
      <c r="J140" s="1024"/>
      <c r="K140" s="1024"/>
      <c r="L140" s="1021"/>
      <c r="M140" s="1021"/>
      <c r="N140" s="1025"/>
      <c r="O140" s="1026"/>
      <c r="P140" s="1128"/>
    </row>
    <row r="141" spans="1:16" s="1131" customFormat="1" ht="17.25" thickBot="1" x14ac:dyDescent="0.35">
      <c r="A141" s="1020"/>
      <c r="B141" s="1022"/>
      <c r="C141" s="1021"/>
      <c r="D141" s="1021"/>
      <c r="E141" s="1022"/>
      <c r="F141" s="1408" t="s">
        <v>385</v>
      </c>
      <c r="G141" s="1409"/>
      <c r="H141" s="1409"/>
      <c r="I141" s="1410"/>
      <c r="J141" s="1024"/>
      <c r="K141" s="1158">
        <f>+K137+K139</f>
        <v>245</v>
      </c>
      <c r="L141" s="1055">
        <f>+L137+L139</f>
        <v>490</v>
      </c>
      <c r="M141" s="1021"/>
      <c r="N141" s="1025"/>
      <c r="O141" s="1026"/>
      <c r="P141" s="1128"/>
    </row>
    <row r="142" spans="1:16" s="1131" customFormat="1" ht="17.25" thickBot="1" x14ac:dyDescent="0.35">
      <c r="A142" s="1020"/>
      <c r="B142" s="1022"/>
      <c r="C142" s="1021"/>
      <c r="D142" s="1021"/>
      <c r="E142" s="1022"/>
      <c r="F142" s="1061"/>
      <c r="G142" s="1062"/>
      <c r="H142" s="1063"/>
      <c r="I142" s="1064"/>
      <c r="J142" s="1024"/>
      <c r="K142" s="1159"/>
      <c r="L142" s="1068">
        <f>L141/I101</f>
        <v>245</v>
      </c>
      <c r="M142" s="1069">
        <f>(K141-L142)*I101</f>
        <v>0</v>
      </c>
      <c r="N142" s="1025"/>
      <c r="O142" s="1026"/>
      <c r="P142" s="1128"/>
    </row>
    <row r="143" spans="1:16" s="1131" customFormat="1" ht="16.5" x14ac:dyDescent="0.3">
      <c r="A143" s="1020"/>
      <c r="B143" s="1106"/>
      <c r="C143" s="1152"/>
      <c r="D143" s="1152"/>
      <c r="E143" s="1022"/>
      <c r="F143" s="1022"/>
      <c r="G143" s="1023"/>
      <c r="H143" s="1021"/>
      <c r="I143" s="1024"/>
      <c r="J143" s="1024"/>
      <c r="K143" s="1024"/>
      <c r="L143" s="1021"/>
      <c r="M143" s="1021"/>
      <c r="N143" s="1025"/>
      <c r="O143" s="1026"/>
      <c r="P143" s="1128"/>
    </row>
    <row r="144" spans="1:16" ht="16.5" x14ac:dyDescent="0.3">
      <c r="A144" s="1020"/>
      <c r="B144" s="1105" t="s">
        <v>379</v>
      </c>
      <c r="C144" s="1038"/>
      <c r="D144" s="1414" t="s">
        <v>341</v>
      </c>
      <c r="E144" s="1414"/>
      <c r="F144" s="1414"/>
      <c r="G144" s="1414"/>
      <c r="H144" s="1038"/>
      <c r="I144" s="1039" t="s">
        <v>25</v>
      </c>
      <c r="J144" s="1040"/>
      <c r="K144" s="1039" t="s">
        <v>24</v>
      </c>
      <c r="L144" s="1021"/>
      <c r="M144" s="1021"/>
      <c r="N144" s="1025"/>
      <c r="O144" s="1026"/>
      <c r="P144" s="1128"/>
    </row>
    <row r="145" spans="1:17" s="1037" customFormat="1" ht="30.75" customHeight="1" x14ac:dyDescent="0.25">
      <c r="A145" s="1033"/>
      <c r="B145" s="1074">
        <f>'(01)A. TRABAJO EXTRA.'!B93</f>
        <v>503.01</v>
      </c>
      <c r="C145" s="1034"/>
      <c r="D145" s="1428" t="str">
        <f>'(01)A. TRABAJO EXTRA.'!C93</f>
        <v>ESTRUCTURA PORTANTE DE METAL</v>
      </c>
      <c r="E145" s="1429"/>
      <c r="F145" s="1429"/>
      <c r="G145" s="1429"/>
      <c r="H145" s="1075"/>
      <c r="I145" s="1074">
        <f>'(01)A. TRABAJO EXTRA.'!G93</f>
        <v>139</v>
      </c>
      <c r="J145" s="1076"/>
      <c r="K145" s="1155" t="str">
        <f>'(01)A. TRABAJO EXTRA.'!F93</f>
        <v>m²</v>
      </c>
      <c r="L145" s="1034"/>
      <c r="M145" s="1034"/>
      <c r="N145" s="1035"/>
      <c r="O145" s="1036"/>
      <c r="P145" s="1129"/>
      <c r="Q145" s="1132"/>
    </row>
    <row r="146" spans="1:17" ht="17.25" thickBot="1" x14ac:dyDescent="0.35">
      <c r="A146" s="1020"/>
      <c r="B146" s="1022"/>
      <c r="C146" s="1021"/>
      <c r="D146" s="1021"/>
      <c r="E146" s="1022"/>
      <c r="F146" s="1022"/>
      <c r="G146" s="1023"/>
      <c r="H146" s="1021"/>
      <c r="I146" s="1024"/>
      <c r="J146" s="1024"/>
      <c r="K146" s="1024"/>
      <c r="L146" s="1021"/>
      <c r="M146" s="1021"/>
      <c r="N146" s="1025"/>
      <c r="O146" s="1026"/>
      <c r="P146" s="1128"/>
    </row>
    <row r="147" spans="1:17" ht="17.25" thickBot="1" x14ac:dyDescent="0.35">
      <c r="A147" s="1020"/>
      <c r="B147" s="1389" t="s">
        <v>343</v>
      </c>
      <c r="C147" s="1390"/>
      <c r="D147" s="1390"/>
      <c r="E147" s="1390"/>
      <c r="F147" s="1390"/>
      <c r="G147" s="1391"/>
      <c r="H147" s="1021"/>
      <c r="I147" s="1024"/>
      <c r="J147" s="1024"/>
      <c r="K147" s="1024"/>
      <c r="L147" s="1021"/>
      <c r="M147" s="1021"/>
      <c r="N147" s="1025"/>
      <c r="O147" s="1026"/>
      <c r="P147" s="1128"/>
    </row>
    <row r="148" spans="1:17" ht="16.5" x14ac:dyDescent="0.3">
      <c r="A148" s="1020"/>
      <c r="B148" s="1042" t="s">
        <v>49</v>
      </c>
      <c r="C148" s="1406" t="s">
        <v>341</v>
      </c>
      <c r="D148" s="1407"/>
      <c r="E148" s="1041" t="s">
        <v>380</v>
      </c>
      <c r="F148" s="1042" t="s">
        <v>25</v>
      </c>
      <c r="G148" s="1043" t="s">
        <v>24</v>
      </c>
      <c r="H148" s="1044"/>
      <c r="I148" s="1039" t="s">
        <v>342</v>
      </c>
      <c r="J148" s="1040"/>
      <c r="K148" s="1156" t="s">
        <v>27</v>
      </c>
      <c r="L148" s="1045" t="s">
        <v>381</v>
      </c>
      <c r="M148" s="1021"/>
      <c r="N148" s="1025"/>
      <c r="O148" s="1026"/>
      <c r="P148" s="1128"/>
    </row>
    <row r="149" spans="1:17" ht="16.5" customHeight="1" x14ac:dyDescent="0.3">
      <c r="A149" s="1020"/>
      <c r="B149" s="1175">
        <v>1</v>
      </c>
      <c r="C149" s="1422" t="s">
        <v>408</v>
      </c>
      <c r="D149" s="1417"/>
      <c r="E149" s="1046">
        <f>I145</f>
        <v>139</v>
      </c>
      <c r="F149" s="1047">
        <v>0.05</v>
      </c>
      <c r="G149" s="1048" t="str">
        <f>IF(C149=0,0,VLOOKUP(C149,Tabla1[],2,FALSE))</f>
        <v>Varilla</v>
      </c>
      <c r="H149" s="1049"/>
      <c r="I149" s="1050">
        <f>IF(C149=0,0,VLOOKUP(C149,Tabla1[],3,FALSE))</f>
        <v>40</v>
      </c>
      <c r="J149" s="1051"/>
      <c r="K149" s="1157">
        <f>+F149*I149</f>
        <v>2</v>
      </c>
      <c r="L149" s="1052">
        <f>E149*I149</f>
        <v>5560</v>
      </c>
      <c r="M149" s="1021"/>
      <c r="N149" s="1025"/>
      <c r="O149" s="1026"/>
      <c r="P149" s="1128"/>
    </row>
    <row r="150" spans="1:17" ht="16.5" customHeight="1" x14ac:dyDescent="0.3">
      <c r="A150" s="1020"/>
      <c r="B150" s="1175">
        <v>2</v>
      </c>
      <c r="C150" s="1422" t="s">
        <v>497</v>
      </c>
      <c r="D150" s="1417"/>
      <c r="E150" s="1046">
        <f>I145*0.9</f>
        <v>125.10000000000001</v>
      </c>
      <c r="F150" s="1047">
        <v>0.02</v>
      </c>
      <c r="G150" s="1048" t="str">
        <f>IF(C150=0,0,VLOOKUP(C150,Tabla1[],2,FALSE))</f>
        <v>Unidad</v>
      </c>
      <c r="H150" s="1049"/>
      <c r="I150" s="1050">
        <f>IF(C150=0,0,VLOOKUP(C150,Tabla1[],3,FALSE))</f>
        <v>25</v>
      </c>
      <c r="J150" s="1051"/>
      <c r="K150" s="1157">
        <f t="shared" ref="K150:K160" si="18">+F150*I150</f>
        <v>0.5</v>
      </c>
      <c r="L150" s="1052">
        <f t="shared" ref="L150:L160" si="19">E150*I150</f>
        <v>3127.5</v>
      </c>
      <c r="M150" s="1021"/>
      <c r="N150" s="1025"/>
      <c r="O150" s="1026"/>
      <c r="P150" s="1128"/>
    </row>
    <row r="151" spans="1:17" ht="16.5" x14ac:dyDescent="0.3">
      <c r="A151" s="1020"/>
      <c r="B151" s="1175">
        <v>3</v>
      </c>
      <c r="C151" s="1422" t="s">
        <v>661</v>
      </c>
      <c r="D151" s="1417"/>
      <c r="E151" s="1046">
        <f>I145*0.04</f>
        <v>5.5600000000000005</v>
      </c>
      <c r="F151" s="1047">
        <v>0.1</v>
      </c>
      <c r="G151" s="1048" t="str">
        <f>IF(C151=0,0,VLOOKUP(C151,Tabla1[],2,FALSE))</f>
        <v>Galón</v>
      </c>
      <c r="H151" s="1049"/>
      <c r="I151" s="1050">
        <f>IF(C151=0,0,VLOOKUP(C151,Tabla1[],3,FALSE))</f>
        <v>200</v>
      </c>
      <c r="J151" s="1051"/>
      <c r="K151" s="1157">
        <f t="shared" si="18"/>
        <v>20</v>
      </c>
      <c r="L151" s="1052">
        <f t="shared" si="19"/>
        <v>1112</v>
      </c>
      <c r="M151" s="1021"/>
      <c r="N151" s="1025"/>
      <c r="O151" s="1026"/>
      <c r="P151" s="1128"/>
    </row>
    <row r="152" spans="1:17" ht="16.5" x14ac:dyDescent="0.3">
      <c r="A152" s="1020"/>
      <c r="B152" s="1175">
        <v>4</v>
      </c>
      <c r="C152" s="1422" t="s">
        <v>756</v>
      </c>
      <c r="D152" s="1417"/>
      <c r="E152" s="1046">
        <f>I145*0.04</f>
        <v>5.5600000000000005</v>
      </c>
      <c r="F152" s="1047">
        <v>0.08</v>
      </c>
      <c r="G152" s="1048" t="str">
        <f>IF(C152=0,0,VLOOKUP(C152,Tabla1[],2,FALSE))</f>
        <v>Libra</v>
      </c>
      <c r="H152" s="1049"/>
      <c r="I152" s="1050">
        <f>IF(C152=0,0,VLOOKUP(C152,Tabla1[],3,FALSE))</f>
        <v>25</v>
      </c>
      <c r="J152" s="1051"/>
      <c r="K152" s="1157">
        <f t="shared" si="18"/>
        <v>2</v>
      </c>
      <c r="L152" s="1052">
        <f t="shared" si="19"/>
        <v>139</v>
      </c>
      <c r="M152" s="1021"/>
      <c r="N152" s="1025"/>
      <c r="O152" s="1026"/>
      <c r="P152" s="1128"/>
    </row>
    <row r="153" spans="1:17" ht="16.5" x14ac:dyDescent="0.3">
      <c r="A153" s="1020"/>
      <c r="B153" s="1175">
        <v>5</v>
      </c>
      <c r="C153" s="1430" t="s">
        <v>636</v>
      </c>
      <c r="D153" s="1431"/>
      <c r="E153" s="1046">
        <f>I145*25</f>
        <v>3475</v>
      </c>
      <c r="F153" s="1047">
        <v>0.1</v>
      </c>
      <c r="G153" s="1048" t="str">
        <f>IF(C153=0,0,VLOOKUP(C153,Tabla1[],2,FALSE))</f>
        <v>Pliego</v>
      </c>
      <c r="H153" s="1049"/>
      <c r="I153" s="1050">
        <f>IF(C153=0,0,VLOOKUP(C153,Tabla1[],3,FALSE))</f>
        <v>5</v>
      </c>
      <c r="J153" s="1051"/>
      <c r="K153" s="1157">
        <f t="shared" si="18"/>
        <v>0.5</v>
      </c>
      <c r="L153" s="1052">
        <f t="shared" si="19"/>
        <v>17375</v>
      </c>
      <c r="M153" s="1021"/>
      <c r="N153" s="1025"/>
      <c r="O153" s="1026"/>
      <c r="P153" s="1128"/>
    </row>
    <row r="154" spans="1:17" ht="16.5" x14ac:dyDescent="0.3">
      <c r="A154" s="1020"/>
      <c r="B154" s="1175">
        <v>6</v>
      </c>
      <c r="C154" s="1417" t="s">
        <v>711</v>
      </c>
      <c r="D154" s="1420"/>
      <c r="E154" s="1046">
        <f>I145*8</f>
        <v>1112</v>
      </c>
      <c r="F154" s="1047">
        <v>0.04</v>
      </c>
      <c r="G154" s="1048" t="str">
        <f>IF(C154=0,0,VLOOKUP(C154,Tabla1[],2,FALSE))</f>
        <v>Galón</v>
      </c>
      <c r="H154" s="1049"/>
      <c r="I154" s="1050">
        <f>IF(C154=0,0,VLOOKUP(C154,Tabla1[],3,FALSE))</f>
        <v>50</v>
      </c>
      <c r="J154" s="1051"/>
      <c r="K154" s="1157">
        <f t="shared" si="18"/>
        <v>2</v>
      </c>
      <c r="L154" s="1052">
        <f t="shared" si="19"/>
        <v>55600</v>
      </c>
      <c r="M154" s="1021"/>
      <c r="N154" s="1025"/>
      <c r="O154" s="1026"/>
      <c r="P154" s="1128"/>
    </row>
    <row r="155" spans="1:17" ht="16.5" x14ac:dyDescent="0.3">
      <c r="A155" s="1020"/>
      <c r="B155" s="1175">
        <v>7</v>
      </c>
      <c r="C155" s="1417" t="s">
        <v>619</v>
      </c>
      <c r="D155" s="1420"/>
      <c r="E155" s="1046">
        <f>I145*50</f>
        <v>6950</v>
      </c>
      <c r="F155" s="1047">
        <v>0.08</v>
      </c>
      <c r="G155" s="1048" t="str">
        <f>IF(C155=0,0,VLOOKUP(C155,Tabla1[],2,FALSE))</f>
        <v>Unidad</v>
      </c>
      <c r="H155" s="1049"/>
      <c r="I155" s="1050">
        <f>IF(C155=0,0,VLOOKUP(C155,Tabla1[],3,FALSE))</f>
        <v>25</v>
      </c>
      <c r="J155" s="1051"/>
      <c r="K155" s="1157">
        <f t="shared" si="18"/>
        <v>2</v>
      </c>
      <c r="L155" s="1052">
        <f t="shared" si="19"/>
        <v>173750</v>
      </c>
      <c r="M155" s="1021"/>
      <c r="N155" s="1025"/>
      <c r="O155" s="1026"/>
      <c r="P155" s="1128"/>
    </row>
    <row r="156" spans="1:17" ht="16.5" x14ac:dyDescent="0.3">
      <c r="A156" s="1020"/>
      <c r="B156" s="1175">
        <v>8</v>
      </c>
      <c r="C156" s="1417" t="s">
        <v>591</v>
      </c>
      <c r="D156" s="1420"/>
      <c r="E156" s="1046">
        <f t="shared" ref="E156:E159" si="20">I146*50</f>
        <v>0</v>
      </c>
      <c r="F156" s="1047">
        <v>0.05</v>
      </c>
      <c r="G156" s="1048" t="str">
        <f>IF(C156=0,0,VLOOKUP(C156,Tabla1[],2,FALSE))</f>
        <v>Libra</v>
      </c>
      <c r="H156" s="1049"/>
      <c r="I156" s="1050">
        <f>IF(C156=0,0,VLOOKUP(C156,Tabla1[],3,FALSE))</f>
        <v>20</v>
      </c>
      <c r="J156" s="1051"/>
      <c r="K156" s="1157">
        <f t="shared" si="18"/>
        <v>1</v>
      </c>
      <c r="L156" s="1052">
        <f t="shared" si="19"/>
        <v>0</v>
      </c>
      <c r="M156" s="1021"/>
      <c r="N156" s="1025"/>
      <c r="O156" s="1026"/>
      <c r="P156" s="1128"/>
    </row>
    <row r="157" spans="1:17" ht="16.5" x14ac:dyDescent="0.3">
      <c r="A157" s="1020"/>
      <c r="B157" s="1175">
        <v>9</v>
      </c>
      <c r="C157" s="1432" t="s">
        <v>674</v>
      </c>
      <c r="D157" s="1433"/>
      <c r="E157" s="1046">
        <f t="shared" si="20"/>
        <v>0</v>
      </c>
      <c r="F157" s="1047">
        <v>1</v>
      </c>
      <c r="G157" s="1048" t="str">
        <f>IF(C157=0,0,VLOOKUP(C157,Tabla1[],2,FALSE))</f>
        <v>Unidad</v>
      </c>
      <c r="H157" s="1049"/>
      <c r="I157" s="1050">
        <f>IF(C157=0,0,VLOOKUP(C157,Tabla1[],3,FALSE))</f>
        <v>5</v>
      </c>
      <c r="J157" s="1051"/>
      <c r="K157" s="1157">
        <f t="shared" si="18"/>
        <v>5</v>
      </c>
      <c r="L157" s="1052">
        <f t="shared" si="19"/>
        <v>0</v>
      </c>
      <c r="M157" s="1021"/>
      <c r="N157" s="1025"/>
      <c r="O157" s="1026"/>
      <c r="P157" s="1128"/>
    </row>
    <row r="158" spans="1:17" ht="16.5" x14ac:dyDescent="0.3">
      <c r="A158" s="1020"/>
      <c r="B158" s="1175">
        <v>10</v>
      </c>
      <c r="C158" s="1432" t="s">
        <v>575</v>
      </c>
      <c r="D158" s="1433"/>
      <c r="E158" s="1046" t="e">
        <f t="shared" si="20"/>
        <v>#VALUE!</v>
      </c>
      <c r="F158" s="1047">
        <v>0.1</v>
      </c>
      <c r="G158" s="1048" t="str">
        <f>IF(C158=0,0,VLOOKUP(C158,Tabla1[],2,FALSE))</f>
        <v>Unidad</v>
      </c>
      <c r="H158" s="1049"/>
      <c r="I158" s="1050">
        <f>IF(C158=0,0,VLOOKUP(C158,Tabla1[],3,FALSE))</f>
        <v>300</v>
      </c>
      <c r="J158" s="1051"/>
      <c r="K158" s="1157">
        <f t="shared" si="18"/>
        <v>30</v>
      </c>
      <c r="L158" s="1052" t="e">
        <f t="shared" si="19"/>
        <v>#VALUE!</v>
      </c>
      <c r="M158" s="1021"/>
      <c r="N158" s="1025"/>
      <c r="O158" s="1026"/>
      <c r="P158" s="1128"/>
    </row>
    <row r="159" spans="1:17" ht="16.5" x14ac:dyDescent="0.3">
      <c r="A159" s="1020"/>
      <c r="B159" s="1175">
        <v>11</v>
      </c>
      <c r="C159" s="1432" t="s">
        <v>577</v>
      </c>
      <c r="D159" s="1433"/>
      <c r="E159" s="1046">
        <f t="shared" si="20"/>
        <v>2000</v>
      </c>
      <c r="F159" s="1047">
        <v>0.1</v>
      </c>
      <c r="G159" s="1048" t="str">
        <f>IF(C159=0,0,VLOOKUP(C159,Tabla1[],2,FALSE))</f>
        <v>Unidad</v>
      </c>
      <c r="H159" s="1049"/>
      <c r="I159" s="1050">
        <f>IF(C159=0,0,VLOOKUP(C159,Tabla1[],3,FALSE))</f>
        <v>300</v>
      </c>
      <c r="J159" s="1051"/>
      <c r="K159" s="1157">
        <f t="shared" si="18"/>
        <v>30</v>
      </c>
      <c r="L159" s="1052">
        <f t="shared" si="19"/>
        <v>600000</v>
      </c>
      <c r="M159" s="1021"/>
      <c r="N159" s="1025"/>
      <c r="O159" s="1026"/>
      <c r="P159" s="1128"/>
    </row>
    <row r="160" spans="1:17" ht="16.5" x14ac:dyDescent="0.3">
      <c r="A160" s="1020"/>
      <c r="B160" s="1175">
        <v>12</v>
      </c>
      <c r="C160" s="1426" t="s">
        <v>655</v>
      </c>
      <c r="D160" s="1427"/>
      <c r="E160" s="1046">
        <f>I145*1.7</f>
        <v>236.29999999999998</v>
      </c>
      <c r="F160" s="1047">
        <v>1</v>
      </c>
      <c r="G160" s="1048" t="str">
        <f>IF(C160=0,0,VLOOKUP(C160,Tabla1[],2,FALSE))</f>
        <v>Unidad</v>
      </c>
      <c r="H160" s="1049"/>
      <c r="I160" s="1050">
        <f>IF(C160=0,0,VLOOKUP(C160,Tabla1[],3,FALSE))</f>
        <v>5</v>
      </c>
      <c r="J160" s="1051"/>
      <c r="K160" s="1157">
        <f t="shared" si="18"/>
        <v>5</v>
      </c>
      <c r="L160" s="1052">
        <f t="shared" si="19"/>
        <v>1181.5</v>
      </c>
      <c r="M160" s="1021"/>
      <c r="N160" s="1025"/>
      <c r="O160" s="1026"/>
      <c r="P160" s="1128"/>
    </row>
    <row r="161" spans="1:16" ht="17.25" thickBot="1" x14ac:dyDescent="0.35">
      <c r="A161" s="1020"/>
      <c r="B161" s="1022"/>
      <c r="C161" s="1021"/>
      <c r="D161" s="1021"/>
      <c r="E161" s="1022"/>
      <c r="F161" s="1022"/>
      <c r="G161" s="1023"/>
      <c r="H161" s="1021"/>
      <c r="I161" s="1024"/>
      <c r="J161" s="1024"/>
      <c r="K161" s="1024"/>
      <c r="L161" s="1021"/>
      <c r="M161" s="1021"/>
      <c r="N161" s="1025"/>
      <c r="O161" s="1026"/>
      <c r="P161" s="1128"/>
    </row>
    <row r="162" spans="1:16" ht="17.25" thickBot="1" x14ac:dyDescent="0.35">
      <c r="A162" s="1020"/>
      <c r="B162" s="1022"/>
      <c r="C162" s="1021"/>
      <c r="D162" s="1021"/>
      <c r="E162" s="1022"/>
      <c r="F162" s="1408" t="s">
        <v>344</v>
      </c>
      <c r="G162" s="1409"/>
      <c r="H162" s="1409"/>
      <c r="I162" s="1410"/>
      <c r="J162" s="1024"/>
      <c r="K162" s="1158">
        <f>+SUM(K149:K160)</f>
        <v>100</v>
      </c>
      <c r="L162" s="1055" t="e">
        <f>+SUM(L149:L160)</f>
        <v>#VALUE!</v>
      </c>
      <c r="M162" s="1021"/>
      <c r="N162" s="1025"/>
      <c r="O162" s="1026"/>
      <c r="P162" s="1128"/>
    </row>
    <row r="163" spans="1:16" s="1131" customFormat="1" ht="17.25" thickBot="1" x14ac:dyDescent="0.35">
      <c r="A163" s="1020"/>
      <c r="B163" s="1022"/>
      <c r="C163" s="1021"/>
      <c r="D163" s="1021"/>
      <c r="E163" s="1022"/>
      <c r="F163" s="1022"/>
      <c r="G163" s="1023"/>
      <c r="H163" s="1021"/>
      <c r="I163" s="1024"/>
      <c r="J163" s="1024"/>
      <c r="K163" s="1024"/>
      <c r="L163" s="1021"/>
      <c r="M163" s="1021"/>
      <c r="N163" s="1025"/>
      <c r="O163" s="1026"/>
      <c r="P163" s="1128"/>
    </row>
    <row r="164" spans="1:16" s="1131" customFormat="1" ht="17.25" thickBot="1" x14ac:dyDescent="0.35">
      <c r="A164" s="1020"/>
      <c r="B164" s="1389" t="s">
        <v>382</v>
      </c>
      <c r="C164" s="1390"/>
      <c r="D164" s="1390"/>
      <c r="E164" s="1390"/>
      <c r="F164" s="1390"/>
      <c r="G164" s="1391"/>
      <c r="H164" s="1021"/>
      <c r="I164" s="1024"/>
      <c r="J164" s="1024"/>
      <c r="K164" s="1024"/>
      <c r="L164" s="1021"/>
      <c r="M164" s="1021"/>
      <c r="N164" s="1025"/>
      <c r="O164" s="1026"/>
      <c r="P164" s="1128"/>
    </row>
    <row r="165" spans="1:16" s="1131" customFormat="1" ht="16.5" x14ac:dyDescent="0.3">
      <c r="A165" s="1020"/>
      <c r="B165" s="1056" t="s">
        <v>49</v>
      </c>
      <c r="C165" s="1392" t="s">
        <v>341</v>
      </c>
      <c r="D165" s="1393"/>
      <c r="E165" s="1041" t="s">
        <v>380</v>
      </c>
      <c r="F165" s="1056" t="s">
        <v>25</v>
      </c>
      <c r="G165" s="1043" t="s">
        <v>24</v>
      </c>
      <c r="H165" s="1038"/>
      <c r="I165" s="1039" t="s">
        <v>342</v>
      </c>
      <c r="J165" s="1040"/>
      <c r="K165" s="1039" t="s">
        <v>27</v>
      </c>
      <c r="L165" s="1045" t="s">
        <v>381</v>
      </c>
      <c r="M165" s="1021"/>
      <c r="N165" s="1025"/>
      <c r="O165" s="1026"/>
      <c r="P165" s="1128"/>
    </row>
    <row r="166" spans="1:16" s="1131" customFormat="1" ht="16.5" x14ac:dyDescent="0.3">
      <c r="A166" s="1020"/>
      <c r="B166" s="1060"/>
      <c r="C166" s="1382"/>
      <c r="D166" s="1383"/>
      <c r="E166" s="1046"/>
      <c r="F166" s="1047"/>
      <c r="G166" s="1048"/>
      <c r="H166" s="1049"/>
      <c r="I166" s="1050">
        <f>IF(C166=0,0,VLOOKUP(C166,Tabla3[],3,FALSE))</f>
        <v>0</v>
      </c>
      <c r="J166" s="1024"/>
      <c r="K166" s="1157">
        <f>+F166*I166</f>
        <v>0</v>
      </c>
      <c r="L166" s="1052">
        <f>E166*I166</f>
        <v>0</v>
      </c>
      <c r="M166" s="1021"/>
      <c r="N166" s="1025"/>
      <c r="O166" s="1026"/>
      <c r="P166" s="1128"/>
    </row>
    <row r="167" spans="1:16" s="1131" customFormat="1" ht="16.5" x14ac:dyDescent="0.3">
      <c r="A167" s="1020"/>
      <c r="B167" s="1060"/>
      <c r="C167" s="1382"/>
      <c r="D167" s="1383"/>
      <c r="E167" s="1057"/>
      <c r="F167" s="1053"/>
      <c r="G167" s="1054"/>
      <c r="H167" s="1021"/>
      <c r="I167" s="1050">
        <f>IF(C167=0,0,VLOOKUP(C167,Tabla3[],3,FALSE))</f>
        <v>0</v>
      </c>
      <c r="J167" s="1024"/>
      <c r="K167" s="1157">
        <f t="shared" ref="K167:K169" si="21">+F167*I167</f>
        <v>0</v>
      </c>
      <c r="L167" s="1052">
        <f t="shared" ref="L167:L169" si="22">E167*I167</f>
        <v>0</v>
      </c>
      <c r="M167" s="1021"/>
      <c r="N167" s="1025"/>
      <c r="O167" s="1026"/>
      <c r="P167" s="1128"/>
    </row>
    <row r="168" spans="1:16" s="1131" customFormat="1" ht="16.5" x14ac:dyDescent="0.3">
      <c r="A168" s="1020"/>
      <c r="B168" s="1060"/>
      <c r="C168" s="1382"/>
      <c r="D168" s="1383"/>
      <c r="E168" s="1057"/>
      <c r="F168" s="1053"/>
      <c r="G168" s="1054"/>
      <c r="H168" s="1021"/>
      <c r="I168" s="1050">
        <f>IF(C168=0,0,VLOOKUP(C168,Tabla3[],3,FALSE))</f>
        <v>0</v>
      </c>
      <c r="J168" s="1024"/>
      <c r="K168" s="1157">
        <f t="shared" si="21"/>
        <v>0</v>
      </c>
      <c r="L168" s="1052">
        <f t="shared" si="22"/>
        <v>0</v>
      </c>
      <c r="M168" s="1021"/>
      <c r="N168" s="1025"/>
      <c r="O168" s="1026"/>
      <c r="P168" s="1128"/>
    </row>
    <row r="169" spans="1:16" s="1131" customFormat="1" ht="16.5" x14ac:dyDescent="0.3">
      <c r="A169" s="1020"/>
      <c r="B169" s="1060"/>
      <c r="C169" s="1384"/>
      <c r="D169" s="1385"/>
      <c r="E169" s="1057"/>
      <c r="F169" s="1053"/>
      <c r="G169" s="1054"/>
      <c r="H169" s="1021"/>
      <c r="I169" s="1050">
        <f>IF(C169=0,0,VLOOKUP(C169,Tabla3[],3,FALSE))</f>
        <v>0</v>
      </c>
      <c r="J169" s="1024"/>
      <c r="K169" s="1157">
        <f t="shared" si="21"/>
        <v>0</v>
      </c>
      <c r="L169" s="1052">
        <f t="shared" si="22"/>
        <v>0</v>
      </c>
      <c r="M169" s="1021"/>
      <c r="N169" s="1025"/>
      <c r="O169" s="1026"/>
      <c r="P169" s="1128"/>
    </row>
    <row r="170" spans="1:16" s="1131" customFormat="1" ht="17.25" thickBot="1" x14ac:dyDescent="0.35">
      <c r="A170" s="1020"/>
      <c r="B170" s="1022"/>
      <c r="C170" s="1021"/>
      <c r="D170" s="1021"/>
      <c r="E170" s="1022"/>
      <c r="F170" s="1022"/>
      <c r="G170" s="1023"/>
      <c r="H170" s="1021"/>
      <c r="I170" s="1024"/>
      <c r="J170" s="1024"/>
      <c r="K170" s="1024"/>
      <c r="L170" s="1021"/>
      <c r="M170" s="1021"/>
      <c r="N170" s="1025"/>
      <c r="O170" s="1026"/>
      <c r="P170" s="1128"/>
    </row>
    <row r="171" spans="1:16" s="1131" customFormat="1" ht="17.25" thickBot="1" x14ac:dyDescent="0.35">
      <c r="A171" s="1020"/>
      <c r="B171" s="1022"/>
      <c r="C171" s="1021"/>
      <c r="D171" s="1021"/>
      <c r="E171" s="1022"/>
      <c r="F171" s="1408" t="s">
        <v>387</v>
      </c>
      <c r="G171" s="1409"/>
      <c r="H171" s="1409"/>
      <c r="I171" s="1410"/>
      <c r="J171" s="1024"/>
      <c r="K171" s="1158">
        <f>+SUM(K166:K169)</f>
        <v>0</v>
      </c>
      <c r="L171" s="1055">
        <f>+SUM(L166:L169)</f>
        <v>0</v>
      </c>
      <c r="M171" s="1021"/>
      <c r="N171" s="1025"/>
      <c r="O171" s="1026"/>
      <c r="P171" s="1128"/>
    </row>
    <row r="172" spans="1:16" s="1131" customFormat="1" ht="17.25" thickBot="1" x14ac:dyDescent="0.35">
      <c r="A172" s="1020"/>
      <c r="B172" s="1022"/>
      <c r="C172" s="1021"/>
      <c r="D172" s="1021"/>
      <c r="E172" s="1022"/>
      <c r="F172" s="1022"/>
      <c r="G172" s="1023"/>
      <c r="H172" s="1021"/>
      <c r="I172" s="1024"/>
      <c r="J172" s="1024"/>
      <c r="K172" s="1024"/>
      <c r="L172" s="1021"/>
      <c r="M172" s="1021"/>
      <c r="N172" s="1025"/>
      <c r="O172" s="1026"/>
      <c r="P172" s="1128"/>
    </row>
    <row r="173" spans="1:16" s="1131" customFormat="1" ht="17.25" thickBot="1" x14ac:dyDescent="0.35">
      <c r="A173" s="1020"/>
      <c r="B173" s="1389" t="s">
        <v>345</v>
      </c>
      <c r="C173" s="1390"/>
      <c r="D173" s="1390"/>
      <c r="E173" s="1390"/>
      <c r="F173" s="1390"/>
      <c r="G173" s="1391"/>
      <c r="H173" s="1021"/>
      <c r="I173" s="1024"/>
      <c r="J173" s="1024"/>
      <c r="K173" s="1024"/>
      <c r="L173" s="1021"/>
      <c r="M173" s="1021"/>
      <c r="N173" s="1025"/>
      <c r="O173" s="1026"/>
      <c r="P173" s="1128"/>
    </row>
    <row r="174" spans="1:16" s="1131" customFormat="1" ht="16.5" x14ac:dyDescent="0.3">
      <c r="A174" s="1020"/>
      <c r="B174" s="1056" t="s">
        <v>49</v>
      </c>
      <c r="C174" s="1392" t="s">
        <v>341</v>
      </c>
      <c r="D174" s="1393"/>
      <c r="E174" s="1041" t="s">
        <v>380</v>
      </c>
      <c r="F174" s="1056" t="s">
        <v>25</v>
      </c>
      <c r="G174" s="1043" t="s">
        <v>24</v>
      </c>
      <c r="H174" s="1038"/>
      <c r="I174" s="1039" t="s">
        <v>342</v>
      </c>
      <c r="J174" s="1040"/>
      <c r="K174" s="1039" t="s">
        <v>27</v>
      </c>
      <c r="L174" s="1045" t="s">
        <v>381</v>
      </c>
      <c r="M174" s="1021"/>
      <c r="N174" s="1025"/>
      <c r="O174" s="1026"/>
      <c r="P174" s="1128"/>
    </row>
    <row r="175" spans="1:16" s="1131" customFormat="1" ht="33" customHeight="1" x14ac:dyDescent="0.3">
      <c r="A175" s="1020"/>
      <c r="B175" s="1060">
        <v>1</v>
      </c>
      <c r="C175" s="1425" t="s">
        <v>607</v>
      </c>
      <c r="D175" s="1425"/>
      <c r="E175" s="1046">
        <f>I145</f>
        <v>139</v>
      </c>
      <c r="F175" s="1047">
        <v>1</v>
      </c>
      <c r="G175" s="1048" t="str">
        <f>IF(C175=0,0,VLOOKUP(C175,Tabla2[],2,FALSE))</f>
        <v>m²</v>
      </c>
      <c r="H175" s="1049"/>
      <c r="I175" s="1050">
        <f>IF(C175=0,0,VLOOKUP(C175,Tabla2[],3,FALSE))+25</f>
        <v>225</v>
      </c>
      <c r="J175" s="1024"/>
      <c r="K175" s="1157">
        <f>+F175*I175</f>
        <v>225</v>
      </c>
      <c r="L175" s="1052">
        <f>E175*I175</f>
        <v>31275</v>
      </c>
      <c r="M175" s="1021"/>
      <c r="N175" s="1025"/>
      <c r="O175" s="1026"/>
      <c r="P175" s="1128"/>
    </row>
    <row r="176" spans="1:16" s="1131" customFormat="1" ht="16.5" x14ac:dyDescent="0.3">
      <c r="A176" s="1020"/>
      <c r="B176" s="1060"/>
      <c r="C176" s="1411"/>
      <c r="D176" s="1411"/>
      <c r="E176" s="1046"/>
      <c r="F176" s="1047"/>
      <c r="G176" s="1048"/>
      <c r="H176" s="1021"/>
      <c r="I176" s="1050">
        <f>IF(C176=0,0,VLOOKUP(C176,Tabla2[],3,FALSE))</f>
        <v>0</v>
      </c>
      <c r="J176" s="1024"/>
      <c r="K176" s="1157">
        <f>+F176*I176</f>
        <v>0</v>
      </c>
      <c r="L176" s="1052">
        <f t="shared" ref="L176:L177" si="23">E176*I176</f>
        <v>0</v>
      </c>
      <c r="M176" s="1021"/>
      <c r="N176" s="1025"/>
      <c r="O176" s="1026"/>
      <c r="P176" s="1128"/>
    </row>
    <row r="177" spans="1:17" s="1131" customFormat="1" ht="16.5" x14ac:dyDescent="0.3">
      <c r="A177" s="1020"/>
      <c r="B177" s="1060"/>
      <c r="C177" s="1412"/>
      <c r="D177" s="1412"/>
      <c r="E177" s="1046"/>
      <c r="F177" s="1053"/>
      <c r="G177" s="1048"/>
      <c r="H177" s="1021"/>
      <c r="I177" s="1050">
        <f>IF(C177=0,0,VLOOKUP(C177,Tabla2[],3,FALSE))</f>
        <v>0</v>
      </c>
      <c r="J177" s="1024"/>
      <c r="K177" s="1157">
        <f t="shared" ref="K177" si="24">+F177*I177</f>
        <v>0</v>
      </c>
      <c r="L177" s="1052">
        <f t="shared" si="23"/>
        <v>0</v>
      </c>
      <c r="M177" s="1021"/>
      <c r="N177" s="1025"/>
      <c r="O177" s="1026"/>
      <c r="P177" s="1128"/>
    </row>
    <row r="178" spans="1:17" s="1131" customFormat="1" ht="17.25" thickBot="1" x14ac:dyDescent="0.35">
      <c r="A178" s="1020"/>
      <c r="B178" s="1022"/>
      <c r="C178" s="1021"/>
      <c r="D178" s="1021"/>
      <c r="E178" s="1022"/>
      <c r="F178" s="1022"/>
      <c r="G178" s="1023"/>
      <c r="H178" s="1021"/>
      <c r="I178" s="1024"/>
      <c r="J178" s="1024"/>
      <c r="K178" s="1024"/>
      <c r="L178" s="1021"/>
      <c r="M178" s="1021"/>
      <c r="N178" s="1025"/>
      <c r="O178" s="1026"/>
      <c r="P178" s="1128"/>
    </row>
    <row r="179" spans="1:17" ht="17.25" thickBot="1" x14ac:dyDescent="0.35">
      <c r="A179" s="1020"/>
      <c r="B179" s="1022"/>
      <c r="C179" s="1021"/>
      <c r="D179" s="1021"/>
      <c r="E179" s="1022"/>
      <c r="F179" s="1408" t="s">
        <v>346</v>
      </c>
      <c r="G179" s="1409"/>
      <c r="H179" s="1409"/>
      <c r="I179" s="1410"/>
      <c r="J179" s="1024"/>
      <c r="K179" s="1158">
        <f>+SUM(K175:K177)</f>
        <v>225</v>
      </c>
      <c r="L179" s="1055">
        <f>+SUM(L175:L177)</f>
        <v>31275</v>
      </c>
      <c r="M179" s="1021"/>
      <c r="N179" s="1025"/>
      <c r="O179" s="1026"/>
      <c r="P179" s="1128"/>
    </row>
    <row r="180" spans="1:17" ht="16.5" x14ac:dyDescent="0.3">
      <c r="A180" s="1020"/>
      <c r="B180" s="1022"/>
      <c r="C180" s="1021"/>
      <c r="D180" s="1021"/>
      <c r="E180" s="1022"/>
      <c r="F180" s="1022"/>
      <c r="G180" s="1023"/>
      <c r="H180" s="1021"/>
      <c r="I180" s="1024"/>
      <c r="J180" s="1024"/>
      <c r="K180" s="1024"/>
      <c r="L180" s="1021"/>
      <c r="M180" s="1021"/>
      <c r="N180" s="1025"/>
      <c r="O180" s="1026"/>
      <c r="P180" s="1128"/>
    </row>
    <row r="181" spans="1:17" ht="15" customHeight="1" thickBot="1" x14ac:dyDescent="0.35">
      <c r="A181" s="1020"/>
      <c r="B181" s="1022"/>
      <c r="C181" s="1021"/>
      <c r="D181" s="1021"/>
      <c r="E181" s="1022"/>
      <c r="F181" s="1022"/>
      <c r="G181" s="1023"/>
      <c r="H181" s="1021"/>
      <c r="I181" s="1024"/>
      <c r="J181" s="1024"/>
      <c r="K181" s="1024"/>
      <c r="L181" s="1021"/>
      <c r="M181" s="1021"/>
      <c r="N181" s="1025"/>
      <c r="O181" s="1026"/>
      <c r="P181" s="1128"/>
    </row>
    <row r="182" spans="1:17" ht="17.25" thickBot="1" x14ac:dyDescent="0.35">
      <c r="A182" s="1020"/>
      <c r="B182" s="1022"/>
      <c r="C182" s="1021"/>
      <c r="D182" s="1021"/>
      <c r="E182" s="1022"/>
      <c r="F182" s="1408" t="s">
        <v>388</v>
      </c>
      <c r="G182" s="1409"/>
      <c r="H182" s="1409"/>
      <c r="I182" s="1410"/>
      <c r="J182" s="1024"/>
      <c r="K182" s="1158">
        <f>(+K162+K171+K179)</f>
        <v>325</v>
      </c>
      <c r="L182" s="1055" t="e">
        <f>(+L162+L171+L179)</f>
        <v>#VALUE!</v>
      </c>
      <c r="M182" s="1021"/>
      <c r="N182" s="1065"/>
      <c r="O182" s="1066"/>
      <c r="P182" s="1130"/>
    </row>
    <row r="183" spans="1:17" ht="7.5" customHeight="1" thickBot="1" x14ac:dyDescent="0.35">
      <c r="A183" s="1020"/>
      <c r="B183" s="1022"/>
      <c r="C183" s="1021"/>
      <c r="D183" s="1021"/>
      <c r="E183" s="1022"/>
      <c r="F183" s="1022"/>
      <c r="G183" s="1023"/>
      <c r="H183" s="1021"/>
      <c r="I183" s="1024"/>
      <c r="J183" s="1024"/>
      <c r="K183" s="1024"/>
      <c r="L183" s="1021"/>
      <c r="M183" s="1021"/>
      <c r="N183" s="1065"/>
      <c r="O183" s="1067"/>
      <c r="P183" s="1130"/>
    </row>
    <row r="184" spans="1:17" ht="17.25" thickBot="1" x14ac:dyDescent="0.35">
      <c r="A184" s="1020"/>
      <c r="B184" s="1022"/>
      <c r="C184" s="1021"/>
      <c r="D184" s="1021"/>
      <c r="E184" s="1022"/>
      <c r="F184" s="1408" t="s">
        <v>384</v>
      </c>
      <c r="G184" s="1409"/>
      <c r="H184" s="1409"/>
      <c r="I184" s="1410"/>
      <c r="J184" s="1024"/>
      <c r="K184" s="1158">
        <f>K182*$N$2</f>
        <v>130</v>
      </c>
      <c r="L184" s="1055" t="e">
        <f>L182*$N$2</f>
        <v>#VALUE!</v>
      </c>
      <c r="M184" s="1021"/>
      <c r="N184" s="1025"/>
      <c r="O184" s="1026"/>
      <c r="P184" s="1128"/>
    </row>
    <row r="185" spans="1:17" ht="7.5" customHeight="1" thickBot="1" x14ac:dyDescent="0.35">
      <c r="A185" s="1020"/>
      <c r="B185" s="1022"/>
      <c r="C185" s="1021"/>
      <c r="D185" s="1021"/>
      <c r="E185" s="1022"/>
      <c r="F185" s="1022"/>
      <c r="G185" s="1023"/>
      <c r="H185" s="1021"/>
      <c r="I185" s="1024"/>
      <c r="J185" s="1024"/>
      <c r="K185" s="1024"/>
      <c r="L185" s="1021"/>
      <c r="M185" s="1021"/>
      <c r="N185" s="1025"/>
      <c r="O185" s="1026"/>
      <c r="P185" s="1128"/>
    </row>
    <row r="186" spans="1:17" ht="17.25" thickBot="1" x14ac:dyDescent="0.35">
      <c r="A186" s="1020"/>
      <c r="B186" s="1022"/>
      <c r="C186" s="1021"/>
      <c r="D186" s="1021"/>
      <c r="E186" s="1022"/>
      <c r="F186" s="1408" t="s">
        <v>385</v>
      </c>
      <c r="G186" s="1409"/>
      <c r="H186" s="1409"/>
      <c r="I186" s="1410"/>
      <c r="J186" s="1024"/>
      <c r="K186" s="1158">
        <f>+K182+K184</f>
        <v>455</v>
      </c>
      <c r="L186" s="1055" t="e">
        <f>+L182+L184</f>
        <v>#VALUE!</v>
      </c>
      <c r="M186" s="1021"/>
      <c r="N186" s="1025"/>
      <c r="O186" s="1026"/>
      <c r="P186" s="1128"/>
    </row>
    <row r="187" spans="1:17" ht="17.25" thickBot="1" x14ac:dyDescent="0.35">
      <c r="A187" s="1020"/>
      <c r="B187" s="1022"/>
      <c r="C187" s="1021"/>
      <c r="D187" s="1021"/>
      <c r="E187" s="1022"/>
      <c r="F187" s="1061"/>
      <c r="G187" s="1062"/>
      <c r="H187" s="1063"/>
      <c r="I187" s="1064"/>
      <c r="J187" s="1024"/>
      <c r="K187" s="1159"/>
      <c r="L187" s="1068" t="e">
        <f>L186/I145</f>
        <v>#VALUE!</v>
      </c>
      <c r="M187" s="1069" t="e">
        <f>(K186-L187)*I145</f>
        <v>#VALUE!</v>
      </c>
      <c r="N187" s="1025"/>
      <c r="O187" s="1026"/>
      <c r="P187" s="1128"/>
    </row>
    <row r="189" spans="1:17" ht="16.5" x14ac:dyDescent="0.3">
      <c r="A189" s="1020"/>
      <c r="B189" s="1105" t="s">
        <v>379</v>
      </c>
      <c r="C189" s="1038"/>
      <c r="D189" s="1414" t="s">
        <v>341</v>
      </c>
      <c r="E189" s="1414"/>
      <c r="F189" s="1414"/>
      <c r="G189" s="1414"/>
      <c r="H189" s="1038"/>
      <c r="I189" s="1039" t="s">
        <v>25</v>
      </c>
      <c r="J189" s="1040"/>
      <c r="K189" s="1039" t="s">
        <v>24</v>
      </c>
      <c r="L189" s="1021"/>
      <c r="M189" s="1021"/>
      <c r="N189" s="1025"/>
      <c r="O189" s="1026"/>
      <c r="P189" s="1128"/>
    </row>
    <row r="190" spans="1:17" s="1037" customFormat="1" ht="30.75" customHeight="1" x14ac:dyDescent="0.25">
      <c r="A190" s="1033"/>
      <c r="B190" s="1074">
        <f>'(01)A. TRABAJO EXTRA.'!B94</f>
        <v>505.02</v>
      </c>
      <c r="C190" s="1034"/>
      <c r="D190" s="1400" t="str">
        <f>'(01)A. TRABAJO EXTRA.'!C94</f>
        <v>CUBIERTA DE LÁMINA TERMOACÚSTICA (INCLUYE CANAL + BAP Ѳ=3")</v>
      </c>
      <c r="E190" s="1401"/>
      <c r="F190" s="1401"/>
      <c r="G190" s="1401"/>
      <c r="H190" s="1075"/>
      <c r="I190" s="1074">
        <f>'(01)A. TRABAJO EXTRA.'!G94</f>
        <v>139</v>
      </c>
      <c r="J190" s="1076"/>
      <c r="K190" s="1155" t="str">
        <f>'(01)A. TRABAJO EXTRA.'!F94</f>
        <v>m²</v>
      </c>
      <c r="L190" s="1034"/>
      <c r="M190" s="1034"/>
      <c r="N190" s="1035"/>
      <c r="O190" s="1036"/>
      <c r="P190" s="1129"/>
      <c r="Q190" s="1132"/>
    </row>
    <row r="191" spans="1:17" ht="17.25" thickBot="1" x14ac:dyDescent="0.35">
      <c r="A191" s="1020"/>
      <c r="B191" s="1022"/>
      <c r="C191" s="1021"/>
      <c r="D191" s="1021"/>
      <c r="E191" s="1022"/>
      <c r="F191" s="1022"/>
      <c r="G191" s="1023"/>
      <c r="H191" s="1021"/>
      <c r="I191" s="1024"/>
      <c r="J191" s="1024"/>
      <c r="K191" s="1024"/>
      <c r="L191" s="1021"/>
      <c r="M191" s="1021"/>
      <c r="N191" s="1025"/>
      <c r="O191" s="1026"/>
      <c r="P191" s="1128"/>
    </row>
    <row r="192" spans="1:17" ht="17.25" thickBot="1" x14ac:dyDescent="0.35">
      <c r="A192" s="1020"/>
      <c r="B192" s="1389" t="s">
        <v>343</v>
      </c>
      <c r="C192" s="1390"/>
      <c r="D192" s="1390"/>
      <c r="E192" s="1390"/>
      <c r="F192" s="1390"/>
      <c r="G192" s="1391"/>
      <c r="H192" s="1021"/>
      <c r="I192" s="1024"/>
      <c r="J192" s="1024"/>
      <c r="K192" s="1024"/>
      <c r="L192" s="1021"/>
      <c r="M192" s="1021"/>
      <c r="N192" s="1025"/>
      <c r="O192" s="1026"/>
      <c r="P192" s="1128"/>
    </row>
    <row r="193" spans="1:16" ht="16.5" x14ac:dyDescent="0.3">
      <c r="A193" s="1020"/>
      <c r="B193" s="1042" t="s">
        <v>49</v>
      </c>
      <c r="C193" s="1406" t="s">
        <v>341</v>
      </c>
      <c r="D193" s="1407"/>
      <c r="E193" s="1041" t="s">
        <v>380</v>
      </c>
      <c r="F193" s="1042" t="s">
        <v>25</v>
      </c>
      <c r="G193" s="1043" t="s">
        <v>24</v>
      </c>
      <c r="H193" s="1044"/>
      <c r="I193" s="1039" t="s">
        <v>342</v>
      </c>
      <c r="J193" s="1040"/>
      <c r="K193" s="1156" t="s">
        <v>27</v>
      </c>
      <c r="L193" s="1045" t="s">
        <v>381</v>
      </c>
      <c r="M193" s="1021"/>
      <c r="N193" s="1025"/>
      <c r="O193" s="1026"/>
      <c r="P193" s="1128"/>
    </row>
    <row r="194" spans="1:16" ht="16.5" customHeight="1" x14ac:dyDescent="0.3">
      <c r="A194" s="1020"/>
      <c r="B194" s="1175">
        <v>1</v>
      </c>
      <c r="C194" s="1422" t="s">
        <v>412</v>
      </c>
      <c r="D194" s="1417"/>
      <c r="E194" s="1046">
        <f>I190</f>
        <v>139</v>
      </c>
      <c r="F194" s="1177">
        <v>0.5</v>
      </c>
      <c r="G194" s="1048" t="str">
        <f>IF(C194=0,0,VLOOKUP(C194,Tabla1[],2,FALSE))</f>
        <v>Varilla</v>
      </c>
      <c r="H194" s="1049"/>
      <c r="I194" s="1050">
        <f>IF(C194=0,0,VLOOKUP(C194,Tabla1[],3,FALSE))</f>
        <v>70</v>
      </c>
      <c r="J194" s="1051"/>
      <c r="K194" s="1157">
        <f>+F194*I194</f>
        <v>35</v>
      </c>
      <c r="L194" s="1052">
        <f>E194*I194</f>
        <v>9730</v>
      </c>
      <c r="M194" s="1021"/>
      <c r="N194" s="1025"/>
      <c r="O194" s="1026"/>
      <c r="P194" s="1128"/>
    </row>
    <row r="195" spans="1:16" ht="16.5" customHeight="1" x14ac:dyDescent="0.3">
      <c r="A195" s="1020"/>
      <c r="B195" s="1175">
        <v>2</v>
      </c>
      <c r="C195" s="1416" t="s">
        <v>480</v>
      </c>
      <c r="D195" s="1417"/>
      <c r="E195" s="1046">
        <f>I190*0.9</f>
        <v>125.10000000000001</v>
      </c>
      <c r="F195" s="1177">
        <v>0.5</v>
      </c>
      <c r="G195" s="1048" t="str">
        <f>IF(C195=0,0,VLOOKUP(C195,Tabla1[],2,FALSE))</f>
        <v>Unidad</v>
      </c>
      <c r="H195" s="1049"/>
      <c r="I195" s="1050">
        <f>IF(C195=0,0,VLOOKUP(C195,Tabla1[],3,FALSE))+1</f>
        <v>7</v>
      </c>
      <c r="J195" s="1051"/>
      <c r="K195" s="1157">
        <f t="shared" ref="K195:K203" si="25">+F195*I195</f>
        <v>3.5</v>
      </c>
      <c r="L195" s="1052">
        <f t="shared" ref="L195:L203" si="26">E195*I195</f>
        <v>875.7</v>
      </c>
      <c r="M195" s="1021"/>
      <c r="N195" s="1025"/>
      <c r="O195" s="1026"/>
      <c r="P195" s="1128"/>
    </row>
    <row r="196" spans="1:16" ht="16.5" x14ac:dyDescent="0.3">
      <c r="A196" s="1020"/>
      <c r="B196" s="1175">
        <v>3</v>
      </c>
      <c r="C196" s="1416" t="s">
        <v>486</v>
      </c>
      <c r="D196" s="1417"/>
      <c r="E196" s="1046">
        <f>I190*0.04</f>
        <v>5.5600000000000005</v>
      </c>
      <c r="F196" s="1177">
        <v>0.4</v>
      </c>
      <c r="G196" s="1048" t="str">
        <f>IF(C196=0,0,VLOOKUP(C196,Tabla1[],2,FALSE))</f>
        <v>Unidad</v>
      </c>
      <c r="H196" s="1049"/>
      <c r="I196" s="1050">
        <f>IF(C196=0,0,VLOOKUP(C196,Tabla1[],3,FALSE))</f>
        <v>50</v>
      </c>
      <c r="J196" s="1051"/>
      <c r="K196" s="1157">
        <f t="shared" si="25"/>
        <v>20</v>
      </c>
      <c r="L196" s="1052">
        <f t="shared" si="26"/>
        <v>278</v>
      </c>
      <c r="M196" s="1021"/>
      <c r="N196" s="1025"/>
      <c r="O196" s="1026"/>
      <c r="P196" s="1128"/>
    </row>
    <row r="197" spans="1:16" ht="16.5" x14ac:dyDescent="0.3">
      <c r="A197" s="1020"/>
      <c r="B197" s="1175">
        <v>4</v>
      </c>
      <c r="C197" s="1416" t="s">
        <v>501</v>
      </c>
      <c r="D197" s="1417"/>
      <c r="E197" s="1046">
        <f>I190*0.04</f>
        <v>5.5600000000000005</v>
      </c>
      <c r="F197" s="1177">
        <v>0.05</v>
      </c>
      <c r="G197" s="1048" t="str">
        <f>IF(C197=0,0,VLOOKUP(C197,Tabla1[],2,FALSE))</f>
        <v>Unidad</v>
      </c>
      <c r="H197" s="1049"/>
      <c r="I197" s="1050">
        <f>IF(C197=0,0,VLOOKUP(C197,Tabla1[],3,FALSE))</f>
        <v>250</v>
      </c>
      <c r="J197" s="1051"/>
      <c r="K197" s="1157">
        <f t="shared" si="25"/>
        <v>12.5</v>
      </c>
      <c r="L197" s="1052">
        <f t="shared" si="26"/>
        <v>1390.0000000000002</v>
      </c>
      <c r="M197" s="1021"/>
      <c r="N197" s="1025"/>
      <c r="O197" s="1026"/>
      <c r="P197" s="1128"/>
    </row>
    <row r="198" spans="1:16" ht="33" customHeight="1" x14ac:dyDescent="0.3">
      <c r="A198" s="1020"/>
      <c r="B198" s="1175">
        <v>5</v>
      </c>
      <c r="C198" s="1456" t="s">
        <v>527</v>
      </c>
      <c r="D198" s="1424"/>
      <c r="E198" s="1046">
        <f>I190*25</f>
        <v>3475</v>
      </c>
      <c r="F198" s="1177">
        <v>0.1</v>
      </c>
      <c r="G198" s="1048" t="str">
        <f>IF(C198=0,0,VLOOKUP(C198,Tabla1[],2,FALSE))</f>
        <v>ml</v>
      </c>
      <c r="H198" s="1049"/>
      <c r="I198" s="1050">
        <f>IF(C198=0,0,VLOOKUP(C198,Tabla1[],3,FALSE))</f>
        <v>300</v>
      </c>
      <c r="J198" s="1051"/>
      <c r="K198" s="1157">
        <f t="shared" si="25"/>
        <v>30</v>
      </c>
      <c r="L198" s="1052">
        <f t="shared" si="26"/>
        <v>1042500</v>
      </c>
      <c r="M198" s="1021"/>
      <c r="N198" s="1025"/>
      <c r="O198" s="1026"/>
      <c r="P198" s="1128"/>
    </row>
    <row r="199" spans="1:16" ht="16.5" x14ac:dyDescent="0.3">
      <c r="A199" s="1020"/>
      <c r="B199" s="1175">
        <v>6</v>
      </c>
      <c r="C199" s="1416" t="s">
        <v>555</v>
      </c>
      <c r="D199" s="1417"/>
      <c r="E199" s="1046">
        <f>I190*8</f>
        <v>1112</v>
      </c>
      <c r="F199" s="1177">
        <v>0.1</v>
      </c>
      <c r="G199" s="1048" t="str">
        <f>IF(C199=0,0,VLOOKUP(C199,Tabla1[],2,FALSE))</f>
        <v>Unidad</v>
      </c>
      <c r="H199" s="1049"/>
      <c r="I199" s="1050">
        <f>IF(C199=0,0,VLOOKUP(C199,Tabla1[],3,FALSE))</f>
        <v>75</v>
      </c>
      <c r="J199" s="1051"/>
      <c r="K199" s="1157">
        <f t="shared" si="25"/>
        <v>7.5</v>
      </c>
      <c r="L199" s="1052">
        <f t="shared" si="26"/>
        <v>83400</v>
      </c>
      <c r="M199" s="1021"/>
      <c r="N199" s="1025"/>
      <c r="O199" s="1026"/>
      <c r="P199" s="1128"/>
    </row>
    <row r="200" spans="1:16" ht="33" customHeight="1" x14ac:dyDescent="0.3">
      <c r="A200" s="1020"/>
      <c r="B200" s="1175">
        <v>7</v>
      </c>
      <c r="C200" s="1456" t="s">
        <v>629</v>
      </c>
      <c r="D200" s="1424"/>
      <c r="E200" s="1046">
        <f>I190*50</f>
        <v>6950</v>
      </c>
      <c r="F200" s="1177">
        <v>0.5</v>
      </c>
      <c r="G200" s="1048" t="str">
        <f>IF(C200=0,0,VLOOKUP(C200,Tabla1[],2,FALSE))</f>
        <v>m²</v>
      </c>
      <c r="H200" s="1049"/>
      <c r="I200" s="1050">
        <f>IF(C200=0,0,VLOOKUP(C200,Tabla1[],3,FALSE))</f>
        <v>150</v>
      </c>
      <c r="J200" s="1051"/>
      <c r="K200" s="1157">
        <f t="shared" si="25"/>
        <v>75</v>
      </c>
      <c r="L200" s="1052">
        <f t="shared" si="26"/>
        <v>1042500</v>
      </c>
      <c r="M200" s="1021"/>
      <c r="N200" s="1025"/>
      <c r="O200" s="1026"/>
      <c r="P200" s="1128"/>
    </row>
    <row r="201" spans="1:16" ht="16.5" x14ac:dyDescent="0.3">
      <c r="A201" s="1020"/>
      <c r="B201" s="1175">
        <v>8</v>
      </c>
      <c r="C201" s="1416" t="s">
        <v>715</v>
      </c>
      <c r="D201" s="1417"/>
      <c r="E201" s="1046">
        <f t="shared" ref="E201:E203" si="27">I191*50</f>
        <v>0</v>
      </c>
      <c r="F201" s="1177">
        <v>0.06</v>
      </c>
      <c r="G201" s="1048" t="str">
        <f>IF(C201=0,0,VLOOKUP(C201,Tabla1[],2,FALSE))</f>
        <v>Unidad</v>
      </c>
      <c r="H201" s="1049"/>
      <c r="I201" s="1050">
        <f>IF(C201=0,0,VLOOKUP(C201,Tabla1[],3,FALSE))</f>
        <v>25</v>
      </c>
      <c r="J201" s="1051"/>
      <c r="K201" s="1157">
        <f t="shared" si="25"/>
        <v>1.5</v>
      </c>
      <c r="L201" s="1052">
        <f t="shared" si="26"/>
        <v>0</v>
      </c>
      <c r="M201" s="1021"/>
      <c r="N201" s="1025"/>
      <c r="O201" s="1026"/>
      <c r="P201" s="1128"/>
    </row>
    <row r="202" spans="1:16" ht="16.5" x14ac:dyDescent="0.3">
      <c r="A202" s="1020"/>
      <c r="B202" s="1175">
        <v>9</v>
      </c>
      <c r="C202" s="1416" t="s">
        <v>716</v>
      </c>
      <c r="D202" s="1417"/>
      <c r="E202" s="1046">
        <f t="shared" si="27"/>
        <v>0</v>
      </c>
      <c r="F202" s="1177">
        <v>7.5</v>
      </c>
      <c r="G202" s="1048" t="str">
        <f>IF(C202=0,0,VLOOKUP(C202,Tabla1[],2,FALSE))</f>
        <v>Unidad</v>
      </c>
      <c r="H202" s="1049"/>
      <c r="I202" s="1050">
        <f>IF(C202=0,0,VLOOKUP(C202,Tabla1[],3,FALSE))</f>
        <v>4</v>
      </c>
      <c r="J202" s="1051"/>
      <c r="K202" s="1157">
        <f t="shared" si="25"/>
        <v>30</v>
      </c>
      <c r="L202" s="1052">
        <f t="shared" si="26"/>
        <v>0</v>
      </c>
      <c r="M202" s="1021"/>
      <c r="N202" s="1025"/>
      <c r="O202" s="1026"/>
      <c r="P202" s="1128"/>
    </row>
    <row r="203" spans="1:16" ht="16.5" x14ac:dyDescent="0.3">
      <c r="A203" s="1020"/>
      <c r="B203" s="1175">
        <v>10</v>
      </c>
      <c r="C203" s="1416" t="s">
        <v>736</v>
      </c>
      <c r="D203" s="1417"/>
      <c r="E203" s="1046" t="e">
        <f t="shared" si="27"/>
        <v>#VALUE!</v>
      </c>
      <c r="F203" s="1177">
        <v>0.02</v>
      </c>
      <c r="G203" s="1048" t="str">
        <f>IF(C203=0,0,VLOOKUP(C203,Tabla1[],2,FALSE))</f>
        <v>Unidad</v>
      </c>
      <c r="H203" s="1049"/>
      <c r="I203" s="1050">
        <f>IF(C203=0,0,VLOOKUP(C203,Tabla1[],3,FALSE))</f>
        <v>250</v>
      </c>
      <c r="J203" s="1051"/>
      <c r="K203" s="1157">
        <f t="shared" si="25"/>
        <v>5</v>
      </c>
      <c r="L203" s="1052" t="e">
        <f t="shared" si="26"/>
        <v>#VALUE!</v>
      </c>
      <c r="M203" s="1021"/>
      <c r="N203" s="1025"/>
      <c r="O203" s="1026"/>
      <c r="P203" s="1128"/>
    </row>
    <row r="204" spans="1:16" ht="17.25" thickBot="1" x14ac:dyDescent="0.35">
      <c r="A204" s="1020"/>
      <c r="B204" s="1022"/>
      <c r="C204" s="1021"/>
      <c r="D204" s="1021"/>
      <c r="E204" s="1022"/>
      <c r="F204" s="1022"/>
      <c r="G204" s="1023"/>
      <c r="H204" s="1021"/>
      <c r="I204" s="1024"/>
      <c r="J204" s="1024"/>
      <c r="K204" s="1024"/>
      <c r="L204" s="1021"/>
      <c r="M204" s="1021"/>
      <c r="N204" s="1025"/>
      <c r="O204" s="1026"/>
      <c r="P204" s="1128"/>
    </row>
    <row r="205" spans="1:16" ht="17.25" thickBot="1" x14ac:dyDescent="0.35">
      <c r="A205" s="1020"/>
      <c r="B205" s="1022"/>
      <c r="C205" s="1021"/>
      <c r="D205" s="1021"/>
      <c r="E205" s="1022"/>
      <c r="F205" s="1408" t="s">
        <v>344</v>
      </c>
      <c r="G205" s="1409"/>
      <c r="H205" s="1409"/>
      <c r="I205" s="1410"/>
      <c r="J205" s="1024"/>
      <c r="K205" s="1158">
        <f>+SUM(K194:K203)</f>
        <v>220</v>
      </c>
      <c r="L205" s="1055" t="e">
        <f>+SUM(L194:L203)</f>
        <v>#VALUE!</v>
      </c>
      <c r="M205" s="1021"/>
      <c r="N205" s="1025"/>
      <c r="O205" s="1026"/>
      <c r="P205" s="1128"/>
    </row>
    <row r="206" spans="1:16" s="1131" customFormat="1" ht="17.25" thickBot="1" x14ac:dyDescent="0.35">
      <c r="A206" s="1020"/>
      <c r="B206" s="1022"/>
      <c r="C206" s="1021"/>
      <c r="D206" s="1021"/>
      <c r="E206" s="1022"/>
      <c r="F206" s="1022"/>
      <c r="G206" s="1023"/>
      <c r="H206" s="1021"/>
      <c r="I206" s="1024"/>
      <c r="J206" s="1024"/>
      <c r="K206" s="1024"/>
      <c r="L206" s="1021"/>
      <c r="M206" s="1021"/>
      <c r="N206" s="1025"/>
      <c r="O206" s="1026"/>
      <c r="P206" s="1128"/>
    </row>
    <row r="207" spans="1:16" s="1131" customFormat="1" ht="17.25" thickBot="1" x14ac:dyDescent="0.35">
      <c r="A207" s="1020"/>
      <c r="B207" s="1389" t="s">
        <v>382</v>
      </c>
      <c r="C207" s="1390"/>
      <c r="D207" s="1390"/>
      <c r="E207" s="1390"/>
      <c r="F207" s="1390"/>
      <c r="G207" s="1391"/>
      <c r="H207" s="1021"/>
      <c r="I207" s="1024"/>
      <c r="J207" s="1024"/>
      <c r="K207" s="1024"/>
      <c r="L207" s="1021"/>
      <c r="M207" s="1021"/>
      <c r="N207" s="1025"/>
      <c r="O207" s="1026"/>
      <c r="P207" s="1128"/>
    </row>
    <row r="208" spans="1:16" s="1131" customFormat="1" ht="16.5" x14ac:dyDescent="0.3">
      <c r="A208" s="1020"/>
      <c r="B208" s="1056" t="s">
        <v>49</v>
      </c>
      <c r="C208" s="1392" t="s">
        <v>341</v>
      </c>
      <c r="D208" s="1393"/>
      <c r="E208" s="1041" t="s">
        <v>380</v>
      </c>
      <c r="F208" s="1056" t="s">
        <v>25</v>
      </c>
      <c r="G208" s="1043" t="s">
        <v>24</v>
      </c>
      <c r="H208" s="1038"/>
      <c r="I208" s="1039" t="s">
        <v>342</v>
      </c>
      <c r="J208" s="1040"/>
      <c r="K208" s="1039" t="s">
        <v>27</v>
      </c>
      <c r="L208" s="1045" t="s">
        <v>381</v>
      </c>
      <c r="M208" s="1021"/>
      <c r="N208" s="1025"/>
      <c r="O208" s="1026"/>
      <c r="P208" s="1128"/>
    </row>
    <row r="209" spans="1:16" s="1131" customFormat="1" ht="16.5" x14ac:dyDescent="0.3">
      <c r="A209" s="1020"/>
      <c r="B209" s="1060"/>
      <c r="C209" s="1382"/>
      <c r="D209" s="1383"/>
      <c r="E209" s="1046"/>
      <c r="F209" s="1047"/>
      <c r="G209" s="1048"/>
      <c r="H209" s="1049"/>
      <c r="I209" s="1050">
        <f>IF(C209=0,0,VLOOKUP(C209,Tabla3[],3,FALSE))</f>
        <v>0</v>
      </c>
      <c r="J209" s="1024"/>
      <c r="K209" s="1157">
        <f>+F209*I209</f>
        <v>0</v>
      </c>
      <c r="L209" s="1052">
        <f>E209*I209</f>
        <v>0</v>
      </c>
      <c r="M209" s="1021"/>
      <c r="N209" s="1025"/>
      <c r="O209" s="1026"/>
      <c r="P209" s="1128"/>
    </row>
    <row r="210" spans="1:16" s="1131" customFormat="1" ht="16.5" x14ac:dyDescent="0.3">
      <c r="A210" s="1020"/>
      <c r="B210" s="1060"/>
      <c r="C210" s="1382"/>
      <c r="D210" s="1383"/>
      <c r="E210" s="1057"/>
      <c r="F210" s="1053"/>
      <c r="G210" s="1054"/>
      <c r="H210" s="1021"/>
      <c r="I210" s="1050">
        <f>IF(C210=0,0,VLOOKUP(C210,Tabla3[],3,FALSE))</f>
        <v>0</v>
      </c>
      <c r="J210" s="1024"/>
      <c r="K210" s="1157">
        <f t="shared" ref="K210:K212" si="28">+F210*I210</f>
        <v>0</v>
      </c>
      <c r="L210" s="1052">
        <f t="shared" ref="L210:L212" si="29">E210*I210</f>
        <v>0</v>
      </c>
      <c r="M210" s="1021"/>
      <c r="N210" s="1025"/>
      <c r="O210" s="1026"/>
      <c r="P210" s="1128"/>
    </row>
    <row r="211" spans="1:16" s="1131" customFormat="1" ht="16.5" x14ac:dyDescent="0.3">
      <c r="A211" s="1020"/>
      <c r="B211" s="1060"/>
      <c r="C211" s="1382"/>
      <c r="D211" s="1383"/>
      <c r="E211" s="1057"/>
      <c r="F211" s="1053"/>
      <c r="G211" s="1054"/>
      <c r="H211" s="1021"/>
      <c r="I211" s="1050">
        <f>IF(C211=0,0,VLOOKUP(C211,Tabla3[],3,FALSE))</f>
        <v>0</v>
      </c>
      <c r="J211" s="1024"/>
      <c r="K211" s="1157">
        <f t="shared" si="28"/>
        <v>0</v>
      </c>
      <c r="L211" s="1052">
        <f t="shared" si="29"/>
        <v>0</v>
      </c>
      <c r="M211" s="1021"/>
      <c r="N211" s="1025"/>
      <c r="O211" s="1026"/>
      <c r="P211" s="1128"/>
    </row>
    <row r="212" spans="1:16" s="1131" customFormat="1" ht="16.5" x14ac:dyDescent="0.3">
      <c r="A212" s="1020"/>
      <c r="B212" s="1060"/>
      <c r="C212" s="1384"/>
      <c r="D212" s="1385"/>
      <c r="E212" s="1057"/>
      <c r="F212" s="1053"/>
      <c r="G212" s="1054"/>
      <c r="H212" s="1021"/>
      <c r="I212" s="1050">
        <f>IF(C212=0,0,VLOOKUP(C212,Tabla3[],3,FALSE))</f>
        <v>0</v>
      </c>
      <c r="J212" s="1024"/>
      <c r="K212" s="1157">
        <f t="shared" si="28"/>
        <v>0</v>
      </c>
      <c r="L212" s="1052">
        <f t="shared" si="29"/>
        <v>0</v>
      </c>
      <c r="M212" s="1021"/>
      <c r="N212" s="1025"/>
      <c r="O212" s="1026"/>
      <c r="P212" s="1128"/>
    </row>
    <row r="213" spans="1:16" s="1131" customFormat="1" ht="17.25" thickBot="1" x14ac:dyDescent="0.35">
      <c r="A213" s="1020"/>
      <c r="B213" s="1022"/>
      <c r="C213" s="1021"/>
      <c r="D213" s="1021"/>
      <c r="E213" s="1022"/>
      <c r="F213" s="1022"/>
      <c r="G213" s="1023"/>
      <c r="H213" s="1021"/>
      <c r="I213" s="1024"/>
      <c r="J213" s="1024"/>
      <c r="K213" s="1024"/>
      <c r="L213" s="1021"/>
      <c r="M213" s="1021"/>
      <c r="N213" s="1025"/>
      <c r="O213" s="1026"/>
      <c r="P213" s="1128"/>
    </row>
    <row r="214" spans="1:16" s="1131" customFormat="1" ht="17.25" thickBot="1" x14ac:dyDescent="0.35">
      <c r="A214" s="1020"/>
      <c r="B214" s="1022"/>
      <c r="C214" s="1021"/>
      <c r="D214" s="1021"/>
      <c r="E214" s="1022"/>
      <c r="F214" s="1408" t="s">
        <v>387</v>
      </c>
      <c r="G214" s="1409"/>
      <c r="H214" s="1409"/>
      <c r="I214" s="1410"/>
      <c r="J214" s="1024"/>
      <c r="K214" s="1158">
        <f>+SUM(K209:K212)</f>
        <v>0</v>
      </c>
      <c r="L214" s="1055">
        <f>+SUM(L209:L212)</f>
        <v>0</v>
      </c>
      <c r="M214" s="1021"/>
      <c r="N214" s="1025"/>
      <c r="O214" s="1026"/>
      <c r="P214" s="1128"/>
    </row>
    <row r="215" spans="1:16" s="1131" customFormat="1" ht="17.25" thickBot="1" x14ac:dyDescent="0.35">
      <c r="A215" s="1020"/>
      <c r="B215" s="1022"/>
      <c r="C215" s="1021"/>
      <c r="D215" s="1021"/>
      <c r="E215" s="1022"/>
      <c r="F215" s="1022"/>
      <c r="G215" s="1023"/>
      <c r="H215" s="1021"/>
      <c r="I215" s="1024"/>
      <c r="J215" s="1024"/>
      <c r="K215" s="1024"/>
      <c r="L215" s="1021"/>
      <c r="M215" s="1021"/>
      <c r="N215" s="1025"/>
      <c r="O215" s="1026"/>
      <c r="P215" s="1128"/>
    </row>
    <row r="216" spans="1:16" s="1131" customFormat="1" ht="17.25" thickBot="1" x14ac:dyDescent="0.35">
      <c r="A216" s="1020"/>
      <c r="B216" s="1389" t="s">
        <v>345</v>
      </c>
      <c r="C216" s="1390"/>
      <c r="D216" s="1390"/>
      <c r="E216" s="1390"/>
      <c r="F216" s="1390"/>
      <c r="G216" s="1391"/>
      <c r="H216" s="1021"/>
      <c r="I216" s="1024"/>
      <c r="J216" s="1024"/>
      <c r="K216" s="1024"/>
      <c r="L216" s="1021"/>
      <c r="M216" s="1021"/>
      <c r="N216" s="1025"/>
      <c r="O216" s="1026"/>
      <c r="P216" s="1128"/>
    </row>
    <row r="217" spans="1:16" s="1131" customFormat="1" ht="16.5" x14ac:dyDescent="0.3">
      <c r="A217" s="1020"/>
      <c r="B217" s="1056" t="s">
        <v>49</v>
      </c>
      <c r="C217" s="1392" t="s">
        <v>341</v>
      </c>
      <c r="D217" s="1393"/>
      <c r="E217" s="1041" t="s">
        <v>380</v>
      </c>
      <c r="F217" s="1056" t="s">
        <v>25</v>
      </c>
      <c r="G217" s="1043" t="s">
        <v>24</v>
      </c>
      <c r="H217" s="1038"/>
      <c r="I217" s="1039" t="s">
        <v>342</v>
      </c>
      <c r="J217" s="1040"/>
      <c r="K217" s="1039" t="s">
        <v>27</v>
      </c>
      <c r="L217" s="1045" t="s">
        <v>381</v>
      </c>
      <c r="M217" s="1021"/>
      <c r="N217" s="1025"/>
      <c r="O217" s="1026"/>
      <c r="P217" s="1128"/>
    </row>
    <row r="218" spans="1:16" s="1131" customFormat="1" ht="16.5" customHeight="1" x14ac:dyDescent="0.3">
      <c r="A218" s="1020"/>
      <c r="B218" s="1060">
        <v>1</v>
      </c>
      <c r="C218" s="1420" t="s">
        <v>556</v>
      </c>
      <c r="D218" s="1420"/>
      <c r="E218" s="1046">
        <f>I190</f>
        <v>139</v>
      </c>
      <c r="F218" s="1047">
        <v>1</v>
      </c>
      <c r="G218" s="1048" t="str">
        <f>IF(C218=0,0,VLOOKUP(C218,Tabla2[],2,FALSE))</f>
        <v>m²</v>
      </c>
      <c r="H218" s="1049"/>
      <c r="I218" s="1050">
        <f>IF(C218=0,0,VLOOKUP(C218,Tabla2[],3,FALSE))+25</f>
        <v>125</v>
      </c>
      <c r="J218" s="1024"/>
      <c r="K218" s="1157">
        <f>+F218*I218</f>
        <v>125</v>
      </c>
      <c r="L218" s="1052">
        <f>E218*I218</f>
        <v>17375</v>
      </c>
      <c r="M218" s="1021"/>
      <c r="N218" s="1025"/>
      <c r="O218" s="1026"/>
      <c r="P218" s="1128"/>
    </row>
    <row r="219" spans="1:16" s="1131" customFormat="1" ht="16.5" x14ac:dyDescent="0.3">
      <c r="A219" s="1020"/>
      <c r="B219" s="1060"/>
      <c r="C219" s="1411"/>
      <c r="D219" s="1411"/>
      <c r="E219" s="1046"/>
      <c r="F219" s="1047"/>
      <c r="G219" s="1048"/>
      <c r="H219" s="1021"/>
      <c r="I219" s="1050">
        <f>IF(C219=0,0,VLOOKUP(C219,Tabla2[],3,FALSE))</f>
        <v>0</v>
      </c>
      <c r="J219" s="1024"/>
      <c r="K219" s="1157">
        <f>+F219*I219</f>
        <v>0</v>
      </c>
      <c r="L219" s="1052">
        <f t="shared" ref="L219:L220" si="30">E219*I219</f>
        <v>0</v>
      </c>
      <c r="M219" s="1021"/>
      <c r="N219" s="1025"/>
      <c r="O219" s="1026"/>
      <c r="P219" s="1128"/>
    </row>
    <row r="220" spans="1:16" s="1131" customFormat="1" ht="16.5" x14ac:dyDescent="0.3">
      <c r="A220" s="1020"/>
      <c r="B220" s="1060"/>
      <c r="C220" s="1412"/>
      <c r="D220" s="1412"/>
      <c r="E220" s="1046"/>
      <c r="F220" s="1053"/>
      <c r="G220" s="1048"/>
      <c r="H220" s="1021"/>
      <c r="I220" s="1050">
        <f>IF(C220=0,0,VLOOKUP(C220,Tabla2[],3,FALSE))</f>
        <v>0</v>
      </c>
      <c r="J220" s="1024"/>
      <c r="K220" s="1157">
        <f t="shared" ref="K220" si="31">+F220*I220</f>
        <v>0</v>
      </c>
      <c r="L220" s="1052">
        <f t="shared" si="30"/>
        <v>0</v>
      </c>
      <c r="M220" s="1021"/>
      <c r="N220" s="1025"/>
      <c r="O220" s="1026"/>
      <c r="P220" s="1128"/>
    </row>
    <row r="221" spans="1:16" s="1131" customFormat="1" ht="17.25" thickBot="1" x14ac:dyDescent="0.35">
      <c r="A221" s="1020"/>
      <c r="B221" s="1022"/>
      <c r="C221" s="1021"/>
      <c r="D221" s="1021"/>
      <c r="E221" s="1022"/>
      <c r="F221" s="1022"/>
      <c r="G221" s="1023"/>
      <c r="H221" s="1021"/>
      <c r="I221" s="1024"/>
      <c r="J221" s="1024"/>
      <c r="K221" s="1024"/>
      <c r="L221" s="1021"/>
      <c r="M221" s="1021"/>
      <c r="N221" s="1025"/>
      <c r="O221" s="1026"/>
      <c r="P221" s="1128"/>
    </row>
    <row r="222" spans="1:16" ht="17.25" thickBot="1" x14ac:dyDescent="0.35">
      <c r="A222" s="1020"/>
      <c r="B222" s="1022"/>
      <c r="C222" s="1021"/>
      <c r="D222" s="1021"/>
      <c r="E222" s="1022"/>
      <c r="F222" s="1408" t="s">
        <v>346</v>
      </c>
      <c r="G222" s="1409"/>
      <c r="H222" s="1409"/>
      <c r="I222" s="1410"/>
      <c r="J222" s="1024"/>
      <c r="K222" s="1158">
        <f>+SUM(K218:K220)</f>
        <v>125</v>
      </c>
      <c r="L222" s="1055">
        <f>+SUM(L218:L220)</f>
        <v>17375</v>
      </c>
      <c r="M222" s="1021"/>
      <c r="N222" s="1025"/>
      <c r="O222" s="1026"/>
      <c r="P222" s="1128"/>
    </row>
    <row r="223" spans="1:16" ht="16.5" x14ac:dyDescent="0.3">
      <c r="A223" s="1020"/>
      <c r="B223" s="1022"/>
      <c r="C223" s="1021"/>
      <c r="D223" s="1021"/>
      <c r="E223" s="1022"/>
      <c r="F223" s="1022"/>
      <c r="G223" s="1023"/>
      <c r="H223" s="1021"/>
      <c r="I223" s="1024"/>
      <c r="J223" s="1024"/>
      <c r="K223" s="1024"/>
      <c r="L223" s="1021"/>
      <c r="M223" s="1021"/>
      <c r="N223" s="1025"/>
      <c r="O223" s="1026"/>
      <c r="P223" s="1128"/>
    </row>
    <row r="224" spans="1:16" ht="15" customHeight="1" thickBot="1" x14ac:dyDescent="0.35">
      <c r="A224" s="1020"/>
      <c r="B224" s="1022"/>
      <c r="C224" s="1021"/>
      <c r="D224" s="1021"/>
      <c r="E224" s="1022"/>
      <c r="F224" s="1022"/>
      <c r="G224" s="1023"/>
      <c r="H224" s="1021"/>
      <c r="I224" s="1024"/>
      <c r="J224" s="1024"/>
      <c r="K224" s="1024"/>
      <c r="L224" s="1021"/>
      <c r="M224" s="1021"/>
      <c r="N224" s="1025"/>
      <c r="O224" s="1026"/>
      <c r="P224" s="1128"/>
    </row>
    <row r="225" spans="1:17" ht="17.25" thickBot="1" x14ac:dyDescent="0.35">
      <c r="A225" s="1020"/>
      <c r="B225" s="1022"/>
      <c r="C225" s="1021"/>
      <c r="D225" s="1021"/>
      <c r="E225" s="1022"/>
      <c r="F225" s="1408" t="s">
        <v>388</v>
      </c>
      <c r="G225" s="1409"/>
      <c r="H225" s="1409"/>
      <c r="I225" s="1410"/>
      <c r="J225" s="1024"/>
      <c r="K225" s="1158">
        <f>(+K205+K214+K222)</f>
        <v>345</v>
      </c>
      <c r="L225" s="1055" t="e">
        <f>(+L205+L214+L222)</f>
        <v>#VALUE!</v>
      </c>
      <c r="M225" s="1021"/>
      <c r="N225" s="1065"/>
      <c r="O225" s="1066"/>
      <c r="P225" s="1130"/>
    </row>
    <row r="226" spans="1:17" ht="7.5" customHeight="1" thickBot="1" x14ac:dyDescent="0.35">
      <c r="A226" s="1020"/>
      <c r="B226" s="1022"/>
      <c r="C226" s="1021"/>
      <c r="D226" s="1021"/>
      <c r="E226" s="1022"/>
      <c r="F226" s="1022"/>
      <c r="G226" s="1023"/>
      <c r="H226" s="1021"/>
      <c r="I226" s="1024"/>
      <c r="J226" s="1024"/>
      <c r="K226" s="1024"/>
      <c r="L226" s="1021"/>
      <c r="M226" s="1021"/>
      <c r="N226" s="1065"/>
      <c r="O226" s="1067"/>
      <c r="P226" s="1130"/>
    </row>
    <row r="227" spans="1:17" ht="17.25" thickBot="1" x14ac:dyDescent="0.35">
      <c r="A227" s="1020"/>
      <c r="B227" s="1022"/>
      <c r="C227" s="1021"/>
      <c r="D227" s="1021"/>
      <c r="E227" s="1022"/>
      <c r="F227" s="1408" t="s">
        <v>384</v>
      </c>
      <c r="G227" s="1409"/>
      <c r="H227" s="1409"/>
      <c r="I227" s="1410"/>
      <c r="J227" s="1024"/>
      <c r="K227" s="1158">
        <f>K225*$N$2</f>
        <v>138</v>
      </c>
      <c r="L227" s="1055" t="e">
        <f>L225*$N$2</f>
        <v>#VALUE!</v>
      </c>
      <c r="M227" s="1021"/>
      <c r="N227" s="1025"/>
      <c r="O227" s="1026"/>
      <c r="P227" s="1128"/>
    </row>
    <row r="228" spans="1:17" ht="7.5" customHeight="1" thickBot="1" x14ac:dyDescent="0.35">
      <c r="A228" s="1020"/>
      <c r="B228" s="1022"/>
      <c r="C228" s="1021"/>
      <c r="D228" s="1021"/>
      <c r="E228" s="1022"/>
      <c r="F228" s="1022"/>
      <c r="G228" s="1023"/>
      <c r="H228" s="1021"/>
      <c r="I228" s="1024"/>
      <c r="J228" s="1024"/>
      <c r="K228" s="1024"/>
      <c r="L228" s="1021"/>
      <c r="M228" s="1021"/>
      <c r="N228" s="1025"/>
      <c r="O228" s="1026"/>
      <c r="P228" s="1128"/>
    </row>
    <row r="229" spans="1:17" ht="17.25" thickBot="1" x14ac:dyDescent="0.35">
      <c r="A229" s="1020"/>
      <c r="B229" s="1022"/>
      <c r="C229" s="1021"/>
      <c r="D229" s="1021"/>
      <c r="E229" s="1022"/>
      <c r="F229" s="1408" t="s">
        <v>385</v>
      </c>
      <c r="G229" s="1409"/>
      <c r="H229" s="1409"/>
      <c r="I229" s="1410"/>
      <c r="J229" s="1024"/>
      <c r="K229" s="1158">
        <f>+K225+K227</f>
        <v>483</v>
      </c>
      <c r="L229" s="1055" t="e">
        <f>+L225+L227</f>
        <v>#VALUE!</v>
      </c>
      <c r="M229" s="1021"/>
      <c r="N229" s="1025"/>
      <c r="O229" s="1026"/>
      <c r="P229" s="1128"/>
    </row>
    <row r="230" spans="1:17" ht="17.25" thickBot="1" x14ac:dyDescent="0.35">
      <c r="A230" s="1020"/>
      <c r="B230" s="1022"/>
      <c r="C230" s="1021"/>
      <c r="D230" s="1021"/>
      <c r="E230" s="1022"/>
      <c r="F230" s="1061"/>
      <c r="G230" s="1062"/>
      <c r="H230" s="1063"/>
      <c r="I230" s="1064"/>
      <c r="J230" s="1024"/>
      <c r="K230" s="1159"/>
      <c r="L230" s="1068" t="e">
        <f>L229/I190</f>
        <v>#VALUE!</v>
      </c>
      <c r="M230" s="1069" t="e">
        <f>(K229-L230)*I190</f>
        <v>#VALUE!</v>
      </c>
      <c r="N230" s="1025"/>
      <c r="O230" s="1026"/>
      <c r="P230" s="1128"/>
    </row>
    <row r="233" spans="1:17" ht="16.5" x14ac:dyDescent="0.3">
      <c r="A233" s="1020"/>
      <c r="B233" s="1105" t="s">
        <v>379</v>
      </c>
      <c r="C233" s="1038"/>
      <c r="D233" s="1414" t="s">
        <v>341</v>
      </c>
      <c r="E233" s="1414"/>
      <c r="F233" s="1414"/>
      <c r="G233" s="1414"/>
      <c r="H233" s="1038"/>
      <c r="I233" s="1039" t="s">
        <v>25</v>
      </c>
      <c r="J233" s="1040"/>
      <c r="K233" s="1039" t="s">
        <v>24</v>
      </c>
      <c r="L233" s="1021"/>
      <c r="M233" s="1021"/>
      <c r="N233" s="1025"/>
      <c r="O233" s="1026"/>
      <c r="P233" s="1128"/>
    </row>
    <row r="234" spans="1:17" s="1037" customFormat="1" ht="30.75" customHeight="1" x14ac:dyDescent="0.25">
      <c r="A234" s="1033"/>
      <c r="B234" s="1074">
        <f>'(01)A. TRABAJO EXTRA.'!B96</f>
        <v>603.04999999999995</v>
      </c>
      <c r="C234" s="1034"/>
      <c r="D234" s="1400" t="str">
        <f>'(01)A. TRABAJO EXTRA.'!C96</f>
        <v>PISO DE CONCRETO (T = 0.10m)</v>
      </c>
      <c r="E234" s="1401"/>
      <c r="F234" s="1401"/>
      <c r="G234" s="1401"/>
      <c r="H234" s="1075"/>
      <c r="I234" s="1074">
        <f>'(01)A. TRABAJO EXTRA.'!G96</f>
        <v>139</v>
      </c>
      <c r="J234" s="1076"/>
      <c r="K234" s="1155" t="str">
        <f>'(01)A. TRABAJO EXTRA.'!F96</f>
        <v>m²</v>
      </c>
      <c r="L234" s="1034"/>
      <c r="M234" s="1034"/>
      <c r="N234" s="1035"/>
      <c r="O234" s="1036"/>
      <c r="P234" s="1129"/>
      <c r="Q234" s="1132"/>
    </row>
    <row r="235" spans="1:17" ht="17.25" thickBot="1" x14ac:dyDescent="0.35">
      <c r="A235" s="1020"/>
      <c r="B235" s="1022"/>
      <c r="C235" s="1021"/>
      <c r="D235" s="1021"/>
      <c r="E235" s="1022"/>
      <c r="F235" s="1022"/>
      <c r="G235" s="1023"/>
      <c r="H235" s="1021"/>
      <c r="I235" s="1024"/>
      <c r="J235" s="1024"/>
      <c r="K235" s="1024"/>
      <c r="L235" s="1021"/>
      <c r="M235" s="1021"/>
      <c r="N235" s="1025"/>
      <c r="O235" s="1026"/>
      <c r="P235" s="1128"/>
    </row>
    <row r="236" spans="1:17" ht="17.25" thickBot="1" x14ac:dyDescent="0.35">
      <c r="A236" s="1020"/>
      <c r="B236" s="1389" t="s">
        <v>343</v>
      </c>
      <c r="C236" s="1390"/>
      <c r="D236" s="1390"/>
      <c r="E236" s="1390"/>
      <c r="F236" s="1390"/>
      <c r="G236" s="1391"/>
      <c r="H236" s="1021"/>
      <c r="I236" s="1024"/>
      <c r="J236" s="1024"/>
      <c r="K236" s="1024"/>
      <c r="L236" s="1021"/>
      <c r="M236" s="1021"/>
      <c r="N236" s="1025"/>
      <c r="O236" s="1026"/>
      <c r="P236" s="1128"/>
    </row>
    <row r="237" spans="1:17" ht="16.5" x14ac:dyDescent="0.3">
      <c r="A237" s="1020"/>
      <c r="B237" s="1042" t="s">
        <v>49</v>
      </c>
      <c r="C237" s="1406" t="s">
        <v>341</v>
      </c>
      <c r="D237" s="1407"/>
      <c r="E237" s="1041" t="s">
        <v>380</v>
      </c>
      <c r="F237" s="1042" t="s">
        <v>25</v>
      </c>
      <c r="G237" s="1043" t="s">
        <v>24</v>
      </c>
      <c r="H237" s="1044"/>
      <c r="I237" s="1039" t="s">
        <v>342</v>
      </c>
      <c r="J237" s="1040"/>
      <c r="K237" s="1156" t="s">
        <v>27</v>
      </c>
      <c r="L237" s="1045" t="s">
        <v>381</v>
      </c>
      <c r="M237" s="1021"/>
      <c r="N237" s="1025"/>
      <c r="O237" s="1026"/>
      <c r="P237" s="1128"/>
    </row>
    <row r="238" spans="1:17" ht="16.5" customHeight="1" x14ac:dyDescent="0.3">
      <c r="A238" s="1020"/>
      <c r="B238" s="1175">
        <v>1</v>
      </c>
      <c r="C238" s="1415" t="s">
        <v>531</v>
      </c>
      <c r="D238" s="1405"/>
      <c r="E238" s="1046">
        <f>I234</f>
        <v>139</v>
      </c>
      <c r="F238" s="1177">
        <v>1</v>
      </c>
      <c r="G238" s="1048" t="str">
        <f>IF(C238=0,0,VLOOKUP(C238,Tabla1[],2,FALSE))</f>
        <v>Saco</v>
      </c>
      <c r="H238" s="1049"/>
      <c r="I238" s="1050">
        <f>IF(C238=0,0,VLOOKUP(C238,Tabla1[],3,FALSE))</f>
        <v>80</v>
      </c>
      <c r="J238" s="1051"/>
      <c r="K238" s="1157">
        <f>+F238*I238</f>
        <v>80</v>
      </c>
      <c r="L238" s="1052">
        <f>E238*I238</f>
        <v>11120</v>
      </c>
      <c r="M238" s="1021"/>
      <c r="N238" s="1025"/>
      <c r="O238" s="1026"/>
      <c r="P238" s="1128"/>
    </row>
    <row r="239" spans="1:17" ht="16.5" customHeight="1" x14ac:dyDescent="0.3">
      <c r="A239" s="1020"/>
      <c r="B239" s="1175">
        <v>2</v>
      </c>
      <c r="C239" s="1404" t="s">
        <v>463</v>
      </c>
      <c r="D239" s="1405"/>
      <c r="E239" s="1046">
        <f>I234*0.9</f>
        <v>125.10000000000001</v>
      </c>
      <c r="F239" s="1177">
        <v>0.1</v>
      </c>
      <c r="G239" s="1048" t="str">
        <f>IF(C239=0,0,VLOOKUP(C239,Tabla1[],2,FALSE))</f>
        <v>m³</v>
      </c>
      <c r="H239" s="1049"/>
      <c r="I239" s="1050">
        <f>IF(C239=0,0,VLOOKUP(C239,Tabla1[],3,FALSE))</f>
        <v>250</v>
      </c>
      <c r="J239" s="1051"/>
      <c r="K239" s="1157">
        <f t="shared" ref="K239:K244" si="32">+F239*I239</f>
        <v>25</v>
      </c>
      <c r="L239" s="1052">
        <f t="shared" ref="L239:L244" si="33">E239*I239</f>
        <v>31275.000000000004</v>
      </c>
      <c r="M239" s="1021"/>
      <c r="N239" s="1025"/>
      <c r="O239" s="1026"/>
      <c r="P239" s="1128"/>
    </row>
    <row r="240" spans="1:17" ht="16.5" x14ac:dyDescent="0.3">
      <c r="A240" s="1020"/>
      <c r="B240" s="1175">
        <v>3</v>
      </c>
      <c r="C240" s="1404" t="s">
        <v>659</v>
      </c>
      <c r="D240" s="1405"/>
      <c r="E240" s="1046">
        <f>I234*0.04</f>
        <v>5.5600000000000005</v>
      </c>
      <c r="F240" s="1177">
        <v>0.1</v>
      </c>
      <c r="G240" s="1048" t="str">
        <f>IF(C240=0,0,VLOOKUP(C240,Tabla1[],2,FALSE))</f>
        <v>m³</v>
      </c>
      <c r="H240" s="1049"/>
      <c r="I240" s="1050">
        <f>IF(C240=0,0,VLOOKUP(C240,Tabla1[],3,FALSE))</f>
        <v>250</v>
      </c>
      <c r="J240" s="1051"/>
      <c r="K240" s="1157">
        <f t="shared" si="32"/>
        <v>25</v>
      </c>
      <c r="L240" s="1052">
        <f t="shared" si="33"/>
        <v>1390.0000000000002</v>
      </c>
      <c r="M240" s="1021"/>
      <c r="N240" s="1025"/>
      <c r="O240" s="1026"/>
      <c r="P240" s="1128"/>
    </row>
    <row r="241" spans="1:16" ht="16.5" x14ac:dyDescent="0.3">
      <c r="A241" s="1020"/>
      <c r="B241" s="1175"/>
      <c r="C241" s="1416"/>
      <c r="D241" s="1417"/>
      <c r="E241" s="1046"/>
      <c r="F241" s="1177"/>
      <c r="G241" s="1048"/>
      <c r="H241" s="1049"/>
      <c r="I241" s="1050">
        <f>IF(C241=0,0,VLOOKUP(C241,Tabla1[],3,FALSE))</f>
        <v>0</v>
      </c>
      <c r="J241" s="1051"/>
      <c r="K241" s="1157">
        <f t="shared" si="32"/>
        <v>0</v>
      </c>
      <c r="L241" s="1052">
        <f t="shared" si="33"/>
        <v>0</v>
      </c>
      <c r="M241" s="1021"/>
      <c r="N241" s="1025"/>
      <c r="O241" s="1026"/>
      <c r="P241" s="1128"/>
    </row>
    <row r="242" spans="1:16" ht="16.5" x14ac:dyDescent="0.3">
      <c r="A242" s="1020"/>
      <c r="B242" s="1175"/>
      <c r="C242" s="1416"/>
      <c r="D242" s="1417"/>
      <c r="E242" s="1046"/>
      <c r="F242" s="1177"/>
      <c r="G242" s="1048"/>
      <c r="H242" s="1049"/>
      <c r="I242" s="1050">
        <f>IF(C242=0,0,VLOOKUP(C242,Tabla1[],3,FALSE))</f>
        <v>0</v>
      </c>
      <c r="J242" s="1051"/>
      <c r="K242" s="1157">
        <f t="shared" si="32"/>
        <v>0</v>
      </c>
      <c r="L242" s="1052">
        <f t="shared" si="33"/>
        <v>0</v>
      </c>
      <c r="M242" s="1021"/>
      <c r="N242" s="1025"/>
      <c r="O242" s="1026"/>
      <c r="P242" s="1128"/>
    </row>
    <row r="243" spans="1:16" ht="16.5" x14ac:dyDescent="0.3">
      <c r="A243" s="1020"/>
      <c r="B243" s="1175"/>
      <c r="C243" s="1416"/>
      <c r="D243" s="1417"/>
      <c r="E243" s="1046"/>
      <c r="F243" s="1177"/>
      <c r="G243" s="1048"/>
      <c r="H243" s="1049"/>
      <c r="I243" s="1050">
        <f>IF(C243=0,0,VLOOKUP(C243,Tabla1[],3,FALSE))</f>
        <v>0</v>
      </c>
      <c r="J243" s="1051"/>
      <c r="K243" s="1157">
        <f t="shared" si="32"/>
        <v>0</v>
      </c>
      <c r="L243" s="1052">
        <f t="shared" si="33"/>
        <v>0</v>
      </c>
      <c r="M243" s="1021"/>
      <c r="N243" s="1025"/>
      <c r="O243" s="1026"/>
      <c r="P243" s="1128"/>
    </row>
    <row r="244" spans="1:16" ht="16.5" x14ac:dyDescent="0.3">
      <c r="A244" s="1020"/>
      <c r="B244" s="1175"/>
      <c r="C244" s="1416"/>
      <c r="D244" s="1417"/>
      <c r="E244" s="1046"/>
      <c r="F244" s="1177"/>
      <c r="G244" s="1048"/>
      <c r="H244" s="1049"/>
      <c r="I244" s="1050">
        <f>IF(C244=0,0,VLOOKUP(C244,Tabla1[],3,FALSE))</f>
        <v>0</v>
      </c>
      <c r="J244" s="1051"/>
      <c r="K244" s="1157">
        <f t="shared" si="32"/>
        <v>0</v>
      </c>
      <c r="L244" s="1052">
        <f t="shared" si="33"/>
        <v>0</v>
      </c>
      <c r="M244" s="1021"/>
      <c r="N244" s="1025"/>
      <c r="O244" s="1026"/>
      <c r="P244" s="1128"/>
    </row>
    <row r="245" spans="1:16" ht="17.25" thickBot="1" x14ac:dyDescent="0.35">
      <c r="A245" s="1020"/>
      <c r="B245" s="1022"/>
      <c r="C245" s="1021"/>
      <c r="D245" s="1021"/>
      <c r="E245" s="1022"/>
      <c r="F245" s="1022"/>
      <c r="G245" s="1023"/>
      <c r="H245" s="1021"/>
      <c r="I245" s="1024"/>
      <c r="J245" s="1024"/>
      <c r="K245" s="1024"/>
      <c r="L245" s="1021"/>
      <c r="M245" s="1021"/>
      <c r="N245" s="1025"/>
      <c r="O245" s="1026"/>
      <c r="P245" s="1128"/>
    </row>
    <row r="246" spans="1:16" ht="17.25" thickBot="1" x14ac:dyDescent="0.35">
      <c r="A246" s="1020"/>
      <c r="B246" s="1022"/>
      <c r="C246" s="1021"/>
      <c r="D246" s="1021"/>
      <c r="E246" s="1022"/>
      <c r="F246" s="1408" t="s">
        <v>344</v>
      </c>
      <c r="G246" s="1409"/>
      <c r="H246" s="1409"/>
      <c r="I246" s="1410"/>
      <c r="J246" s="1024"/>
      <c r="K246" s="1158">
        <f>+SUM(K238:K244)</f>
        <v>130</v>
      </c>
      <c r="L246" s="1055">
        <f>+SUM(L238:L244)</f>
        <v>43785</v>
      </c>
      <c r="M246" s="1021"/>
      <c r="N246" s="1025"/>
      <c r="O246" s="1026"/>
      <c r="P246" s="1128"/>
    </row>
    <row r="247" spans="1:16" s="1131" customFormat="1" ht="17.25" thickBot="1" x14ac:dyDescent="0.35">
      <c r="A247" s="1020"/>
      <c r="B247" s="1022"/>
      <c r="C247" s="1021"/>
      <c r="D247" s="1021"/>
      <c r="E247" s="1022"/>
      <c r="F247" s="1022"/>
      <c r="G247" s="1023"/>
      <c r="H247" s="1021"/>
      <c r="I247" s="1024"/>
      <c r="J247" s="1024"/>
      <c r="K247" s="1024"/>
      <c r="L247" s="1021"/>
      <c r="M247" s="1021"/>
      <c r="N247" s="1025"/>
      <c r="O247" s="1026"/>
      <c r="P247" s="1128"/>
    </row>
    <row r="248" spans="1:16" s="1131" customFormat="1" ht="17.25" thickBot="1" x14ac:dyDescent="0.35">
      <c r="A248" s="1020"/>
      <c r="B248" s="1389" t="s">
        <v>382</v>
      </c>
      <c r="C248" s="1390"/>
      <c r="D248" s="1390"/>
      <c r="E248" s="1390"/>
      <c r="F248" s="1390"/>
      <c r="G248" s="1391"/>
      <c r="H248" s="1021"/>
      <c r="I248" s="1024"/>
      <c r="J248" s="1024"/>
      <c r="K248" s="1024"/>
      <c r="L248" s="1021"/>
      <c r="M248" s="1021"/>
      <c r="N248" s="1025"/>
      <c r="O248" s="1026"/>
      <c r="P248" s="1128"/>
    </row>
    <row r="249" spans="1:16" s="1131" customFormat="1" ht="16.5" x14ac:dyDescent="0.3">
      <c r="A249" s="1020"/>
      <c r="B249" s="1056" t="s">
        <v>49</v>
      </c>
      <c r="C249" s="1392" t="s">
        <v>341</v>
      </c>
      <c r="D249" s="1393"/>
      <c r="E249" s="1041" t="s">
        <v>380</v>
      </c>
      <c r="F249" s="1056" t="s">
        <v>25</v>
      </c>
      <c r="G249" s="1043" t="s">
        <v>24</v>
      </c>
      <c r="H249" s="1038"/>
      <c r="I249" s="1039" t="s">
        <v>342</v>
      </c>
      <c r="J249" s="1040"/>
      <c r="K249" s="1039" t="s">
        <v>27</v>
      </c>
      <c r="L249" s="1045" t="s">
        <v>381</v>
      </c>
      <c r="M249" s="1021"/>
      <c r="N249" s="1025"/>
      <c r="O249" s="1026"/>
      <c r="P249" s="1128"/>
    </row>
    <row r="250" spans="1:16" s="1131" customFormat="1" ht="16.5" x14ac:dyDescent="0.3">
      <c r="A250" s="1020"/>
      <c r="B250" s="1060"/>
      <c r="C250" s="1382"/>
      <c r="D250" s="1383"/>
      <c r="E250" s="1046"/>
      <c r="F250" s="1047"/>
      <c r="G250" s="1048"/>
      <c r="H250" s="1049"/>
      <c r="I250" s="1050">
        <f>IF(C250=0,0,VLOOKUP(C250,Tabla3[],3,FALSE))</f>
        <v>0</v>
      </c>
      <c r="J250" s="1024"/>
      <c r="K250" s="1157">
        <f>+F250*I250</f>
        <v>0</v>
      </c>
      <c r="L250" s="1052">
        <f>E250*I250</f>
        <v>0</v>
      </c>
      <c r="M250" s="1021"/>
      <c r="N250" s="1025"/>
      <c r="O250" s="1026"/>
      <c r="P250" s="1128"/>
    </row>
    <row r="251" spans="1:16" s="1131" customFormat="1" ht="16.5" x14ac:dyDescent="0.3">
      <c r="A251" s="1020"/>
      <c r="B251" s="1060"/>
      <c r="C251" s="1382"/>
      <c r="D251" s="1383"/>
      <c r="E251" s="1057"/>
      <c r="F251" s="1053"/>
      <c r="G251" s="1054"/>
      <c r="H251" s="1021"/>
      <c r="I251" s="1050">
        <f>IF(C251=0,0,VLOOKUP(C251,Tabla3[],3,FALSE))</f>
        <v>0</v>
      </c>
      <c r="J251" s="1024"/>
      <c r="K251" s="1157">
        <f t="shared" ref="K251:K253" si="34">+F251*I251</f>
        <v>0</v>
      </c>
      <c r="L251" s="1052">
        <f t="shared" ref="L251:L253" si="35">E251*I251</f>
        <v>0</v>
      </c>
      <c r="M251" s="1021"/>
      <c r="N251" s="1025"/>
      <c r="O251" s="1026"/>
      <c r="P251" s="1128"/>
    </row>
    <row r="252" spans="1:16" s="1131" customFormat="1" ht="16.5" x14ac:dyDescent="0.3">
      <c r="A252" s="1020"/>
      <c r="B252" s="1060"/>
      <c r="C252" s="1382"/>
      <c r="D252" s="1383"/>
      <c r="E252" s="1057"/>
      <c r="F252" s="1053"/>
      <c r="G252" s="1054"/>
      <c r="H252" s="1021"/>
      <c r="I252" s="1050">
        <f>IF(C252=0,0,VLOOKUP(C252,Tabla3[],3,FALSE))</f>
        <v>0</v>
      </c>
      <c r="J252" s="1024"/>
      <c r="K252" s="1157">
        <f t="shared" si="34"/>
        <v>0</v>
      </c>
      <c r="L252" s="1052">
        <f t="shared" si="35"/>
        <v>0</v>
      </c>
      <c r="M252" s="1021"/>
      <c r="N252" s="1025"/>
      <c r="O252" s="1026"/>
      <c r="P252" s="1128"/>
    </row>
    <row r="253" spans="1:16" s="1131" customFormat="1" ht="16.5" x14ac:dyDescent="0.3">
      <c r="A253" s="1020"/>
      <c r="B253" s="1060"/>
      <c r="C253" s="1384"/>
      <c r="D253" s="1385"/>
      <c r="E253" s="1057"/>
      <c r="F253" s="1053"/>
      <c r="G253" s="1054"/>
      <c r="H253" s="1021"/>
      <c r="I253" s="1050">
        <f>IF(C253=0,0,VLOOKUP(C253,Tabla3[],3,FALSE))</f>
        <v>0</v>
      </c>
      <c r="J253" s="1024"/>
      <c r="K253" s="1157">
        <f t="shared" si="34"/>
        <v>0</v>
      </c>
      <c r="L253" s="1052">
        <f t="shared" si="35"/>
        <v>0</v>
      </c>
      <c r="M253" s="1021"/>
      <c r="N253" s="1025"/>
      <c r="O253" s="1026"/>
      <c r="P253" s="1128"/>
    </row>
    <row r="254" spans="1:16" s="1131" customFormat="1" ht="17.25" thickBot="1" x14ac:dyDescent="0.35">
      <c r="A254" s="1020"/>
      <c r="B254" s="1022"/>
      <c r="C254" s="1021"/>
      <c r="D254" s="1021"/>
      <c r="E254" s="1022"/>
      <c r="F254" s="1022"/>
      <c r="G254" s="1023"/>
      <c r="H254" s="1021"/>
      <c r="I254" s="1024"/>
      <c r="J254" s="1024"/>
      <c r="K254" s="1024"/>
      <c r="L254" s="1021"/>
      <c r="M254" s="1021"/>
      <c r="N254" s="1025"/>
      <c r="O254" s="1026"/>
      <c r="P254" s="1128"/>
    </row>
    <row r="255" spans="1:16" s="1131" customFormat="1" ht="17.25" thickBot="1" x14ac:dyDescent="0.35">
      <c r="A255" s="1020"/>
      <c r="B255" s="1022"/>
      <c r="C255" s="1021"/>
      <c r="D255" s="1021"/>
      <c r="E255" s="1022"/>
      <c r="F255" s="1408" t="s">
        <v>387</v>
      </c>
      <c r="G255" s="1409"/>
      <c r="H255" s="1409"/>
      <c r="I255" s="1410"/>
      <c r="J255" s="1024"/>
      <c r="K255" s="1158">
        <f>+SUM(K250:K253)</f>
        <v>0</v>
      </c>
      <c r="L255" s="1055">
        <f>+SUM(L250:L253)</f>
        <v>0</v>
      </c>
      <c r="M255" s="1021"/>
      <c r="N255" s="1025"/>
      <c r="O255" s="1026"/>
      <c r="P255" s="1128"/>
    </row>
    <row r="256" spans="1:16" s="1131" customFormat="1" ht="17.25" thickBot="1" x14ac:dyDescent="0.35">
      <c r="A256" s="1020"/>
      <c r="B256" s="1022"/>
      <c r="C256" s="1021"/>
      <c r="D256" s="1021"/>
      <c r="E256" s="1022"/>
      <c r="F256" s="1022"/>
      <c r="G256" s="1023"/>
      <c r="H256" s="1021"/>
      <c r="I256" s="1024"/>
      <c r="J256" s="1024"/>
      <c r="K256" s="1024"/>
      <c r="L256" s="1021"/>
      <c r="M256" s="1021"/>
      <c r="N256" s="1025"/>
      <c r="O256" s="1026"/>
      <c r="P256" s="1128"/>
    </row>
    <row r="257" spans="1:16" s="1131" customFormat="1" ht="17.25" thickBot="1" x14ac:dyDescent="0.35">
      <c r="A257" s="1020"/>
      <c r="B257" s="1389" t="s">
        <v>345</v>
      </c>
      <c r="C257" s="1390"/>
      <c r="D257" s="1390"/>
      <c r="E257" s="1390"/>
      <c r="F257" s="1390"/>
      <c r="G257" s="1391"/>
      <c r="H257" s="1021"/>
      <c r="I257" s="1024"/>
      <c r="J257" s="1024"/>
      <c r="K257" s="1024"/>
      <c r="L257" s="1021"/>
      <c r="M257" s="1021"/>
      <c r="N257" s="1025"/>
      <c r="O257" s="1026"/>
      <c r="P257" s="1128"/>
    </row>
    <row r="258" spans="1:16" s="1131" customFormat="1" ht="16.5" x14ac:dyDescent="0.3">
      <c r="A258" s="1020"/>
      <c r="B258" s="1056" t="s">
        <v>49</v>
      </c>
      <c r="C258" s="1392" t="s">
        <v>341</v>
      </c>
      <c r="D258" s="1393"/>
      <c r="E258" s="1041" t="s">
        <v>380</v>
      </c>
      <c r="F258" s="1056" t="s">
        <v>25</v>
      </c>
      <c r="G258" s="1043" t="s">
        <v>24</v>
      </c>
      <c r="H258" s="1038"/>
      <c r="I258" s="1039" t="s">
        <v>342</v>
      </c>
      <c r="J258" s="1040"/>
      <c r="K258" s="1039" t="s">
        <v>27</v>
      </c>
      <c r="L258" s="1045" t="s">
        <v>381</v>
      </c>
      <c r="M258" s="1021"/>
      <c r="N258" s="1025"/>
      <c r="O258" s="1026"/>
      <c r="P258" s="1128"/>
    </row>
    <row r="259" spans="1:16" s="1131" customFormat="1" ht="16.5" customHeight="1" x14ac:dyDescent="0.3">
      <c r="A259" s="1020"/>
      <c r="B259" s="1060">
        <v>1</v>
      </c>
      <c r="C259" s="1420" t="s">
        <v>941</v>
      </c>
      <c r="D259" s="1420"/>
      <c r="E259" s="1046">
        <f>I234</f>
        <v>139</v>
      </c>
      <c r="F259" s="1047">
        <v>1</v>
      </c>
      <c r="G259" s="1050" t="str">
        <f>K234</f>
        <v>m²</v>
      </c>
      <c r="H259" s="1049"/>
      <c r="I259" s="1050">
        <v>85</v>
      </c>
      <c r="J259" s="1024"/>
      <c r="K259" s="1157">
        <f>+F259*I259</f>
        <v>85</v>
      </c>
      <c r="L259" s="1052">
        <f>E259*I259</f>
        <v>11815</v>
      </c>
      <c r="M259" s="1021"/>
      <c r="N259" s="1025"/>
      <c r="O259" s="1026"/>
      <c r="P259" s="1128"/>
    </row>
    <row r="260" spans="1:16" s="1131" customFormat="1" ht="16.5" x14ac:dyDescent="0.3">
      <c r="A260" s="1020"/>
      <c r="B260" s="1060"/>
      <c r="C260" s="1411"/>
      <c r="D260" s="1411"/>
      <c r="E260" s="1046"/>
      <c r="F260" s="1047"/>
      <c r="G260" s="1048"/>
      <c r="H260" s="1021"/>
      <c r="I260" s="1050">
        <f>IF(C260=0,0,VLOOKUP(C260,Tabla2[],3,FALSE))</f>
        <v>0</v>
      </c>
      <c r="J260" s="1024"/>
      <c r="K260" s="1157">
        <f>+F260*I260</f>
        <v>0</v>
      </c>
      <c r="L260" s="1052">
        <f t="shared" ref="L260:L261" si="36">E260*I260</f>
        <v>0</v>
      </c>
      <c r="M260" s="1021"/>
      <c r="N260" s="1025"/>
      <c r="O260" s="1026"/>
      <c r="P260" s="1128"/>
    </row>
    <row r="261" spans="1:16" s="1131" customFormat="1" ht="16.5" x14ac:dyDescent="0.3">
      <c r="A261" s="1020"/>
      <c r="B261" s="1060"/>
      <c r="C261" s="1412"/>
      <c r="D261" s="1412"/>
      <c r="E261" s="1046"/>
      <c r="F261" s="1053"/>
      <c r="G261" s="1048"/>
      <c r="H261" s="1021"/>
      <c r="I261" s="1050">
        <f>IF(C261=0,0,VLOOKUP(C261,Tabla2[],3,FALSE))</f>
        <v>0</v>
      </c>
      <c r="J261" s="1024"/>
      <c r="K261" s="1157">
        <f t="shared" ref="K261" si="37">+F261*I261</f>
        <v>0</v>
      </c>
      <c r="L261" s="1052">
        <f t="shared" si="36"/>
        <v>0</v>
      </c>
      <c r="M261" s="1021"/>
      <c r="N261" s="1025"/>
      <c r="O261" s="1026"/>
      <c r="P261" s="1128"/>
    </row>
    <row r="262" spans="1:16" s="1131" customFormat="1" ht="17.25" thickBot="1" x14ac:dyDescent="0.35">
      <c r="A262" s="1020"/>
      <c r="B262" s="1022"/>
      <c r="C262" s="1021"/>
      <c r="D262" s="1021"/>
      <c r="E262" s="1022"/>
      <c r="F262" s="1022"/>
      <c r="G262" s="1023"/>
      <c r="H262" s="1021"/>
      <c r="I262" s="1024"/>
      <c r="J262" s="1024"/>
      <c r="K262" s="1024"/>
      <c r="L262" s="1021"/>
      <c r="M262" s="1021"/>
      <c r="N262" s="1025"/>
      <c r="O262" s="1026"/>
      <c r="P262" s="1128"/>
    </row>
    <row r="263" spans="1:16" ht="17.25" thickBot="1" x14ac:dyDescent="0.35">
      <c r="A263" s="1020"/>
      <c r="B263" s="1022"/>
      <c r="C263" s="1021"/>
      <c r="D263" s="1021"/>
      <c r="E263" s="1022"/>
      <c r="F263" s="1408" t="s">
        <v>346</v>
      </c>
      <c r="G263" s="1409"/>
      <c r="H263" s="1409"/>
      <c r="I263" s="1410"/>
      <c r="J263" s="1024"/>
      <c r="K263" s="1158">
        <f>+SUM(K259:K261)</f>
        <v>85</v>
      </c>
      <c r="L263" s="1055">
        <f>+SUM(L259:L261)</f>
        <v>11815</v>
      </c>
      <c r="M263" s="1021"/>
      <c r="N263" s="1025"/>
      <c r="O263" s="1026"/>
      <c r="P263" s="1128"/>
    </row>
    <row r="264" spans="1:16" ht="16.5" x14ac:dyDescent="0.3">
      <c r="A264" s="1020"/>
      <c r="B264" s="1022"/>
      <c r="C264" s="1021"/>
      <c r="D264" s="1021"/>
      <c r="E264" s="1022"/>
      <c r="F264" s="1022"/>
      <c r="G264" s="1023"/>
      <c r="H264" s="1021"/>
      <c r="I264" s="1024"/>
      <c r="J264" s="1024"/>
      <c r="K264" s="1024"/>
      <c r="L264" s="1021"/>
      <c r="M264" s="1021"/>
      <c r="N264" s="1025"/>
      <c r="O264" s="1026"/>
      <c r="P264" s="1128"/>
    </row>
    <row r="265" spans="1:16" ht="15" customHeight="1" thickBot="1" x14ac:dyDescent="0.35">
      <c r="A265" s="1020"/>
      <c r="B265" s="1022"/>
      <c r="C265" s="1021"/>
      <c r="D265" s="1021"/>
      <c r="E265" s="1022"/>
      <c r="F265" s="1022"/>
      <c r="G265" s="1023"/>
      <c r="H265" s="1021"/>
      <c r="I265" s="1024"/>
      <c r="J265" s="1024"/>
      <c r="K265" s="1024"/>
      <c r="L265" s="1021"/>
      <c r="M265" s="1021"/>
      <c r="N265" s="1025"/>
      <c r="O265" s="1026"/>
      <c r="P265" s="1128"/>
    </row>
    <row r="266" spans="1:16" ht="17.25" thickBot="1" x14ac:dyDescent="0.35">
      <c r="A266" s="1020"/>
      <c r="B266" s="1022"/>
      <c r="C266" s="1021"/>
      <c r="D266" s="1021"/>
      <c r="E266" s="1022"/>
      <c r="F266" s="1408" t="s">
        <v>388</v>
      </c>
      <c r="G266" s="1409"/>
      <c r="H266" s="1409"/>
      <c r="I266" s="1410"/>
      <c r="J266" s="1024"/>
      <c r="K266" s="1158">
        <f>(+K246+K255+K263)</f>
        <v>215</v>
      </c>
      <c r="L266" s="1055">
        <f>(+L246+L255+L263)</f>
        <v>55600</v>
      </c>
      <c r="M266" s="1021"/>
      <c r="N266" s="1065"/>
      <c r="O266" s="1066"/>
      <c r="P266" s="1130"/>
    </row>
    <row r="267" spans="1:16" ht="7.5" customHeight="1" thickBot="1" x14ac:dyDescent="0.35">
      <c r="A267" s="1020"/>
      <c r="B267" s="1022"/>
      <c r="C267" s="1021"/>
      <c r="D267" s="1021"/>
      <c r="E267" s="1022"/>
      <c r="F267" s="1022"/>
      <c r="G267" s="1023"/>
      <c r="H267" s="1021"/>
      <c r="I267" s="1024"/>
      <c r="J267" s="1024"/>
      <c r="K267" s="1024"/>
      <c r="L267" s="1021"/>
      <c r="M267" s="1021"/>
      <c r="N267" s="1065"/>
      <c r="O267" s="1067"/>
      <c r="P267" s="1130"/>
    </row>
    <row r="268" spans="1:16" ht="17.25" thickBot="1" x14ac:dyDescent="0.35">
      <c r="A268" s="1020"/>
      <c r="B268" s="1022"/>
      <c r="C268" s="1021"/>
      <c r="D268" s="1021"/>
      <c r="E268" s="1022"/>
      <c r="F268" s="1408" t="s">
        <v>384</v>
      </c>
      <c r="G268" s="1409"/>
      <c r="H268" s="1409"/>
      <c r="I268" s="1410"/>
      <c r="J268" s="1024"/>
      <c r="K268" s="1158">
        <f>K266*$N$2</f>
        <v>86</v>
      </c>
      <c r="L268" s="1055">
        <f>L266*$N$2</f>
        <v>22240</v>
      </c>
      <c r="M268" s="1021"/>
      <c r="N268" s="1025"/>
      <c r="O268" s="1026"/>
      <c r="P268" s="1128"/>
    </row>
    <row r="269" spans="1:16" ht="7.5" customHeight="1" thickBot="1" x14ac:dyDescent="0.35">
      <c r="A269" s="1020"/>
      <c r="B269" s="1022"/>
      <c r="C269" s="1021"/>
      <c r="D269" s="1021"/>
      <c r="E269" s="1022"/>
      <c r="F269" s="1022"/>
      <c r="G269" s="1023"/>
      <c r="H269" s="1021"/>
      <c r="I269" s="1024"/>
      <c r="J269" s="1024"/>
      <c r="K269" s="1024"/>
      <c r="L269" s="1021"/>
      <c r="M269" s="1021"/>
      <c r="N269" s="1025"/>
      <c r="O269" s="1026"/>
      <c r="P269" s="1128"/>
    </row>
    <row r="270" spans="1:16" ht="17.25" thickBot="1" x14ac:dyDescent="0.35">
      <c r="A270" s="1020"/>
      <c r="B270" s="1022"/>
      <c r="C270" s="1021"/>
      <c r="D270" s="1021"/>
      <c r="E270" s="1022"/>
      <c r="F270" s="1408" t="s">
        <v>385</v>
      </c>
      <c r="G270" s="1409"/>
      <c r="H270" s="1409"/>
      <c r="I270" s="1410"/>
      <c r="J270" s="1024"/>
      <c r="K270" s="1158">
        <f>+K266+K268</f>
        <v>301</v>
      </c>
      <c r="L270" s="1055">
        <f>+L266+L268</f>
        <v>77840</v>
      </c>
      <c r="M270" s="1021"/>
      <c r="N270" s="1025"/>
      <c r="O270" s="1026"/>
      <c r="P270" s="1128"/>
    </row>
    <row r="271" spans="1:16" ht="17.25" thickBot="1" x14ac:dyDescent="0.35">
      <c r="A271" s="1020"/>
      <c r="B271" s="1022"/>
      <c r="C271" s="1021"/>
      <c r="D271" s="1021"/>
      <c r="E271" s="1022"/>
      <c r="F271" s="1061"/>
      <c r="G271" s="1062"/>
      <c r="H271" s="1063"/>
      <c r="I271" s="1064"/>
      <c r="J271" s="1024"/>
      <c r="K271" s="1159"/>
      <c r="L271" s="1068">
        <f>L270/I234</f>
        <v>560</v>
      </c>
      <c r="M271" s="1069">
        <f>(K270-L271)*I234</f>
        <v>-36001</v>
      </c>
      <c r="N271" s="1025"/>
      <c r="O271" s="1026"/>
      <c r="P271" s="1128"/>
    </row>
    <row r="274" spans="1:17" ht="16.5" x14ac:dyDescent="0.3">
      <c r="A274" s="1020"/>
      <c r="B274" s="1105" t="s">
        <v>379</v>
      </c>
      <c r="C274" s="1038"/>
      <c r="D274" s="1414" t="s">
        <v>341</v>
      </c>
      <c r="E274" s="1414"/>
      <c r="F274" s="1414"/>
      <c r="G274" s="1414"/>
      <c r="H274" s="1038"/>
      <c r="I274" s="1039" t="s">
        <v>25</v>
      </c>
      <c r="J274" s="1040"/>
      <c r="K274" s="1039" t="s">
        <v>24</v>
      </c>
      <c r="L274" s="1021"/>
      <c r="M274" s="1021"/>
      <c r="N274" s="1025"/>
      <c r="O274" s="1026"/>
      <c r="P274" s="1128"/>
    </row>
    <row r="275" spans="1:17" s="1037" customFormat="1" ht="30.75" customHeight="1" x14ac:dyDescent="0.25">
      <c r="A275" s="1033"/>
      <c r="B275" s="1074">
        <f>'(01)A. TRABAJO EXTRA.'!B97</f>
        <v>611.01</v>
      </c>
      <c r="C275" s="1034"/>
      <c r="D275" s="1400" t="str">
        <f>'(01)A. TRABAJO EXTRA.'!C97</f>
        <v>PINTURA DE MUROS</v>
      </c>
      <c r="E275" s="1401"/>
      <c r="F275" s="1401"/>
      <c r="G275" s="1401"/>
      <c r="H275" s="1075"/>
      <c r="I275" s="1074">
        <f>'(01)A. TRABAJO EXTRA.'!G97</f>
        <v>260</v>
      </c>
      <c r="J275" s="1076"/>
      <c r="K275" s="1155" t="str">
        <f>'(01)A. TRABAJO EXTRA.'!F97</f>
        <v>m²</v>
      </c>
      <c r="L275" s="1034"/>
      <c r="M275" s="1034"/>
      <c r="N275" s="1035"/>
      <c r="O275" s="1036"/>
      <c r="P275" s="1129"/>
      <c r="Q275" s="1132"/>
    </row>
    <row r="276" spans="1:17" ht="17.25" thickBot="1" x14ac:dyDescent="0.35">
      <c r="A276" s="1020"/>
      <c r="B276" s="1022"/>
      <c r="C276" s="1021"/>
      <c r="D276" s="1021"/>
      <c r="E276" s="1022"/>
      <c r="F276" s="1022"/>
      <c r="G276" s="1023"/>
      <c r="H276" s="1021"/>
      <c r="I276" s="1024"/>
      <c r="J276" s="1024"/>
      <c r="K276" s="1024"/>
      <c r="L276" s="1021"/>
      <c r="M276" s="1021"/>
      <c r="N276" s="1025"/>
      <c r="O276" s="1026"/>
      <c r="P276" s="1128"/>
    </row>
    <row r="277" spans="1:17" ht="17.25" thickBot="1" x14ac:dyDescent="0.35">
      <c r="A277" s="1020"/>
      <c r="B277" s="1389" t="s">
        <v>343</v>
      </c>
      <c r="C277" s="1390"/>
      <c r="D277" s="1390"/>
      <c r="E277" s="1390"/>
      <c r="F277" s="1390"/>
      <c r="G277" s="1391"/>
      <c r="H277" s="1021"/>
      <c r="I277" s="1024"/>
      <c r="J277" s="1024"/>
      <c r="K277" s="1024"/>
      <c r="L277" s="1021"/>
      <c r="M277" s="1021"/>
      <c r="N277" s="1025"/>
      <c r="O277" s="1026"/>
      <c r="P277" s="1128"/>
    </row>
    <row r="278" spans="1:17" ht="16.5" x14ac:dyDescent="0.3">
      <c r="A278" s="1020"/>
      <c r="B278" s="1042" t="s">
        <v>49</v>
      </c>
      <c r="C278" s="1406" t="s">
        <v>341</v>
      </c>
      <c r="D278" s="1407"/>
      <c r="E278" s="1041" t="s">
        <v>380</v>
      </c>
      <c r="F278" s="1042" t="s">
        <v>25</v>
      </c>
      <c r="G278" s="1043" t="s">
        <v>24</v>
      </c>
      <c r="H278" s="1044"/>
      <c r="I278" s="1039" t="s">
        <v>342</v>
      </c>
      <c r="J278" s="1040"/>
      <c r="K278" s="1156" t="s">
        <v>27</v>
      </c>
      <c r="L278" s="1045" t="s">
        <v>381</v>
      </c>
      <c r="M278" s="1021"/>
      <c r="N278" s="1025"/>
      <c r="O278" s="1026"/>
      <c r="P278" s="1128"/>
    </row>
    <row r="279" spans="1:17" ht="16.5" customHeight="1" x14ac:dyDescent="0.3">
      <c r="A279" s="1020"/>
      <c r="B279" s="1175">
        <v>1</v>
      </c>
      <c r="C279" s="1422" t="s">
        <v>497</v>
      </c>
      <c r="D279" s="1417"/>
      <c r="E279" s="1046">
        <f>I275</f>
        <v>260</v>
      </c>
      <c r="F279" s="1177">
        <v>0.04</v>
      </c>
      <c r="G279" s="1048" t="s">
        <v>360</v>
      </c>
      <c r="H279" s="1049"/>
      <c r="I279" s="1050">
        <f>IF(C279=0,0,VLOOKUP(C279,Tabla1[],3,FALSE))</f>
        <v>25</v>
      </c>
      <c r="J279" s="1051"/>
      <c r="K279" s="1157">
        <f>+F279*I279</f>
        <v>1</v>
      </c>
      <c r="L279" s="1052">
        <f>E279*I279</f>
        <v>6500</v>
      </c>
      <c r="M279" s="1021"/>
      <c r="N279" s="1025"/>
      <c r="O279" s="1026"/>
      <c r="P279" s="1128"/>
    </row>
    <row r="280" spans="1:17" ht="16.5" customHeight="1" x14ac:dyDescent="0.3">
      <c r="A280" s="1020"/>
      <c r="B280" s="1175">
        <v>2</v>
      </c>
      <c r="C280" s="1422" t="s">
        <v>499</v>
      </c>
      <c r="D280" s="1417"/>
      <c r="E280" s="1046">
        <f>I275*0.9</f>
        <v>234</v>
      </c>
      <c r="F280" s="1177">
        <v>0.02</v>
      </c>
      <c r="G280" s="1048" t="str">
        <f>IF(C280=0,0,VLOOKUP(C280,Tabla1[],2,FALSE))</f>
        <v>Unidad</v>
      </c>
      <c r="H280" s="1049"/>
      <c r="I280" s="1050">
        <f>IF(C280=0,0,VLOOKUP(C280,Tabla1[],3,FALSE))</f>
        <v>50</v>
      </c>
      <c r="J280" s="1051"/>
      <c r="K280" s="1157">
        <f t="shared" ref="K280:K285" si="38">+F280*I280</f>
        <v>1</v>
      </c>
      <c r="L280" s="1052">
        <f t="shared" ref="L280:L285" si="39">E280*I280</f>
        <v>11700</v>
      </c>
      <c r="M280" s="1021"/>
      <c r="N280" s="1025"/>
      <c r="O280" s="1026"/>
      <c r="P280" s="1128"/>
    </row>
    <row r="281" spans="1:17" ht="16.5" x14ac:dyDescent="0.3">
      <c r="A281" s="1020"/>
      <c r="B281" s="1175">
        <v>3</v>
      </c>
      <c r="C281" s="1422" t="s">
        <v>663</v>
      </c>
      <c r="D281" s="1417"/>
      <c r="E281" s="1046">
        <f>I275*0.04</f>
        <v>10.4</v>
      </c>
      <c r="F281" s="1177">
        <v>0.01</v>
      </c>
      <c r="G281" s="1048" t="str">
        <f>IF(C281=0,0,VLOOKUP(C281,Tabla1[],2,FALSE))</f>
        <v>Cubeta</v>
      </c>
      <c r="H281" s="1049"/>
      <c r="I281" s="1050">
        <f>IF(C281=0,0,VLOOKUP(C281,Tabla1[],3,FALSE))</f>
        <v>1500</v>
      </c>
      <c r="J281" s="1051"/>
      <c r="K281" s="1157">
        <f t="shared" si="38"/>
        <v>15</v>
      </c>
      <c r="L281" s="1052">
        <f t="shared" si="39"/>
        <v>15600</v>
      </c>
      <c r="M281" s="1021"/>
      <c r="N281" s="1025"/>
      <c r="O281" s="1026"/>
      <c r="P281" s="1128"/>
    </row>
    <row r="282" spans="1:17" ht="16.5" x14ac:dyDescent="0.3">
      <c r="A282" s="1020"/>
      <c r="B282" s="1175">
        <v>4</v>
      </c>
      <c r="C282" s="1422" t="s">
        <v>470</v>
      </c>
      <c r="D282" s="1417"/>
      <c r="E282" s="1046"/>
      <c r="F282" s="1177">
        <v>0.02</v>
      </c>
      <c r="G282" s="1048" t="str">
        <f>IF(C282=0,0,VLOOKUP(C282,Tabla1[],2,FALSE))</f>
        <v>Unidad</v>
      </c>
      <c r="H282" s="1049"/>
      <c r="I282" s="1050">
        <f>IF(C282=0,0,VLOOKUP(C282,Tabla1[],3,FALSE))</f>
        <v>50</v>
      </c>
      <c r="J282" s="1051"/>
      <c r="K282" s="1157">
        <f t="shared" si="38"/>
        <v>1</v>
      </c>
      <c r="L282" s="1052">
        <f t="shared" si="39"/>
        <v>0</v>
      </c>
      <c r="M282" s="1021"/>
      <c r="N282" s="1025"/>
      <c r="O282" s="1026"/>
      <c r="P282" s="1128"/>
    </row>
    <row r="283" spans="1:17" ht="16.5" x14ac:dyDescent="0.3">
      <c r="A283" s="1020"/>
      <c r="B283" s="1175">
        <v>5</v>
      </c>
      <c r="C283" s="1422" t="s">
        <v>756</v>
      </c>
      <c r="D283" s="1417"/>
      <c r="E283" s="1046"/>
      <c r="F283" s="1177">
        <v>0.04</v>
      </c>
      <c r="G283" s="1048" t="str">
        <f>IF(C283=0,0,VLOOKUP(C283,Tabla1[],2,FALSE))</f>
        <v>Libra</v>
      </c>
      <c r="H283" s="1049"/>
      <c r="I283" s="1050">
        <f>IF(C283=0,0,VLOOKUP(C283,Tabla1[],3,FALSE))</f>
        <v>25</v>
      </c>
      <c r="J283" s="1051"/>
      <c r="K283" s="1157">
        <f t="shared" si="38"/>
        <v>1</v>
      </c>
      <c r="L283" s="1052">
        <f t="shared" si="39"/>
        <v>0</v>
      </c>
      <c r="M283" s="1021"/>
      <c r="N283" s="1025"/>
      <c r="O283" s="1026"/>
      <c r="P283" s="1128"/>
    </row>
    <row r="284" spans="1:17" ht="16.5" x14ac:dyDescent="0.3">
      <c r="A284" s="1020"/>
      <c r="B284" s="1175">
        <v>6</v>
      </c>
      <c r="C284" s="1417" t="s">
        <v>689</v>
      </c>
      <c r="D284" s="1420"/>
      <c r="E284" s="1046"/>
      <c r="F284" s="1177">
        <v>0.04</v>
      </c>
      <c r="G284" s="1048" t="str">
        <f>IF(C284=0,0,VLOOKUP(C284,Tabla1[],2,FALSE))</f>
        <v>Unidad</v>
      </c>
      <c r="H284" s="1049"/>
      <c r="I284" s="1050">
        <f>IF(C284=0,0,VLOOKUP(C284,Tabla1[],3,FALSE))</f>
        <v>100</v>
      </c>
      <c r="J284" s="1051"/>
      <c r="K284" s="1157">
        <f t="shared" si="38"/>
        <v>4</v>
      </c>
      <c r="L284" s="1052">
        <f t="shared" si="39"/>
        <v>0</v>
      </c>
      <c r="M284" s="1021"/>
      <c r="N284" s="1025"/>
      <c r="O284" s="1026"/>
      <c r="P284" s="1128"/>
    </row>
    <row r="285" spans="1:17" ht="16.5" x14ac:dyDescent="0.3">
      <c r="A285" s="1020"/>
      <c r="B285" s="1175">
        <v>7</v>
      </c>
      <c r="C285" s="1417" t="s">
        <v>641</v>
      </c>
      <c r="D285" s="1420"/>
      <c r="E285" s="1046"/>
      <c r="F285" s="1177">
        <v>0.02</v>
      </c>
      <c r="G285" s="1048" t="str">
        <f>IF(C285=0,0,VLOOKUP(C285,Tabla1[],2,FALSE))</f>
        <v>Unidad</v>
      </c>
      <c r="H285" s="1049"/>
      <c r="I285" s="1050">
        <f>IF(C285=0,0,VLOOKUP(C285,Tabla1[],3,FALSE))</f>
        <v>50</v>
      </c>
      <c r="J285" s="1051"/>
      <c r="K285" s="1157">
        <f t="shared" si="38"/>
        <v>1</v>
      </c>
      <c r="L285" s="1052">
        <f t="shared" si="39"/>
        <v>0</v>
      </c>
      <c r="M285" s="1021"/>
      <c r="N285" s="1025"/>
      <c r="O285" s="1026"/>
      <c r="P285" s="1128"/>
    </row>
    <row r="286" spans="1:17" ht="17.25" thickBot="1" x14ac:dyDescent="0.35">
      <c r="A286" s="1020"/>
      <c r="B286" s="1022"/>
      <c r="C286" s="1021"/>
      <c r="D286" s="1021"/>
      <c r="E286" s="1022"/>
      <c r="F286" s="1022"/>
      <c r="G286" s="1023"/>
      <c r="H286" s="1021"/>
      <c r="I286" s="1024"/>
      <c r="J286" s="1024"/>
      <c r="K286" s="1024"/>
      <c r="L286" s="1021"/>
      <c r="M286" s="1021"/>
      <c r="N286" s="1025"/>
      <c r="O286" s="1026"/>
      <c r="P286" s="1128"/>
    </row>
    <row r="287" spans="1:17" ht="17.25" thickBot="1" x14ac:dyDescent="0.35">
      <c r="A287" s="1020"/>
      <c r="B287" s="1022"/>
      <c r="C287" s="1021"/>
      <c r="D287" s="1021"/>
      <c r="E287" s="1022"/>
      <c r="F287" s="1408" t="s">
        <v>344</v>
      </c>
      <c r="G287" s="1409"/>
      <c r="H287" s="1409"/>
      <c r="I287" s="1410"/>
      <c r="J287" s="1024"/>
      <c r="K287" s="1158">
        <f>+SUM(K279:K285)</f>
        <v>24</v>
      </c>
      <c r="L287" s="1055">
        <f>+SUM(L279:L285)</f>
        <v>33800</v>
      </c>
      <c r="M287" s="1021"/>
      <c r="N287" s="1025"/>
      <c r="O287" s="1026"/>
      <c r="P287" s="1128"/>
    </row>
    <row r="288" spans="1:17" s="1131" customFormat="1" ht="17.25" thickBot="1" x14ac:dyDescent="0.35">
      <c r="A288" s="1020"/>
      <c r="B288" s="1022"/>
      <c r="C288" s="1021"/>
      <c r="D288" s="1021"/>
      <c r="E288" s="1022"/>
      <c r="F288" s="1022"/>
      <c r="G288" s="1023"/>
      <c r="H288" s="1021"/>
      <c r="I288" s="1024"/>
      <c r="J288" s="1024"/>
      <c r="K288" s="1024"/>
      <c r="L288" s="1021"/>
      <c r="M288" s="1021"/>
      <c r="N288" s="1025"/>
      <c r="O288" s="1026"/>
      <c r="P288" s="1128"/>
    </row>
    <row r="289" spans="1:16" s="1131" customFormat="1" ht="17.25" thickBot="1" x14ac:dyDescent="0.35">
      <c r="A289" s="1020"/>
      <c r="B289" s="1389" t="s">
        <v>382</v>
      </c>
      <c r="C289" s="1390"/>
      <c r="D289" s="1390"/>
      <c r="E289" s="1390"/>
      <c r="F289" s="1390"/>
      <c r="G289" s="1391"/>
      <c r="H289" s="1021"/>
      <c r="I289" s="1024"/>
      <c r="J289" s="1024"/>
      <c r="K289" s="1024"/>
      <c r="L289" s="1021"/>
      <c r="M289" s="1021"/>
      <c r="N289" s="1025"/>
      <c r="O289" s="1026"/>
      <c r="P289" s="1128"/>
    </row>
    <row r="290" spans="1:16" s="1131" customFormat="1" ht="16.5" x14ac:dyDescent="0.3">
      <c r="A290" s="1020"/>
      <c r="B290" s="1056" t="s">
        <v>49</v>
      </c>
      <c r="C290" s="1392" t="s">
        <v>341</v>
      </c>
      <c r="D290" s="1393"/>
      <c r="E290" s="1041" t="s">
        <v>380</v>
      </c>
      <c r="F290" s="1056" t="s">
        <v>25</v>
      </c>
      <c r="G290" s="1043" t="s">
        <v>24</v>
      </c>
      <c r="H290" s="1038"/>
      <c r="I290" s="1039" t="s">
        <v>342</v>
      </c>
      <c r="J290" s="1040"/>
      <c r="K290" s="1039" t="s">
        <v>27</v>
      </c>
      <c r="L290" s="1045" t="s">
        <v>381</v>
      </c>
      <c r="M290" s="1021"/>
      <c r="N290" s="1025"/>
      <c r="O290" s="1026"/>
      <c r="P290" s="1128"/>
    </row>
    <row r="291" spans="1:16" s="1131" customFormat="1" ht="16.5" x14ac:dyDescent="0.3">
      <c r="A291" s="1020"/>
      <c r="B291" s="1060"/>
      <c r="C291" s="1382"/>
      <c r="D291" s="1383"/>
      <c r="E291" s="1046"/>
      <c r="F291" s="1047"/>
      <c r="G291" s="1048"/>
      <c r="H291" s="1049"/>
      <c r="I291" s="1050">
        <f>IF(C291=0,0,VLOOKUP(C291,Tabla3[],3,FALSE))</f>
        <v>0</v>
      </c>
      <c r="J291" s="1024"/>
      <c r="K291" s="1157">
        <f>+F291*I291</f>
        <v>0</v>
      </c>
      <c r="L291" s="1052">
        <f>E291*I291</f>
        <v>0</v>
      </c>
      <c r="M291" s="1021"/>
      <c r="N291" s="1025"/>
      <c r="O291" s="1026"/>
      <c r="P291" s="1128"/>
    </row>
    <row r="292" spans="1:16" s="1131" customFormat="1" ht="16.5" x14ac:dyDescent="0.3">
      <c r="A292" s="1020"/>
      <c r="B292" s="1060"/>
      <c r="C292" s="1382"/>
      <c r="D292" s="1383"/>
      <c r="E292" s="1057"/>
      <c r="F292" s="1053"/>
      <c r="G292" s="1054"/>
      <c r="H292" s="1021"/>
      <c r="I292" s="1050">
        <f>IF(C292=0,0,VLOOKUP(C292,Tabla3[],3,FALSE))</f>
        <v>0</v>
      </c>
      <c r="J292" s="1024"/>
      <c r="K292" s="1157">
        <f t="shared" ref="K292:K294" si="40">+F292*I292</f>
        <v>0</v>
      </c>
      <c r="L292" s="1052">
        <f t="shared" ref="L292:L294" si="41">E292*I292</f>
        <v>0</v>
      </c>
      <c r="M292" s="1021"/>
      <c r="N292" s="1025"/>
      <c r="O292" s="1026"/>
      <c r="P292" s="1128"/>
    </row>
    <row r="293" spans="1:16" s="1131" customFormat="1" ht="16.5" x14ac:dyDescent="0.3">
      <c r="A293" s="1020"/>
      <c r="B293" s="1060"/>
      <c r="C293" s="1382"/>
      <c r="D293" s="1383"/>
      <c r="E293" s="1057"/>
      <c r="F293" s="1053"/>
      <c r="G293" s="1054"/>
      <c r="H293" s="1021"/>
      <c r="I293" s="1050">
        <f>IF(C293=0,0,VLOOKUP(C293,Tabla3[],3,FALSE))</f>
        <v>0</v>
      </c>
      <c r="J293" s="1024"/>
      <c r="K293" s="1157">
        <f t="shared" si="40"/>
        <v>0</v>
      </c>
      <c r="L293" s="1052">
        <f t="shared" si="41"/>
        <v>0</v>
      </c>
      <c r="M293" s="1021"/>
      <c r="N293" s="1025"/>
      <c r="O293" s="1026"/>
      <c r="P293" s="1128"/>
    </row>
    <row r="294" spans="1:16" s="1131" customFormat="1" ht="16.5" x14ac:dyDescent="0.3">
      <c r="A294" s="1020"/>
      <c r="B294" s="1060"/>
      <c r="C294" s="1384"/>
      <c r="D294" s="1385"/>
      <c r="E294" s="1057"/>
      <c r="F294" s="1053"/>
      <c r="G294" s="1054"/>
      <c r="H294" s="1021"/>
      <c r="I294" s="1050">
        <f>IF(C294=0,0,VLOOKUP(C294,Tabla3[],3,FALSE))</f>
        <v>0</v>
      </c>
      <c r="J294" s="1024"/>
      <c r="K294" s="1157">
        <f t="shared" si="40"/>
        <v>0</v>
      </c>
      <c r="L294" s="1052">
        <f t="shared" si="41"/>
        <v>0</v>
      </c>
      <c r="M294" s="1021"/>
      <c r="N294" s="1025"/>
      <c r="O294" s="1026"/>
      <c r="P294" s="1128"/>
    </row>
    <row r="295" spans="1:16" s="1131" customFormat="1" ht="17.25" thickBot="1" x14ac:dyDescent="0.35">
      <c r="A295" s="1020"/>
      <c r="B295" s="1022"/>
      <c r="C295" s="1021"/>
      <c r="D295" s="1021"/>
      <c r="E295" s="1022"/>
      <c r="F295" s="1022"/>
      <c r="G295" s="1023"/>
      <c r="H295" s="1021"/>
      <c r="I295" s="1024"/>
      <c r="J295" s="1024"/>
      <c r="K295" s="1024"/>
      <c r="L295" s="1021"/>
      <c r="M295" s="1021"/>
      <c r="N295" s="1025"/>
      <c r="O295" s="1026"/>
      <c r="P295" s="1128"/>
    </row>
    <row r="296" spans="1:16" s="1131" customFormat="1" ht="17.25" thickBot="1" x14ac:dyDescent="0.35">
      <c r="A296" s="1020"/>
      <c r="B296" s="1022"/>
      <c r="C296" s="1021"/>
      <c r="D296" s="1021"/>
      <c r="E296" s="1022"/>
      <c r="F296" s="1408" t="s">
        <v>387</v>
      </c>
      <c r="G296" s="1409"/>
      <c r="H296" s="1409"/>
      <c r="I296" s="1410"/>
      <c r="J296" s="1024"/>
      <c r="K296" s="1158">
        <f>+SUM(K291:K294)</f>
        <v>0</v>
      </c>
      <c r="L296" s="1055">
        <f>+SUM(L291:L294)</f>
        <v>0</v>
      </c>
      <c r="M296" s="1021"/>
      <c r="N296" s="1025"/>
      <c r="O296" s="1026"/>
      <c r="P296" s="1128"/>
    </row>
    <row r="297" spans="1:16" s="1131" customFormat="1" ht="17.25" thickBot="1" x14ac:dyDescent="0.35">
      <c r="A297" s="1020"/>
      <c r="B297" s="1022"/>
      <c r="C297" s="1021"/>
      <c r="D297" s="1021"/>
      <c r="E297" s="1022"/>
      <c r="F297" s="1022"/>
      <c r="G297" s="1023"/>
      <c r="H297" s="1021"/>
      <c r="I297" s="1024"/>
      <c r="J297" s="1024"/>
      <c r="K297" s="1024"/>
      <c r="L297" s="1021"/>
      <c r="M297" s="1021"/>
      <c r="N297" s="1025"/>
      <c r="O297" s="1026"/>
      <c r="P297" s="1128"/>
    </row>
    <row r="298" spans="1:16" s="1131" customFormat="1" ht="17.25" thickBot="1" x14ac:dyDescent="0.35">
      <c r="A298" s="1020"/>
      <c r="B298" s="1389" t="s">
        <v>345</v>
      </c>
      <c r="C298" s="1390"/>
      <c r="D298" s="1390"/>
      <c r="E298" s="1390"/>
      <c r="F298" s="1390"/>
      <c r="G298" s="1391"/>
      <c r="H298" s="1021"/>
      <c r="I298" s="1024"/>
      <c r="J298" s="1024"/>
      <c r="K298" s="1024"/>
      <c r="L298" s="1021"/>
      <c r="M298" s="1021"/>
      <c r="N298" s="1025"/>
      <c r="O298" s="1026"/>
      <c r="P298" s="1128"/>
    </row>
    <row r="299" spans="1:16" s="1131" customFormat="1" ht="16.5" x14ac:dyDescent="0.3">
      <c r="A299" s="1020"/>
      <c r="B299" s="1056" t="s">
        <v>49</v>
      </c>
      <c r="C299" s="1392" t="s">
        <v>341</v>
      </c>
      <c r="D299" s="1393"/>
      <c r="E299" s="1041" t="s">
        <v>380</v>
      </c>
      <c r="F299" s="1056" t="s">
        <v>25</v>
      </c>
      <c r="G299" s="1043" t="s">
        <v>24</v>
      </c>
      <c r="H299" s="1038"/>
      <c r="I299" s="1039" t="s">
        <v>342</v>
      </c>
      <c r="J299" s="1040"/>
      <c r="K299" s="1039" t="s">
        <v>27</v>
      </c>
      <c r="L299" s="1045" t="s">
        <v>381</v>
      </c>
      <c r="M299" s="1021"/>
      <c r="N299" s="1025"/>
      <c r="O299" s="1026"/>
      <c r="P299" s="1128"/>
    </row>
    <row r="300" spans="1:16" s="1131" customFormat="1" ht="16.5" customHeight="1" x14ac:dyDescent="0.3">
      <c r="A300" s="1020"/>
      <c r="B300" s="1060">
        <v>1</v>
      </c>
      <c r="C300" s="1420" t="s">
        <v>406</v>
      </c>
      <c r="D300" s="1420"/>
      <c r="E300" s="1046">
        <f>I275</f>
        <v>260</v>
      </c>
      <c r="F300" s="1047">
        <v>1</v>
      </c>
      <c r="G300" s="1048" t="str">
        <f>G279</f>
        <v>m²</v>
      </c>
      <c r="H300" s="1049"/>
      <c r="I300" s="1050">
        <v>21</v>
      </c>
      <c r="J300" s="1024"/>
      <c r="K300" s="1157">
        <f>+F300*I300</f>
        <v>21</v>
      </c>
      <c r="L300" s="1052">
        <f>E300*I300</f>
        <v>5460</v>
      </c>
      <c r="M300" s="1021"/>
      <c r="N300" s="1025"/>
      <c r="O300" s="1026"/>
      <c r="P300" s="1128"/>
    </row>
    <row r="301" spans="1:16" s="1131" customFormat="1" ht="16.5" x14ac:dyDescent="0.3">
      <c r="A301" s="1020"/>
      <c r="B301" s="1060"/>
      <c r="C301" s="1411"/>
      <c r="D301" s="1411"/>
      <c r="E301" s="1046"/>
      <c r="F301" s="1047"/>
      <c r="G301" s="1048"/>
      <c r="H301" s="1021"/>
      <c r="I301" s="1050">
        <f>IF(C301=0,0,VLOOKUP(C301,Tabla2[],3,FALSE))</f>
        <v>0</v>
      </c>
      <c r="J301" s="1024"/>
      <c r="K301" s="1157">
        <f>+F301*I301</f>
        <v>0</v>
      </c>
      <c r="L301" s="1052">
        <f t="shared" ref="L301:L302" si="42">E301*I301</f>
        <v>0</v>
      </c>
      <c r="M301" s="1021"/>
      <c r="N301" s="1025"/>
      <c r="O301" s="1026"/>
      <c r="P301" s="1128"/>
    </row>
    <row r="302" spans="1:16" s="1131" customFormat="1" ht="16.5" x14ac:dyDescent="0.3">
      <c r="A302" s="1020"/>
      <c r="B302" s="1060"/>
      <c r="C302" s="1412"/>
      <c r="D302" s="1412"/>
      <c r="E302" s="1046"/>
      <c r="F302" s="1053"/>
      <c r="G302" s="1048"/>
      <c r="H302" s="1021"/>
      <c r="I302" s="1050">
        <f>IF(C302=0,0,VLOOKUP(C302,Tabla2[],3,FALSE))</f>
        <v>0</v>
      </c>
      <c r="J302" s="1024"/>
      <c r="K302" s="1157">
        <f t="shared" ref="K302" si="43">+F302*I302</f>
        <v>0</v>
      </c>
      <c r="L302" s="1052">
        <f t="shared" si="42"/>
        <v>0</v>
      </c>
      <c r="M302" s="1021"/>
      <c r="N302" s="1025"/>
      <c r="O302" s="1026"/>
      <c r="P302" s="1128"/>
    </row>
    <row r="303" spans="1:16" s="1131" customFormat="1" ht="17.25" thickBot="1" x14ac:dyDescent="0.35">
      <c r="A303" s="1020"/>
      <c r="B303" s="1022"/>
      <c r="C303" s="1021"/>
      <c r="D303" s="1021"/>
      <c r="E303" s="1022"/>
      <c r="F303" s="1022"/>
      <c r="G303" s="1023"/>
      <c r="H303" s="1021"/>
      <c r="I303" s="1024"/>
      <c r="J303" s="1024"/>
      <c r="K303" s="1024"/>
      <c r="L303" s="1021"/>
      <c r="M303" s="1021"/>
      <c r="N303" s="1025"/>
      <c r="O303" s="1026"/>
      <c r="P303" s="1128"/>
    </row>
    <row r="304" spans="1:16" ht="17.25" thickBot="1" x14ac:dyDescent="0.35">
      <c r="A304" s="1020"/>
      <c r="B304" s="1022"/>
      <c r="C304" s="1021"/>
      <c r="D304" s="1021"/>
      <c r="E304" s="1022"/>
      <c r="F304" s="1408" t="s">
        <v>346</v>
      </c>
      <c r="G304" s="1409"/>
      <c r="H304" s="1409"/>
      <c r="I304" s="1410"/>
      <c r="J304" s="1024"/>
      <c r="K304" s="1158">
        <f>+SUM(K300:K302)</f>
        <v>21</v>
      </c>
      <c r="L304" s="1055">
        <f>+SUM(L300:L302)</f>
        <v>5460</v>
      </c>
      <c r="M304" s="1021"/>
      <c r="N304" s="1025"/>
      <c r="O304" s="1026"/>
      <c r="P304" s="1128"/>
    </row>
    <row r="305" spans="1:17" ht="16.5" x14ac:dyDescent="0.3">
      <c r="A305" s="1020"/>
      <c r="B305" s="1022"/>
      <c r="C305" s="1021"/>
      <c r="D305" s="1021"/>
      <c r="E305" s="1022"/>
      <c r="F305" s="1022"/>
      <c r="G305" s="1023"/>
      <c r="H305" s="1021"/>
      <c r="I305" s="1024"/>
      <c r="J305" s="1024"/>
      <c r="K305" s="1024"/>
      <c r="L305" s="1021"/>
      <c r="M305" s="1021"/>
      <c r="N305" s="1025"/>
      <c r="O305" s="1026"/>
      <c r="P305" s="1128"/>
    </row>
    <row r="306" spans="1:17" ht="15" customHeight="1" thickBot="1" x14ac:dyDescent="0.35">
      <c r="A306" s="1020"/>
      <c r="B306" s="1022"/>
      <c r="C306" s="1021"/>
      <c r="D306" s="1021"/>
      <c r="E306" s="1022"/>
      <c r="F306" s="1022"/>
      <c r="G306" s="1023"/>
      <c r="H306" s="1021"/>
      <c r="I306" s="1024"/>
      <c r="J306" s="1024"/>
      <c r="K306" s="1024"/>
      <c r="L306" s="1021"/>
      <c r="M306" s="1021"/>
      <c r="N306" s="1025"/>
      <c r="O306" s="1026"/>
      <c r="P306" s="1128"/>
    </row>
    <row r="307" spans="1:17" ht="17.25" thickBot="1" x14ac:dyDescent="0.35">
      <c r="A307" s="1020"/>
      <c r="B307" s="1022"/>
      <c r="C307" s="1021"/>
      <c r="D307" s="1021"/>
      <c r="E307" s="1022"/>
      <c r="F307" s="1408" t="s">
        <v>388</v>
      </c>
      <c r="G307" s="1409"/>
      <c r="H307" s="1409"/>
      <c r="I307" s="1410"/>
      <c r="J307" s="1024"/>
      <c r="K307" s="1158">
        <f>(+K287+K296+K304)</f>
        <v>45</v>
      </c>
      <c r="L307" s="1055">
        <f>(+L287+L296+L304)</f>
        <v>39260</v>
      </c>
      <c r="M307" s="1021"/>
      <c r="N307" s="1065"/>
      <c r="O307" s="1066"/>
      <c r="P307" s="1130"/>
    </row>
    <row r="308" spans="1:17" ht="7.5" customHeight="1" thickBot="1" x14ac:dyDescent="0.35">
      <c r="A308" s="1020"/>
      <c r="B308" s="1022"/>
      <c r="C308" s="1021"/>
      <c r="D308" s="1021"/>
      <c r="E308" s="1022"/>
      <c r="F308" s="1022"/>
      <c r="G308" s="1023"/>
      <c r="H308" s="1021"/>
      <c r="I308" s="1024"/>
      <c r="J308" s="1024"/>
      <c r="K308" s="1024"/>
      <c r="L308" s="1021"/>
      <c r="M308" s="1021"/>
      <c r="N308" s="1065"/>
      <c r="O308" s="1067"/>
      <c r="P308" s="1130"/>
    </row>
    <row r="309" spans="1:17" ht="17.25" thickBot="1" x14ac:dyDescent="0.35">
      <c r="A309" s="1020"/>
      <c r="B309" s="1022"/>
      <c r="C309" s="1021"/>
      <c r="D309" s="1021"/>
      <c r="E309" s="1022"/>
      <c r="F309" s="1408" t="s">
        <v>384</v>
      </c>
      <c r="G309" s="1409"/>
      <c r="H309" s="1409"/>
      <c r="I309" s="1410"/>
      <c r="J309" s="1024"/>
      <c r="K309" s="1158">
        <f>K307*$N$2</f>
        <v>18</v>
      </c>
      <c r="L309" s="1055">
        <f>L307*$N$2</f>
        <v>15704</v>
      </c>
      <c r="M309" s="1021"/>
      <c r="N309" s="1025"/>
      <c r="O309" s="1026"/>
      <c r="P309" s="1128"/>
    </row>
    <row r="310" spans="1:17" ht="7.5" customHeight="1" thickBot="1" x14ac:dyDescent="0.35">
      <c r="A310" s="1020"/>
      <c r="B310" s="1022"/>
      <c r="C310" s="1021"/>
      <c r="D310" s="1021"/>
      <c r="E310" s="1022"/>
      <c r="F310" s="1022"/>
      <c r="G310" s="1023"/>
      <c r="H310" s="1021"/>
      <c r="I310" s="1024"/>
      <c r="J310" s="1024"/>
      <c r="K310" s="1024"/>
      <c r="L310" s="1021"/>
      <c r="M310" s="1021"/>
      <c r="N310" s="1025"/>
      <c r="O310" s="1026"/>
      <c r="P310" s="1128"/>
    </row>
    <row r="311" spans="1:17" ht="17.25" thickBot="1" x14ac:dyDescent="0.35">
      <c r="A311" s="1020"/>
      <c r="B311" s="1022"/>
      <c r="C311" s="1021"/>
      <c r="D311" s="1021"/>
      <c r="E311" s="1022"/>
      <c r="F311" s="1408" t="s">
        <v>385</v>
      </c>
      <c r="G311" s="1409"/>
      <c r="H311" s="1409"/>
      <c r="I311" s="1410"/>
      <c r="J311" s="1024"/>
      <c r="K311" s="1158">
        <f>+K307+K309</f>
        <v>63</v>
      </c>
      <c r="L311" s="1055">
        <f>+L307+L309</f>
        <v>54964</v>
      </c>
      <c r="M311" s="1021"/>
      <c r="N311" s="1025"/>
      <c r="O311" s="1026"/>
      <c r="P311" s="1128"/>
    </row>
    <row r="312" spans="1:17" ht="17.25" thickBot="1" x14ac:dyDescent="0.35">
      <c r="A312" s="1020"/>
      <c r="B312" s="1022"/>
      <c r="C312" s="1021"/>
      <c r="D312" s="1021"/>
      <c r="E312" s="1022"/>
      <c r="F312" s="1061"/>
      <c r="G312" s="1062"/>
      <c r="H312" s="1063"/>
      <c r="I312" s="1064"/>
      <c r="J312" s="1024"/>
      <c r="K312" s="1159"/>
      <c r="L312" s="1068">
        <f>L311/I275</f>
        <v>211.4</v>
      </c>
      <c r="M312" s="1069">
        <f>(K311-L312)*I275</f>
        <v>-38584</v>
      </c>
      <c r="N312" s="1025"/>
      <c r="O312" s="1026"/>
      <c r="P312" s="1128"/>
    </row>
    <row r="315" spans="1:17" ht="16.5" x14ac:dyDescent="0.3">
      <c r="A315" s="1020"/>
      <c r="B315" s="1105" t="s">
        <v>379</v>
      </c>
      <c r="C315" s="1038"/>
      <c r="D315" s="1414" t="s">
        <v>341</v>
      </c>
      <c r="E315" s="1414"/>
      <c r="F315" s="1414"/>
      <c r="G315" s="1414"/>
      <c r="H315" s="1038"/>
      <c r="I315" s="1039" t="s">
        <v>25</v>
      </c>
      <c r="J315" s="1040"/>
      <c r="K315" s="1039" t="s">
        <v>24</v>
      </c>
      <c r="L315" s="1021"/>
      <c r="M315" s="1021"/>
      <c r="N315" s="1025"/>
      <c r="O315" s="1026"/>
      <c r="P315" s="1128"/>
    </row>
    <row r="316" spans="1:17" s="1037" customFormat="1" ht="30.75" customHeight="1" x14ac:dyDescent="0.25">
      <c r="A316" s="1033"/>
      <c r="B316" s="1074">
        <f>'(01)A. TRABAJO EXTRA.'!B99</f>
        <v>702.01</v>
      </c>
      <c r="C316" s="1034"/>
      <c r="D316" s="1400" t="str">
        <f>'(01)A. TRABAJO EXTRA.'!C99</f>
        <v>PUERTA DE METAL CON PIVOTE + SOBRELUZ + CHAPA</v>
      </c>
      <c r="E316" s="1401"/>
      <c r="F316" s="1401"/>
      <c r="G316" s="1401"/>
      <c r="H316" s="1075"/>
      <c r="I316" s="1074">
        <f>'(01)A. TRABAJO EXTRA.'!G99</f>
        <v>2</v>
      </c>
      <c r="J316" s="1076"/>
      <c r="K316" s="1155" t="str">
        <f>'(01)A. TRABAJO EXTRA.'!F99</f>
        <v>Unidad</v>
      </c>
      <c r="L316" s="1034"/>
      <c r="M316" s="1034"/>
      <c r="N316" s="1035"/>
      <c r="O316" s="1036"/>
      <c r="P316" s="1129"/>
      <c r="Q316" s="1132"/>
    </row>
    <row r="317" spans="1:17" ht="17.25" thickBot="1" x14ac:dyDescent="0.35">
      <c r="A317" s="1020"/>
      <c r="B317" s="1022"/>
      <c r="C317" s="1021"/>
      <c r="D317" s="1021"/>
      <c r="E317" s="1022"/>
      <c r="F317" s="1022"/>
      <c r="G317" s="1023"/>
      <c r="H317" s="1021"/>
      <c r="I317" s="1024"/>
      <c r="J317" s="1024"/>
      <c r="K317" s="1024"/>
      <c r="L317" s="1021"/>
      <c r="M317" s="1021"/>
      <c r="N317" s="1025"/>
      <c r="O317" s="1026"/>
      <c r="P317" s="1128"/>
    </row>
    <row r="318" spans="1:17" ht="17.25" thickBot="1" x14ac:dyDescent="0.35">
      <c r="A318" s="1020"/>
      <c r="B318" s="1389" t="s">
        <v>343</v>
      </c>
      <c r="C318" s="1390"/>
      <c r="D318" s="1390"/>
      <c r="E318" s="1390"/>
      <c r="F318" s="1390"/>
      <c r="G318" s="1391"/>
      <c r="H318" s="1021"/>
      <c r="I318" s="1024"/>
      <c r="J318" s="1024"/>
      <c r="K318" s="1024"/>
      <c r="L318" s="1021"/>
      <c r="M318" s="1021"/>
      <c r="N318" s="1025"/>
      <c r="O318" s="1026"/>
      <c r="P318" s="1128"/>
    </row>
    <row r="319" spans="1:17" ht="16.5" x14ac:dyDescent="0.3">
      <c r="A319" s="1020"/>
      <c r="B319" s="1042" t="s">
        <v>49</v>
      </c>
      <c r="C319" s="1406" t="s">
        <v>341</v>
      </c>
      <c r="D319" s="1407"/>
      <c r="E319" s="1041" t="s">
        <v>380</v>
      </c>
      <c r="F319" s="1042" t="s">
        <v>25</v>
      </c>
      <c r="G319" s="1043" t="s">
        <v>24</v>
      </c>
      <c r="H319" s="1044"/>
      <c r="I319" s="1039" t="s">
        <v>342</v>
      </c>
      <c r="J319" s="1040"/>
      <c r="K319" s="1156" t="s">
        <v>27</v>
      </c>
      <c r="L319" s="1045" t="s">
        <v>381</v>
      </c>
      <c r="M319" s="1021"/>
      <c r="N319" s="1025"/>
      <c r="O319" s="1026"/>
      <c r="P319" s="1128"/>
    </row>
    <row r="320" spans="1:17" ht="16.5" x14ac:dyDescent="0.3">
      <c r="A320" s="1020"/>
      <c r="B320" s="1060"/>
      <c r="C320" s="1402"/>
      <c r="D320" s="1403"/>
      <c r="E320" s="1046"/>
      <c r="F320" s="1047"/>
      <c r="G320" s="1048"/>
      <c r="H320" s="1049"/>
      <c r="I320" s="1050">
        <v>9</v>
      </c>
      <c r="J320" s="1051"/>
      <c r="K320" s="1157">
        <f>+F320*I320</f>
        <v>0</v>
      </c>
      <c r="L320" s="1052">
        <f>E320*I320</f>
        <v>0</v>
      </c>
      <c r="M320" s="1021"/>
      <c r="N320" s="1025"/>
      <c r="O320" s="1026"/>
      <c r="P320" s="1128"/>
    </row>
    <row r="321" spans="1:16" ht="16.5" x14ac:dyDescent="0.3">
      <c r="A321" s="1020"/>
      <c r="B321" s="1060"/>
      <c r="C321" s="1415"/>
      <c r="D321" s="1405"/>
      <c r="E321" s="1046"/>
      <c r="F321" s="1047"/>
      <c r="G321" s="1048"/>
      <c r="H321" s="1049"/>
      <c r="I321" s="1050">
        <f>IF(C321=0,0,VLOOKUP(C321,Tabla1[],3,FALSE))</f>
        <v>0</v>
      </c>
      <c r="J321" s="1051"/>
      <c r="K321" s="1157">
        <f t="shared" ref="K321:K330" si="44">+F321*I321</f>
        <v>0</v>
      </c>
      <c r="L321" s="1052">
        <f t="shared" ref="L321:L330" si="45">E321*I321</f>
        <v>0</v>
      </c>
      <c r="M321" s="1021"/>
      <c r="N321" s="1025"/>
      <c r="O321" s="1026"/>
      <c r="P321" s="1128"/>
    </row>
    <row r="322" spans="1:16" ht="16.5" x14ac:dyDescent="0.3">
      <c r="A322" s="1020"/>
      <c r="B322" s="1060"/>
      <c r="C322" s="1404"/>
      <c r="D322" s="1405"/>
      <c r="E322" s="1046"/>
      <c r="F322" s="1047"/>
      <c r="G322" s="1048"/>
      <c r="H322" s="1049"/>
      <c r="I322" s="1050">
        <f>IF(C322=0,0,VLOOKUP(C322,Tabla1[],3,FALSE))</f>
        <v>0</v>
      </c>
      <c r="J322" s="1051"/>
      <c r="K322" s="1157">
        <f t="shared" si="44"/>
        <v>0</v>
      </c>
      <c r="L322" s="1052">
        <f t="shared" si="45"/>
        <v>0</v>
      </c>
      <c r="M322" s="1021"/>
      <c r="N322" s="1025"/>
      <c r="O322" s="1026"/>
      <c r="P322" s="1128"/>
    </row>
    <row r="323" spans="1:16" ht="16.5" x14ac:dyDescent="0.3">
      <c r="A323" s="1020"/>
      <c r="B323" s="1060"/>
      <c r="C323" s="1411"/>
      <c r="D323" s="1411"/>
      <c r="E323" s="1046"/>
      <c r="F323" s="1047"/>
      <c r="G323" s="1048"/>
      <c r="H323" s="1049"/>
      <c r="I323" s="1050">
        <f>IF(C323=0,0,VLOOKUP(C323,Tabla1[],3,FALSE))</f>
        <v>0</v>
      </c>
      <c r="J323" s="1051"/>
      <c r="K323" s="1157">
        <f t="shared" si="44"/>
        <v>0</v>
      </c>
      <c r="L323" s="1052">
        <f t="shared" si="45"/>
        <v>0</v>
      </c>
      <c r="M323" s="1021"/>
      <c r="N323" s="1025"/>
      <c r="O323" s="1026"/>
      <c r="P323" s="1128"/>
    </row>
    <row r="324" spans="1:16" ht="16.5" x14ac:dyDescent="0.3">
      <c r="A324" s="1020"/>
      <c r="B324" s="1060"/>
      <c r="C324" s="1413"/>
      <c r="D324" s="1413"/>
      <c r="E324" s="1046"/>
      <c r="F324" s="1047"/>
      <c r="G324" s="1048"/>
      <c r="H324" s="1049"/>
      <c r="I324" s="1050">
        <f>IF(C324=0,0,VLOOKUP(C324,Tabla1[],3,FALSE))</f>
        <v>0</v>
      </c>
      <c r="J324" s="1051"/>
      <c r="K324" s="1157">
        <f t="shared" si="44"/>
        <v>0</v>
      </c>
      <c r="L324" s="1052">
        <f t="shared" si="45"/>
        <v>0</v>
      </c>
      <c r="M324" s="1021"/>
      <c r="N324" s="1025"/>
      <c r="O324" s="1026"/>
      <c r="P324" s="1128"/>
    </row>
    <row r="325" spans="1:16" ht="16.5" x14ac:dyDescent="0.3">
      <c r="A325" s="1020"/>
      <c r="B325" s="1060"/>
      <c r="C325" s="1413"/>
      <c r="D325" s="1413"/>
      <c r="E325" s="1046"/>
      <c r="F325" s="1047"/>
      <c r="G325" s="1048"/>
      <c r="H325" s="1049"/>
      <c r="I325" s="1050">
        <f>IF(C325=0,0,VLOOKUP(C325,Tabla1[],3,FALSE))</f>
        <v>0</v>
      </c>
      <c r="J325" s="1051"/>
      <c r="K325" s="1157">
        <f t="shared" si="44"/>
        <v>0</v>
      </c>
      <c r="L325" s="1052">
        <f t="shared" si="45"/>
        <v>0</v>
      </c>
      <c r="M325" s="1021"/>
      <c r="N325" s="1025"/>
      <c r="O325" s="1026"/>
      <c r="P325" s="1128"/>
    </row>
    <row r="326" spans="1:16" ht="16.5" x14ac:dyDescent="0.3">
      <c r="A326" s="1020"/>
      <c r="B326" s="1060"/>
      <c r="C326" s="1413"/>
      <c r="D326" s="1413"/>
      <c r="E326" s="1046"/>
      <c r="F326" s="1047"/>
      <c r="G326" s="1048"/>
      <c r="H326" s="1049"/>
      <c r="I326" s="1050">
        <f>IF(C326=0,0,VLOOKUP(C326,Tabla1[],3,FALSE))</f>
        <v>0</v>
      </c>
      <c r="J326" s="1051"/>
      <c r="K326" s="1157">
        <f t="shared" si="44"/>
        <v>0</v>
      </c>
      <c r="L326" s="1052">
        <f t="shared" si="45"/>
        <v>0</v>
      </c>
      <c r="M326" s="1021"/>
      <c r="N326" s="1025"/>
      <c r="O326" s="1026"/>
      <c r="P326" s="1128"/>
    </row>
    <row r="327" spans="1:16" ht="16.5" x14ac:dyDescent="0.3">
      <c r="A327" s="1020"/>
      <c r="B327" s="1060"/>
      <c r="C327" s="1413"/>
      <c r="D327" s="1413"/>
      <c r="E327" s="1046"/>
      <c r="F327" s="1047"/>
      <c r="G327" s="1048"/>
      <c r="H327" s="1049"/>
      <c r="I327" s="1050">
        <f>IF(C327=0,0,VLOOKUP(C327,Tabla1[],3,FALSE))</f>
        <v>0</v>
      </c>
      <c r="J327" s="1051"/>
      <c r="K327" s="1157">
        <f t="shared" si="44"/>
        <v>0</v>
      </c>
      <c r="L327" s="1052">
        <f t="shared" si="45"/>
        <v>0</v>
      </c>
      <c r="M327" s="1021"/>
      <c r="N327" s="1025"/>
      <c r="O327" s="1026"/>
      <c r="P327" s="1128"/>
    </row>
    <row r="328" spans="1:16" ht="16.5" x14ac:dyDescent="0.3">
      <c r="A328" s="1020"/>
      <c r="B328" s="1060"/>
      <c r="C328" s="1413"/>
      <c r="D328" s="1413"/>
      <c r="E328" s="1046"/>
      <c r="F328" s="1047"/>
      <c r="G328" s="1048"/>
      <c r="H328" s="1049"/>
      <c r="I328" s="1050">
        <f>IF(C328=0,0,VLOOKUP(C328,Tabla1[],3,FALSE))</f>
        <v>0</v>
      </c>
      <c r="J328" s="1051"/>
      <c r="K328" s="1157">
        <f t="shared" si="44"/>
        <v>0</v>
      </c>
      <c r="L328" s="1052">
        <f t="shared" si="45"/>
        <v>0</v>
      </c>
      <c r="M328" s="1021"/>
      <c r="N328" s="1025"/>
      <c r="O328" s="1026"/>
      <c r="P328" s="1128"/>
    </row>
    <row r="329" spans="1:16" s="1131" customFormat="1" ht="16.5" x14ac:dyDescent="0.3">
      <c r="A329" s="1020"/>
      <c r="B329" s="1060"/>
      <c r="C329" s="1413"/>
      <c r="D329" s="1413"/>
      <c r="E329" s="1046"/>
      <c r="F329" s="1047"/>
      <c r="G329" s="1048"/>
      <c r="H329" s="1049"/>
      <c r="I329" s="1050">
        <f>IF(C329=0,0,VLOOKUP(C329,Tabla1[],3,FALSE))</f>
        <v>0</v>
      </c>
      <c r="J329" s="1051"/>
      <c r="K329" s="1157">
        <f t="shared" si="44"/>
        <v>0</v>
      </c>
      <c r="L329" s="1052">
        <f t="shared" si="45"/>
        <v>0</v>
      </c>
      <c r="M329" s="1021"/>
      <c r="N329" s="1025"/>
      <c r="O329" s="1026"/>
      <c r="P329" s="1128"/>
    </row>
    <row r="330" spans="1:16" s="1131" customFormat="1" ht="16.5" x14ac:dyDescent="0.3">
      <c r="A330" s="1020"/>
      <c r="B330" s="1060"/>
      <c r="C330" s="1413"/>
      <c r="D330" s="1413"/>
      <c r="E330" s="1046"/>
      <c r="F330" s="1047"/>
      <c r="G330" s="1048"/>
      <c r="H330" s="1049"/>
      <c r="I330" s="1050">
        <f>IF(C330=0,0,VLOOKUP(C330,Tabla1[],3,FALSE))</f>
        <v>0</v>
      </c>
      <c r="J330" s="1051"/>
      <c r="K330" s="1157">
        <f t="shared" si="44"/>
        <v>0</v>
      </c>
      <c r="L330" s="1052">
        <f t="shared" si="45"/>
        <v>0</v>
      </c>
      <c r="M330" s="1021"/>
      <c r="N330" s="1025"/>
      <c r="O330" s="1026"/>
      <c r="P330" s="1128"/>
    </row>
    <row r="331" spans="1:16" s="1131" customFormat="1" ht="17.25" thickBot="1" x14ac:dyDescent="0.35">
      <c r="A331" s="1020"/>
      <c r="B331" s="1022"/>
      <c r="C331" s="1021"/>
      <c r="D331" s="1021"/>
      <c r="E331" s="1022"/>
      <c r="F331" s="1022"/>
      <c r="G331" s="1023"/>
      <c r="H331" s="1021"/>
      <c r="I331" s="1024"/>
      <c r="J331" s="1024"/>
      <c r="K331" s="1024"/>
      <c r="L331" s="1021"/>
      <c r="M331" s="1021"/>
      <c r="N331" s="1025"/>
      <c r="O331" s="1026"/>
      <c r="P331" s="1128"/>
    </row>
    <row r="332" spans="1:16" s="1131" customFormat="1" ht="17.25" thickBot="1" x14ac:dyDescent="0.35">
      <c r="A332" s="1020"/>
      <c r="B332" s="1022"/>
      <c r="C332" s="1021"/>
      <c r="D332" s="1021"/>
      <c r="E332" s="1022"/>
      <c r="F332" s="1408" t="s">
        <v>344</v>
      </c>
      <c r="G332" s="1409"/>
      <c r="H332" s="1409"/>
      <c r="I332" s="1410"/>
      <c r="J332" s="1024"/>
      <c r="K332" s="1158">
        <f>+SUM(K320:K330)</f>
        <v>0</v>
      </c>
      <c r="L332" s="1055">
        <f>+SUM(L320:L330)</f>
        <v>0</v>
      </c>
      <c r="M332" s="1021"/>
      <c r="N332" s="1025"/>
      <c r="O332" s="1026"/>
      <c r="P332" s="1128"/>
    </row>
    <row r="333" spans="1:16" s="1131" customFormat="1" ht="17.25" thickBot="1" x14ac:dyDescent="0.35">
      <c r="A333" s="1020"/>
      <c r="B333" s="1022"/>
      <c r="C333" s="1021"/>
      <c r="D333" s="1021"/>
      <c r="E333" s="1022"/>
      <c r="F333" s="1022"/>
      <c r="G333" s="1023"/>
      <c r="H333" s="1021"/>
      <c r="I333" s="1024"/>
      <c r="J333" s="1024"/>
      <c r="K333" s="1024"/>
      <c r="L333" s="1021"/>
      <c r="M333" s="1021"/>
      <c r="N333" s="1025"/>
      <c r="O333" s="1026"/>
      <c r="P333" s="1128"/>
    </row>
    <row r="334" spans="1:16" s="1131" customFormat="1" ht="17.25" thickBot="1" x14ac:dyDescent="0.35">
      <c r="A334" s="1020"/>
      <c r="B334" s="1389" t="s">
        <v>382</v>
      </c>
      <c r="C334" s="1390"/>
      <c r="D334" s="1390"/>
      <c r="E334" s="1390"/>
      <c r="F334" s="1390"/>
      <c r="G334" s="1391"/>
      <c r="H334" s="1021"/>
      <c r="I334" s="1024"/>
      <c r="J334" s="1024"/>
      <c r="K334" s="1024"/>
      <c r="L334" s="1021"/>
      <c r="M334" s="1021"/>
      <c r="N334" s="1025"/>
      <c r="O334" s="1026"/>
      <c r="P334" s="1128"/>
    </row>
    <row r="335" spans="1:16" s="1131" customFormat="1" ht="16.5" x14ac:dyDescent="0.3">
      <c r="A335" s="1020"/>
      <c r="B335" s="1056" t="s">
        <v>49</v>
      </c>
      <c r="C335" s="1392" t="s">
        <v>341</v>
      </c>
      <c r="D335" s="1393"/>
      <c r="E335" s="1041" t="s">
        <v>380</v>
      </c>
      <c r="F335" s="1056" t="s">
        <v>25</v>
      </c>
      <c r="G335" s="1043" t="s">
        <v>24</v>
      </c>
      <c r="H335" s="1038"/>
      <c r="I335" s="1039" t="s">
        <v>342</v>
      </c>
      <c r="J335" s="1040"/>
      <c r="K335" s="1039" t="s">
        <v>27</v>
      </c>
      <c r="L335" s="1045" t="s">
        <v>381</v>
      </c>
      <c r="M335" s="1021"/>
      <c r="N335" s="1025"/>
      <c r="O335" s="1026"/>
      <c r="P335" s="1128"/>
    </row>
    <row r="336" spans="1:16" s="1131" customFormat="1" ht="16.5" x14ac:dyDescent="0.3">
      <c r="A336" s="1020"/>
      <c r="B336" s="1060"/>
      <c r="C336" s="1382"/>
      <c r="D336" s="1383"/>
      <c r="E336" s="1046"/>
      <c r="F336" s="1047"/>
      <c r="G336" s="1048"/>
      <c r="H336" s="1049"/>
      <c r="I336" s="1050">
        <f>IF(C336=0,0,VLOOKUP(C336,Tabla3[],3,FALSE))</f>
        <v>0</v>
      </c>
      <c r="J336" s="1024"/>
      <c r="K336" s="1157">
        <f>+F336*I336</f>
        <v>0</v>
      </c>
      <c r="L336" s="1052">
        <f>E336*I336</f>
        <v>0</v>
      </c>
      <c r="M336" s="1021"/>
      <c r="N336" s="1025"/>
      <c r="O336" s="1026"/>
      <c r="P336" s="1128"/>
    </row>
    <row r="337" spans="1:16" s="1131" customFormat="1" ht="16.5" x14ac:dyDescent="0.3">
      <c r="A337" s="1020"/>
      <c r="B337" s="1060"/>
      <c r="C337" s="1382"/>
      <c r="D337" s="1383"/>
      <c r="E337" s="1057"/>
      <c r="F337" s="1053"/>
      <c r="G337" s="1054"/>
      <c r="H337" s="1021"/>
      <c r="I337" s="1050">
        <f>IF(C337=0,0,VLOOKUP(C337,Tabla3[],3,FALSE))</f>
        <v>0</v>
      </c>
      <c r="J337" s="1024"/>
      <c r="K337" s="1157">
        <f t="shared" ref="K337:K339" si="46">+F337*I337</f>
        <v>0</v>
      </c>
      <c r="L337" s="1052">
        <f t="shared" ref="L337:L339" si="47">E337*I337</f>
        <v>0</v>
      </c>
      <c r="M337" s="1021"/>
      <c r="N337" s="1025"/>
      <c r="O337" s="1026"/>
      <c r="P337" s="1128"/>
    </row>
    <row r="338" spans="1:16" s="1131" customFormat="1" ht="16.5" x14ac:dyDescent="0.3">
      <c r="A338" s="1020"/>
      <c r="B338" s="1060"/>
      <c r="C338" s="1382"/>
      <c r="D338" s="1383"/>
      <c r="E338" s="1057"/>
      <c r="F338" s="1053"/>
      <c r="G338" s="1054"/>
      <c r="H338" s="1021"/>
      <c r="I338" s="1050">
        <f>IF(C338=0,0,VLOOKUP(C338,Tabla3[],3,FALSE))</f>
        <v>0</v>
      </c>
      <c r="J338" s="1024"/>
      <c r="K338" s="1157">
        <f t="shared" si="46"/>
        <v>0</v>
      </c>
      <c r="L338" s="1052">
        <f t="shared" si="47"/>
        <v>0</v>
      </c>
      <c r="M338" s="1021"/>
      <c r="N338" s="1025"/>
      <c r="O338" s="1026"/>
      <c r="P338" s="1128"/>
    </row>
    <row r="339" spans="1:16" s="1131" customFormat="1" ht="16.5" x14ac:dyDescent="0.3">
      <c r="A339" s="1020"/>
      <c r="B339" s="1060"/>
      <c r="C339" s="1384"/>
      <c r="D339" s="1385"/>
      <c r="E339" s="1057"/>
      <c r="F339" s="1053"/>
      <c r="G339" s="1054"/>
      <c r="H339" s="1021"/>
      <c r="I339" s="1050">
        <f>IF(C339=0,0,VLOOKUP(C339,Tabla3[],3,FALSE))</f>
        <v>0</v>
      </c>
      <c r="J339" s="1024"/>
      <c r="K339" s="1157">
        <f t="shared" si="46"/>
        <v>0</v>
      </c>
      <c r="L339" s="1052">
        <f t="shared" si="47"/>
        <v>0</v>
      </c>
      <c r="M339" s="1021"/>
      <c r="N339" s="1025"/>
      <c r="O339" s="1026"/>
      <c r="P339" s="1128"/>
    </row>
    <row r="340" spans="1:16" s="1131" customFormat="1" ht="17.25" thickBot="1" x14ac:dyDescent="0.35">
      <c r="A340" s="1020"/>
      <c r="B340" s="1022"/>
      <c r="C340" s="1021"/>
      <c r="D340" s="1021"/>
      <c r="E340" s="1022"/>
      <c r="F340" s="1022"/>
      <c r="G340" s="1023"/>
      <c r="H340" s="1021"/>
      <c r="I340" s="1024"/>
      <c r="J340" s="1024"/>
      <c r="K340" s="1024"/>
      <c r="L340" s="1021"/>
      <c r="M340" s="1021"/>
      <c r="N340" s="1025"/>
      <c r="O340" s="1026"/>
      <c r="P340" s="1128"/>
    </row>
    <row r="341" spans="1:16" s="1131" customFormat="1" ht="17.25" thickBot="1" x14ac:dyDescent="0.35">
      <c r="A341" s="1020"/>
      <c r="B341" s="1022"/>
      <c r="C341" s="1021"/>
      <c r="D341" s="1021"/>
      <c r="E341" s="1022"/>
      <c r="F341" s="1408" t="s">
        <v>387</v>
      </c>
      <c r="G341" s="1409"/>
      <c r="H341" s="1409"/>
      <c r="I341" s="1410"/>
      <c r="J341" s="1024"/>
      <c r="K341" s="1158">
        <f>+SUM(K336:K339)</f>
        <v>0</v>
      </c>
      <c r="L341" s="1055">
        <f>+SUM(L336:L339)</f>
        <v>0</v>
      </c>
      <c r="M341" s="1021"/>
      <c r="N341" s="1025"/>
      <c r="O341" s="1026"/>
      <c r="P341" s="1128"/>
    </row>
    <row r="342" spans="1:16" s="1131" customFormat="1" ht="17.25" thickBot="1" x14ac:dyDescent="0.35">
      <c r="A342" s="1020"/>
      <c r="B342" s="1022"/>
      <c r="C342" s="1021"/>
      <c r="D342" s="1021"/>
      <c r="E342" s="1022"/>
      <c r="F342" s="1022"/>
      <c r="G342" s="1023"/>
      <c r="H342" s="1021"/>
      <c r="I342" s="1024"/>
      <c r="J342" s="1024"/>
      <c r="K342" s="1024"/>
      <c r="L342" s="1021"/>
      <c r="M342" s="1021"/>
      <c r="N342" s="1025"/>
      <c r="O342" s="1026"/>
      <c r="P342" s="1128"/>
    </row>
    <row r="343" spans="1:16" s="1131" customFormat="1" ht="17.25" thickBot="1" x14ac:dyDescent="0.35">
      <c r="A343" s="1020"/>
      <c r="B343" s="1389" t="s">
        <v>345</v>
      </c>
      <c r="C343" s="1390"/>
      <c r="D343" s="1390"/>
      <c r="E343" s="1390"/>
      <c r="F343" s="1390"/>
      <c r="G343" s="1391"/>
      <c r="H343" s="1021"/>
      <c r="I343" s="1024"/>
      <c r="J343" s="1024"/>
      <c r="K343" s="1024"/>
      <c r="L343" s="1021"/>
      <c r="M343" s="1021"/>
      <c r="N343" s="1025"/>
      <c r="O343" s="1026"/>
      <c r="P343" s="1128"/>
    </row>
    <row r="344" spans="1:16" s="1131" customFormat="1" ht="16.5" x14ac:dyDescent="0.3">
      <c r="A344" s="1020"/>
      <c r="B344" s="1056" t="s">
        <v>49</v>
      </c>
      <c r="C344" s="1392" t="s">
        <v>341</v>
      </c>
      <c r="D344" s="1393"/>
      <c r="E344" s="1041" t="s">
        <v>380</v>
      </c>
      <c r="F344" s="1056" t="s">
        <v>25</v>
      </c>
      <c r="G344" s="1043" t="s">
        <v>24</v>
      </c>
      <c r="H344" s="1038"/>
      <c r="I344" s="1039" t="s">
        <v>342</v>
      </c>
      <c r="J344" s="1040"/>
      <c r="K344" s="1039" t="s">
        <v>27</v>
      </c>
      <c r="L344" s="1045" t="s">
        <v>381</v>
      </c>
      <c r="M344" s="1021"/>
      <c r="N344" s="1025"/>
      <c r="O344" s="1026"/>
      <c r="P344" s="1128"/>
    </row>
    <row r="345" spans="1:16" s="1131" customFormat="1" ht="33" customHeight="1" x14ac:dyDescent="0.3">
      <c r="A345" s="1020"/>
      <c r="B345" s="1060">
        <v>1</v>
      </c>
      <c r="C345" s="1421" t="s">
        <v>943</v>
      </c>
      <c r="D345" s="1421"/>
      <c r="E345" s="1046">
        <f>I316</f>
        <v>2</v>
      </c>
      <c r="F345" s="1047">
        <f>ROUND(E345/I316,2)</f>
        <v>1</v>
      </c>
      <c r="G345" s="1050" t="str">
        <f>K316</f>
        <v>Unidad</v>
      </c>
      <c r="H345" s="1049"/>
      <c r="I345" s="1050">
        <v>2515</v>
      </c>
      <c r="J345" s="1024"/>
      <c r="K345" s="1157">
        <f>+F345*I345</f>
        <v>2515</v>
      </c>
      <c r="L345" s="1052">
        <f>E345*I345</f>
        <v>5030</v>
      </c>
      <c r="M345" s="1021"/>
      <c r="N345" s="1025"/>
      <c r="O345" s="1026"/>
      <c r="P345" s="1128"/>
    </row>
    <row r="346" spans="1:16" s="1131" customFormat="1" ht="16.5" x14ac:dyDescent="0.3">
      <c r="A346" s="1020"/>
      <c r="B346" s="1060"/>
      <c r="C346" s="1411"/>
      <c r="D346" s="1411"/>
      <c r="E346" s="1046"/>
      <c r="F346" s="1047"/>
      <c r="G346" s="1048"/>
      <c r="H346" s="1021"/>
      <c r="I346" s="1050">
        <f>IF(C346=0,0,VLOOKUP(C346,Tabla2[],3,FALSE))</f>
        <v>0</v>
      </c>
      <c r="J346" s="1024"/>
      <c r="K346" s="1157">
        <f>+F346*I346</f>
        <v>0</v>
      </c>
      <c r="L346" s="1052">
        <f t="shared" ref="L346:L347" si="48">E346*I346</f>
        <v>0</v>
      </c>
      <c r="M346" s="1021"/>
      <c r="N346" s="1025"/>
      <c r="O346" s="1026"/>
      <c r="P346" s="1128"/>
    </row>
    <row r="347" spans="1:16" s="1131" customFormat="1" ht="16.5" x14ac:dyDescent="0.3">
      <c r="A347" s="1020"/>
      <c r="B347" s="1060"/>
      <c r="C347" s="1412"/>
      <c r="D347" s="1412"/>
      <c r="E347" s="1046"/>
      <c r="F347" s="1053"/>
      <c r="G347" s="1048"/>
      <c r="H347" s="1021"/>
      <c r="I347" s="1050">
        <f>IF(C347=0,0,VLOOKUP(C347,Tabla2[],3,FALSE))</f>
        <v>0</v>
      </c>
      <c r="J347" s="1024"/>
      <c r="K347" s="1157">
        <f t="shared" ref="K347" si="49">+F347*I347</f>
        <v>0</v>
      </c>
      <c r="L347" s="1052">
        <f t="shared" si="48"/>
        <v>0</v>
      </c>
      <c r="M347" s="1021"/>
      <c r="N347" s="1025"/>
      <c r="O347" s="1026"/>
      <c r="P347" s="1128"/>
    </row>
    <row r="348" spans="1:16" s="1131" customFormat="1" ht="17.25" thickBot="1" x14ac:dyDescent="0.35">
      <c r="A348" s="1020"/>
      <c r="B348" s="1022"/>
      <c r="C348" s="1021"/>
      <c r="D348" s="1021"/>
      <c r="E348" s="1022"/>
      <c r="F348" s="1022"/>
      <c r="G348" s="1023"/>
      <c r="H348" s="1021"/>
      <c r="I348" s="1024"/>
      <c r="J348" s="1024"/>
      <c r="K348" s="1024"/>
      <c r="L348" s="1021"/>
      <c r="M348" s="1021"/>
      <c r="N348" s="1025"/>
      <c r="O348" s="1026"/>
      <c r="P348" s="1128"/>
    </row>
    <row r="349" spans="1:16" s="1131" customFormat="1" ht="17.25" thickBot="1" x14ac:dyDescent="0.35">
      <c r="A349" s="1020"/>
      <c r="B349" s="1022"/>
      <c r="C349" s="1021"/>
      <c r="D349" s="1021"/>
      <c r="E349" s="1022"/>
      <c r="F349" s="1408" t="s">
        <v>346</v>
      </c>
      <c r="G349" s="1409"/>
      <c r="H349" s="1409"/>
      <c r="I349" s="1410"/>
      <c r="J349" s="1024"/>
      <c r="K349" s="1158">
        <f>+SUM(K345:K347)</f>
        <v>2515</v>
      </c>
      <c r="L349" s="1055">
        <f>+SUM(L345:L347)</f>
        <v>5030</v>
      </c>
      <c r="M349" s="1021"/>
      <c r="N349" s="1025"/>
      <c r="O349" s="1026"/>
      <c r="P349" s="1128"/>
    </row>
    <row r="350" spans="1:16" s="1131" customFormat="1" ht="16.5" x14ac:dyDescent="0.3">
      <c r="A350" s="1020"/>
      <c r="B350" s="1022"/>
      <c r="C350" s="1021"/>
      <c r="D350" s="1021"/>
      <c r="E350" s="1022"/>
      <c r="F350" s="1022"/>
      <c r="G350" s="1023"/>
      <c r="H350" s="1021"/>
      <c r="I350" s="1024"/>
      <c r="J350" s="1024"/>
      <c r="K350" s="1024"/>
      <c r="L350" s="1021"/>
      <c r="M350" s="1021"/>
      <c r="N350" s="1025"/>
      <c r="O350" s="1026"/>
      <c r="P350" s="1128"/>
    </row>
    <row r="351" spans="1:16" s="1131" customFormat="1" ht="15" customHeight="1" thickBot="1" x14ac:dyDescent="0.35">
      <c r="A351" s="1020"/>
      <c r="B351" s="1022"/>
      <c r="C351" s="1021"/>
      <c r="D351" s="1021"/>
      <c r="E351" s="1022"/>
      <c r="F351" s="1022"/>
      <c r="G351" s="1023"/>
      <c r="H351" s="1021"/>
      <c r="I351" s="1024"/>
      <c r="J351" s="1024"/>
      <c r="K351" s="1024"/>
      <c r="L351" s="1021"/>
      <c r="M351" s="1021"/>
      <c r="N351" s="1025"/>
      <c r="O351" s="1026"/>
      <c r="P351" s="1128"/>
    </row>
    <row r="352" spans="1:16" s="1131" customFormat="1" ht="17.25" thickBot="1" x14ac:dyDescent="0.35">
      <c r="A352" s="1020"/>
      <c r="B352" s="1022"/>
      <c r="C352" s="1021"/>
      <c r="D352" s="1021"/>
      <c r="E352" s="1022"/>
      <c r="F352" s="1408" t="s">
        <v>388</v>
      </c>
      <c r="G352" s="1409"/>
      <c r="H352" s="1409"/>
      <c r="I352" s="1410"/>
      <c r="J352" s="1024"/>
      <c r="K352" s="1158">
        <f>(+K332+K341+K349)</f>
        <v>2515</v>
      </c>
      <c r="L352" s="1055">
        <f>(+L332+L341+L349)</f>
        <v>5030</v>
      </c>
      <c r="M352" s="1021"/>
      <c r="N352" s="1065"/>
      <c r="O352" s="1066"/>
      <c r="P352" s="1130"/>
    </row>
    <row r="353" spans="1:17" s="1131" customFormat="1" ht="7.5" customHeight="1" thickBot="1" x14ac:dyDescent="0.35">
      <c r="A353" s="1020"/>
      <c r="B353" s="1022"/>
      <c r="C353" s="1021"/>
      <c r="D353" s="1021"/>
      <c r="E353" s="1022"/>
      <c r="F353" s="1022"/>
      <c r="G353" s="1023"/>
      <c r="H353" s="1021"/>
      <c r="I353" s="1024"/>
      <c r="J353" s="1024"/>
      <c r="K353" s="1024"/>
      <c r="L353" s="1021"/>
      <c r="M353" s="1021"/>
      <c r="N353" s="1065"/>
      <c r="O353" s="1067"/>
      <c r="P353" s="1130"/>
    </row>
    <row r="354" spans="1:17" s="1131" customFormat="1" ht="17.25" thickBot="1" x14ac:dyDescent="0.35">
      <c r="A354" s="1020"/>
      <c r="B354" s="1022"/>
      <c r="C354" s="1021"/>
      <c r="D354" s="1021"/>
      <c r="E354" s="1022"/>
      <c r="F354" s="1408" t="s">
        <v>384</v>
      </c>
      <c r="G354" s="1409"/>
      <c r="H354" s="1409"/>
      <c r="I354" s="1410"/>
      <c r="J354" s="1024"/>
      <c r="K354" s="1158">
        <f>K352*$N$2</f>
        <v>1006</v>
      </c>
      <c r="L354" s="1055">
        <f>L352*$N$2</f>
        <v>2012</v>
      </c>
      <c r="M354" s="1021"/>
      <c r="N354" s="1025"/>
      <c r="O354" s="1026"/>
      <c r="P354" s="1128"/>
    </row>
    <row r="355" spans="1:17" s="1131" customFormat="1" ht="7.5" customHeight="1" thickBot="1" x14ac:dyDescent="0.35">
      <c r="A355" s="1020"/>
      <c r="B355" s="1022"/>
      <c r="C355" s="1021"/>
      <c r="D355" s="1021"/>
      <c r="E355" s="1022"/>
      <c r="F355" s="1022"/>
      <c r="G355" s="1023"/>
      <c r="H355" s="1021"/>
      <c r="I355" s="1024"/>
      <c r="J355" s="1024"/>
      <c r="K355" s="1024"/>
      <c r="L355" s="1021"/>
      <c r="M355" s="1021"/>
      <c r="N355" s="1025"/>
      <c r="O355" s="1026"/>
      <c r="P355" s="1128"/>
    </row>
    <row r="356" spans="1:17" s="1131" customFormat="1" ht="17.25" thickBot="1" x14ac:dyDescent="0.35">
      <c r="A356" s="1020"/>
      <c r="B356" s="1022"/>
      <c r="C356" s="1021"/>
      <c r="D356" s="1021"/>
      <c r="E356" s="1022"/>
      <c r="F356" s="1408" t="s">
        <v>385</v>
      </c>
      <c r="G356" s="1409"/>
      <c r="H356" s="1409"/>
      <c r="I356" s="1410"/>
      <c r="J356" s="1024"/>
      <c r="K356" s="1158">
        <f>+K352+K354</f>
        <v>3521</v>
      </c>
      <c r="L356" s="1055">
        <f>+L352+L354</f>
        <v>7042</v>
      </c>
      <c r="M356" s="1021"/>
      <c r="N356" s="1025"/>
      <c r="O356" s="1026"/>
      <c r="P356" s="1128"/>
    </row>
    <row r="357" spans="1:17" s="1131" customFormat="1" ht="17.25" thickBot="1" x14ac:dyDescent="0.35">
      <c r="A357" s="1020"/>
      <c r="B357" s="1022"/>
      <c r="C357" s="1021"/>
      <c r="D357" s="1021"/>
      <c r="E357" s="1022"/>
      <c r="F357" s="1061"/>
      <c r="G357" s="1062"/>
      <c r="H357" s="1063"/>
      <c r="I357" s="1064"/>
      <c r="J357" s="1024"/>
      <c r="K357" s="1159"/>
      <c r="L357" s="1068">
        <f>L356/I316</f>
        <v>3521</v>
      </c>
      <c r="M357" s="1069">
        <f>(K356-L357)*I316</f>
        <v>0</v>
      </c>
      <c r="N357" s="1025"/>
      <c r="O357" s="1026"/>
      <c r="P357" s="1128"/>
    </row>
    <row r="361" spans="1:17" ht="16.5" x14ac:dyDescent="0.3">
      <c r="A361" s="1020"/>
      <c r="B361" s="1105" t="s">
        <v>379</v>
      </c>
      <c r="C361" s="1038"/>
      <c r="D361" s="1414" t="s">
        <v>341</v>
      </c>
      <c r="E361" s="1414"/>
      <c r="F361" s="1414"/>
      <c r="G361" s="1414"/>
      <c r="H361" s="1038"/>
      <c r="I361" s="1039" t="s">
        <v>25</v>
      </c>
      <c r="J361" s="1040"/>
      <c r="K361" s="1039" t="s">
        <v>24</v>
      </c>
      <c r="L361" s="1021"/>
      <c r="M361" s="1021"/>
      <c r="N361" s="1025"/>
      <c r="O361" s="1026"/>
      <c r="P361" s="1128"/>
    </row>
    <row r="362" spans="1:17" s="1037" customFormat="1" ht="30.75" customHeight="1" x14ac:dyDescent="0.25">
      <c r="A362" s="1033"/>
      <c r="B362" s="1074">
        <f>'(01)A. TRABAJO EXTRA.'!B101</f>
        <v>801.01</v>
      </c>
      <c r="C362" s="1034"/>
      <c r="D362" s="1400" t="str">
        <f>'(01)A. TRABAJO EXTRA.'!C101</f>
        <v>VENTANAS DE METAL + VIDRIOS</v>
      </c>
      <c r="E362" s="1401"/>
      <c r="F362" s="1401"/>
      <c r="G362" s="1401"/>
      <c r="H362" s="1075"/>
      <c r="I362" s="1074">
        <f>'(01)A. TRABAJO EXTRA.'!G101</f>
        <v>35.6</v>
      </c>
      <c r="J362" s="1076"/>
      <c r="K362" s="1155" t="str">
        <f>'(01)A. TRABAJO EXTRA.'!F101</f>
        <v>m²</v>
      </c>
      <c r="L362" s="1034"/>
      <c r="M362" s="1034"/>
      <c r="N362" s="1035"/>
      <c r="O362" s="1036"/>
      <c r="P362" s="1129"/>
      <c r="Q362" s="1132"/>
    </row>
    <row r="363" spans="1:17" ht="17.25" thickBot="1" x14ac:dyDescent="0.35">
      <c r="A363" s="1020"/>
      <c r="B363" s="1022"/>
      <c r="C363" s="1021"/>
      <c r="D363" s="1021"/>
      <c r="E363" s="1022"/>
      <c r="F363" s="1022"/>
      <c r="G363" s="1023"/>
      <c r="H363" s="1021"/>
      <c r="I363" s="1024"/>
      <c r="J363" s="1024"/>
      <c r="K363" s="1024"/>
      <c r="L363" s="1021"/>
      <c r="M363" s="1021"/>
      <c r="N363" s="1025"/>
      <c r="O363" s="1026"/>
      <c r="P363" s="1128"/>
    </row>
    <row r="364" spans="1:17" ht="17.25" thickBot="1" x14ac:dyDescent="0.35">
      <c r="A364" s="1020"/>
      <c r="B364" s="1389" t="s">
        <v>343</v>
      </c>
      <c r="C364" s="1390"/>
      <c r="D364" s="1390"/>
      <c r="E364" s="1390"/>
      <c r="F364" s="1390"/>
      <c r="G364" s="1391"/>
      <c r="H364" s="1021"/>
      <c r="I364" s="1024"/>
      <c r="J364" s="1024"/>
      <c r="K364" s="1024"/>
      <c r="L364" s="1021"/>
      <c r="M364" s="1021"/>
      <c r="N364" s="1025"/>
      <c r="O364" s="1026"/>
      <c r="P364" s="1128"/>
    </row>
    <row r="365" spans="1:17" ht="16.5" x14ac:dyDescent="0.3">
      <c r="A365" s="1020"/>
      <c r="B365" s="1042" t="s">
        <v>49</v>
      </c>
      <c r="C365" s="1406" t="s">
        <v>341</v>
      </c>
      <c r="D365" s="1407"/>
      <c r="E365" s="1041" t="s">
        <v>380</v>
      </c>
      <c r="F365" s="1042" t="s">
        <v>25</v>
      </c>
      <c r="G365" s="1043" t="s">
        <v>24</v>
      </c>
      <c r="H365" s="1044"/>
      <c r="I365" s="1039" t="s">
        <v>342</v>
      </c>
      <c r="J365" s="1040"/>
      <c r="K365" s="1156" t="s">
        <v>27</v>
      </c>
      <c r="L365" s="1045" t="s">
        <v>381</v>
      </c>
      <c r="M365" s="1021"/>
      <c r="N365" s="1025"/>
      <c r="O365" s="1026"/>
      <c r="P365" s="1128"/>
    </row>
    <row r="366" spans="1:17" ht="16.5" x14ac:dyDescent="0.3">
      <c r="A366" s="1020"/>
      <c r="B366" s="1060"/>
      <c r="C366" s="1402"/>
      <c r="D366" s="1403"/>
      <c r="E366" s="1046"/>
      <c r="F366" s="1047"/>
      <c r="G366" s="1048"/>
      <c r="H366" s="1049"/>
      <c r="I366" s="1050">
        <v>9</v>
      </c>
      <c r="J366" s="1051"/>
      <c r="K366" s="1157">
        <f>+F366*I366</f>
        <v>0</v>
      </c>
      <c r="L366" s="1052">
        <f>E366*I366</f>
        <v>0</v>
      </c>
      <c r="M366" s="1021"/>
      <c r="N366" s="1025"/>
      <c r="O366" s="1026"/>
      <c r="P366" s="1128"/>
    </row>
    <row r="367" spans="1:17" ht="16.5" x14ac:dyDescent="0.3">
      <c r="A367" s="1020"/>
      <c r="B367" s="1060"/>
      <c r="C367" s="1415"/>
      <c r="D367" s="1405"/>
      <c r="E367" s="1046"/>
      <c r="F367" s="1047"/>
      <c r="G367" s="1048"/>
      <c r="H367" s="1049"/>
      <c r="I367" s="1050">
        <f>IF(C367=0,0,VLOOKUP(C367,Tabla1[],3,FALSE))</f>
        <v>0</v>
      </c>
      <c r="J367" s="1051"/>
      <c r="K367" s="1157">
        <f t="shared" ref="K367:K376" si="50">+F367*I367</f>
        <v>0</v>
      </c>
      <c r="L367" s="1052">
        <f t="shared" ref="L367:L376" si="51">E367*I367</f>
        <v>0</v>
      </c>
      <c r="M367" s="1021"/>
      <c r="N367" s="1025"/>
      <c r="O367" s="1026"/>
      <c r="P367" s="1128"/>
    </row>
    <row r="368" spans="1:17" ht="16.5" x14ac:dyDescent="0.3">
      <c r="A368" s="1020"/>
      <c r="B368" s="1060"/>
      <c r="C368" s="1404"/>
      <c r="D368" s="1405"/>
      <c r="E368" s="1046"/>
      <c r="F368" s="1047"/>
      <c r="G368" s="1048"/>
      <c r="H368" s="1049"/>
      <c r="I368" s="1050">
        <f>IF(C368=0,0,VLOOKUP(C368,Tabla1[],3,FALSE))</f>
        <v>0</v>
      </c>
      <c r="J368" s="1051"/>
      <c r="K368" s="1157">
        <f t="shared" si="50"/>
        <v>0</v>
      </c>
      <c r="L368" s="1052">
        <f t="shared" si="51"/>
        <v>0</v>
      </c>
      <c r="M368" s="1021"/>
      <c r="N368" s="1025"/>
      <c r="O368" s="1026"/>
      <c r="P368" s="1128"/>
    </row>
    <row r="369" spans="1:16" ht="16.5" x14ac:dyDescent="0.3">
      <c r="A369" s="1020"/>
      <c r="B369" s="1060"/>
      <c r="C369" s="1411"/>
      <c r="D369" s="1411"/>
      <c r="E369" s="1046"/>
      <c r="F369" s="1047"/>
      <c r="G369" s="1048"/>
      <c r="H369" s="1049"/>
      <c r="I369" s="1050">
        <f>IF(C369=0,0,VLOOKUP(C369,Tabla1[],3,FALSE))</f>
        <v>0</v>
      </c>
      <c r="J369" s="1051"/>
      <c r="K369" s="1157">
        <f t="shared" si="50"/>
        <v>0</v>
      </c>
      <c r="L369" s="1052">
        <f t="shared" si="51"/>
        <v>0</v>
      </c>
      <c r="M369" s="1021"/>
      <c r="N369" s="1025"/>
      <c r="O369" s="1026"/>
      <c r="P369" s="1128"/>
    </row>
    <row r="370" spans="1:16" ht="16.5" x14ac:dyDescent="0.3">
      <c r="A370" s="1020"/>
      <c r="B370" s="1060"/>
      <c r="C370" s="1413"/>
      <c r="D370" s="1413"/>
      <c r="E370" s="1046"/>
      <c r="F370" s="1047"/>
      <c r="G370" s="1048"/>
      <c r="H370" s="1049"/>
      <c r="I370" s="1050">
        <f>IF(C370=0,0,VLOOKUP(C370,Tabla1[],3,FALSE))</f>
        <v>0</v>
      </c>
      <c r="J370" s="1051"/>
      <c r="K370" s="1157">
        <f t="shared" si="50"/>
        <v>0</v>
      </c>
      <c r="L370" s="1052">
        <f t="shared" si="51"/>
        <v>0</v>
      </c>
      <c r="M370" s="1021"/>
      <c r="N370" s="1025"/>
      <c r="O370" s="1026"/>
      <c r="P370" s="1128"/>
    </row>
    <row r="371" spans="1:16" ht="16.5" x14ac:dyDescent="0.3">
      <c r="A371" s="1020"/>
      <c r="B371" s="1060"/>
      <c r="C371" s="1413"/>
      <c r="D371" s="1413"/>
      <c r="E371" s="1046"/>
      <c r="F371" s="1047"/>
      <c r="G371" s="1048"/>
      <c r="H371" s="1049"/>
      <c r="I371" s="1050">
        <f>IF(C371=0,0,VLOOKUP(C371,Tabla1[],3,FALSE))</f>
        <v>0</v>
      </c>
      <c r="J371" s="1051"/>
      <c r="K371" s="1157">
        <f t="shared" si="50"/>
        <v>0</v>
      </c>
      <c r="L371" s="1052">
        <f t="shared" si="51"/>
        <v>0</v>
      </c>
      <c r="M371" s="1021"/>
      <c r="N371" s="1025"/>
      <c r="O371" s="1026"/>
      <c r="P371" s="1128"/>
    </row>
    <row r="372" spans="1:16" ht="16.5" x14ac:dyDescent="0.3">
      <c r="A372" s="1020"/>
      <c r="B372" s="1060"/>
      <c r="C372" s="1413"/>
      <c r="D372" s="1413"/>
      <c r="E372" s="1046"/>
      <c r="F372" s="1047"/>
      <c r="G372" s="1048"/>
      <c r="H372" s="1049"/>
      <c r="I372" s="1050">
        <f>IF(C372=0,0,VLOOKUP(C372,Tabla1[],3,FALSE))</f>
        <v>0</v>
      </c>
      <c r="J372" s="1051"/>
      <c r="K372" s="1157">
        <f t="shared" si="50"/>
        <v>0</v>
      </c>
      <c r="L372" s="1052">
        <f t="shared" si="51"/>
        <v>0</v>
      </c>
      <c r="M372" s="1021"/>
      <c r="N372" s="1025"/>
      <c r="O372" s="1026"/>
      <c r="P372" s="1128"/>
    </row>
    <row r="373" spans="1:16" ht="16.5" x14ac:dyDescent="0.3">
      <c r="A373" s="1020"/>
      <c r="B373" s="1060"/>
      <c r="C373" s="1413"/>
      <c r="D373" s="1413"/>
      <c r="E373" s="1046"/>
      <c r="F373" s="1047"/>
      <c r="G373" s="1048"/>
      <c r="H373" s="1049"/>
      <c r="I373" s="1050">
        <f>IF(C373=0,0,VLOOKUP(C373,Tabla1[],3,FALSE))</f>
        <v>0</v>
      </c>
      <c r="J373" s="1051"/>
      <c r="K373" s="1157">
        <f t="shared" si="50"/>
        <v>0</v>
      </c>
      <c r="L373" s="1052">
        <f t="shared" si="51"/>
        <v>0</v>
      </c>
      <c r="M373" s="1021"/>
      <c r="N373" s="1025"/>
      <c r="O373" s="1026"/>
      <c r="P373" s="1128"/>
    </row>
    <row r="374" spans="1:16" ht="16.5" x14ac:dyDescent="0.3">
      <c r="A374" s="1020"/>
      <c r="B374" s="1060"/>
      <c r="C374" s="1413"/>
      <c r="D374" s="1413"/>
      <c r="E374" s="1046"/>
      <c r="F374" s="1047"/>
      <c r="G374" s="1048"/>
      <c r="H374" s="1049"/>
      <c r="I374" s="1050">
        <f>IF(C374=0,0,VLOOKUP(C374,Tabla1[],3,FALSE))</f>
        <v>0</v>
      </c>
      <c r="J374" s="1051"/>
      <c r="K374" s="1157">
        <f t="shared" si="50"/>
        <v>0</v>
      </c>
      <c r="L374" s="1052">
        <f t="shared" si="51"/>
        <v>0</v>
      </c>
      <c r="M374" s="1021"/>
      <c r="N374" s="1025"/>
      <c r="O374" s="1026"/>
      <c r="P374" s="1128"/>
    </row>
    <row r="375" spans="1:16" s="1131" customFormat="1" ht="16.5" x14ac:dyDescent="0.3">
      <c r="A375" s="1020"/>
      <c r="B375" s="1060"/>
      <c r="C375" s="1413"/>
      <c r="D375" s="1413"/>
      <c r="E375" s="1046"/>
      <c r="F375" s="1047"/>
      <c r="G375" s="1048"/>
      <c r="H375" s="1049"/>
      <c r="I375" s="1050">
        <f>IF(C375=0,0,VLOOKUP(C375,Tabla1[],3,FALSE))</f>
        <v>0</v>
      </c>
      <c r="J375" s="1051"/>
      <c r="K375" s="1157">
        <f t="shared" si="50"/>
        <v>0</v>
      </c>
      <c r="L375" s="1052">
        <f t="shared" si="51"/>
        <v>0</v>
      </c>
      <c r="M375" s="1021"/>
      <c r="N375" s="1025"/>
      <c r="O375" s="1026"/>
      <c r="P375" s="1128"/>
    </row>
    <row r="376" spans="1:16" s="1131" customFormat="1" ht="16.5" x14ac:dyDescent="0.3">
      <c r="A376" s="1020"/>
      <c r="B376" s="1060"/>
      <c r="C376" s="1413"/>
      <c r="D376" s="1413"/>
      <c r="E376" s="1046"/>
      <c r="F376" s="1047"/>
      <c r="G376" s="1048"/>
      <c r="H376" s="1049"/>
      <c r="I376" s="1050">
        <f>IF(C376=0,0,VLOOKUP(C376,Tabla1[],3,FALSE))</f>
        <v>0</v>
      </c>
      <c r="J376" s="1051"/>
      <c r="K376" s="1157">
        <f t="shared" si="50"/>
        <v>0</v>
      </c>
      <c r="L376" s="1052">
        <f t="shared" si="51"/>
        <v>0</v>
      </c>
      <c r="M376" s="1021"/>
      <c r="N376" s="1025"/>
      <c r="O376" s="1026"/>
      <c r="P376" s="1128"/>
    </row>
    <row r="377" spans="1:16" s="1131" customFormat="1" ht="17.25" thickBot="1" x14ac:dyDescent="0.35">
      <c r="A377" s="1020"/>
      <c r="B377" s="1022"/>
      <c r="C377" s="1021"/>
      <c r="D377" s="1021"/>
      <c r="E377" s="1022"/>
      <c r="F377" s="1022"/>
      <c r="G377" s="1023"/>
      <c r="H377" s="1021"/>
      <c r="I377" s="1024"/>
      <c r="J377" s="1024"/>
      <c r="K377" s="1024"/>
      <c r="L377" s="1021"/>
      <c r="M377" s="1021"/>
      <c r="N377" s="1025"/>
      <c r="O377" s="1026"/>
      <c r="P377" s="1128"/>
    </row>
    <row r="378" spans="1:16" s="1131" customFormat="1" ht="17.25" thickBot="1" x14ac:dyDescent="0.35">
      <c r="A378" s="1020"/>
      <c r="B378" s="1022"/>
      <c r="C378" s="1021"/>
      <c r="D378" s="1021"/>
      <c r="E378" s="1022"/>
      <c r="F378" s="1408" t="s">
        <v>344</v>
      </c>
      <c r="G378" s="1409"/>
      <c r="H378" s="1409"/>
      <c r="I378" s="1410"/>
      <c r="J378" s="1024"/>
      <c r="K378" s="1158">
        <f>+SUM(K366:K376)</f>
        <v>0</v>
      </c>
      <c r="L378" s="1055">
        <f>+SUM(L366:L376)</f>
        <v>0</v>
      </c>
      <c r="M378" s="1021"/>
      <c r="N378" s="1025"/>
      <c r="O378" s="1026"/>
      <c r="P378" s="1128"/>
    </row>
    <row r="379" spans="1:16" s="1131" customFormat="1" ht="17.25" thickBot="1" x14ac:dyDescent="0.35">
      <c r="A379" s="1020"/>
      <c r="B379" s="1022"/>
      <c r="C379" s="1021"/>
      <c r="D379" s="1021"/>
      <c r="E379" s="1022"/>
      <c r="F379" s="1022"/>
      <c r="G379" s="1023"/>
      <c r="H379" s="1021"/>
      <c r="I379" s="1024"/>
      <c r="J379" s="1024"/>
      <c r="K379" s="1024"/>
      <c r="L379" s="1021"/>
      <c r="M379" s="1021"/>
      <c r="N379" s="1025"/>
      <c r="O379" s="1026"/>
      <c r="P379" s="1128"/>
    </row>
    <row r="380" spans="1:16" s="1131" customFormat="1" ht="17.25" thickBot="1" x14ac:dyDescent="0.35">
      <c r="A380" s="1020"/>
      <c r="B380" s="1389" t="s">
        <v>382</v>
      </c>
      <c r="C380" s="1390"/>
      <c r="D380" s="1390"/>
      <c r="E380" s="1390"/>
      <c r="F380" s="1390"/>
      <c r="G380" s="1391"/>
      <c r="H380" s="1021"/>
      <c r="I380" s="1024"/>
      <c r="J380" s="1024"/>
      <c r="K380" s="1024"/>
      <c r="L380" s="1021"/>
      <c r="M380" s="1021"/>
      <c r="N380" s="1025"/>
      <c r="O380" s="1026"/>
      <c r="P380" s="1128"/>
    </row>
    <row r="381" spans="1:16" s="1131" customFormat="1" ht="16.5" x14ac:dyDescent="0.3">
      <c r="A381" s="1020"/>
      <c r="B381" s="1056" t="s">
        <v>49</v>
      </c>
      <c r="C381" s="1392" t="s">
        <v>341</v>
      </c>
      <c r="D381" s="1393"/>
      <c r="E381" s="1041" t="s">
        <v>380</v>
      </c>
      <c r="F381" s="1056" t="s">
        <v>25</v>
      </c>
      <c r="G381" s="1043" t="s">
        <v>24</v>
      </c>
      <c r="H381" s="1038"/>
      <c r="I381" s="1039" t="s">
        <v>342</v>
      </c>
      <c r="J381" s="1040"/>
      <c r="K381" s="1039" t="s">
        <v>27</v>
      </c>
      <c r="L381" s="1045" t="s">
        <v>381</v>
      </c>
      <c r="M381" s="1021"/>
      <c r="N381" s="1025"/>
      <c r="O381" s="1026"/>
      <c r="P381" s="1128"/>
    </row>
    <row r="382" spans="1:16" s="1131" customFormat="1" ht="16.5" x14ac:dyDescent="0.3">
      <c r="A382" s="1020"/>
      <c r="B382" s="1060"/>
      <c r="C382" s="1382"/>
      <c r="D382" s="1383"/>
      <c r="E382" s="1046"/>
      <c r="F382" s="1047"/>
      <c r="G382" s="1048"/>
      <c r="H382" s="1049"/>
      <c r="I382" s="1050">
        <f>IF(C382=0,0,VLOOKUP(C382,Tabla3[],3,FALSE))</f>
        <v>0</v>
      </c>
      <c r="J382" s="1024"/>
      <c r="K382" s="1157">
        <f>+F382*I382</f>
        <v>0</v>
      </c>
      <c r="L382" s="1052">
        <f>E382*I382</f>
        <v>0</v>
      </c>
      <c r="M382" s="1021"/>
      <c r="N382" s="1025"/>
      <c r="O382" s="1026"/>
      <c r="P382" s="1128"/>
    </row>
    <row r="383" spans="1:16" s="1131" customFormat="1" ht="16.5" x14ac:dyDescent="0.3">
      <c r="A383" s="1020"/>
      <c r="B383" s="1060"/>
      <c r="C383" s="1382"/>
      <c r="D383" s="1383"/>
      <c r="E383" s="1057"/>
      <c r="F383" s="1053"/>
      <c r="G383" s="1054"/>
      <c r="H383" s="1021"/>
      <c r="I383" s="1050">
        <f>IF(C383=0,0,VLOOKUP(C383,Tabla3[],3,FALSE))</f>
        <v>0</v>
      </c>
      <c r="J383" s="1024"/>
      <c r="K383" s="1157">
        <f t="shared" ref="K383:K385" si="52">+F383*I383</f>
        <v>0</v>
      </c>
      <c r="L383" s="1052">
        <f t="shared" ref="L383:L385" si="53">E383*I383</f>
        <v>0</v>
      </c>
      <c r="M383" s="1021"/>
      <c r="N383" s="1025"/>
      <c r="O383" s="1026"/>
      <c r="P383" s="1128"/>
    </row>
    <row r="384" spans="1:16" s="1131" customFormat="1" ht="16.5" x14ac:dyDescent="0.3">
      <c r="A384" s="1020"/>
      <c r="B384" s="1060"/>
      <c r="C384" s="1382"/>
      <c r="D384" s="1383"/>
      <c r="E384" s="1057"/>
      <c r="F384" s="1053"/>
      <c r="G384" s="1054"/>
      <c r="H384" s="1021"/>
      <c r="I384" s="1050">
        <f>IF(C384=0,0,VLOOKUP(C384,Tabla3[],3,FALSE))</f>
        <v>0</v>
      </c>
      <c r="J384" s="1024"/>
      <c r="K384" s="1157">
        <f t="shared" si="52"/>
        <v>0</v>
      </c>
      <c r="L384" s="1052">
        <f t="shared" si="53"/>
        <v>0</v>
      </c>
      <c r="M384" s="1021"/>
      <c r="N384" s="1025"/>
      <c r="O384" s="1026"/>
      <c r="P384" s="1128"/>
    </row>
    <row r="385" spans="1:16" s="1131" customFormat="1" ht="16.5" x14ac:dyDescent="0.3">
      <c r="A385" s="1020"/>
      <c r="B385" s="1060"/>
      <c r="C385" s="1384"/>
      <c r="D385" s="1385"/>
      <c r="E385" s="1057"/>
      <c r="F385" s="1053"/>
      <c r="G385" s="1054"/>
      <c r="H385" s="1021"/>
      <c r="I385" s="1050">
        <f>IF(C385=0,0,VLOOKUP(C385,Tabla3[],3,FALSE))</f>
        <v>0</v>
      </c>
      <c r="J385" s="1024"/>
      <c r="K385" s="1157">
        <f t="shared" si="52"/>
        <v>0</v>
      </c>
      <c r="L385" s="1052">
        <f t="shared" si="53"/>
        <v>0</v>
      </c>
      <c r="M385" s="1021"/>
      <c r="N385" s="1025"/>
      <c r="O385" s="1026"/>
      <c r="P385" s="1128"/>
    </row>
    <row r="386" spans="1:16" s="1131" customFormat="1" ht="17.25" thickBot="1" x14ac:dyDescent="0.35">
      <c r="A386" s="1020"/>
      <c r="B386" s="1022"/>
      <c r="C386" s="1021"/>
      <c r="D386" s="1021"/>
      <c r="E386" s="1022"/>
      <c r="F386" s="1022"/>
      <c r="G386" s="1023"/>
      <c r="H386" s="1021"/>
      <c r="I386" s="1024"/>
      <c r="J386" s="1024"/>
      <c r="K386" s="1024"/>
      <c r="L386" s="1021"/>
      <c r="M386" s="1021"/>
      <c r="N386" s="1025"/>
      <c r="O386" s="1026"/>
      <c r="P386" s="1128"/>
    </row>
    <row r="387" spans="1:16" s="1131" customFormat="1" ht="17.25" thickBot="1" x14ac:dyDescent="0.35">
      <c r="A387" s="1020"/>
      <c r="B387" s="1022"/>
      <c r="C387" s="1021"/>
      <c r="D387" s="1021"/>
      <c r="E387" s="1022"/>
      <c r="F387" s="1408" t="s">
        <v>387</v>
      </c>
      <c r="G387" s="1409"/>
      <c r="H387" s="1409"/>
      <c r="I387" s="1410"/>
      <c r="J387" s="1024"/>
      <c r="K387" s="1158">
        <f>+SUM(K382:K385)</f>
        <v>0</v>
      </c>
      <c r="L387" s="1055">
        <f>+SUM(L382:L385)</f>
        <v>0</v>
      </c>
      <c r="M387" s="1021"/>
      <c r="N387" s="1025"/>
      <c r="O387" s="1026"/>
      <c r="P387" s="1128"/>
    </row>
    <row r="388" spans="1:16" s="1131" customFormat="1" ht="17.25" thickBot="1" x14ac:dyDescent="0.35">
      <c r="A388" s="1020"/>
      <c r="B388" s="1022"/>
      <c r="C388" s="1021"/>
      <c r="D388" s="1021"/>
      <c r="E388" s="1022"/>
      <c r="F388" s="1022"/>
      <c r="G388" s="1023"/>
      <c r="H388" s="1021"/>
      <c r="I388" s="1024"/>
      <c r="J388" s="1024"/>
      <c r="K388" s="1024"/>
      <c r="L388" s="1021"/>
      <c r="M388" s="1021"/>
      <c r="N388" s="1025"/>
      <c r="O388" s="1026"/>
      <c r="P388" s="1128"/>
    </row>
    <row r="389" spans="1:16" s="1131" customFormat="1" ht="17.25" thickBot="1" x14ac:dyDescent="0.35">
      <c r="A389" s="1020"/>
      <c r="B389" s="1389" t="s">
        <v>345</v>
      </c>
      <c r="C389" s="1390"/>
      <c r="D389" s="1390"/>
      <c r="E389" s="1390"/>
      <c r="F389" s="1390"/>
      <c r="G389" s="1391"/>
      <c r="H389" s="1021"/>
      <c r="I389" s="1024"/>
      <c r="J389" s="1024"/>
      <c r="K389" s="1024"/>
      <c r="L389" s="1021"/>
      <c r="M389" s="1021"/>
      <c r="N389" s="1025"/>
      <c r="O389" s="1026"/>
      <c r="P389" s="1128"/>
    </row>
    <row r="390" spans="1:16" s="1131" customFormat="1" ht="16.5" x14ac:dyDescent="0.3">
      <c r="A390" s="1020"/>
      <c r="B390" s="1056" t="s">
        <v>49</v>
      </c>
      <c r="C390" s="1392" t="s">
        <v>341</v>
      </c>
      <c r="D390" s="1393"/>
      <c r="E390" s="1041" t="s">
        <v>380</v>
      </c>
      <c r="F390" s="1056" t="s">
        <v>25</v>
      </c>
      <c r="G390" s="1043" t="s">
        <v>24</v>
      </c>
      <c r="H390" s="1038"/>
      <c r="I390" s="1039" t="s">
        <v>342</v>
      </c>
      <c r="J390" s="1040"/>
      <c r="K390" s="1039" t="s">
        <v>27</v>
      </c>
      <c r="L390" s="1045" t="s">
        <v>381</v>
      </c>
      <c r="M390" s="1021"/>
      <c r="N390" s="1025"/>
      <c r="O390" s="1026"/>
      <c r="P390" s="1128"/>
    </row>
    <row r="391" spans="1:16" s="1131" customFormat="1" ht="33" customHeight="1" x14ac:dyDescent="0.3">
      <c r="A391" s="1020"/>
      <c r="B391" s="1060">
        <v>1</v>
      </c>
      <c r="C391" s="1421" t="s">
        <v>944</v>
      </c>
      <c r="D391" s="1421"/>
      <c r="E391" s="1046">
        <f>I362</f>
        <v>35.6</v>
      </c>
      <c r="F391" s="1047">
        <f>ROUND(E391/I362,2)</f>
        <v>1</v>
      </c>
      <c r="G391" s="1050" t="str">
        <f>K362</f>
        <v>m²</v>
      </c>
      <c r="H391" s="1049"/>
      <c r="I391" s="1050">
        <v>1180</v>
      </c>
      <c r="J391" s="1024"/>
      <c r="K391" s="1157">
        <f>+F391*I391</f>
        <v>1180</v>
      </c>
      <c r="L391" s="1052">
        <f>E391*I391</f>
        <v>42008</v>
      </c>
      <c r="M391" s="1021"/>
      <c r="N391" s="1025"/>
      <c r="O391" s="1026"/>
      <c r="P391" s="1128"/>
    </row>
    <row r="392" spans="1:16" s="1131" customFormat="1" ht="16.5" x14ac:dyDescent="0.3">
      <c r="A392" s="1020"/>
      <c r="B392" s="1060"/>
      <c r="C392" s="1411"/>
      <c r="D392" s="1411"/>
      <c r="E392" s="1046"/>
      <c r="F392" s="1047"/>
      <c r="G392" s="1048"/>
      <c r="H392" s="1021"/>
      <c r="I392" s="1050">
        <f>IF(C392=0,0,VLOOKUP(C392,Tabla2[],3,FALSE))</f>
        <v>0</v>
      </c>
      <c r="J392" s="1024"/>
      <c r="K392" s="1157">
        <f>+F392*I392</f>
        <v>0</v>
      </c>
      <c r="L392" s="1052">
        <f t="shared" ref="L392:L393" si="54">E392*I392</f>
        <v>0</v>
      </c>
      <c r="M392" s="1021"/>
      <c r="N392" s="1025"/>
      <c r="O392" s="1026"/>
      <c r="P392" s="1128"/>
    </row>
    <row r="393" spans="1:16" s="1131" customFormat="1" ht="16.5" x14ac:dyDescent="0.3">
      <c r="A393" s="1020"/>
      <c r="B393" s="1060"/>
      <c r="C393" s="1412"/>
      <c r="D393" s="1412"/>
      <c r="E393" s="1046"/>
      <c r="F393" s="1053"/>
      <c r="G393" s="1048"/>
      <c r="H393" s="1021"/>
      <c r="I393" s="1050">
        <f>IF(C393=0,0,VLOOKUP(C393,Tabla2[],3,FALSE))</f>
        <v>0</v>
      </c>
      <c r="J393" s="1024"/>
      <c r="K393" s="1157">
        <f t="shared" ref="K393" si="55">+F393*I393</f>
        <v>0</v>
      </c>
      <c r="L393" s="1052">
        <f t="shared" si="54"/>
        <v>0</v>
      </c>
      <c r="M393" s="1021"/>
      <c r="N393" s="1025"/>
      <c r="O393" s="1026"/>
      <c r="P393" s="1128"/>
    </row>
    <row r="394" spans="1:16" s="1131" customFormat="1" ht="17.25" thickBot="1" x14ac:dyDescent="0.35">
      <c r="A394" s="1020"/>
      <c r="B394" s="1022"/>
      <c r="C394" s="1021"/>
      <c r="D394" s="1021"/>
      <c r="E394" s="1022"/>
      <c r="F394" s="1022"/>
      <c r="G394" s="1023"/>
      <c r="H394" s="1021"/>
      <c r="I394" s="1024"/>
      <c r="J394" s="1024"/>
      <c r="K394" s="1024"/>
      <c r="L394" s="1021"/>
      <c r="M394" s="1021"/>
      <c r="N394" s="1025"/>
      <c r="O394" s="1026"/>
      <c r="P394" s="1128"/>
    </row>
    <row r="395" spans="1:16" s="1131" customFormat="1" ht="17.25" thickBot="1" x14ac:dyDescent="0.35">
      <c r="A395" s="1020"/>
      <c r="B395" s="1022"/>
      <c r="C395" s="1021"/>
      <c r="D395" s="1021"/>
      <c r="E395" s="1022"/>
      <c r="F395" s="1408" t="s">
        <v>346</v>
      </c>
      <c r="G395" s="1409"/>
      <c r="H395" s="1409"/>
      <c r="I395" s="1410"/>
      <c r="J395" s="1024"/>
      <c r="K395" s="1158">
        <f>+SUM(K391:K393)</f>
        <v>1180</v>
      </c>
      <c r="L395" s="1055">
        <f>+SUM(L391:L393)</f>
        <v>42008</v>
      </c>
      <c r="M395" s="1021"/>
      <c r="N395" s="1025"/>
      <c r="O395" s="1026"/>
      <c r="P395" s="1128"/>
    </row>
    <row r="396" spans="1:16" s="1131" customFormat="1" ht="16.5" x14ac:dyDescent="0.3">
      <c r="A396" s="1020"/>
      <c r="B396" s="1022"/>
      <c r="C396" s="1021"/>
      <c r="D396" s="1021"/>
      <c r="E396" s="1022"/>
      <c r="F396" s="1022"/>
      <c r="G396" s="1023"/>
      <c r="H396" s="1021"/>
      <c r="I396" s="1024"/>
      <c r="J396" s="1024"/>
      <c r="K396" s="1024"/>
      <c r="L396" s="1021"/>
      <c r="M396" s="1021"/>
      <c r="N396" s="1025"/>
      <c r="O396" s="1026"/>
      <c r="P396" s="1128"/>
    </row>
    <row r="397" spans="1:16" s="1131" customFormat="1" ht="15" customHeight="1" thickBot="1" x14ac:dyDescent="0.35">
      <c r="A397" s="1020"/>
      <c r="B397" s="1022"/>
      <c r="C397" s="1021"/>
      <c r="D397" s="1021"/>
      <c r="E397" s="1022"/>
      <c r="F397" s="1022"/>
      <c r="G397" s="1023"/>
      <c r="H397" s="1021"/>
      <c r="I397" s="1024"/>
      <c r="J397" s="1024"/>
      <c r="K397" s="1024"/>
      <c r="L397" s="1021"/>
      <c r="M397" s="1021"/>
      <c r="N397" s="1025"/>
      <c r="O397" s="1026"/>
      <c r="P397" s="1128"/>
    </row>
    <row r="398" spans="1:16" s="1131" customFormat="1" ht="17.25" thickBot="1" x14ac:dyDescent="0.35">
      <c r="A398" s="1020"/>
      <c r="B398" s="1022"/>
      <c r="C398" s="1021"/>
      <c r="D398" s="1021"/>
      <c r="E398" s="1022"/>
      <c r="F398" s="1408" t="s">
        <v>388</v>
      </c>
      <c r="G398" s="1409"/>
      <c r="H398" s="1409"/>
      <c r="I398" s="1410"/>
      <c r="J398" s="1024"/>
      <c r="K398" s="1158">
        <f>(+K378+K387+K395)</f>
        <v>1180</v>
      </c>
      <c r="L398" s="1055">
        <f>(+L378+L387+L395)</f>
        <v>42008</v>
      </c>
      <c r="M398" s="1021"/>
      <c r="N398" s="1065"/>
      <c r="O398" s="1066"/>
      <c r="P398" s="1130"/>
    </row>
    <row r="399" spans="1:16" s="1131" customFormat="1" ht="7.5" customHeight="1" thickBot="1" x14ac:dyDescent="0.35">
      <c r="A399" s="1020"/>
      <c r="B399" s="1022"/>
      <c r="C399" s="1021"/>
      <c r="D399" s="1021"/>
      <c r="E399" s="1022"/>
      <c r="F399" s="1022"/>
      <c r="G399" s="1023"/>
      <c r="H399" s="1021"/>
      <c r="I399" s="1024"/>
      <c r="J399" s="1024"/>
      <c r="K399" s="1024"/>
      <c r="L399" s="1021"/>
      <c r="M399" s="1021"/>
      <c r="N399" s="1065"/>
      <c r="O399" s="1067"/>
      <c r="P399" s="1130"/>
    </row>
    <row r="400" spans="1:16" s="1131" customFormat="1" ht="17.25" thickBot="1" x14ac:dyDescent="0.35">
      <c r="A400" s="1020"/>
      <c r="B400" s="1022"/>
      <c r="C400" s="1021"/>
      <c r="D400" s="1021"/>
      <c r="E400" s="1022"/>
      <c r="F400" s="1408" t="s">
        <v>384</v>
      </c>
      <c r="G400" s="1409"/>
      <c r="H400" s="1409"/>
      <c r="I400" s="1410"/>
      <c r="J400" s="1024"/>
      <c r="K400" s="1158">
        <f>K398*$N$2</f>
        <v>472</v>
      </c>
      <c r="L400" s="1055">
        <f>L398*$N$2</f>
        <v>16803.2</v>
      </c>
      <c r="M400" s="1021"/>
      <c r="N400" s="1025"/>
      <c r="O400" s="1026"/>
      <c r="P400" s="1128"/>
    </row>
    <row r="401" spans="1:17" s="1131" customFormat="1" ht="7.5" customHeight="1" thickBot="1" x14ac:dyDescent="0.35">
      <c r="A401" s="1020"/>
      <c r="B401" s="1022"/>
      <c r="C401" s="1021"/>
      <c r="D401" s="1021"/>
      <c r="E401" s="1022"/>
      <c r="F401" s="1022"/>
      <c r="G401" s="1023"/>
      <c r="H401" s="1021"/>
      <c r="I401" s="1024"/>
      <c r="J401" s="1024"/>
      <c r="K401" s="1024"/>
      <c r="L401" s="1021"/>
      <c r="M401" s="1021"/>
      <c r="N401" s="1025"/>
      <c r="O401" s="1026"/>
      <c r="P401" s="1128"/>
    </row>
    <row r="402" spans="1:17" s="1131" customFormat="1" ht="17.25" thickBot="1" x14ac:dyDescent="0.35">
      <c r="A402" s="1020"/>
      <c r="B402" s="1022"/>
      <c r="C402" s="1021"/>
      <c r="D402" s="1021"/>
      <c r="E402" s="1022"/>
      <c r="F402" s="1408" t="s">
        <v>385</v>
      </c>
      <c r="G402" s="1409"/>
      <c r="H402" s="1409"/>
      <c r="I402" s="1410"/>
      <c r="J402" s="1024"/>
      <c r="K402" s="1158">
        <f>+K398+K400</f>
        <v>1652</v>
      </c>
      <c r="L402" s="1055">
        <f>+L398+L400</f>
        <v>58811.199999999997</v>
      </c>
      <c r="M402" s="1021"/>
      <c r="N402" s="1025"/>
      <c r="O402" s="1026"/>
      <c r="P402" s="1128"/>
    </row>
    <row r="403" spans="1:17" s="1131" customFormat="1" ht="17.25" thickBot="1" x14ac:dyDescent="0.35">
      <c r="A403" s="1020"/>
      <c r="B403" s="1022"/>
      <c r="C403" s="1021"/>
      <c r="D403" s="1021"/>
      <c r="E403" s="1022"/>
      <c r="F403" s="1061"/>
      <c r="G403" s="1062"/>
      <c r="H403" s="1063"/>
      <c r="I403" s="1064"/>
      <c r="J403" s="1024"/>
      <c r="K403" s="1159"/>
      <c r="L403" s="1068">
        <f>L402/I362</f>
        <v>1651.9999999999998</v>
      </c>
      <c r="M403" s="1069">
        <f>(K402-L403)*I362</f>
        <v>8.0945028457790616E-12</v>
      </c>
      <c r="N403" s="1025"/>
      <c r="O403" s="1026"/>
      <c r="P403" s="1128"/>
    </row>
    <row r="408" spans="1:17" ht="16.5" x14ac:dyDescent="0.3">
      <c r="A408" s="1020"/>
      <c r="B408" s="1105" t="s">
        <v>379</v>
      </c>
      <c r="C408" s="1038"/>
      <c r="D408" s="1414" t="s">
        <v>341</v>
      </c>
      <c r="E408" s="1414"/>
      <c r="F408" s="1414"/>
      <c r="G408" s="1414"/>
      <c r="H408" s="1038"/>
      <c r="I408" s="1039" t="s">
        <v>25</v>
      </c>
      <c r="J408" s="1040"/>
      <c r="K408" s="1039" t="s">
        <v>24</v>
      </c>
      <c r="L408" s="1021"/>
      <c r="M408" s="1021"/>
      <c r="N408" s="1025"/>
      <c r="O408" s="1026"/>
      <c r="P408" s="1128"/>
    </row>
    <row r="409" spans="1:17" s="1037" customFormat="1" ht="30.75" customHeight="1" x14ac:dyDescent="0.25">
      <c r="A409" s="1033"/>
      <c r="B409" s="1074">
        <f>'(01)A. TRABAJO EXTRA.'!B102</f>
        <v>804.01</v>
      </c>
      <c r="C409" s="1034"/>
      <c r="D409" s="1400" t="str">
        <f>'(01)A. TRABAJO EXTRA.'!C102</f>
        <v>BALCÓN DE BARROTES</v>
      </c>
      <c r="E409" s="1401"/>
      <c r="F409" s="1401"/>
      <c r="G409" s="1401"/>
      <c r="H409" s="1075"/>
      <c r="I409" s="1074">
        <f>'(01)A. TRABAJO EXTRA.'!G102</f>
        <v>35.6</v>
      </c>
      <c r="J409" s="1076"/>
      <c r="K409" s="1155" t="str">
        <f>'(01)A. TRABAJO EXTRA.'!F102</f>
        <v>m²</v>
      </c>
      <c r="L409" s="1034"/>
      <c r="M409" s="1034"/>
      <c r="N409" s="1035"/>
      <c r="O409" s="1036"/>
      <c r="P409" s="1129"/>
      <c r="Q409" s="1132"/>
    </row>
    <row r="410" spans="1:17" ht="17.25" thickBot="1" x14ac:dyDescent="0.35">
      <c r="A410" s="1020"/>
      <c r="B410" s="1022"/>
      <c r="C410" s="1021"/>
      <c r="D410" s="1021"/>
      <c r="E410" s="1022"/>
      <c r="F410" s="1022"/>
      <c r="G410" s="1023"/>
      <c r="H410" s="1021"/>
      <c r="I410" s="1024"/>
      <c r="J410" s="1024"/>
      <c r="K410" s="1024"/>
      <c r="L410" s="1021"/>
      <c r="M410" s="1021"/>
      <c r="N410" s="1025"/>
      <c r="O410" s="1026"/>
      <c r="P410" s="1128"/>
    </row>
    <row r="411" spans="1:17" ht="17.25" thickBot="1" x14ac:dyDescent="0.35">
      <c r="A411" s="1020"/>
      <c r="B411" s="1389" t="s">
        <v>343</v>
      </c>
      <c r="C411" s="1390"/>
      <c r="D411" s="1390"/>
      <c r="E411" s="1390"/>
      <c r="F411" s="1390"/>
      <c r="G411" s="1391"/>
      <c r="H411" s="1021"/>
      <c r="I411" s="1024"/>
      <c r="J411" s="1024"/>
      <c r="K411" s="1024"/>
      <c r="L411" s="1021"/>
      <c r="M411" s="1021"/>
      <c r="N411" s="1025"/>
      <c r="O411" s="1026"/>
      <c r="P411" s="1128"/>
    </row>
    <row r="412" spans="1:17" ht="16.5" x14ac:dyDescent="0.3">
      <c r="A412" s="1020"/>
      <c r="B412" s="1042" t="s">
        <v>49</v>
      </c>
      <c r="C412" s="1406" t="s">
        <v>341</v>
      </c>
      <c r="D412" s="1407"/>
      <c r="E412" s="1041" t="s">
        <v>380</v>
      </c>
      <c r="F412" s="1042" t="s">
        <v>25</v>
      </c>
      <c r="G412" s="1043" t="s">
        <v>24</v>
      </c>
      <c r="H412" s="1044"/>
      <c r="I412" s="1039" t="s">
        <v>342</v>
      </c>
      <c r="J412" s="1040"/>
      <c r="K412" s="1156" t="s">
        <v>27</v>
      </c>
      <c r="L412" s="1045" t="s">
        <v>381</v>
      </c>
      <c r="M412" s="1021"/>
      <c r="N412" s="1025"/>
      <c r="O412" s="1026"/>
      <c r="P412" s="1128"/>
    </row>
    <row r="413" spans="1:17" ht="16.5" x14ac:dyDescent="0.3">
      <c r="A413" s="1020"/>
      <c r="B413" s="1060"/>
      <c r="C413" s="1402"/>
      <c r="D413" s="1403"/>
      <c r="E413" s="1046"/>
      <c r="F413" s="1047"/>
      <c r="G413" s="1048"/>
      <c r="H413" s="1049"/>
      <c r="I413" s="1050">
        <v>9</v>
      </c>
      <c r="J413" s="1051"/>
      <c r="K413" s="1157">
        <f>+F413*I413</f>
        <v>0</v>
      </c>
      <c r="L413" s="1052">
        <f>E413*I413</f>
        <v>0</v>
      </c>
      <c r="M413" s="1021"/>
      <c r="N413" s="1025"/>
      <c r="O413" s="1026"/>
      <c r="P413" s="1128"/>
    </row>
    <row r="414" spans="1:17" ht="16.5" x14ac:dyDescent="0.3">
      <c r="A414" s="1020"/>
      <c r="B414" s="1060"/>
      <c r="C414" s="1415"/>
      <c r="D414" s="1405"/>
      <c r="E414" s="1046"/>
      <c r="F414" s="1047"/>
      <c r="G414" s="1048"/>
      <c r="H414" s="1049"/>
      <c r="I414" s="1050">
        <f>IF(C414=0,0,VLOOKUP(C414,Tabla1[],3,FALSE))</f>
        <v>0</v>
      </c>
      <c r="J414" s="1051"/>
      <c r="K414" s="1157">
        <f t="shared" ref="K414:K423" si="56">+F414*I414</f>
        <v>0</v>
      </c>
      <c r="L414" s="1052">
        <f t="shared" ref="L414:L423" si="57">E414*I414</f>
        <v>0</v>
      </c>
      <c r="M414" s="1021"/>
      <c r="N414" s="1025"/>
      <c r="O414" s="1026"/>
      <c r="P414" s="1128"/>
    </row>
    <row r="415" spans="1:17" ht="16.5" x14ac:dyDescent="0.3">
      <c r="A415" s="1020"/>
      <c r="B415" s="1060"/>
      <c r="C415" s="1404"/>
      <c r="D415" s="1405"/>
      <c r="E415" s="1046"/>
      <c r="F415" s="1047"/>
      <c r="G415" s="1048"/>
      <c r="H415" s="1049"/>
      <c r="I415" s="1050">
        <f>IF(C415=0,0,VLOOKUP(C415,Tabla1[],3,FALSE))</f>
        <v>0</v>
      </c>
      <c r="J415" s="1051"/>
      <c r="K415" s="1157">
        <f t="shared" si="56"/>
        <v>0</v>
      </c>
      <c r="L415" s="1052">
        <f t="shared" si="57"/>
        <v>0</v>
      </c>
      <c r="M415" s="1021"/>
      <c r="N415" s="1025"/>
      <c r="O415" s="1026"/>
      <c r="P415" s="1128"/>
    </row>
    <row r="416" spans="1:17" ht="16.5" x14ac:dyDescent="0.3">
      <c r="A416" s="1020"/>
      <c r="B416" s="1060"/>
      <c r="C416" s="1411"/>
      <c r="D416" s="1411"/>
      <c r="E416" s="1046"/>
      <c r="F416" s="1047"/>
      <c r="G416" s="1048"/>
      <c r="H416" s="1049"/>
      <c r="I416" s="1050">
        <f>IF(C416=0,0,VLOOKUP(C416,Tabla1[],3,FALSE))</f>
        <v>0</v>
      </c>
      <c r="J416" s="1051"/>
      <c r="K416" s="1157">
        <f t="shared" si="56"/>
        <v>0</v>
      </c>
      <c r="L416" s="1052">
        <f t="shared" si="57"/>
        <v>0</v>
      </c>
      <c r="M416" s="1021"/>
      <c r="N416" s="1025"/>
      <c r="O416" s="1026"/>
      <c r="P416" s="1128"/>
    </row>
    <row r="417" spans="1:16" ht="16.5" x14ac:dyDescent="0.3">
      <c r="A417" s="1020"/>
      <c r="B417" s="1060"/>
      <c r="C417" s="1413"/>
      <c r="D417" s="1413"/>
      <c r="E417" s="1046"/>
      <c r="F417" s="1047"/>
      <c r="G417" s="1048"/>
      <c r="H417" s="1049"/>
      <c r="I417" s="1050">
        <f>IF(C417=0,0,VLOOKUP(C417,Tabla1[],3,FALSE))</f>
        <v>0</v>
      </c>
      <c r="J417" s="1051"/>
      <c r="K417" s="1157">
        <f t="shared" si="56"/>
        <v>0</v>
      </c>
      <c r="L417" s="1052">
        <f t="shared" si="57"/>
        <v>0</v>
      </c>
      <c r="M417" s="1021"/>
      <c r="N417" s="1025"/>
      <c r="O417" s="1026"/>
      <c r="P417" s="1128"/>
    </row>
    <row r="418" spans="1:16" ht="16.5" x14ac:dyDescent="0.3">
      <c r="A418" s="1020"/>
      <c r="B418" s="1060"/>
      <c r="C418" s="1413"/>
      <c r="D418" s="1413"/>
      <c r="E418" s="1046"/>
      <c r="F418" s="1047"/>
      <c r="G418" s="1048"/>
      <c r="H418" s="1049"/>
      <c r="I418" s="1050">
        <f>IF(C418=0,0,VLOOKUP(C418,Tabla1[],3,FALSE))</f>
        <v>0</v>
      </c>
      <c r="J418" s="1051"/>
      <c r="K418" s="1157">
        <f t="shared" si="56"/>
        <v>0</v>
      </c>
      <c r="L418" s="1052">
        <f t="shared" si="57"/>
        <v>0</v>
      </c>
      <c r="M418" s="1021"/>
      <c r="N418" s="1025"/>
      <c r="O418" s="1026"/>
      <c r="P418" s="1128"/>
    </row>
    <row r="419" spans="1:16" ht="16.5" x14ac:dyDescent="0.3">
      <c r="A419" s="1020"/>
      <c r="B419" s="1060"/>
      <c r="C419" s="1413"/>
      <c r="D419" s="1413"/>
      <c r="E419" s="1046"/>
      <c r="F419" s="1047"/>
      <c r="G419" s="1048"/>
      <c r="H419" s="1049"/>
      <c r="I419" s="1050">
        <f>IF(C419=0,0,VLOOKUP(C419,Tabla1[],3,FALSE))</f>
        <v>0</v>
      </c>
      <c r="J419" s="1051"/>
      <c r="K419" s="1157">
        <f t="shared" si="56"/>
        <v>0</v>
      </c>
      <c r="L419" s="1052">
        <f t="shared" si="57"/>
        <v>0</v>
      </c>
      <c r="M419" s="1021"/>
      <c r="N419" s="1025"/>
      <c r="O419" s="1026"/>
      <c r="P419" s="1128"/>
    </row>
    <row r="420" spans="1:16" ht="16.5" x14ac:dyDescent="0.3">
      <c r="A420" s="1020"/>
      <c r="B420" s="1060"/>
      <c r="C420" s="1413"/>
      <c r="D420" s="1413"/>
      <c r="E420" s="1046"/>
      <c r="F420" s="1047"/>
      <c r="G420" s="1048"/>
      <c r="H420" s="1049"/>
      <c r="I420" s="1050">
        <f>IF(C420=0,0,VLOOKUP(C420,Tabla1[],3,FALSE))</f>
        <v>0</v>
      </c>
      <c r="J420" s="1051"/>
      <c r="K420" s="1157">
        <f t="shared" si="56"/>
        <v>0</v>
      </c>
      <c r="L420" s="1052">
        <f t="shared" si="57"/>
        <v>0</v>
      </c>
      <c r="M420" s="1021"/>
      <c r="N420" s="1025"/>
      <c r="O420" s="1026"/>
      <c r="P420" s="1128"/>
    </row>
    <row r="421" spans="1:16" ht="16.5" x14ac:dyDescent="0.3">
      <c r="A421" s="1020"/>
      <c r="B421" s="1060"/>
      <c r="C421" s="1413"/>
      <c r="D421" s="1413"/>
      <c r="E421" s="1046"/>
      <c r="F421" s="1047"/>
      <c r="G421" s="1048"/>
      <c r="H421" s="1049"/>
      <c r="I421" s="1050">
        <f>IF(C421=0,0,VLOOKUP(C421,Tabla1[],3,FALSE))</f>
        <v>0</v>
      </c>
      <c r="J421" s="1051"/>
      <c r="K421" s="1157">
        <f t="shared" si="56"/>
        <v>0</v>
      </c>
      <c r="L421" s="1052">
        <f t="shared" si="57"/>
        <v>0</v>
      </c>
      <c r="M421" s="1021"/>
      <c r="N421" s="1025"/>
      <c r="O421" s="1026"/>
      <c r="P421" s="1128"/>
    </row>
    <row r="422" spans="1:16" s="1131" customFormat="1" ht="16.5" x14ac:dyDescent="0.3">
      <c r="A422" s="1020"/>
      <c r="B422" s="1060"/>
      <c r="C422" s="1413"/>
      <c r="D422" s="1413"/>
      <c r="E422" s="1046"/>
      <c r="F422" s="1047"/>
      <c r="G422" s="1048"/>
      <c r="H422" s="1049"/>
      <c r="I422" s="1050">
        <f>IF(C422=0,0,VLOOKUP(C422,Tabla1[],3,FALSE))</f>
        <v>0</v>
      </c>
      <c r="J422" s="1051"/>
      <c r="K422" s="1157">
        <f t="shared" si="56"/>
        <v>0</v>
      </c>
      <c r="L422" s="1052">
        <f t="shared" si="57"/>
        <v>0</v>
      </c>
      <c r="M422" s="1021"/>
      <c r="N422" s="1025"/>
      <c r="O422" s="1026"/>
      <c r="P422" s="1128"/>
    </row>
    <row r="423" spans="1:16" s="1131" customFormat="1" ht="16.5" x14ac:dyDescent="0.3">
      <c r="A423" s="1020"/>
      <c r="B423" s="1060"/>
      <c r="C423" s="1413"/>
      <c r="D423" s="1413"/>
      <c r="E423" s="1046"/>
      <c r="F423" s="1047"/>
      <c r="G423" s="1048"/>
      <c r="H423" s="1049"/>
      <c r="I423" s="1050">
        <f>IF(C423=0,0,VLOOKUP(C423,Tabla1[],3,FALSE))</f>
        <v>0</v>
      </c>
      <c r="J423" s="1051"/>
      <c r="K423" s="1157">
        <f t="shared" si="56"/>
        <v>0</v>
      </c>
      <c r="L423" s="1052">
        <f t="shared" si="57"/>
        <v>0</v>
      </c>
      <c r="M423" s="1021"/>
      <c r="N423" s="1025"/>
      <c r="O423" s="1026"/>
      <c r="P423" s="1128"/>
    </row>
    <row r="424" spans="1:16" s="1131" customFormat="1" ht="17.25" thickBot="1" x14ac:dyDescent="0.35">
      <c r="A424" s="1020"/>
      <c r="B424" s="1022"/>
      <c r="C424" s="1021"/>
      <c r="D424" s="1021"/>
      <c r="E424" s="1022"/>
      <c r="F424" s="1022"/>
      <c r="G424" s="1023"/>
      <c r="H424" s="1021"/>
      <c r="I424" s="1024"/>
      <c r="J424" s="1024"/>
      <c r="K424" s="1024"/>
      <c r="L424" s="1021"/>
      <c r="M424" s="1021"/>
      <c r="N424" s="1025"/>
      <c r="O424" s="1026"/>
      <c r="P424" s="1128"/>
    </row>
    <row r="425" spans="1:16" s="1131" customFormat="1" ht="17.25" thickBot="1" x14ac:dyDescent="0.35">
      <c r="A425" s="1020"/>
      <c r="B425" s="1022"/>
      <c r="C425" s="1021"/>
      <c r="D425" s="1021"/>
      <c r="E425" s="1022"/>
      <c r="F425" s="1408" t="s">
        <v>344</v>
      </c>
      <c r="G425" s="1409"/>
      <c r="H425" s="1409"/>
      <c r="I425" s="1410"/>
      <c r="J425" s="1024"/>
      <c r="K425" s="1158">
        <f>+SUM(K413:K423)</f>
        <v>0</v>
      </c>
      <c r="L425" s="1055">
        <f>+SUM(L413:L423)</f>
        <v>0</v>
      </c>
      <c r="M425" s="1021"/>
      <c r="N425" s="1025"/>
      <c r="O425" s="1026"/>
      <c r="P425" s="1128"/>
    </row>
    <row r="426" spans="1:16" s="1131" customFormat="1" ht="17.25" thickBot="1" x14ac:dyDescent="0.35">
      <c r="A426" s="1020"/>
      <c r="B426" s="1022"/>
      <c r="C426" s="1021"/>
      <c r="D426" s="1021"/>
      <c r="E426" s="1022"/>
      <c r="F426" s="1022"/>
      <c r="G426" s="1023"/>
      <c r="H426" s="1021"/>
      <c r="I426" s="1024"/>
      <c r="J426" s="1024"/>
      <c r="K426" s="1024"/>
      <c r="L426" s="1021"/>
      <c r="M426" s="1021"/>
      <c r="N426" s="1025"/>
      <c r="O426" s="1026"/>
      <c r="P426" s="1128"/>
    </row>
    <row r="427" spans="1:16" s="1131" customFormat="1" ht="17.25" thickBot="1" x14ac:dyDescent="0.35">
      <c r="A427" s="1020"/>
      <c r="B427" s="1389" t="s">
        <v>382</v>
      </c>
      <c r="C427" s="1390"/>
      <c r="D427" s="1390"/>
      <c r="E427" s="1390"/>
      <c r="F427" s="1390"/>
      <c r="G427" s="1391"/>
      <c r="H427" s="1021"/>
      <c r="I427" s="1024"/>
      <c r="J427" s="1024"/>
      <c r="K427" s="1024"/>
      <c r="L427" s="1021"/>
      <c r="M427" s="1021"/>
      <c r="N427" s="1025"/>
      <c r="O427" s="1026"/>
      <c r="P427" s="1128"/>
    </row>
    <row r="428" spans="1:16" s="1131" customFormat="1" ht="16.5" x14ac:dyDescent="0.3">
      <c r="A428" s="1020"/>
      <c r="B428" s="1056" t="s">
        <v>49</v>
      </c>
      <c r="C428" s="1392" t="s">
        <v>341</v>
      </c>
      <c r="D428" s="1393"/>
      <c r="E428" s="1041" t="s">
        <v>380</v>
      </c>
      <c r="F428" s="1056" t="s">
        <v>25</v>
      </c>
      <c r="G428" s="1043" t="s">
        <v>24</v>
      </c>
      <c r="H428" s="1038"/>
      <c r="I428" s="1039" t="s">
        <v>342</v>
      </c>
      <c r="J428" s="1040"/>
      <c r="K428" s="1039" t="s">
        <v>27</v>
      </c>
      <c r="L428" s="1045" t="s">
        <v>381</v>
      </c>
      <c r="M428" s="1021"/>
      <c r="N428" s="1025"/>
      <c r="O428" s="1026"/>
      <c r="P428" s="1128"/>
    </row>
    <row r="429" spans="1:16" s="1131" customFormat="1" ht="16.5" x14ac:dyDescent="0.3">
      <c r="A429" s="1020"/>
      <c r="B429" s="1060"/>
      <c r="C429" s="1382"/>
      <c r="D429" s="1383"/>
      <c r="E429" s="1046"/>
      <c r="F429" s="1047"/>
      <c r="G429" s="1048"/>
      <c r="H429" s="1049"/>
      <c r="I429" s="1050">
        <f>IF(C429=0,0,VLOOKUP(C429,Tabla3[],3,FALSE))</f>
        <v>0</v>
      </c>
      <c r="J429" s="1024"/>
      <c r="K429" s="1157">
        <f>+F429*I429</f>
        <v>0</v>
      </c>
      <c r="L429" s="1052">
        <f>E429*I429</f>
        <v>0</v>
      </c>
      <c r="M429" s="1021"/>
      <c r="N429" s="1025"/>
      <c r="O429" s="1026"/>
      <c r="P429" s="1128"/>
    </row>
    <row r="430" spans="1:16" s="1131" customFormat="1" ht="16.5" x14ac:dyDescent="0.3">
      <c r="A430" s="1020"/>
      <c r="B430" s="1060"/>
      <c r="C430" s="1382"/>
      <c r="D430" s="1383"/>
      <c r="E430" s="1057"/>
      <c r="F430" s="1053"/>
      <c r="G430" s="1054"/>
      <c r="H430" s="1021"/>
      <c r="I430" s="1050">
        <f>IF(C430=0,0,VLOOKUP(C430,Tabla3[],3,FALSE))</f>
        <v>0</v>
      </c>
      <c r="J430" s="1024"/>
      <c r="K430" s="1157">
        <f t="shared" ref="K430:K432" si="58">+F430*I430</f>
        <v>0</v>
      </c>
      <c r="L430" s="1052">
        <f t="shared" ref="L430:L432" si="59">E430*I430</f>
        <v>0</v>
      </c>
      <c r="M430" s="1021"/>
      <c r="N430" s="1025"/>
      <c r="O430" s="1026"/>
      <c r="P430" s="1128"/>
    </row>
    <row r="431" spans="1:16" s="1131" customFormat="1" ht="16.5" x14ac:dyDescent="0.3">
      <c r="A431" s="1020"/>
      <c r="B431" s="1060"/>
      <c r="C431" s="1382"/>
      <c r="D431" s="1383"/>
      <c r="E431" s="1057"/>
      <c r="F431" s="1053"/>
      <c r="G431" s="1054"/>
      <c r="H431" s="1021"/>
      <c r="I431" s="1050">
        <f>IF(C431=0,0,VLOOKUP(C431,Tabla3[],3,FALSE))</f>
        <v>0</v>
      </c>
      <c r="J431" s="1024"/>
      <c r="K431" s="1157">
        <f t="shared" si="58"/>
        <v>0</v>
      </c>
      <c r="L431" s="1052">
        <f t="shared" si="59"/>
        <v>0</v>
      </c>
      <c r="M431" s="1021"/>
      <c r="N431" s="1025"/>
      <c r="O431" s="1026"/>
      <c r="P431" s="1128"/>
    </row>
    <row r="432" spans="1:16" s="1131" customFormat="1" ht="16.5" x14ac:dyDescent="0.3">
      <c r="A432" s="1020"/>
      <c r="B432" s="1060"/>
      <c r="C432" s="1384"/>
      <c r="D432" s="1385"/>
      <c r="E432" s="1057"/>
      <c r="F432" s="1053"/>
      <c r="G432" s="1054"/>
      <c r="H432" s="1021"/>
      <c r="I432" s="1050">
        <f>IF(C432=0,0,VLOOKUP(C432,Tabla3[],3,FALSE))</f>
        <v>0</v>
      </c>
      <c r="J432" s="1024"/>
      <c r="K432" s="1157">
        <f t="shared" si="58"/>
        <v>0</v>
      </c>
      <c r="L432" s="1052">
        <f t="shared" si="59"/>
        <v>0</v>
      </c>
      <c r="M432" s="1021"/>
      <c r="N432" s="1025"/>
      <c r="O432" s="1026"/>
      <c r="P432" s="1128"/>
    </row>
    <row r="433" spans="1:16" s="1131" customFormat="1" ht="17.25" thickBot="1" x14ac:dyDescent="0.35">
      <c r="A433" s="1020"/>
      <c r="B433" s="1022"/>
      <c r="C433" s="1021"/>
      <c r="D433" s="1021"/>
      <c r="E433" s="1022"/>
      <c r="F433" s="1022"/>
      <c r="G433" s="1023"/>
      <c r="H433" s="1021"/>
      <c r="I433" s="1024"/>
      <c r="J433" s="1024"/>
      <c r="K433" s="1024"/>
      <c r="L433" s="1021"/>
      <c r="M433" s="1021"/>
      <c r="N433" s="1025"/>
      <c r="O433" s="1026"/>
      <c r="P433" s="1128"/>
    </row>
    <row r="434" spans="1:16" s="1131" customFormat="1" ht="17.25" thickBot="1" x14ac:dyDescent="0.35">
      <c r="A434" s="1020"/>
      <c r="B434" s="1022"/>
      <c r="C434" s="1021"/>
      <c r="D434" s="1021"/>
      <c r="E434" s="1022"/>
      <c r="F434" s="1408" t="s">
        <v>387</v>
      </c>
      <c r="G434" s="1409"/>
      <c r="H434" s="1409"/>
      <c r="I434" s="1410"/>
      <c r="J434" s="1024"/>
      <c r="K434" s="1158">
        <f>+SUM(K429:K432)</f>
        <v>0</v>
      </c>
      <c r="L434" s="1055">
        <f>+SUM(L429:L432)</f>
        <v>0</v>
      </c>
      <c r="M434" s="1021"/>
      <c r="N434" s="1025"/>
      <c r="O434" s="1026"/>
      <c r="P434" s="1128"/>
    </row>
    <row r="435" spans="1:16" s="1131" customFormat="1" ht="17.25" thickBot="1" x14ac:dyDescent="0.35">
      <c r="A435" s="1020"/>
      <c r="B435" s="1022"/>
      <c r="C435" s="1021"/>
      <c r="D435" s="1021"/>
      <c r="E435" s="1022"/>
      <c r="F435" s="1022"/>
      <c r="G435" s="1023"/>
      <c r="H435" s="1021"/>
      <c r="I435" s="1024"/>
      <c r="J435" s="1024"/>
      <c r="K435" s="1024"/>
      <c r="L435" s="1021"/>
      <c r="M435" s="1021"/>
      <c r="N435" s="1025"/>
      <c r="O435" s="1026"/>
      <c r="P435" s="1128"/>
    </row>
    <row r="436" spans="1:16" s="1131" customFormat="1" ht="17.25" thickBot="1" x14ac:dyDescent="0.35">
      <c r="A436" s="1020"/>
      <c r="B436" s="1389" t="s">
        <v>345</v>
      </c>
      <c r="C436" s="1390"/>
      <c r="D436" s="1390"/>
      <c r="E436" s="1390"/>
      <c r="F436" s="1390"/>
      <c r="G436" s="1391"/>
      <c r="H436" s="1021"/>
      <c r="I436" s="1024"/>
      <c r="J436" s="1024"/>
      <c r="K436" s="1024"/>
      <c r="L436" s="1021"/>
      <c r="M436" s="1021"/>
      <c r="N436" s="1025"/>
      <c r="O436" s="1026"/>
      <c r="P436" s="1128"/>
    </row>
    <row r="437" spans="1:16" s="1131" customFormat="1" ht="16.5" x14ac:dyDescent="0.3">
      <c r="A437" s="1020"/>
      <c r="B437" s="1056" t="s">
        <v>49</v>
      </c>
      <c r="C437" s="1392" t="s">
        <v>341</v>
      </c>
      <c r="D437" s="1393"/>
      <c r="E437" s="1041" t="s">
        <v>380</v>
      </c>
      <c r="F437" s="1056" t="s">
        <v>25</v>
      </c>
      <c r="G437" s="1043" t="s">
        <v>24</v>
      </c>
      <c r="H437" s="1038"/>
      <c r="I437" s="1039" t="s">
        <v>342</v>
      </c>
      <c r="J437" s="1040"/>
      <c r="K437" s="1039" t="s">
        <v>27</v>
      </c>
      <c r="L437" s="1045" t="s">
        <v>381</v>
      </c>
      <c r="M437" s="1021"/>
      <c r="N437" s="1025"/>
      <c r="O437" s="1026"/>
      <c r="P437" s="1128"/>
    </row>
    <row r="438" spans="1:16" s="1131" customFormat="1" ht="33" customHeight="1" x14ac:dyDescent="0.3">
      <c r="A438" s="1020"/>
      <c r="B438" s="1060">
        <v>1</v>
      </c>
      <c r="C438" s="1421" t="s">
        <v>496</v>
      </c>
      <c r="D438" s="1421"/>
      <c r="E438" s="1046">
        <f>I409</f>
        <v>35.6</v>
      </c>
      <c r="F438" s="1047">
        <f>ROUND(E438/I409,2)</f>
        <v>1</v>
      </c>
      <c r="G438" s="1050" t="str">
        <f>K409</f>
        <v>m²</v>
      </c>
      <c r="H438" s="1049"/>
      <c r="I438" s="1050">
        <v>1075</v>
      </c>
      <c r="J438" s="1024"/>
      <c r="K438" s="1157">
        <f>+F438*I438</f>
        <v>1075</v>
      </c>
      <c r="L438" s="1052">
        <f>E438*I438</f>
        <v>38270</v>
      </c>
      <c r="M438" s="1021"/>
      <c r="N438" s="1025"/>
      <c r="O438" s="1026"/>
      <c r="P438" s="1128"/>
    </row>
    <row r="439" spans="1:16" s="1131" customFormat="1" ht="16.5" x14ac:dyDescent="0.3">
      <c r="A439" s="1020"/>
      <c r="B439" s="1060"/>
      <c r="C439" s="1411"/>
      <c r="D439" s="1411"/>
      <c r="E439" s="1046"/>
      <c r="F439" s="1047"/>
      <c r="G439" s="1048"/>
      <c r="H439" s="1021"/>
      <c r="I439" s="1050">
        <f>IF(C439=0,0,VLOOKUP(C439,Tabla2[],3,FALSE))</f>
        <v>0</v>
      </c>
      <c r="J439" s="1024"/>
      <c r="K439" s="1157">
        <f>+F439*I439</f>
        <v>0</v>
      </c>
      <c r="L439" s="1052">
        <f t="shared" ref="L439:L440" si="60">E439*I439</f>
        <v>0</v>
      </c>
      <c r="M439" s="1021"/>
      <c r="N439" s="1025"/>
      <c r="O439" s="1026"/>
      <c r="P439" s="1128"/>
    </row>
    <row r="440" spans="1:16" s="1131" customFormat="1" ht="16.5" x14ac:dyDescent="0.3">
      <c r="A440" s="1020"/>
      <c r="B440" s="1060"/>
      <c r="C440" s="1412"/>
      <c r="D440" s="1412"/>
      <c r="E440" s="1046"/>
      <c r="F440" s="1053"/>
      <c r="G440" s="1048"/>
      <c r="H440" s="1021"/>
      <c r="I440" s="1050">
        <f>IF(C440=0,0,VLOOKUP(C440,Tabla2[],3,FALSE))</f>
        <v>0</v>
      </c>
      <c r="J440" s="1024"/>
      <c r="K440" s="1157">
        <f t="shared" ref="K440" si="61">+F440*I440</f>
        <v>0</v>
      </c>
      <c r="L440" s="1052">
        <f t="shared" si="60"/>
        <v>0</v>
      </c>
      <c r="M440" s="1021"/>
      <c r="N440" s="1025"/>
      <c r="O440" s="1026"/>
      <c r="P440" s="1128"/>
    </row>
    <row r="441" spans="1:16" s="1131" customFormat="1" ht="17.25" thickBot="1" x14ac:dyDescent="0.35">
      <c r="A441" s="1020"/>
      <c r="B441" s="1022"/>
      <c r="C441" s="1021"/>
      <c r="D441" s="1021"/>
      <c r="E441" s="1022"/>
      <c r="F441" s="1022"/>
      <c r="G441" s="1023"/>
      <c r="H441" s="1021"/>
      <c r="I441" s="1024"/>
      <c r="J441" s="1024"/>
      <c r="K441" s="1024"/>
      <c r="L441" s="1021"/>
      <c r="M441" s="1021"/>
      <c r="N441" s="1025"/>
      <c r="O441" s="1026"/>
      <c r="P441" s="1128"/>
    </row>
    <row r="442" spans="1:16" s="1131" customFormat="1" ht="17.25" thickBot="1" x14ac:dyDescent="0.35">
      <c r="A442" s="1020"/>
      <c r="B442" s="1022"/>
      <c r="C442" s="1021"/>
      <c r="D442" s="1021"/>
      <c r="E442" s="1022"/>
      <c r="F442" s="1408" t="s">
        <v>346</v>
      </c>
      <c r="G442" s="1409"/>
      <c r="H442" s="1409"/>
      <c r="I442" s="1410"/>
      <c r="J442" s="1024"/>
      <c r="K442" s="1158">
        <f>+SUM(K438:K440)</f>
        <v>1075</v>
      </c>
      <c r="L442" s="1055">
        <f>+SUM(L438:L440)</f>
        <v>38270</v>
      </c>
      <c r="M442" s="1021"/>
      <c r="N442" s="1025"/>
      <c r="O442" s="1026"/>
      <c r="P442" s="1128"/>
    </row>
    <row r="443" spans="1:16" s="1131" customFormat="1" ht="16.5" x14ac:dyDescent="0.3">
      <c r="A443" s="1020"/>
      <c r="B443" s="1022"/>
      <c r="C443" s="1021"/>
      <c r="D443" s="1021"/>
      <c r="E443" s="1022"/>
      <c r="F443" s="1022"/>
      <c r="G443" s="1023"/>
      <c r="H443" s="1021"/>
      <c r="I443" s="1024"/>
      <c r="J443" s="1024"/>
      <c r="K443" s="1024"/>
      <c r="L443" s="1021"/>
      <c r="M443" s="1021"/>
      <c r="N443" s="1025"/>
      <c r="O443" s="1026"/>
      <c r="P443" s="1128"/>
    </row>
    <row r="444" spans="1:16" s="1131" customFormat="1" ht="15" customHeight="1" thickBot="1" x14ac:dyDescent="0.35">
      <c r="A444" s="1020"/>
      <c r="B444" s="1022"/>
      <c r="C444" s="1021"/>
      <c r="D444" s="1021"/>
      <c r="E444" s="1022"/>
      <c r="F444" s="1022"/>
      <c r="G444" s="1023"/>
      <c r="H444" s="1021"/>
      <c r="I444" s="1024"/>
      <c r="J444" s="1024"/>
      <c r="K444" s="1024"/>
      <c r="L444" s="1021"/>
      <c r="M444" s="1021"/>
      <c r="N444" s="1025"/>
      <c r="O444" s="1026"/>
      <c r="P444" s="1128"/>
    </row>
    <row r="445" spans="1:16" s="1131" customFormat="1" ht="17.25" thickBot="1" x14ac:dyDescent="0.35">
      <c r="A445" s="1020"/>
      <c r="B445" s="1022"/>
      <c r="C445" s="1021"/>
      <c r="D445" s="1021"/>
      <c r="E445" s="1022"/>
      <c r="F445" s="1408" t="s">
        <v>388</v>
      </c>
      <c r="G445" s="1409"/>
      <c r="H445" s="1409"/>
      <c r="I445" s="1410"/>
      <c r="J445" s="1024"/>
      <c r="K445" s="1158">
        <f>(+K425+K434+K442)</f>
        <v>1075</v>
      </c>
      <c r="L445" s="1055">
        <f>(+L425+L434+L442)</f>
        <v>38270</v>
      </c>
      <c r="M445" s="1021"/>
      <c r="N445" s="1065"/>
      <c r="O445" s="1066"/>
      <c r="P445" s="1130"/>
    </row>
    <row r="446" spans="1:16" s="1131" customFormat="1" ht="7.5" customHeight="1" thickBot="1" x14ac:dyDescent="0.35">
      <c r="A446" s="1020"/>
      <c r="B446" s="1022"/>
      <c r="C446" s="1021"/>
      <c r="D446" s="1021"/>
      <c r="E446" s="1022"/>
      <c r="F446" s="1022"/>
      <c r="G446" s="1023"/>
      <c r="H446" s="1021"/>
      <c r="I446" s="1024"/>
      <c r="J446" s="1024"/>
      <c r="K446" s="1024"/>
      <c r="L446" s="1021"/>
      <c r="M446" s="1021"/>
      <c r="N446" s="1065"/>
      <c r="O446" s="1067"/>
      <c r="P446" s="1130"/>
    </row>
    <row r="447" spans="1:16" s="1131" customFormat="1" ht="17.25" thickBot="1" x14ac:dyDescent="0.35">
      <c r="A447" s="1020"/>
      <c r="B447" s="1022"/>
      <c r="C447" s="1021"/>
      <c r="D447" s="1021"/>
      <c r="E447" s="1022"/>
      <c r="F447" s="1408" t="s">
        <v>384</v>
      </c>
      <c r="G447" s="1409"/>
      <c r="H447" s="1409"/>
      <c r="I447" s="1410"/>
      <c r="J447" s="1024"/>
      <c r="K447" s="1158">
        <f>K445*$N$2</f>
        <v>430</v>
      </c>
      <c r="L447" s="1055">
        <f>L445*$N$2</f>
        <v>15308</v>
      </c>
      <c r="M447" s="1021"/>
      <c r="N447" s="1025"/>
      <c r="O447" s="1026"/>
      <c r="P447" s="1128"/>
    </row>
    <row r="448" spans="1:16" s="1131" customFormat="1" ht="7.5" customHeight="1" thickBot="1" x14ac:dyDescent="0.35">
      <c r="A448" s="1020"/>
      <c r="B448" s="1022"/>
      <c r="C448" s="1021"/>
      <c r="D448" s="1021"/>
      <c r="E448" s="1022"/>
      <c r="F448" s="1022"/>
      <c r="G448" s="1023"/>
      <c r="H448" s="1021"/>
      <c r="I448" s="1024"/>
      <c r="J448" s="1024"/>
      <c r="K448" s="1024"/>
      <c r="L448" s="1021"/>
      <c r="M448" s="1021"/>
      <c r="N448" s="1025"/>
      <c r="O448" s="1026"/>
      <c r="P448" s="1128"/>
    </row>
    <row r="449" spans="1:16" s="1131" customFormat="1" ht="17.25" thickBot="1" x14ac:dyDescent="0.35">
      <c r="A449" s="1020"/>
      <c r="B449" s="1022"/>
      <c r="C449" s="1021"/>
      <c r="D449" s="1021"/>
      <c r="E449" s="1022"/>
      <c r="F449" s="1408" t="s">
        <v>385</v>
      </c>
      <c r="G449" s="1409"/>
      <c r="H449" s="1409"/>
      <c r="I449" s="1410"/>
      <c r="J449" s="1024"/>
      <c r="K449" s="1158">
        <f>+K445+K447</f>
        <v>1505</v>
      </c>
      <c r="L449" s="1055">
        <f>+L445+L447</f>
        <v>53578</v>
      </c>
      <c r="M449" s="1021"/>
      <c r="N449" s="1025"/>
      <c r="O449" s="1026"/>
      <c r="P449" s="1128"/>
    </row>
    <row r="450" spans="1:16" s="1131" customFormat="1" ht="17.25" thickBot="1" x14ac:dyDescent="0.35">
      <c r="A450" s="1020"/>
      <c r="B450" s="1022"/>
      <c r="C450" s="1021"/>
      <c r="D450" s="1021"/>
      <c r="E450" s="1022"/>
      <c r="F450" s="1061"/>
      <c r="G450" s="1062"/>
      <c r="H450" s="1063"/>
      <c r="I450" s="1064"/>
      <c r="J450" s="1024"/>
      <c r="K450" s="1159"/>
      <c r="L450" s="1068">
        <f>L449/I409</f>
        <v>1505</v>
      </c>
      <c r="M450" s="1069">
        <f>(K449-L450)*I409</f>
        <v>0</v>
      </c>
      <c r="N450" s="1025"/>
      <c r="O450" s="1026"/>
      <c r="P450" s="1128"/>
    </row>
  </sheetData>
  <mergeCells count="318">
    <mergeCell ref="B2:B7"/>
    <mergeCell ref="D2:K2"/>
    <mergeCell ref="D4:I4"/>
    <mergeCell ref="D5:I5"/>
    <mergeCell ref="K5:K7"/>
    <mergeCell ref="D6:I7"/>
    <mergeCell ref="C17:D17"/>
    <mergeCell ref="C18:D18"/>
    <mergeCell ref="C19:D19"/>
    <mergeCell ref="C20:D20"/>
    <mergeCell ref="C21:D21"/>
    <mergeCell ref="C22:D22"/>
    <mergeCell ref="B9:K9"/>
    <mergeCell ref="D11:G11"/>
    <mergeCell ref="D12:G12"/>
    <mergeCell ref="B14:G14"/>
    <mergeCell ref="C15:D15"/>
    <mergeCell ref="C16:D16"/>
    <mergeCell ref="C31:D31"/>
    <mergeCell ref="C32:D32"/>
    <mergeCell ref="C33:D33"/>
    <mergeCell ref="C34:D34"/>
    <mergeCell ref="F36:I36"/>
    <mergeCell ref="B38:G38"/>
    <mergeCell ref="C23:D23"/>
    <mergeCell ref="C24:D24"/>
    <mergeCell ref="C25:D25"/>
    <mergeCell ref="F27:I27"/>
    <mergeCell ref="B29:G29"/>
    <mergeCell ref="C30:D30"/>
    <mergeCell ref="F49:I49"/>
    <mergeCell ref="F51:I51"/>
    <mergeCell ref="D55:G55"/>
    <mergeCell ref="D56:G56"/>
    <mergeCell ref="B58:G58"/>
    <mergeCell ref="C59:D59"/>
    <mergeCell ref="C39:D39"/>
    <mergeCell ref="C40:D40"/>
    <mergeCell ref="C41:D41"/>
    <mergeCell ref="C42:D42"/>
    <mergeCell ref="F44:I44"/>
    <mergeCell ref="F47:I47"/>
    <mergeCell ref="C66:D66"/>
    <mergeCell ref="C67:D67"/>
    <mergeCell ref="C68:D68"/>
    <mergeCell ref="C69:D69"/>
    <mergeCell ref="C70:D70"/>
    <mergeCell ref="F72:I72"/>
    <mergeCell ref="C60:D60"/>
    <mergeCell ref="C61:D61"/>
    <mergeCell ref="C62:D62"/>
    <mergeCell ref="C63:D63"/>
    <mergeCell ref="C64:D64"/>
    <mergeCell ref="C65:D65"/>
    <mergeCell ref="F81:I81"/>
    <mergeCell ref="B83:G83"/>
    <mergeCell ref="C84:D84"/>
    <mergeCell ref="C85:D85"/>
    <mergeCell ref="C86:D86"/>
    <mergeCell ref="C87:D87"/>
    <mergeCell ref="B74:G74"/>
    <mergeCell ref="C75:D75"/>
    <mergeCell ref="C76:D76"/>
    <mergeCell ref="C77:D77"/>
    <mergeCell ref="C78:D78"/>
    <mergeCell ref="C79:D79"/>
    <mergeCell ref="B103:G103"/>
    <mergeCell ref="C104:D104"/>
    <mergeCell ref="C105:D105"/>
    <mergeCell ref="C106:D106"/>
    <mergeCell ref="C107:D107"/>
    <mergeCell ref="C108:D108"/>
    <mergeCell ref="F89:I89"/>
    <mergeCell ref="F92:I92"/>
    <mergeCell ref="F94:I94"/>
    <mergeCell ref="F96:I96"/>
    <mergeCell ref="D100:G100"/>
    <mergeCell ref="D101:G101"/>
    <mergeCell ref="C115:D115"/>
    <mergeCell ref="F117:I117"/>
    <mergeCell ref="B119:G119"/>
    <mergeCell ref="C120:D120"/>
    <mergeCell ref="C121:D121"/>
    <mergeCell ref="C122:D122"/>
    <mergeCell ref="C109:D109"/>
    <mergeCell ref="C110:D110"/>
    <mergeCell ref="C111:D111"/>
    <mergeCell ref="C112:D112"/>
    <mergeCell ref="C113:D113"/>
    <mergeCell ref="C114:D114"/>
    <mergeCell ref="C131:D131"/>
    <mergeCell ref="C132:D132"/>
    <mergeCell ref="F134:I134"/>
    <mergeCell ref="F137:I137"/>
    <mergeCell ref="F139:I139"/>
    <mergeCell ref="F141:I141"/>
    <mergeCell ref="C123:D123"/>
    <mergeCell ref="C124:D124"/>
    <mergeCell ref="F126:I126"/>
    <mergeCell ref="B128:G128"/>
    <mergeCell ref="C129:D129"/>
    <mergeCell ref="C130:D130"/>
    <mergeCell ref="C158:D158"/>
    <mergeCell ref="C159:D159"/>
    <mergeCell ref="C160:D160"/>
    <mergeCell ref="D145:G145"/>
    <mergeCell ref="C149:D149"/>
    <mergeCell ref="C156:D156"/>
    <mergeCell ref="C157:D157"/>
    <mergeCell ref="F162:I162"/>
    <mergeCell ref="B164:G164"/>
    <mergeCell ref="C196:D196"/>
    <mergeCell ref="C200:D200"/>
    <mergeCell ref="C201:D201"/>
    <mergeCell ref="C202:D202"/>
    <mergeCell ref="C203:D203"/>
    <mergeCell ref="F184:I184"/>
    <mergeCell ref="F186:I186"/>
    <mergeCell ref="D190:G190"/>
    <mergeCell ref="B192:G192"/>
    <mergeCell ref="C193:D193"/>
    <mergeCell ref="C194:D194"/>
    <mergeCell ref="C195:D195"/>
    <mergeCell ref="C197:D197"/>
    <mergeCell ref="C198:D198"/>
    <mergeCell ref="C199:D199"/>
    <mergeCell ref="C212:D212"/>
    <mergeCell ref="C218:D218"/>
    <mergeCell ref="C219:D219"/>
    <mergeCell ref="C209:D209"/>
    <mergeCell ref="C210:D210"/>
    <mergeCell ref="C211:D211"/>
    <mergeCell ref="F205:I205"/>
    <mergeCell ref="B207:G207"/>
    <mergeCell ref="C208:D208"/>
    <mergeCell ref="F214:I214"/>
    <mergeCell ref="B216:G216"/>
    <mergeCell ref="C217:D217"/>
    <mergeCell ref="C220:D220"/>
    <mergeCell ref="F222:I222"/>
    <mergeCell ref="F225:I225"/>
    <mergeCell ref="F227:I227"/>
    <mergeCell ref="F229:I229"/>
    <mergeCell ref="D233:G233"/>
    <mergeCell ref="B236:G236"/>
    <mergeCell ref="C237:D237"/>
    <mergeCell ref="C239:D239"/>
    <mergeCell ref="C281:D281"/>
    <mergeCell ref="C282:D282"/>
    <mergeCell ref="C283:D283"/>
    <mergeCell ref="C284:D284"/>
    <mergeCell ref="B257:G257"/>
    <mergeCell ref="C258:D258"/>
    <mergeCell ref="C259:D259"/>
    <mergeCell ref="D234:G234"/>
    <mergeCell ref="C238:D238"/>
    <mergeCell ref="C242:D242"/>
    <mergeCell ref="C243:D243"/>
    <mergeCell ref="C240:D240"/>
    <mergeCell ref="C241:D241"/>
    <mergeCell ref="C252:D252"/>
    <mergeCell ref="C253:D253"/>
    <mergeCell ref="C244:D244"/>
    <mergeCell ref="C251:D251"/>
    <mergeCell ref="F246:I246"/>
    <mergeCell ref="B248:G248"/>
    <mergeCell ref="C322:D322"/>
    <mergeCell ref="C323:D323"/>
    <mergeCell ref="C324:D324"/>
    <mergeCell ref="C325:D325"/>
    <mergeCell ref="C249:D249"/>
    <mergeCell ref="C250:D250"/>
    <mergeCell ref="F255:I255"/>
    <mergeCell ref="C299:D299"/>
    <mergeCell ref="C290:D290"/>
    <mergeCell ref="C291:D291"/>
    <mergeCell ref="F296:I296"/>
    <mergeCell ref="B298:G298"/>
    <mergeCell ref="F270:I270"/>
    <mergeCell ref="C280:D280"/>
    <mergeCell ref="C260:D260"/>
    <mergeCell ref="C261:D261"/>
    <mergeCell ref="F268:I268"/>
    <mergeCell ref="F263:I263"/>
    <mergeCell ref="F266:I266"/>
    <mergeCell ref="D274:G274"/>
    <mergeCell ref="D275:G275"/>
    <mergeCell ref="B277:G277"/>
    <mergeCell ref="C278:D278"/>
    <mergeCell ref="C279:D279"/>
    <mergeCell ref="C366:D366"/>
    <mergeCell ref="C367:D367"/>
    <mergeCell ref="C368:D368"/>
    <mergeCell ref="C369:D369"/>
    <mergeCell ref="C370:D370"/>
    <mergeCell ref="C371:D371"/>
    <mergeCell ref="C339:D339"/>
    <mergeCell ref="F311:I311"/>
    <mergeCell ref="C300:D300"/>
    <mergeCell ref="C301:D301"/>
    <mergeCell ref="C302:D302"/>
    <mergeCell ref="F304:I304"/>
    <mergeCell ref="F307:I307"/>
    <mergeCell ref="F309:I309"/>
    <mergeCell ref="D315:G315"/>
    <mergeCell ref="D316:G316"/>
    <mergeCell ref="B318:G318"/>
    <mergeCell ref="C335:D335"/>
    <mergeCell ref="C336:D336"/>
    <mergeCell ref="C337:D337"/>
    <mergeCell ref="C338:D338"/>
    <mergeCell ref="C326:D326"/>
    <mergeCell ref="C329:D329"/>
    <mergeCell ref="C330:D330"/>
    <mergeCell ref="B380:G380"/>
    <mergeCell ref="C385:D385"/>
    <mergeCell ref="F387:I387"/>
    <mergeCell ref="B389:G389"/>
    <mergeCell ref="C372:D372"/>
    <mergeCell ref="C373:D373"/>
    <mergeCell ref="C374:D374"/>
    <mergeCell ref="C375:D375"/>
    <mergeCell ref="C376:D376"/>
    <mergeCell ref="D144:G144"/>
    <mergeCell ref="B147:G147"/>
    <mergeCell ref="C148:D148"/>
    <mergeCell ref="C150:D150"/>
    <mergeCell ref="C151:D151"/>
    <mergeCell ref="C152:D152"/>
    <mergeCell ref="C153:D153"/>
    <mergeCell ref="C154:D154"/>
    <mergeCell ref="C155:D155"/>
    <mergeCell ref="C165:D165"/>
    <mergeCell ref="C166:D166"/>
    <mergeCell ref="F171:I171"/>
    <mergeCell ref="B173:G173"/>
    <mergeCell ref="C174:D174"/>
    <mergeCell ref="C175:D175"/>
    <mergeCell ref="F179:I179"/>
    <mergeCell ref="F182:I182"/>
    <mergeCell ref="D189:G189"/>
    <mergeCell ref="C176:D176"/>
    <mergeCell ref="C177:D177"/>
    <mergeCell ref="C167:D167"/>
    <mergeCell ref="C168:D168"/>
    <mergeCell ref="C169:D169"/>
    <mergeCell ref="C285:D285"/>
    <mergeCell ref="F287:I287"/>
    <mergeCell ref="B289:G289"/>
    <mergeCell ref="C293:D293"/>
    <mergeCell ref="C294:D294"/>
    <mergeCell ref="C292:D292"/>
    <mergeCell ref="C319:D319"/>
    <mergeCell ref="C320:D320"/>
    <mergeCell ref="C321:D321"/>
    <mergeCell ref="C327:D327"/>
    <mergeCell ref="C328:D328"/>
    <mergeCell ref="F341:I341"/>
    <mergeCell ref="B343:G343"/>
    <mergeCell ref="F352:I352"/>
    <mergeCell ref="F354:I354"/>
    <mergeCell ref="F356:I356"/>
    <mergeCell ref="D361:G361"/>
    <mergeCell ref="D362:G362"/>
    <mergeCell ref="F332:I332"/>
    <mergeCell ref="B334:G334"/>
    <mergeCell ref="B364:G364"/>
    <mergeCell ref="C365:D365"/>
    <mergeCell ref="F349:I349"/>
    <mergeCell ref="C344:D344"/>
    <mergeCell ref="C345:D345"/>
    <mergeCell ref="C346:D346"/>
    <mergeCell ref="C347:D347"/>
    <mergeCell ref="B411:G411"/>
    <mergeCell ref="C412:D412"/>
    <mergeCell ref="C391:D391"/>
    <mergeCell ref="C392:D392"/>
    <mergeCell ref="C393:D393"/>
    <mergeCell ref="F395:I395"/>
    <mergeCell ref="F398:I398"/>
    <mergeCell ref="F400:I400"/>
    <mergeCell ref="F402:I402"/>
    <mergeCell ref="D408:G408"/>
    <mergeCell ref="D409:G409"/>
    <mergeCell ref="C383:D383"/>
    <mergeCell ref="C384:D384"/>
    <mergeCell ref="C390:D390"/>
    <mergeCell ref="C381:D381"/>
    <mergeCell ref="C382:D382"/>
    <mergeCell ref="F378:I378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F425:I425"/>
    <mergeCell ref="B427:G427"/>
    <mergeCell ref="C428:D428"/>
    <mergeCell ref="C429:D429"/>
    <mergeCell ref="C430:D430"/>
    <mergeCell ref="F445:I445"/>
    <mergeCell ref="F447:I447"/>
    <mergeCell ref="F449:I449"/>
    <mergeCell ref="C431:D431"/>
    <mergeCell ref="C432:D432"/>
    <mergeCell ref="F434:I434"/>
    <mergeCell ref="B436:G436"/>
    <mergeCell ref="C437:D437"/>
    <mergeCell ref="C438:D438"/>
    <mergeCell ref="C439:D439"/>
    <mergeCell ref="C440:D440"/>
    <mergeCell ref="F442:I442"/>
  </mergeCells>
  <printOptions horizontalCentered="1" verticalCentered="1"/>
  <pageMargins left="0.39370078740157483" right="0.39370078740157483" top="0.59055118110236227" bottom="0.59055118110236227" header="0.31496062992125984" footer="0.31496062992125984"/>
  <pageSetup paperSize="14" scale="47" orientation="portrait" r:id="rId1"/>
  <rowBreaks count="2" manualBreakCount="2">
    <brk id="53" min="1" max="10" man="1"/>
    <brk id="143" min="1" max="10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5"/>
  <sheetViews>
    <sheetView view="pageBreakPreview" topLeftCell="B785" zoomScale="55" zoomScaleNormal="70" zoomScaleSheetLayoutView="55" workbookViewId="0">
      <selection activeCell="I811" sqref="I811"/>
    </sheetView>
  </sheetViews>
  <sheetFormatPr baseColWidth="10" defaultRowHeight="15" x14ac:dyDescent="0.25"/>
  <cols>
    <col min="1" max="1" width="11.42578125" customWidth="1"/>
    <col min="2" max="2" width="22.7109375" style="1107" customWidth="1"/>
    <col min="3" max="3" width="2" customWidth="1"/>
    <col min="4" max="4" width="59.5703125" customWidth="1"/>
    <col min="5" max="5" width="11.42578125" hidden="1" customWidth="1"/>
    <col min="6" max="7" width="18.85546875" customWidth="1"/>
    <col min="8" max="8" width="1.85546875" customWidth="1"/>
    <col min="9" max="9" width="22" customWidth="1"/>
    <col min="10" max="10" width="1.85546875" customWidth="1"/>
    <col min="11" max="11" width="22.85546875" style="1161" customWidth="1"/>
    <col min="12" max="12" width="22.85546875" customWidth="1"/>
    <col min="13" max="13" width="17.85546875" customWidth="1"/>
    <col min="16" max="16" width="19.7109375" style="1107" customWidth="1"/>
    <col min="17" max="17" width="19.140625" style="1131" bestFit="1" customWidth="1"/>
  </cols>
  <sheetData>
    <row r="1" spans="1:17" ht="17.25" thickBot="1" x14ac:dyDescent="0.35">
      <c r="A1" s="1020"/>
      <c r="B1" s="1022"/>
      <c r="C1" s="1021"/>
      <c r="D1" s="1021"/>
      <c r="E1" s="1022"/>
      <c r="F1" s="1022"/>
      <c r="G1" s="1023"/>
      <c r="H1" s="1021"/>
      <c r="I1" s="1024"/>
      <c r="J1" s="1024"/>
      <c r="K1" s="1024"/>
      <c r="L1" s="1021"/>
      <c r="M1" s="1021"/>
      <c r="N1" s="1025"/>
      <c r="O1" s="1026"/>
      <c r="P1" s="1128"/>
    </row>
    <row r="2" spans="1:17" ht="18" thickTop="1" thickBot="1" x14ac:dyDescent="0.35">
      <c r="A2" s="1020"/>
      <c r="B2" s="1435"/>
      <c r="C2" s="1021"/>
      <c r="D2" s="1438" t="s">
        <v>374</v>
      </c>
      <c r="E2" s="1439"/>
      <c r="F2" s="1439"/>
      <c r="G2" s="1439"/>
      <c r="H2" s="1439"/>
      <c r="I2" s="1439"/>
      <c r="J2" s="1439"/>
      <c r="K2" s="1440"/>
      <c r="L2" s="1021"/>
      <c r="M2" s="1027" t="s">
        <v>375</v>
      </c>
      <c r="N2" s="1028">
        <v>0.4</v>
      </c>
      <c r="O2" s="1026"/>
      <c r="P2" s="1128"/>
    </row>
    <row r="3" spans="1:17" ht="8.25" customHeight="1" thickBot="1" x14ac:dyDescent="0.35">
      <c r="A3" s="1020"/>
      <c r="B3" s="1436"/>
      <c r="C3" s="1021"/>
      <c r="D3" s="1021"/>
      <c r="E3" s="1022"/>
      <c r="F3" s="1022"/>
      <c r="G3" s="1023"/>
      <c r="H3" s="1021"/>
      <c r="I3" s="1024"/>
      <c r="J3" s="1024"/>
      <c r="K3" s="1024"/>
      <c r="L3" s="1021"/>
      <c r="M3" s="1021"/>
      <c r="N3" s="1025"/>
      <c r="O3" s="1026"/>
      <c r="P3" s="1128"/>
    </row>
    <row r="4" spans="1:17" ht="18" thickTop="1" thickBot="1" x14ac:dyDescent="0.35">
      <c r="A4" s="1029"/>
      <c r="B4" s="1436"/>
      <c r="C4" s="1030"/>
      <c r="D4" s="1441" t="s">
        <v>386</v>
      </c>
      <c r="E4" s="1442"/>
      <c r="F4" s="1442"/>
      <c r="G4" s="1442"/>
      <c r="H4" s="1442"/>
      <c r="I4" s="1443"/>
      <c r="J4" s="1031"/>
      <c r="K4" s="1154" t="s">
        <v>376</v>
      </c>
      <c r="L4" s="1021"/>
      <c r="M4" s="1027" t="s">
        <v>377</v>
      </c>
      <c r="N4" s="1032">
        <f>1+N2</f>
        <v>1.4</v>
      </c>
      <c r="O4" s="1026"/>
      <c r="P4" s="1128"/>
    </row>
    <row r="5" spans="1:17" ht="16.5" x14ac:dyDescent="0.3">
      <c r="A5" s="1029"/>
      <c r="B5" s="1436"/>
      <c r="C5" s="1030"/>
      <c r="D5" s="1444" t="s">
        <v>1</v>
      </c>
      <c r="E5" s="1445"/>
      <c r="F5" s="1445"/>
      <c r="G5" s="1445"/>
      <c r="H5" s="1445"/>
      <c r="I5" s="1446"/>
      <c r="J5" s="1031"/>
      <c r="K5" s="1447">
        <v>44691</v>
      </c>
      <c r="L5" s="1021"/>
      <c r="M5" s="1021"/>
      <c r="N5" s="1025"/>
      <c r="O5" s="1026"/>
      <c r="P5" s="1128"/>
    </row>
    <row r="6" spans="1:17" ht="15" customHeight="1" x14ac:dyDescent="0.3">
      <c r="A6" s="1029"/>
      <c r="B6" s="1436"/>
      <c r="C6" s="1030"/>
      <c r="D6" s="1444" t="str">
        <f>'RESUMEN TOTAL'!B17</f>
        <v>REMOZAMIENTO DE EDIFICACIONES ESCOLARES AFECTADAS POR EL CICLÓN TROPICAL BLAS Y CELIA DEL DEPARTAMENTO DE PETEN '- EODP ANEXA A ESCUELA RURAL MIXTA, EL CRUZADERO, MELCHOR DE MENCOS, PETEN -</v>
      </c>
      <c r="E6" s="1445"/>
      <c r="F6" s="1445"/>
      <c r="G6" s="1445"/>
      <c r="H6" s="1445"/>
      <c r="I6" s="1446"/>
      <c r="J6" s="1031"/>
      <c r="K6" s="1448"/>
      <c r="L6" s="1021"/>
      <c r="M6" s="1021"/>
      <c r="N6" s="1025"/>
      <c r="O6" s="1026"/>
      <c r="P6" s="1128"/>
    </row>
    <row r="7" spans="1:17" ht="17.25" thickBot="1" x14ac:dyDescent="0.35">
      <c r="A7" s="1029"/>
      <c r="B7" s="1437"/>
      <c r="C7" s="1030"/>
      <c r="D7" s="1450"/>
      <c r="E7" s="1451"/>
      <c r="F7" s="1451"/>
      <c r="G7" s="1451"/>
      <c r="H7" s="1451"/>
      <c r="I7" s="1452"/>
      <c r="J7" s="1031"/>
      <c r="K7" s="1449"/>
      <c r="L7" s="1021"/>
      <c r="M7" s="1021"/>
      <c r="N7" s="1025"/>
      <c r="O7" s="1026"/>
      <c r="P7" s="1128"/>
    </row>
    <row r="8" spans="1:17" ht="17.25" thickBot="1" x14ac:dyDescent="0.35">
      <c r="A8" s="1020"/>
      <c r="B8" s="1022"/>
      <c r="C8" s="1021"/>
      <c r="D8" s="1021"/>
      <c r="E8" s="1022"/>
      <c r="F8" s="1022"/>
      <c r="G8" s="1023"/>
      <c r="H8" s="1021"/>
      <c r="I8" s="1024"/>
      <c r="J8" s="1024"/>
      <c r="K8" s="1024"/>
      <c r="L8" s="1021"/>
      <c r="M8" s="1021"/>
      <c r="N8" s="1025"/>
      <c r="O8" s="1026"/>
      <c r="P8" s="1128"/>
    </row>
    <row r="9" spans="1:17" s="1037" customFormat="1" ht="24" customHeight="1" thickBot="1" x14ac:dyDescent="0.3">
      <c r="A9" s="1033"/>
      <c r="B9" s="1453" t="s">
        <v>378</v>
      </c>
      <c r="C9" s="1454"/>
      <c r="D9" s="1454"/>
      <c r="E9" s="1454"/>
      <c r="F9" s="1454"/>
      <c r="G9" s="1454"/>
      <c r="H9" s="1454"/>
      <c r="I9" s="1454"/>
      <c r="J9" s="1454"/>
      <c r="K9" s="1455"/>
      <c r="L9" s="1034"/>
      <c r="M9" s="1034"/>
      <c r="N9" s="1035"/>
      <c r="O9" s="1036"/>
      <c r="P9" s="1129"/>
      <c r="Q9" s="1132"/>
    </row>
    <row r="10" spans="1:17" ht="16.5" x14ac:dyDescent="0.3">
      <c r="A10" s="1020"/>
      <c r="B10" s="1022"/>
      <c r="C10" s="1021"/>
      <c r="D10" s="1021"/>
      <c r="E10" s="1022"/>
      <c r="F10" s="1022"/>
      <c r="G10" s="1023"/>
      <c r="H10" s="1021"/>
      <c r="I10" s="1024"/>
      <c r="J10" s="1024"/>
      <c r="K10" s="1024"/>
      <c r="L10" s="1021"/>
      <c r="M10" s="1021"/>
      <c r="N10" s="1025"/>
      <c r="O10" s="1026"/>
      <c r="P10" s="1128"/>
    </row>
    <row r="11" spans="1:17" ht="16.5" x14ac:dyDescent="0.3">
      <c r="A11" s="1020"/>
      <c r="B11" s="1105" t="s">
        <v>379</v>
      </c>
      <c r="C11" s="1038"/>
      <c r="D11" s="1414" t="s">
        <v>341</v>
      </c>
      <c r="E11" s="1414"/>
      <c r="F11" s="1414"/>
      <c r="G11" s="1414"/>
      <c r="H11" s="1038"/>
      <c r="I11" s="1039" t="s">
        <v>25</v>
      </c>
      <c r="J11" s="1040"/>
      <c r="K11" s="1039" t="s">
        <v>24</v>
      </c>
      <c r="L11" s="1021"/>
      <c r="M11" s="1021"/>
      <c r="N11" s="1025"/>
      <c r="O11" s="1026"/>
      <c r="P11" s="1128"/>
    </row>
    <row r="12" spans="1:17" s="1037" customFormat="1" ht="30.75" customHeight="1" x14ac:dyDescent="0.25">
      <c r="A12" s="1033"/>
      <c r="B12" s="1074">
        <f>'(01)A. TRABAJO EXTRA.'!B105</f>
        <v>111.01</v>
      </c>
      <c r="C12" s="1034"/>
      <c r="D12" s="1428" t="str">
        <f>'(01)A. TRABAJO EXTRA.'!C105</f>
        <v>DEMOLICIÓN DE PISO O BANQUETA CON BASE DE CONCRETO</v>
      </c>
      <c r="E12" s="1429"/>
      <c r="F12" s="1429"/>
      <c r="G12" s="1429"/>
      <c r="H12" s="1075"/>
      <c r="I12" s="1074">
        <f>'(01)A. TRABAJO EXTRA.'!G105</f>
        <v>4</v>
      </c>
      <c r="J12" s="1076"/>
      <c r="K12" s="1155" t="str">
        <f>'(01)A. TRABAJO EXTRA.'!F105</f>
        <v>m²</v>
      </c>
      <c r="L12" s="1034"/>
      <c r="M12" s="1034"/>
      <c r="N12" s="1035"/>
      <c r="O12" s="1036"/>
      <c r="P12" s="1129"/>
      <c r="Q12" s="1132"/>
    </row>
    <row r="13" spans="1:17" ht="17.25" thickBot="1" x14ac:dyDescent="0.35">
      <c r="A13" s="1020"/>
      <c r="B13" s="1022"/>
      <c r="C13" s="1021"/>
      <c r="D13" s="1021"/>
      <c r="E13" s="1022"/>
      <c r="F13" s="1022"/>
      <c r="G13" s="1023"/>
      <c r="H13" s="1021"/>
      <c r="I13" s="1024"/>
      <c r="J13" s="1024"/>
      <c r="K13" s="1024"/>
      <c r="L13" s="1021"/>
      <c r="M13" s="1021"/>
      <c r="N13" s="1025"/>
      <c r="O13" s="1026"/>
      <c r="P13" s="1128"/>
    </row>
    <row r="14" spans="1:17" ht="17.25" thickBot="1" x14ac:dyDescent="0.35">
      <c r="A14" s="1020"/>
      <c r="B14" s="1389" t="s">
        <v>343</v>
      </c>
      <c r="C14" s="1390"/>
      <c r="D14" s="1390"/>
      <c r="E14" s="1390"/>
      <c r="F14" s="1390"/>
      <c r="G14" s="1391"/>
      <c r="H14" s="1021"/>
      <c r="I14" s="1024"/>
      <c r="J14" s="1024"/>
      <c r="K14" s="1024"/>
      <c r="L14" s="1021"/>
      <c r="M14" s="1021"/>
      <c r="N14" s="1025"/>
      <c r="O14" s="1026"/>
      <c r="P14" s="1128"/>
    </row>
    <row r="15" spans="1:17" ht="16.5" x14ac:dyDescent="0.3">
      <c r="A15" s="1020"/>
      <c r="B15" s="1042" t="s">
        <v>49</v>
      </c>
      <c r="C15" s="1406" t="s">
        <v>341</v>
      </c>
      <c r="D15" s="1407"/>
      <c r="E15" s="1041" t="s">
        <v>380</v>
      </c>
      <c r="F15" s="1042" t="s">
        <v>25</v>
      </c>
      <c r="G15" s="1043" t="s">
        <v>24</v>
      </c>
      <c r="H15" s="1044"/>
      <c r="I15" s="1039" t="s">
        <v>342</v>
      </c>
      <c r="J15" s="1040"/>
      <c r="K15" s="1156" t="s">
        <v>27</v>
      </c>
      <c r="L15" s="1045" t="s">
        <v>381</v>
      </c>
      <c r="M15" s="1021"/>
      <c r="N15" s="1025"/>
      <c r="O15" s="1026"/>
      <c r="P15" s="1128"/>
    </row>
    <row r="16" spans="1:17" ht="16.5" x14ac:dyDescent="0.3">
      <c r="A16" s="1020"/>
      <c r="B16" s="1060"/>
      <c r="C16" s="1402"/>
      <c r="D16" s="1403"/>
      <c r="E16" s="1046"/>
      <c r="F16" s="1047"/>
      <c r="G16" s="1048"/>
      <c r="H16" s="1049"/>
      <c r="I16" s="1050">
        <f>IF(C16=0,0,VLOOKUP(C16,Tabla1[],3,FALSE))</f>
        <v>0</v>
      </c>
      <c r="J16" s="1051"/>
      <c r="K16" s="1157">
        <f>+F16*I16</f>
        <v>0</v>
      </c>
      <c r="L16" s="1052">
        <f>E16*I16</f>
        <v>0</v>
      </c>
      <c r="M16" s="1021"/>
      <c r="N16" s="1025"/>
      <c r="O16" s="1026"/>
      <c r="P16" s="1128"/>
    </row>
    <row r="17" spans="1:16" ht="16.5" x14ac:dyDescent="0.3">
      <c r="A17" s="1020"/>
      <c r="B17" s="1060"/>
      <c r="C17" s="1402"/>
      <c r="D17" s="1403"/>
      <c r="E17" s="1046"/>
      <c r="F17" s="1047"/>
      <c r="G17" s="1048"/>
      <c r="H17" s="1049"/>
      <c r="I17" s="1050">
        <v>5</v>
      </c>
      <c r="J17" s="1051"/>
      <c r="K17" s="1157">
        <f t="shared" ref="K17:K25" si="0">+F17*I17</f>
        <v>0</v>
      </c>
      <c r="L17" s="1052">
        <f t="shared" ref="L17:L25" si="1">E17*I17</f>
        <v>0</v>
      </c>
      <c r="M17" s="1021"/>
      <c r="N17" s="1025"/>
      <c r="O17" s="1026"/>
      <c r="P17" s="1128"/>
    </row>
    <row r="18" spans="1:16" ht="16.5" x14ac:dyDescent="0.3">
      <c r="A18" s="1020"/>
      <c r="B18" s="1060"/>
      <c r="C18" s="1402"/>
      <c r="D18" s="1403"/>
      <c r="E18" s="1046"/>
      <c r="F18" s="1047"/>
      <c r="G18" s="1048"/>
      <c r="H18" s="1049"/>
      <c r="I18" s="1050">
        <f>IF(C18=0,0,VLOOKUP(C18,Tabla1[],3,FALSE))</f>
        <v>0</v>
      </c>
      <c r="J18" s="1051"/>
      <c r="K18" s="1157">
        <f t="shared" si="0"/>
        <v>0</v>
      </c>
      <c r="L18" s="1052">
        <f t="shared" si="1"/>
        <v>0</v>
      </c>
      <c r="M18" s="1021"/>
      <c r="N18" s="1025"/>
      <c r="O18" s="1026"/>
      <c r="P18" s="1128"/>
    </row>
    <row r="19" spans="1:16" ht="16.5" x14ac:dyDescent="0.3">
      <c r="A19" s="1020"/>
      <c r="B19" s="1060"/>
      <c r="C19" s="1411"/>
      <c r="D19" s="1411"/>
      <c r="E19" s="1046"/>
      <c r="F19" s="1047"/>
      <c r="G19" s="1048"/>
      <c r="H19" s="1049"/>
      <c r="I19" s="1050"/>
      <c r="J19" s="1051"/>
      <c r="K19" s="1157"/>
      <c r="L19" s="1052">
        <f t="shared" si="1"/>
        <v>0</v>
      </c>
      <c r="M19" s="1021"/>
      <c r="N19" s="1025"/>
      <c r="O19" s="1026"/>
      <c r="P19" s="1128"/>
    </row>
    <row r="20" spans="1:16" ht="16.5" x14ac:dyDescent="0.3">
      <c r="A20" s="1020"/>
      <c r="B20" s="1060"/>
      <c r="C20" s="1412"/>
      <c r="D20" s="1412"/>
      <c r="E20" s="1046"/>
      <c r="F20" s="1047"/>
      <c r="G20" s="1048"/>
      <c r="H20" s="1049"/>
      <c r="I20" s="1050">
        <f>IF(C20=0,0,VLOOKUP(C20,Tabla1[],3,FALSE))</f>
        <v>0</v>
      </c>
      <c r="J20" s="1051"/>
      <c r="K20" s="1157">
        <f t="shared" si="0"/>
        <v>0</v>
      </c>
      <c r="L20" s="1052">
        <f t="shared" si="1"/>
        <v>0</v>
      </c>
      <c r="M20" s="1021"/>
      <c r="N20" s="1025"/>
      <c r="O20" s="1026"/>
      <c r="P20" s="1128"/>
    </row>
    <row r="21" spans="1:16" ht="16.5" x14ac:dyDescent="0.3">
      <c r="A21" s="1020"/>
      <c r="B21" s="1060"/>
      <c r="C21" s="1412"/>
      <c r="D21" s="1412"/>
      <c r="E21" s="1046"/>
      <c r="F21" s="1053"/>
      <c r="G21" s="1054"/>
      <c r="H21" s="1049"/>
      <c r="I21" s="1050">
        <f>IF(C21=0,0,VLOOKUP(C21,Tabla1[],3,FALSE))</f>
        <v>0</v>
      </c>
      <c r="J21" s="1051"/>
      <c r="K21" s="1157">
        <f t="shared" si="0"/>
        <v>0</v>
      </c>
      <c r="L21" s="1052">
        <f t="shared" si="1"/>
        <v>0</v>
      </c>
      <c r="M21" s="1021"/>
      <c r="N21" s="1025"/>
      <c r="O21" s="1026"/>
      <c r="P21" s="1128"/>
    </row>
    <row r="22" spans="1:16" ht="16.5" x14ac:dyDescent="0.3">
      <c r="A22" s="1020"/>
      <c r="B22" s="1060"/>
      <c r="C22" s="1412"/>
      <c r="D22" s="1412"/>
      <c r="E22" s="1046"/>
      <c r="F22" s="1053"/>
      <c r="G22" s="1054"/>
      <c r="H22" s="1049"/>
      <c r="I22" s="1050">
        <f>IF(C22=0,0,VLOOKUP(C22,Tabla1[],3,FALSE))</f>
        <v>0</v>
      </c>
      <c r="J22" s="1051"/>
      <c r="K22" s="1157">
        <f t="shared" si="0"/>
        <v>0</v>
      </c>
      <c r="L22" s="1052">
        <f t="shared" si="1"/>
        <v>0</v>
      </c>
      <c r="M22" s="1021"/>
      <c r="N22" s="1025"/>
      <c r="O22" s="1026"/>
      <c r="P22" s="1128"/>
    </row>
    <row r="23" spans="1:16" ht="16.5" x14ac:dyDescent="0.3">
      <c r="A23" s="1020"/>
      <c r="B23" s="1060"/>
      <c r="C23" s="1412"/>
      <c r="D23" s="1412"/>
      <c r="E23" s="1046"/>
      <c r="F23" s="1053"/>
      <c r="G23" s="1054"/>
      <c r="H23" s="1049"/>
      <c r="I23" s="1050">
        <f>IF(C23=0,0,VLOOKUP(C23,Tabla1[],3,FALSE))</f>
        <v>0</v>
      </c>
      <c r="J23" s="1051"/>
      <c r="K23" s="1157">
        <f t="shared" si="0"/>
        <v>0</v>
      </c>
      <c r="L23" s="1052">
        <f t="shared" si="1"/>
        <v>0</v>
      </c>
      <c r="M23" s="1021"/>
      <c r="N23" s="1025"/>
      <c r="O23" s="1026"/>
      <c r="P23" s="1128"/>
    </row>
    <row r="24" spans="1:16" ht="16.5" x14ac:dyDescent="0.3">
      <c r="A24" s="1020"/>
      <c r="B24" s="1060"/>
      <c r="C24" s="1412"/>
      <c r="D24" s="1412"/>
      <c r="E24" s="1046"/>
      <c r="F24" s="1053"/>
      <c r="G24" s="1054"/>
      <c r="H24" s="1049"/>
      <c r="I24" s="1050">
        <f>IF(C24=0,0,VLOOKUP(C24,Tabla1[],3,FALSE))</f>
        <v>0</v>
      </c>
      <c r="J24" s="1051"/>
      <c r="K24" s="1157">
        <f t="shared" si="0"/>
        <v>0</v>
      </c>
      <c r="L24" s="1052">
        <f t="shared" si="1"/>
        <v>0</v>
      </c>
      <c r="M24" s="1021"/>
      <c r="N24" s="1025"/>
      <c r="O24" s="1026"/>
      <c r="P24" s="1128"/>
    </row>
    <row r="25" spans="1:16" ht="16.5" x14ac:dyDescent="0.3">
      <c r="A25" s="1020"/>
      <c r="B25" s="1060"/>
      <c r="C25" s="1412"/>
      <c r="D25" s="1412"/>
      <c r="E25" s="1046"/>
      <c r="F25" s="1053"/>
      <c r="G25" s="1054"/>
      <c r="H25" s="1049"/>
      <c r="I25" s="1050">
        <f>IF(C25=0,0,VLOOKUP(C25,Tabla1[],3,FALSE))</f>
        <v>0</v>
      </c>
      <c r="J25" s="1051"/>
      <c r="K25" s="1157">
        <f t="shared" si="0"/>
        <v>0</v>
      </c>
      <c r="L25" s="1052">
        <f t="shared" si="1"/>
        <v>0</v>
      </c>
      <c r="M25" s="1021"/>
      <c r="N25" s="1025"/>
      <c r="O25" s="1026"/>
      <c r="P25" s="1128"/>
    </row>
    <row r="26" spans="1:16" ht="17.25" thickBot="1" x14ac:dyDescent="0.35">
      <c r="A26" s="1020"/>
      <c r="B26" s="1022"/>
      <c r="C26" s="1021"/>
      <c r="D26" s="1021"/>
      <c r="E26" s="1022"/>
      <c r="F26" s="1022"/>
      <c r="G26" s="1023"/>
      <c r="H26" s="1021"/>
      <c r="I26" s="1024"/>
      <c r="J26" s="1024"/>
      <c r="K26" s="1024"/>
      <c r="L26" s="1021"/>
      <c r="M26" s="1021"/>
      <c r="N26" s="1025"/>
      <c r="O26" s="1026"/>
      <c r="P26" s="1128"/>
    </row>
    <row r="27" spans="1:16" ht="17.25" thickBot="1" x14ac:dyDescent="0.35">
      <c r="A27" s="1020"/>
      <c r="B27" s="1022"/>
      <c r="C27" s="1021"/>
      <c r="D27" s="1021"/>
      <c r="E27" s="1022"/>
      <c r="F27" s="1408" t="s">
        <v>344</v>
      </c>
      <c r="G27" s="1409"/>
      <c r="H27" s="1409"/>
      <c r="I27" s="1410"/>
      <c r="J27" s="1024"/>
      <c r="K27" s="1158">
        <f>+SUM(K16:K25)</f>
        <v>0</v>
      </c>
      <c r="L27" s="1055">
        <f>+SUM(L16:L25)</f>
        <v>0</v>
      </c>
      <c r="M27" s="1021"/>
      <c r="N27" s="1025"/>
      <c r="O27" s="1026"/>
      <c r="P27" s="1128"/>
    </row>
    <row r="28" spans="1:16" ht="17.25" thickBot="1" x14ac:dyDescent="0.35">
      <c r="A28" s="1020"/>
      <c r="B28" s="1022"/>
      <c r="C28" s="1021"/>
      <c r="D28" s="1021"/>
      <c r="E28" s="1022"/>
      <c r="F28" s="1022"/>
      <c r="G28" s="1023"/>
      <c r="H28" s="1021"/>
      <c r="I28" s="1024"/>
      <c r="J28" s="1024"/>
      <c r="K28" s="1024"/>
      <c r="L28" s="1021"/>
      <c r="M28" s="1021"/>
      <c r="N28" s="1025"/>
      <c r="O28" s="1026"/>
      <c r="P28" s="1128"/>
    </row>
    <row r="29" spans="1:16" ht="17.25" thickBot="1" x14ac:dyDescent="0.35">
      <c r="A29" s="1020"/>
      <c r="B29" s="1389" t="s">
        <v>382</v>
      </c>
      <c r="C29" s="1390"/>
      <c r="D29" s="1390"/>
      <c r="E29" s="1390"/>
      <c r="F29" s="1390"/>
      <c r="G29" s="1391"/>
      <c r="H29" s="1021"/>
      <c r="I29" s="1024"/>
      <c r="J29" s="1024"/>
      <c r="K29" s="1024"/>
      <c r="L29" s="1021"/>
      <c r="M29" s="1021"/>
      <c r="N29" s="1025"/>
      <c r="O29" s="1026"/>
      <c r="P29" s="1128"/>
    </row>
    <row r="30" spans="1:16" ht="16.5" x14ac:dyDescent="0.3">
      <c r="A30" s="1020"/>
      <c r="B30" s="1056" t="s">
        <v>49</v>
      </c>
      <c r="C30" s="1392" t="s">
        <v>341</v>
      </c>
      <c r="D30" s="1393"/>
      <c r="E30" s="1041" t="s">
        <v>380</v>
      </c>
      <c r="F30" s="1056" t="s">
        <v>25</v>
      </c>
      <c r="G30" s="1043" t="s">
        <v>24</v>
      </c>
      <c r="H30" s="1038"/>
      <c r="I30" s="1039" t="s">
        <v>342</v>
      </c>
      <c r="J30" s="1040"/>
      <c r="K30" s="1039" t="s">
        <v>27</v>
      </c>
      <c r="L30" s="1045" t="s">
        <v>381</v>
      </c>
      <c r="M30" s="1021"/>
      <c r="N30" s="1025"/>
      <c r="O30" s="1026"/>
      <c r="P30" s="1128"/>
    </row>
    <row r="31" spans="1:16" ht="16.5" x14ac:dyDescent="0.3">
      <c r="A31" s="1020"/>
      <c r="B31" s="1053"/>
      <c r="C31" s="1384"/>
      <c r="D31" s="1385"/>
      <c r="E31" s="1057"/>
      <c r="F31" s="1053"/>
      <c r="G31" s="1054"/>
      <c r="H31" s="1021"/>
      <c r="I31" s="1050">
        <f>IF(C31=0,0,VLOOKUP(C31,Tabla2[],3,FALSE))</f>
        <v>0</v>
      </c>
      <c r="J31" s="1024"/>
      <c r="K31" s="1157">
        <f>+F31*I31</f>
        <v>0</v>
      </c>
      <c r="L31" s="1052">
        <f>E31*I31</f>
        <v>0</v>
      </c>
      <c r="M31" s="1021"/>
      <c r="N31" s="1025"/>
      <c r="O31" s="1026"/>
      <c r="P31" s="1128"/>
    </row>
    <row r="32" spans="1:16" ht="16.5" x14ac:dyDescent="0.3">
      <c r="A32" s="1020"/>
      <c r="B32" s="1053"/>
      <c r="C32" s="1167"/>
      <c r="D32" s="1168"/>
      <c r="E32" s="1057"/>
      <c r="F32" s="1053"/>
      <c r="G32" s="1054"/>
      <c r="H32" s="1021"/>
      <c r="I32" s="1050">
        <f>IF(C32=0,0,VLOOKUP(C32,Tabla2[],3,FALSE))</f>
        <v>0</v>
      </c>
      <c r="J32" s="1024"/>
      <c r="K32" s="1157">
        <f t="shared" ref="K32:K34" si="2">+F32*I32</f>
        <v>0</v>
      </c>
      <c r="L32" s="1052">
        <f t="shared" ref="L32:L34" si="3">E32*I32</f>
        <v>0</v>
      </c>
      <c r="M32" s="1021"/>
      <c r="N32" s="1025"/>
      <c r="O32" s="1026"/>
      <c r="P32" s="1128"/>
    </row>
    <row r="33" spans="1:16" ht="16.5" x14ac:dyDescent="0.3">
      <c r="A33" s="1020"/>
      <c r="B33" s="1053"/>
      <c r="C33" s="1167"/>
      <c r="D33" s="1168"/>
      <c r="E33" s="1057"/>
      <c r="F33" s="1053"/>
      <c r="G33" s="1054"/>
      <c r="H33" s="1021"/>
      <c r="I33" s="1050">
        <f>IF(C33=0,0,VLOOKUP(C33,Tabla2[],3,FALSE))</f>
        <v>0</v>
      </c>
      <c r="J33" s="1024"/>
      <c r="K33" s="1157">
        <f t="shared" si="2"/>
        <v>0</v>
      </c>
      <c r="L33" s="1052">
        <f t="shared" si="3"/>
        <v>0</v>
      </c>
      <c r="M33" s="1021"/>
      <c r="N33" s="1025"/>
      <c r="O33" s="1026"/>
      <c r="P33" s="1128"/>
    </row>
    <row r="34" spans="1:16" ht="16.5" x14ac:dyDescent="0.3">
      <c r="A34" s="1020"/>
      <c r="B34" s="1053"/>
      <c r="C34" s="1384"/>
      <c r="D34" s="1385"/>
      <c r="E34" s="1057"/>
      <c r="F34" s="1053"/>
      <c r="G34" s="1054"/>
      <c r="H34" s="1021"/>
      <c r="I34" s="1050">
        <f>IF(C34=0,0,VLOOKUP(C34,Tabla2[],3,FALSE))</f>
        <v>0</v>
      </c>
      <c r="J34" s="1024"/>
      <c r="K34" s="1157">
        <f t="shared" si="2"/>
        <v>0</v>
      </c>
      <c r="L34" s="1052">
        <f t="shared" si="3"/>
        <v>0</v>
      </c>
      <c r="M34" s="1021"/>
      <c r="N34" s="1025"/>
      <c r="O34" s="1026"/>
      <c r="P34" s="1128"/>
    </row>
    <row r="35" spans="1:16" ht="17.25" thickBot="1" x14ac:dyDescent="0.35">
      <c r="A35" s="1020"/>
      <c r="B35" s="1022"/>
      <c r="C35" s="1021"/>
      <c r="D35" s="1021"/>
      <c r="E35" s="1022"/>
      <c r="F35" s="1022"/>
      <c r="G35" s="1023"/>
      <c r="H35" s="1021"/>
      <c r="I35" s="1024"/>
      <c r="J35" s="1024"/>
      <c r="K35" s="1024"/>
      <c r="L35" s="1021"/>
      <c r="M35" s="1021"/>
      <c r="N35" s="1025"/>
      <c r="O35" s="1026"/>
      <c r="P35" s="1128"/>
    </row>
    <row r="36" spans="1:16" ht="17.25" thickBot="1" x14ac:dyDescent="0.35">
      <c r="A36" s="1020"/>
      <c r="B36" s="1022"/>
      <c r="C36" s="1021"/>
      <c r="D36" s="1021"/>
      <c r="E36" s="1022"/>
      <c r="F36" s="1408" t="s">
        <v>387</v>
      </c>
      <c r="G36" s="1409"/>
      <c r="H36" s="1409"/>
      <c r="I36" s="1410"/>
      <c r="J36" s="1024"/>
      <c r="K36" s="1158">
        <f>+SUM(K31:K34)</f>
        <v>0</v>
      </c>
      <c r="L36" s="1055">
        <f>+SUM(L31:L34)</f>
        <v>0</v>
      </c>
      <c r="M36" s="1021"/>
      <c r="N36" s="1025"/>
      <c r="O36" s="1026"/>
      <c r="P36" s="1128"/>
    </row>
    <row r="37" spans="1:16" ht="17.25" thickBot="1" x14ac:dyDescent="0.35">
      <c r="A37" s="1020"/>
      <c r="B37" s="1022"/>
      <c r="C37" s="1021"/>
      <c r="D37" s="1021"/>
      <c r="E37" s="1022"/>
      <c r="F37" s="1022"/>
      <c r="G37" s="1023"/>
      <c r="H37" s="1021"/>
      <c r="I37" s="1024"/>
      <c r="J37" s="1024"/>
      <c r="K37" s="1024"/>
      <c r="L37" s="1021"/>
      <c r="M37" s="1021"/>
      <c r="N37" s="1025"/>
      <c r="O37" s="1026"/>
      <c r="P37" s="1128"/>
    </row>
    <row r="38" spans="1:16" ht="17.25" thickBot="1" x14ac:dyDescent="0.35">
      <c r="A38" s="1020"/>
      <c r="B38" s="1389" t="s">
        <v>345</v>
      </c>
      <c r="C38" s="1390"/>
      <c r="D38" s="1390"/>
      <c r="E38" s="1390"/>
      <c r="F38" s="1390"/>
      <c r="G38" s="1391"/>
      <c r="H38" s="1021"/>
      <c r="I38" s="1024"/>
      <c r="J38" s="1024"/>
      <c r="K38" s="1024"/>
      <c r="L38" s="1021"/>
      <c r="M38" s="1021"/>
      <c r="N38" s="1025"/>
      <c r="O38" s="1026"/>
      <c r="P38" s="1128"/>
    </row>
    <row r="39" spans="1:16" ht="16.5" x14ac:dyDescent="0.3">
      <c r="A39" s="1020"/>
      <c r="B39" s="1056" t="s">
        <v>49</v>
      </c>
      <c r="C39" s="1392" t="s">
        <v>341</v>
      </c>
      <c r="D39" s="1393"/>
      <c r="E39" s="1041" t="s">
        <v>380</v>
      </c>
      <c r="F39" s="1056" t="s">
        <v>25</v>
      </c>
      <c r="G39" s="1043" t="s">
        <v>24</v>
      </c>
      <c r="H39" s="1038"/>
      <c r="I39" s="1039" t="s">
        <v>342</v>
      </c>
      <c r="J39" s="1040"/>
      <c r="K39" s="1039" t="s">
        <v>27</v>
      </c>
      <c r="L39" s="1045" t="s">
        <v>381</v>
      </c>
      <c r="M39" s="1021"/>
      <c r="N39" s="1025"/>
      <c r="O39" s="1026"/>
      <c r="P39" s="1128"/>
    </row>
    <row r="40" spans="1:16" ht="16.5" x14ac:dyDescent="0.3">
      <c r="A40" s="1020"/>
      <c r="B40" s="1060">
        <v>1</v>
      </c>
      <c r="C40" s="1411" t="s">
        <v>100</v>
      </c>
      <c r="D40" s="1411"/>
      <c r="E40" s="1046">
        <f>I12</f>
        <v>4</v>
      </c>
      <c r="F40" s="1047">
        <f>ROUND(E40/I12,2)</f>
        <v>1</v>
      </c>
      <c r="G40" s="1048" t="str">
        <f>IF(C40=0,0,VLOOKUP(C40,Tabla2[],2,FALSE))</f>
        <v>m²</v>
      </c>
      <c r="H40" s="1049"/>
      <c r="I40" s="1050">
        <f>IF(C40=0,0,VLOOKUP(C40,Tabla2[],3,FALSE))</f>
        <v>160</v>
      </c>
      <c r="J40" s="1024"/>
      <c r="K40" s="1157">
        <f>+F40*I40</f>
        <v>160</v>
      </c>
      <c r="L40" s="1052">
        <f>E40*I40</f>
        <v>640</v>
      </c>
      <c r="M40" s="1021"/>
      <c r="N40" s="1025"/>
      <c r="O40" s="1026"/>
      <c r="P40" s="1128"/>
    </row>
    <row r="41" spans="1:16" ht="16.5" x14ac:dyDescent="0.3">
      <c r="A41" s="1020"/>
      <c r="B41" s="1060"/>
      <c r="C41" s="1411"/>
      <c r="D41" s="1411"/>
      <c r="E41" s="1046">
        <f>I12</f>
        <v>4</v>
      </c>
      <c r="F41" s="1047"/>
      <c r="G41" s="1048"/>
      <c r="H41" s="1021"/>
      <c r="I41" s="1050">
        <f>IF(C41=0,0,VLOOKUP(C41,Tabla2[],3,FALSE))</f>
        <v>0</v>
      </c>
      <c r="J41" s="1024"/>
      <c r="K41" s="1157">
        <f>+F41*I41</f>
        <v>0</v>
      </c>
      <c r="L41" s="1052">
        <f t="shared" ref="L41:L42" si="4">E41*I41</f>
        <v>0</v>
      </c>
      <c r="M41" s="1021"/>
      <c r="N41" s="1025"/>
      <c r="O41" s="1026"/>
      <c r="P41" s="1128"/>
    </row>
    <row r="42" spans="1:16" ht="16.5" x14ac:dyDescent="0.3">
      <c r="A42" s="1020"/>
      <c r="B42" s="1060"/>
      <c r="C42" s="1412"/>
      <c r="D42" s="1412"/>
      <c r="E42" s="1046"/>
      <c r="F42" s="1053"/>
      <c r="G42" s="1048"/>
      <c r="H42" s="1021"/>
      <c r="I42" s="1050">
        <f>IF(C42=0,0,VLOOKUP(C42,Tabla2[],3,FALSE))</f>
        <v>0</v>
      </c>
      <c r="J42" s="1024"/>
      <c r="K42" s="1157">
        <f t="shared" ref="K42" si="5">+F42*I42</f>
        <v>0</v>
      </c>
      <c r="L42" s="1052">
        <f t="shared" si="4"/>
        <v>0</v>
      </c>
      <c r="M42" s="1021"/>
      <c r="N42" s="1025"/>
      <c r="O42" s="1026"/>
      <c r="P42" s="1128"/>
    </row>
    <row r="43" spans="1:16" ht="17.25" thickBot="1" x14ac:dyDescent="0.35">
      <c r="A43" s="1020"/>
      <c r="B43" s="1022"/>
      <c r="C43" s="1021"/>
      <c r="D43" s="1021"/>
      <c r="E43" s="1022"/>
      <c r="F43" s="1022"/>
      <c r="G43" s="1023"/>
      <c r="H43" s="1021"/>
      <c r="I43" s="1024"/>
      <c r="J43" s="1024"/>
      <c r="K43" s="1024"/>
      <c r="L43" s="1021"/>
      <c r="M43" s="1021"/>
      <c r="N43" s="1025"/>
      <c r="O43" s="1026"/>
      <c r="P43" s="1128"/>
    </row>
    <row r="44" spans="1:16" ht="17.25" thickBot="1" x14ac:dyDescent="0.35">
      <c r="A44" s="1020"/>
      <c r="B44" s="1022"/>
      <c r="C44" s="1021"/>
      <c r="D44" s="1021"/>
      <c r="E44" s="1022"/>
      <c r="F44" s="1408" t="s">
        <v>346</v>
      </c>
      <c r="G44" s="1409"/>
      <c r="H44" s="1409"/>
      <c r="I44" s="1410"/>
      <c r="J44" s="1024"/>
      <c r="K44" s="1158">
        <f>+SUM(K40:K42)</f>
        <v>160</v>
      </c>
      <c r="L44" s="1055">
        <f>+SUM(L40:L42)</f>
        <v>640</v>
      </c>
      <c r="M44" s="1021"/>
      <c r="N44" s="1025"/>
      <c r="O44" s="1026"/>
      <c r="P44" s="1128"/>
    </row>
    <row r="45" spans="1:16" ht="16.5" x14ac:dyDescent="0.3">
      <c r="A45" s="1020"/>
      <c r="B45" s="1022"/>
      <c r="C45" s="1021"/>
      <c r="D45" s="1021"/>
      <c r="E45" s="1022"/>
      <c r="F45" s="1022"/>
      <c r="G45" s="1023"/>
      <c r="H45" s="1021"/>
      <c r="I45" s="1024"/>
      <c r="J45" s="1024"/>
      <c r="K45" s="1024"/>
      <c r="L45" s="1021"/>
      <c r="M45" s="1021"/>
      <c r="N45" s="1025"/>
      <c r="O45" s="1026"/>
      <c r="P45" s="1128"/>
    </row>
    <row r="46" spans="1:16" ht="15" customHeight="1" thickBot="1" x14ac:dyDescent="0.35">
      <c r="A46" s="1020"/>
      <c r="B46" s="1022"/>
      <c r="C46" s="1021"/>
      <c r="D46" s="1021"/>
      <c r="E46" s="1022"/>
      <c r="F46" s="1022"/>
      <c r="G46" s="1023"/>
      <c r="H46" s="1021"/>
      <c r="I46" s="1024"/>
      <c r="J46" s="1024"/>
      <c r="K46" s="1024"/>
      <c r="L46" s="1021"/>
      <c r="M46" s="1021"/>
      <c r="N46" s="1025"/>
      <c r="O46" s="1026"/>
      <c r="P46" s="1128"/>
    </row>
    <row r="47" spans="1:16" ht="17.25" thickBot="1" x14ac:dyDescent="0.35">
      <c r="A47" s="1020"/>
      <c r="B47" s="1022"/>
      <c r="C47" s="1021"/>
      <c r="D47" s="1021"/>
      <c r="E47" s="1022"/>
      <c r="F47" s="1408" t="s">
        <v>388</v>
      </c>
      <c r="G47" s="1409"/>
      <c r="H47" s="1409"/>
      <c r="I47" s="1410"/>
      <c r="J47" s="1024"/>
      <c r="K47" s="1158">
        <f>(+K27+K36+K44)</f>
        <v>160</v>
      </c>
      <c r="L47" s="1055">
        <f>(+L27+L36+L44)</f>
        <v>640</v>
      </c>
      <c r="M47" s="1021"/>
      <c r="N47" s="1065"/>
      <c r="O47" s="1066"/>
      <c r="P47" s="1130"/>
    </row>
    <row r="48" spans="1:16" ht="7.5" customHeight="1" thickBot="1" x14ac:dyDescent="0.35">
      <c r="A48" s="1020"/>
      <c r="B48" s="1022"/>
      <c r="C48" s="1021"/>
      <c r="D48" s="1021"/>
      <c r="E48" s="1022"/>
      <c r="F48" s="1022"/>
      <c r="G48" s="1023"/>
      <c r="H48" s="1021"/>
      <c r="I48" s="1024"/>
      <c r="J48" s="1024"/>
      <c r="K48" s="1024"/>
      <c r="L48" s="1021"/>
      <c r="M48" s="1021"/>
      <c r="N48" s="1065"/>
      <c r="O48" s="1067"/>
      <c r="P48" s="1130"/>
    </row>
    <row r="49" spans="1:17" ht="17.25" thickBot="1" x14ac:dyDescent="0.35">
      <c r="A49" s="1020"/>
      <c r="B49" s="1022"/>
      <c r="C49" s="1021"/>
      <c r="D49" s="1021"/>
      <c r="E49" s="1022"/>
      <c r="F49" s="1408" t="s">
        <v>384</v>
      </c>
      <c r="G49" s="1409"/>
      <c r="H49" s="1409"/>
      <c r="I49" s="1410"/>
      <c r="J49" s="1024"/>
      <c r="K49" s="1158">
        <f>K47*$N$2</f>
        <v>64</v>
      </c>
      <c r="L49" s="1055">
        <f>L47*$N$2</f>
        <v>256</v>
      </c>
      <c r="M49" s="1021"/>
      <c r="N49" s="1025"/>
      <c r="O49" s="1026"/>
      <c r="P49" s="1128"/>
    </row>
    <row r="50" spans="1:17" ht="7.5" customHeight="1" thickBot="1" x14ac:dyDescent="0.35">
      <c r="A50" s="1020"/>
      <c r="B50" s="1022"/>
      <c r="C50" s="1021"/>
      <c r="D50" s="1021"/>
      <c r="E50" s="1022"/>
      <c r="F50" s="1022"/>
      <c r="G50" s="1023"/>
      <c r="H50" s="1021"/>
      <c r="I50" s="1024"/>
      <c r="J50" s="1024"/>
      <c r="K50" s="1024"/>
      <c r="L50" s="1021"/>
      <c r="M50" s="1021"/>
      <c r="N50" s="1025"/>
      <c r="O50" s="1026"/>
      <c r="P50" s="1128"/>
    </row>
    <row r="51" spans="1:17" ht="17.25" thickBot="1" x14ac:dyDescent="0.35">
      <c r="A51" s="1020"/>
      <c r="B51" s="1022"/>
      <c r="C51" s="1021"/>
      <c r="D51" s="1021"/>
      <c r="E51" s="1022"/>
      <c r="F51" s="1408" t="s">
        <v>385</v>
      </c>
      <c r="G51" s="1409"/>
      <c r="H51" s="1409"/>
      <c r="I51" s="1410"/>
      <c r="J51" s="1024"/>
      <c r="K51" s="1158">
        <f>+K47+K49</f>
        <v>224</v>
      </c>
      <c r="L51" s="1055">
        <f>+L47+L49</f>
        <v>896</v>
      </c>
      <c r="M51" s="1021"/>
      <c r="N51" s="1025"/>
      <c r="O51" s="1026"/>
      <c r="P51" s="1128"/>
    </row>
    <row r="52" spans="1:17" ht="17.25" thickBot="1" x14ac:dyDescent="0.35">
      <c r="A52" s="1020"/>
      <c r="B52" s="1022"/>
      <c r="C52" s="1021"/>
      <c r="D52" s="1021"/>
      <c r="E52" s="1022"/>
      <c r="F52" s="1061"/>
      <c r="G52" s="1062"/>
      <c r="H52" s="1063"/>
      <c r="I52" s="1064"/>
      <c r="J52" s="1024"/>
      <c r="K52" s="1159"/>
      <c r="L52" s="1068">
        <f>L51/I12</f>
        <v>224</v>
      </c>
      <c r="M52" s="1069">
        <f>(K51-L52)*I12</f>
        <v>0</v>
      </c>
      <c r="N52" s="1025"/>
      <c r="O52" s="1026"/>
      <c r="P52" s="1128"/>
    </row>
    <row r="53" spans="1:17" ht="16.5" x14ac:dyDescent="0.3">
      <c r="A53" s="1020"/>
      <c r="B53" s="1106"/>
      <c r="C53" s="1152"/>
      <c r="D53" s="1152"/>
      <c r="E53" s="1022"/>
      <c r="F53" s="1022"/>
      <c r="G53" s="1023"/>
      <c r="H53" s="1021"/>
      <c r="I53" s="1024"/>
      <c r="J53" s="1024"/>
      <c r="K53" s="1024"/>
      <c r="L53" s="1021"/>
      <c r="M53" s="1021"/>
      <c r="N53" s="1025"/>
      <c r="O53" s="1026"/>
      <c r="P53" s="1128"/>
    </row>
    <row r="54" spans="1:17" ht="16.5" x14ac:dyDescent="0.3">
      <c r="A54" s="1020"/>
      <c r="B54" s="1106"/>
      <c r="C54" s="1152"/>
      <c r="D54" s="1152"/>
      <c r="E54" s="1022"/>
      <c r="F54" s="1022"/>
      <c r="G54" s="1023"/>
      <c r="H54" s="1021"/>
      <c r="I54" s="1024"/>
      <c r="J54" s="1024"/>
      <c r="K54" s="1024"/>
      <c r="L54" s="1021"/>
      <c r="M54" s="1021"/>
      <c r="N54" s="1025"/>
      <c r="O54" s="1026"/>
      <c r="P54" s="1128"/>
    </row>
    <row r="55" spans="1:17" ht="16.5" x14ac:dyDescent="0.3">
      <c r="A55" s="1020"/>
      <c r="B55" s="1105" t="s">
        <v>379</v>
      </c>
      <c r="C55" s="1038"/>
      <c r="D55" s="1414" t="s">
        <v>341</v>
      </c>
      <c r="E55" s="1414"/>
      <c r="F55" s="1414"/>
      <c r="G55" s="1414"/>
      <c r="H55" s="1038"/>
      <c r="I55" s="1039" t="s">
        <v>25</v>
      </c>
      <c r="J55" s="1040"/>
      <c r="K55" s="1039" t="s">
        <v>24</v>
      </c>
      <c r="L55" s="1021"/>
      <c r="M55" s="1021"/>
      <c r="N55" s="1025"/>
      <c r="O55" s="1026"/>
      <c r="P55" s="1128"/>
    </row>
    <row r="56" spans="1:17" s="1037" customFormat="1" ht="30.75" customHeight="1" x14ac:dyDescent="0.25">
      <c r="A56" s="1033"/>
      <c r="B56" s="1074">
        <f>'(01)A. TRABAJO EXTRA.'!B106</f>
        <v>115.01</v>
      </c>
      <c r="C56" s="1034"/>
      <c r="D56" s="1428" t="str">
        <f>'(01)A. TRABAJO EXTRA.'!C106</f>
        <v>DESMONTAJE DE PUERTA DE MADERA (UNA HOJA)</v>
      </c>
      <c r="E56" s="1429"/>
      <c r="F56" s="1429"/>
      <c r="G56" s="1429"/>
      <c r="H56" s="1075"/>
      <c r="I56" s="1074">
        <f>'(01)A. TRABAJO EXTRA.'!G106</f>
        <v>2</v>
      </c>
      <c r="J56" s="1076"/>
      <c r="K56" s="1155" t="str">
        <f>'(01)A. TRABAJO EXTRA.'!F106</f>
        <v>Unidad</v>
      </c>
      <c r="L56" s="1034"/>
      <c r="M56" s="1034"/>
      <c r="N56" s="1035"/>
      <c r="O56" s="1036"/>
      <c r="P56" s="1129"/>
      <c r="Q56" s="1132"/>
    </row>
    <row r="57" spans="1:17" ht="17.25" thickBot="1" x14ac:dyDescent="0.35">
      <c r="A57" s="1020"/>
      <c r="B57" s="1022"/>
      <c r="C57" s="1021"/>
      <c r="D57" s="1021"/>
      <c r="E57" s="1022"/>
      <c r="F57" s="1022"/>
      <c r="G57" s="1023"/>
      <c r="H57" s="1021"/>
      <c r="I57" s="1024"/>
      <c r="J57" s="1024"/>
      <c r="K57" s="1024"/>
      <c r="L57" s="1021"/>
      <c r="M57" s="1021"/>
      <c r="N57" s="1025"/>
      <c r="O57" s="1026"/>
      <c r="P57" s="1128"/>
    </row>
    <row r="58" spans="1:17" ht="17.25" thickBot="1" x14ac:dyDescent="0.35">
      <c r="A58" s="1020"/>
      <c r="B58" s="1389" t="s">
        <v>343</v>
      </c>
      <c r="C58" s="1390"/>
      <c r="D58" s="1390"/>
      <c r="E58" s="1390"/>
      <c r="F58" s="1390"/>
      <c r="G58" s="1391"/>
      <c r="H58" s="1021"/>
      <c r="I58" s="1024"/>
      <c r="J58" s="1024"/>
      <c r="K58" s="1024"/>
      <c r="L58" s="1021"/>
      <c r="M58" s="1021"/>
      <c r="N58" s="1025"/>
      <c r="O58" s="1026"/>
      <c r="P58" s="1128"/>
    </row>
    <row r="59" spans="1:17" ht="16.5" x14ac:dyDescent="0.3">
      <c r="A59" s="1020"/>
      <c r="B59" s="1042" t="s">
        <v>49</v>
      </c>
      <c r="C59" s="1406" t="s">
        <v>341</v>
      </c>
      <c r="D59" s="1407"/>
      <c r="E59" s="1041" t="s">
        <v>380</v>
      </c>
      <c r="F59" s="1042" t="s">
        <v>25</v>
      </c>
      <c r="G59" s="1043" t="s">
        <v>24</v>
      </c>
      <c r="H59" s="1044"/>
      <c r="I59" s="1039" t="s">
        <v>342</v>
      </c>
      <c r="J59" s="1040"/>
      <c r="K59" s="1156" t="s">
        <v>27</v>
      </c>
      <c r="L59" s="1045" t="s">
        <v>381</v>
      </c>
      <c r="M59" s="1021"/>
      <c r="N59" s="1025"/>
      <c r="O59" s="1026"/>
      <c r="P59" s="1128"/>
    </row>
    <row r="60" spans="1:17" ht="16.5" x14ac:dyDescent="0.3">
      <c r="A60" s="1020"/>
      <c r="B60" s="1060"/>
      <c r="C60" s="1411"/>
      <c r="D60" s="1411"/>
      <c r="E60" s="1046"/>
      <c r="F60" s="1047"/>
      <c r="G60" s="1048"/>
      <c r="H60" s="1049"/>
      <c r="I60" s="1050">
        <f>IF(C60=0,0,VLOOKUP(C60,Tabla1[],3,FALSE))</f>
        <v>0</v>
      </c>
      <c r="J60" s="1051"/>
      <c r="K60" s="1157">
        <f>+F60*I60</f>
        <v>0</v>
      </c>
      <c r="L60" s="1052">
        <f>E60*I60</f>
        <v>0</v>
      </c>
      <c r="M60" s="1021"/>
      <c r="N60" s="1025"/>
      <c r="O60" s="1026"/>
      <c r="P60" s="1128"/>
    </row>
    <row r="61" spans="1:17" ht="16.5" x14ac:dyDescent="0.3">
      <c r="A61" s="1020"/>
      <c r="B61" s="1060"/>
      <c r="C61" s="1411"/>
      <c r="D61" s="1411"/>
      <c r="E61" s="1046"/>
      <c r="F61" s="1047"/>
      <c r="G61" s="1048"/>
      <c r="H61" s="1049"/>
      <c r="I61" s="1050">
        <f>IF(C61=0,0,VLOOKUP(C61,Tabla1[],3,FALSE))</f>
        <v>0</v>
      </c>
      <c r="J61" s="1051"/>
      <c r="K61" s="1157">
        <f t="shared" ref="K61:K69" si="6">+F61*I61</f>
        <v>0</v>
      </c>
      <c r="L61" s="1052">
        <f t="shared" ref="L61:L69" si="7">E61*I61</f>
        <v>0</v>
      </c>
      <c r="M61" s="1021"/>
      <c r="N61" s="1025"/>
      <c r="O61" s="1026"/>
      <c r="P61" s="1128"/>
    </row>
    <row r="62" spans="1:17" ht="16.5" x14ac:dyDescent="0.3">
      <c r="A62" s="1020"/>
      <c r="B62" s="1060"/>
      <c r="C62" s="1411"/>
      <c r="D62" s="1411"/>
      <c r="E62" s="1046"/>
      <c r="F62" s="1047"/>
      <c r="G62" s="1048"/>
      <c r="H62" s="1049"/>
      <c r="I62" s="1050">
        <f>IF(C62=0,0,VLOOKUP(C62,Tabla1[],3,FALSE))</f>
        <v>0</v>
      </c>
      <c r="J62" s="1051"/>
      <c r="K62" s="1157">
        <f t="shared" si="6"/>
        <v>0</v>
      </c>
      <c r="L62" s="1052">
        <f t="shared" si="7"/>
        <v>0</v>
      </c>
      <c r="M62" s="1021"/>
      <c r="N62" s="1025"/>
      <c r="O62" s="1026"/>
      <c r="P62" s="1128"/>
    </row>
    <row r="63" spans="1:17" ht="16.5" x14ac:dyDescent="0.3">
      <c r="A63" s="1020"/>
      <c r="B63" s="1060"/>
      <c r="C63" s="1411"/>
      <c r="D63" s="1411"/>
      <c r="E63" s="1046"/>
      <c r="F63" s="1047"/>
      <c r="G63" s="1048"/>
      <c r="H63" s="1049"/>
      <c r="I63" s="1050">
        <f>IF(C63=0,0,VLOOKUP(C63,Tabla1[],3,FALSE))</f>
        <v>0</v>
      </c>
      <c r="J63" s="1051"/>
      <c r="K63" s="1157">
        <f t="shared" si="6"/>
        <v>0</v>
      </c>
      <c r="L63" s="1052">
        <f t="shared" si="7"/>
        <v>0</v>
      </c>
      <c r="M63" s="1021"/>
      <c r="N63" s="1025"/>
      <c r="O63" s="1026"/>
      <c r="P63" s="1128"/>
    </row>
    <row r="64" spans="1:17" ht="16.5" x14ac:dyDescent="0.3">
      <c r="A64" s="1020"/>
      <c r="B64" s="1060"/>
      <c r="C64" s="1412"/>
      <c r="D64" s="1412"/>
      <c r="E64" s="1046"/>
      <c r="F64" s="1047"/>
      <c r="G64" s="1048"/>
      <c r="H64" s="1049"/>
      <c r="I64" s="1050">
        <f>IF(C64=0,0,VLOOKUP(C64,Tabla1[],3,FALSE))</f>
        <v>0</v>
      </c>
      <c r="J64" s="1051"/>
      <c r="K64" s="1157">
        <f t="shared" si="6"/>
        <v>0</v>
      </c>
      <c r="L64" s="1052">
        <f t="shared" si="7"/>
        <v>0</v>
      </c>
      <c r="M64" s="1021"/>
      <c r="N64" s="1025"/>
      <c r="O64" s="1026"/>
      <c r="P64" s="1128"/>
    </row>
    <row r="65" spans="1:16" ht="16.5" x14ac:dyDescent="0.3">
      <c r="A65" s="1020"/>
      <c r="B65" s="1060"/>
      <c r="C65" s="1412"/>
      <c r="D65" s="1412"/>
      <c r="E65" s="1046"/>
      <c r="F65" s="1053"/>
      <c r="G65" s="1054"/>
      <c r="H65" s="1049"/>
      <c r="I65" s="1050">
        <f>IF(C65=0,0,VLOOKUP(C65,Tabla1[],3,FALSE))</f>
        <v>0</v>
      </c>
      <c r="J65" s="1051"/>
      <c r="K65" s="1157">
        <f t="shared" si="6"/>
        <v>0</v>
      </c>
      <c r="L65" s="1052">
        <f t="shared" si="7"/>
        <v>0</v>
      </c>
      <c r="M65" s="1021"/>
      <c r="N65" s="1025"/>
      <c r="O65" s="1026"/>
      <c r="P65" s="1128"/>
    </row>
    <row r="66" spans="1:16" ht="16.5" x14ac:dyDescent="0.3">
      <c r="A66" s="1020"/>
      <c r="B66" s="1060"/>
      <c r="C66" s="1412"/>
      <c r="D66" s="1412"/>
      <c r="E66" s="1046"/>
      <c r="F66" s="1053"/>
      <c r="G66" s="1054"/>
      <c r="H66" s="1049"/>
      <c r="I66" s="1050">
        <f>IF(C66=0,0,VLOOKUP(C66,Tabla1[],3,FALSE))</f>
        <v>0</v>
      </c>
      <c r="J66" s="1051"/>
      <c r="K66" s="1157">
        <f t="shared" si="6"/>
        <v>0</v>
      </c>
      <c r="L66" s="1052">
        <f t="shared" si="7"/>
        <v>0</v>
      </c>
      <c r="M66" s="1021"/>
      <c r="N66" s="1025"/>
      <c r="O66" s="1026"/>
      <c r="P66" s="1128"/>
    </row>
    <row r="67" spans="1:16" ht="16.5" x14ac:dyDescent="0.3">
      <c r="A67" s="1020"/>
      <c r="B67" s="1060"/>
      <c r="C67" s="1412"/>
      <c r="D67" s="1412"/>
      <c r="E67" s="1046"/>
      <c r="F67" s="1053"/>
      <c r="G67" s="1054"/>
      <c r="H67" s="1049"/>
      <c r="I67" s="1050">
        <f>IF(C67=0,0,VLOOKUP(C67,Tabla1[],3,FALSE))</f>
        <v>0</v>
      </c>
      <c r="J67" s="1051"/>
      <c r="K67" s="1157">
        <f t="shared" si="6"/>
        <v>0</v>
      </c>
      <c r="L67" s="1052">
        <f t="shared" si="7"/>
        <v>0</v>
      </c>
      <c r="M67" s="1021"/>
      <c r="N67" s="1025"/>
      <c r="O67" s="1026"/>
      <c r="P67" s="1128"/>
    </row>
    <row r="68" spans="1:16" ht="16.5" x14ac:dyDescent="0.3">
      <c r="A68" s="1020"/>
      <c r="B68" s="1060"/>
      <c r="C68" s="1412"/>
      <c r="D68" s="1412"/>
      <c r="E68" s="1046"/>
      <c r="F68" s="1053"/>
      <c r="G68" s="1054"/>
      <c r="H68" s="1049"/>
      <c r="I68" s="1050">
        <f>IF(C68=0,0,VLOOKUP(C68,Tabla1[],3,FALSE))</f>
        <v>0</v>
      </c>
      <c r="J68" s="1051"/>
      <c r="K68" s="1157">
        <f t="shared" si="6"/>
        <v>0</v>
      </c>
      <c r="L68" s="1052">
        <f t="shared" si="7"/>
        <v>0</v>
      </c>
      <c r="M68" s="1021"/>
      <c r="N68" s="1025"/>
      <c r="O68" s="1026"/>
      <c r="P68" s="1128"/>
    </row>
    <row r="69" spans="1:16" ht="16.5" x14ac:dyDescent="0.3">
      <c r="A69" s="1020"/>
      <c r="B69" s="1060"/>
      <c r="C69" s="1412"/>
      <c r="D69" s="1412"/>
      <c r="E69" s="1046"/>
      <c r="F69" s="1053"/>
      <c r="G69" s="1054"/>
      <c r="H69" s="1049"/>
      <c r="I69" s="1050">
        <f>IF(C69=0,0,VLOOKUP(C69,Tabla1[],3,FALSE))</f>
        <v>0</v>
      </c>
      <c r="J69" s="1051"/>
      <c r="K69" s="1157">
        <f t="shared" si="6"/>
        <v>0</v>
      </c>
      <c r="L69" s="1052">
        <f t="shared" si="7"/>
        <v>0</v>
      </c>
      <c r="M69" s="1021"/>
      <c r="N69" s="1025"/>
      <c r="O69" s="1026"/>
      <c r="P69" s="1128"/>
    </row>
    <row r="70" spans="1:16" ht="17.25" thickBot="1" x14ac:dyDescent="0.35">
      <c r="A70" s="1020"/>
      <c r="B70" s="1022"/>
      <c r="C70" s="1021"/>
      <c r="D70" s="1021"/>
      <c r="E70" s="1022"/>
      <c r="F70" s="1022"/>
      <c r="G70" s="1023"/>
      <c r="H70" s="1021"/>
      <c r="I70" s="1024"/>
      <c r="J70" s="1024"/>
      <c r="K70" s="1024"/>
      <c r="L70" s="1021"/>
      <c r="M70" s="1021"/>
      <c r="N70" s="1025"/>
      <c r="O70" s="1026"/>
      <c r="P70" s="1128"/>
    </row>
    <row r="71" spans="1:16" ht="17.25" thickBot="1" x14ac:dyDescent="0.35">
      <c r="A71" s="1020"/>
      <c r="B71" s="1022"/>
      <c r="C71" s="1021"/>
      <c r="D71" s="1021"/>
      <c r="E71" s="1022"/>
      <c r="F71" s="1408" t="s">
        <v>344</v>
      </c>
      <c r="G71" s="1409"/>
      <c r="H71" s="1409"/>
      <c r="I71" s="1410"/>
      <c r="J71" s="1024"/>
      <c r="K71" s="1158">
        <f>+SUM(K60:K69)</f>
        <v>0</v>
      </c>
      <c r="L71" s="1055">
        <f>+SUM(L60:L69)</f>
        <v>0</v>
      </c>
      <c r="M71" s="1021"/>
      <c r="N71" s="1025"/>
      <c r="O71" s="1026"/>
      <c r="P71" s="1128"/>
    </row>
    <row r="72" spans="1:16" ht="17.25" thickBot="1" x14ac:dyDescent="0.35">
      <c r="A72" s="1020"/>
      <c r="B72" s="1022"/>
      <c r="C72" s="1021"/>
      <c r="D72" s="1021"/>
      <c r="E72" s="1022"/>
      <c r="F72" s="1022"/>
      <c r="G72" s="1023"/>
      <c r="H72" s="1021"/>
      <c r="I72" s="1024"/>
      <c r="J72" s="1024"/>
      <c r="K72" s="1024"/>
      <c r="L72" s="1021"/>
      <c r="M72" s="1021"/>
      <c r="N72" s="1025"/>
      <c r="O72" s="1026"/>
      <c r="P72" s="1128"/>
    </row>
    <row r="73" spans="1:16" ht="17.25" thickBot="1" x14ac:dyDescent="0.35">
      <c r="A73" s="1020"/>
      <c r="B73" s="1389" t="s">
        <v>382</v>
      </c>
      <c r="C73" s="1390"/>
      <c r="D73" s="1390"/>
      <c r="E73" s="1390"/>
      <c r="F73" s="1390"/>
      <c r="G73" s="1391"/>
      <c r="H73" s="1021"/>
      <c r="I73" s="1024"/>
      <c r="J73" s="1024"/>
      <c r="K73" s="1024"/>
      <c r="L73" s="1021"/>
      <c r="M73" s="1021"/>
      <c r="N73" s="1025"/>
      <c r="O73" s="1026"/>
      <c r="P73" s="1128"/>
    </row>
    <row r="74" spans="1:16" ht="16.5" x14ac:dyDescent="0.3">
      <c r="A74" s="1020"/>
      <c r="B74" s="1056" t="s">
        <v>49</v>
      </c>
      <c r="C74" s="1392" t="s">
        <v>341</v>
      </c>
      <c r="D74" s="1393"/>
      <c r="E74" s="1041" t="s">
        <v>380</v>
      </c>
      <c r="F74" s="1056" t="s">
        <v>25</v>
      </c>
      <c r="G74" s="1043" t="s">
        <v>24</v>
      </c>
      <c r="H74" s="1038"/>
      <c r="I74" s="1039" t="s">
        <v>342</v>
      </c>
      <c r="J74" s="1040"/>
      <c r="K74" s="1039" t="s">
        <v>27</v>
      </c>
      <c r="L74" s="1045" t="s">
        <v>381</v>
      </c>
      <c r="M74" s="1021"/>
      <c r="N74" s="1025"/>
      <c r="O74" s="1026"/>
      <c r="P74" s="1128"/>
    </row>
    <row r="75" spans="1:16" ht="16.5" x14ac:dyDescent="0.3">
      <c r="A75" s="1020"/>
      <c r="B75" s="1060"/>
      <c r="C75" s="1382"/>
      <c r="D75" s="1383"/>
      <c r="E75" s="1046"/>
      <c r="F75" s="1047"/>
      <c r="G75" s="1048"/>
      <c r="H75" s="1049"/>
      <c r="I75" s="1050">
        <f>IF(C75=0,0,VLOOKUP(C75,Tabla3[],3,FALSE))</f>
        <v>0</v>
      </c>
      <c r="J75" s="1024"/>
      <c r="K75" s="1157">
        <f>+F75*I75</f>
        <v>0</v>
      </c>
      <c r="L75" s="1052">
        <f>E75*I75</f>
        <v>0</v>
      </c>
      <c r="M75" s="1021"/>
      <c r="N75" s="1025"/>
      <c r="O75" s="1026"/>
      <c r="P75" s="1128"/>
    </row>
    <row r="76" spans="1:16" ht="16.5" x14ac:dyDescent="0.3">
      <c r="A76" s="1020"/>
      <c r="B76" s="1060"/>
      <c r="C76" s="1382"/>
      <c r="D76" s="1383"/>
      <c r="E76" s="1057"/>
      <c r="F76" s="1053"/>
      <c r="G76" s="1054"/>
      <c r="H76" s="1021"/>
      <c r="I76" s="1050">
        <f>IF(C76=0,0,VLOOKUP(C76,Tabla3[],3,FALSE))</f>
        <v>0</v>
      </c>
      <c r="J76" s="1024"/>
      <c r="K76" s="1157">
        <f t="shared" ref="K76:K78" si="8">+F76*I76</f>
        <v>0</v>
      </c>
      <c r="L76" s="1052">
        <f t="shared" ref="L76:L78" si="9">E76*I76</f>
        <v>0</v>
      </c>
      <c r="M76" s="1021"/>
      <c r="N76" s="1025"/>
      <c r="O76" s="1026"/>
      <c r="P76" s="1128"/>
    </row>
    <row r="77" spans="1:16" ht="16.5" x14ac:dyDescent="0.3">
      <c r="A77" s="1020"/>
      <c r="B77" s="1060"/>
      <c r="C77" s="1382"/>
      <c r="D77" s="1383"/>
      <c r="E77" s="1057"/>
      <c r="F77" s="1053"/>
      <c r="G77" s="1054"/>
      <c r="H77" s="1021"/>
      <c r="I77" s="1050">
        <f>IF(C77=0,0,VLOOKUP(C77,Tabla3[],3,FALSE))</f>
        <v>0</v>
      </c>
      <c r="J77" s="1024"/>
      <c r="K77" s="1157">
        <f t="shared" si="8"/>
        <v>0</v>
      </c>
      <c r="L77" s="1052">
        <f t="shared" si="9"/>
        <v>0</v>
      </c>
      <c r="M77" s="1021"/>
      <c r="N77" s="1025"/>
      <c r="O77" s="1026"/>
      <c r="P77" s="1128"/>
    </row>
    <row r="78" spans="1:16" ht="16.5" x14ac:dyDescent="0.3">
      <c r="A78" s="1020"/>
      <c r="B78" s="1060"/>
      <c r="C78" s="1384"/>
      <c r="D78" s="1385"/>
      <c r="E78" s="1057"/>
      <c r="F78" s="1053"/>
      <c r="G78" s="1054"/>
      <c r="H78" s="1021"/>
      <c r="I78" s="1050">
        <f>IF(C78=0,0,VLOOKUP(C78,Tabla3[],3,FALSE))</f>
        <v>0</v>
      </c>
      <c r="J78" s="1024"/>
      <c r="K78" s="1157">
        <f t="shared" si="8"/>
        <v>0</v>
      </c>
      <c r="L78" s="1052">
        <f t="shared" si="9"/>
        <v>0</v>
      </c>
      <c r="M78" s="1021"/>
      <c r="N78" s="1025"/>
      <c r="O78" s="1026"/>
      <c r="P78" s="1128"/>
    </row>
    <row r="79" spans="1:16" ht="17.25" thickBot="1" x14ac:dyDescent="0.35">
      <c r="A79" s="1020"/>
      <c r="B79" s="1022"/>
      <c r="C79" s="1021"/>
      <c r="D79" s="1021"/>
      <c r="E79" s="1022"/>
      <c r="F79" s="1022"/>
      <c r="G79" s="1023"/>
      <c r="H79" s="1021"/>
      <c r="I79" s="1024"/>
      <c r="J79" s="1024"/>
      <c r="K79" s="1024"/>
      <c r="L79" s="1021"/>
      <c r="M79" s="1021"/>
      <c r="N79" s="1025"/>
      <c r="O79" s="1026"/>
      <c r="P79" s="1128"/>
    </row>
    <row r="80" spans="1:16" ht="17.25" thickBot="1" x14ac:dyDescent="0.35">
      <c r="A80" s="1020"/>
      <c r="B80" s="1022"/>
      <c r="C80" s="1021"/>
      <c r="D80" s="1021"/>
      <c r="E80" s="1022"/>
      <c r="F80" s="1408" t="s">
        <v>387</v>
      </c>
      <c r="G80" s="1409"/>
      <c r="H80" s="1409"/>
      <c r="I80" s="1410"/>
      <c r="J80" s="1024"/>
      <c r="K80" s="1158">
        <f>+SUM(K75:K78)</f>
        <v>0</v>
      </c>
      <c r="L80" s="1055">
        <f>+SUM(L75:L78)</f>
        <v>0</v>
      </c>
      <c r="M80" s="1021"/>
      <c r="N80" s="1025"/>
      <c r="O80" s="1026"/>
      <c r="P80" s="1128"/>
    </row>
    <row r="81" spans="1:16" ht="17.25" thickBot="1" x14ac:dyDescent="0.35">
      <c r="A81" s="1020"/>
      <c r="B81" s="1022"/>
      <c r="C81" s="1021"/>
      <c r="D81" s="1021"/>
      <c r="E81" s="1022"/>
      <c r="F81" s="1022"/>
      <c r="G81" s="1023"/>
      <c r="H81" s="1021"/>
      <c r="I81" s="1024"/>
      <c r="J81" s="1024"/>
      <c r="K81" s="1024"/>
      <c r="L81" s="1021"/>
      <c r="M81" s="1021"/>
      <c r="N81" s="1025"/>
      <c r="O81" s="1026"/>
      <c r="P81" s="1128"/>
    </row>
    <row r="82" spans="1:16" ht="17.25" thickBot="1" x14ac:dyDescent="0.35">
      <c r="A82" s="1020"/>
      <c r="B82" s="1389" t="s">
        <v>345</v>
      </c>
      <c r="C82" s="1390"/>
      <c r="D82" s="1390"/>
      <c r="E82" s="1390"/>
      <c r="F82" s="1390"/>
      <c r="G82" s="1391"/>
      <c r="H82" s="1021"/>
      <c r="I82" s="1024"/>
      <c r="J82" s="1024"/>
      <c r="K82" s="1024"/>
      <c r="L82" s="1021"/>
      <c r="M82" s="1021"/>
      <c r="N82" s="1025"/>
      <c r="O82" s="1026"/>
      <c r="P82" s="1128"/>
    </row>
    <row r="83" spans="1:16" ht="16.5" x14ac:dyDescent="0.3">
      <c r="A83" s="1020"/>
      <c r="B83" s="1056" t="s">
        <v>49</v>
      </c>
      <c r="C83" s="1392" t="s">
        <v>341</v>
      </c>
      <c r="D83" s="1393"/>
      <c r="E83" s="1041" t="s">
        <v>380</v>
      </c>
      <c r="F83" s="1056" t="s">
        <v>25</v>
      </c>
      <c r="G83" s="1043" t="s">
        <v>24</v>
      </c>
      <c r="H83" s="1038"/>
      <c r="I83" s="1039" t="s">
        <v>342</v>
      </c>
      <c r="J83" s="1040"/>
      <c r="K83" s="1039" t="s">
        <v>27</v>
      </c>
      <c r="L83" s="1045" t="s">
        <v>381</v>
      </c>
      <c r="M83" s="1021"/>
      <c r="N83" s="1025"/>
      <c r="O83" s="1026"/>
      <c r="P83" s="1128"/>
    </row>
    <row r="84" spans="1:16" ht="16.5" x14ac:dyDescent="0.3">
      <c r="A84" s="1020"/>
      <c r="B84" s="1060">
        <v>1</v>
      </c>
      <c r="C84" s="1411" t="s">
        <v>473</v>
      </c>
      <c r="D84" s="1411"/>
      <c r="E84" s="1046">
        <f>I56</f>
        <v>2</v>
      </c>
      <c r="F84" s="1047">
        <f>ROUND(E84/I56,2)</f>
        <v>1</v>
      </c>
      <c r="G84" s="1048" t="str">
        <f>IF(C84=0,0,VLOOKUP(C84,Tabla2[],2,FALSE))</f>
        <v>Unidad</v>
      </c>
      <c r="H84" s="1049"/>
      <c r="I84" s="1050">
        <f>IF(C84=0,0,VLOOKUP(C84,Tabla2[],3,FALSE))</f>
        <v>175</v>
      </c>
      <c r="J84" s="1024"/>
      <c r="K84" s="1157">
        <f>+F84*I84</f>
        <v>175</v>
      </c>
      <c r="L84" s="1052">
        <f>E84*I84</f>
        <v>350</v>
      </c>
      <c r="M84" s="1021"/>
      <c r="N84" s="1025"/>
      <c r="O84" s="1026"/>
      <c r="P84" s="1128"/>
    </row>
    <row r="85" spans="1:16" ht="16.5" x14ac:dyDescent="0.3">
      <c r="A85" s="1020"/>
      <c r="B85" s="1060"/>
      <c r="C85" s="1411"/>
      <c r="D85" s="1411"/>
      <c r="E85" s="1046"/>
      <c r="F85" s="1047"/>
      <c r="G85" s="1048"/>
      <c r="H85" s="1021"/>
      <c r="I85" s="1050">
        <f>IF(C85=0,0,VLOOKUP(C85,Tabla2[],3,FALSE))</f>
        <v>0</v>
      </c>
      <c r="J85" s="1024"/>
      <c r="K85" s="1157">
        <f>+F85*I85</f>
        <v>0</v>
      </c>
      <c r="L85" s="1052">
        <f t="shared" ref="L85:L86" si="10">E85*I85</f>
        <v>0</v>
      </c>
      <c r="M85" s="1021"/>
      <c r="N85" s="1025"/>
      <c r="O85" s="1026"/>
      <c r="P85" s="1128"/>
    </row>
    <row r="86" spans="1:16" ht="16.5" x14ac:dyDescent="0.3">
      <c r="A86" s="1020"/>
      <c r="B86" s="1060"/>
      <c r="C86" s="1412"/>
      <c r="D86" s="1412"/>
      <c r="E86" s="1046"/>
      <c r="F86" s="1053"/>
      <c r="G86" s="1048"/>
      <c r="H86" s="1021"/>
      <c r="I86" s="1050">
        <f>IF(C86=0,0,VLOOKUP(C86,Tabla2[],3,FALSE))</f>
        <v>0</v>
      </c>
      <c r="J86" s="1024"/>
      <c r="K86" s="1157">
        <f t="shared" ref="K86" si="11">+F86*I86</f>
        <v>0</v>
      </c>
      <c r="L86" s="1052">
        <f t="shared" si="10"/>
        <v>0</v>
      </c>
      <c r="M86" s="1021"/>
      <c r="N86" s="1025"/>
      <c r="O86" s="1026"/>
      <c r="P86" s="1128"/>
    </row>
    <row r="87" spans="1:16" ht="17.25" thickBot="1" x14ac:dyDescent="0.35">
      <c r="A87" s="1020"/>
      <c r="B87" s="1022"/>
      <c r="C87" s="1021"/>
      <c r="D87" s="1021"/>
      <c r="E87" s="1022"/>
      <c r="F87" s="1022"/>
      <c r="G87" s="1023"/>
      <c r="H87" s="1021"/>
      <c r="I87" s="1024"/>
      <c r="J87" s="1024"/>
      <c r="K87" s="1024"/>
      <c r="L87" s="1021"/>
      <c r="M87" s="1021"/>
      <c r="N87" s="1025"/>
      <c r="O87" s="1026"/>
      <c r="P87" s="1128"/>
    </row>
    <row r="88" spans="1:16" ht="17.25" thickBot="1" x14ac:dyDescent="0.35">
      <c r="A88" s="1020"/>
      <c r="B88" s="1022"/>
      <c r="C88" s="1021"/>
      <c r="D88" s="1021"/>
      <c r="E88" s="1022"/>
      <c r="F88" s="1408" t="s">
        <v>346</v>
      </c>
      <c r="G88" s="1409"/>
      <c r="H88" s="1409"/>
      <c r="I88" s="1410"/>
      <c r="J88" s="1024"/>
      <c r="K88" s="1158">
        <f>+SUM(K84:K86)</f>
        <v>175</v>
      </c>
      <c r="L88" s="1055">
        <f>+SUM(L84:L86)</f>
        <v>350</v>
      </c>
      <c r="M88" s="1021"/>
      <c r="N88" s="1025"/>
      <c r="O88" s="1026"/>
      <c r="P88" s="1128"/>
    </row>
    <row r="89" spans="1:16" ht="16.5" x14ac:dyDescent="0.3">
      <c r="A89" s="1020"/>
      <c r="B89" s="1022"/>
      <c r="C89" s="1021"/>
      <c r="D89" s="1021"/>
      <c r="E89" s="1022"/>
      <c r="F89" s="1022"/>
      <c r="G89" s="1023"/>
      <c r="H89" s="1021"/>
      <c r="I89" s="1024"/>
      <c r="J89" s="1024"/>
      <c r="K89" s="1024"/>
      <c r="L89" s="1021"/>
      <c r="M89" s="1021"/>
      <c r="N89" s="1025"/>
      <c r="O89" s="1026"/>
      <c r="P89" s="1128"/>
    </row>
    <row r="90" spans="1:16" ht="15" customHeight="1" thickBot="1" x14ac:dyDescent="0.35">
      <c r="A90" s="1020"/>
      <c r="B90" s="1022"/>
      <c r="C90" s="1021"/>
      <c r="D90" s="1021"/>
      <c r="E90" s="1022"/>
      <c r="F90" s="1022"/>
      <c r="G90" s="1023"/>
      <c r="H90" s="1021"/>
      <c r="I90" s="1024"/>
      <c r="J90" s="1024"/>
      <c r="K90" s="1024"/>
      <c r="L90" s="1021"/>
      <c r="M90" s="1021"/>
      <c r="N90" s="1025"/>
      <c r="O90" s="1026"/>
      <c r="P90" s="1128"/>
    </row>
    <row r="91" spans="1:16" ht="17.25" thickBot="1" x14ac:dyDescent="0.35">
      <c r="A91" s="1020"/>
      <c r="B91" s="1022"/>
      <c r="C91" s="1021"/>
      <c r="D91" s="1021"/>
      <c r="E91" s="1022"/>
      <c r="F91" s="1408" t="s">
        <v>388</v>
      </c>
      <c r="G91" s="1409"/>
      <c r="H91" s="1409"/>
      <c r="I91" s="1410"/>
      <c r="J91" s="1024"/>
      <c r="K91" s="1158">
        <f>(+K71+K80+K88)</f>
        <v>175</v>
      </c>
      <c r="L91" s="1055">
        <f>(+L71+L80+L88)</f>
        <v>350</v>
      </c>
      <c r="M91" s="1021"/>
      <c r="N91" s="1065"/>
      <c r="O91" s="1066"/>
      <c r="P91" s="1130"/>
    </row>
    <row r="92" spans="1:16" ht="7.5" customHeight="1" thickBot="1" x14ac:dyDescent="0.35">
      <c r="A92" s="1020"/>
      <c r="B92" s="1022"/>
      <c r="C92" s="1021"/>
      <c r="D92" s="1021"/>
      <c r="E92" s="1022"/>
      <c r="F92" s="1022"/>
      <c r="G92" s="1023"/>
      <c r="H92" s="1021"/>
      <c r="I92" s="1024"/>
      <c r="J92" s="1024"/>
      <c r="K92" s="1024"/>
      <c r="L92" s="1021"/>
      <c r="M92" s="1021"/>
      <c r="N92" s="1065"/>
      <c r="O92" s="1067"/>
      <c r="P92" s="1130"/>
    </row>
    <row r="93" spans="1:16" ht="17.25" thickBot="1" x14ac:dyDescent="0.35">
      <c r="A93" s="1020"/>
      <c r="B93" s="1022"/>
      <c r="C93" s="1021"/>
      <c r="D93" s="1021"/>
      <c r="E93" s="1022"/>
      <c r="F93" s="1408" t="s">
        <v>384</v>
      </c>
      <c r="G93" s="1409"/>
      <c r="H93" s="1409"/>
      <c r="I93" s="1410"/>
      <c r="J93" s="1024"/>
      <c r="K93" s="1158">
        <f>K91*$N$2</f>
        <v>70</v>
      </c>
      <c r="L93" s="1055">
        <f>L91*$N$2</f>
        <v>140</v>
      </c>
      <c r="M93" s="1021"/>
      <c r="N93" s="1025"/>
      <c r="O93" s="1026"/>
      <c r="P93" s="1128"/>
    </row>
    <row r="94" spans="1:16" ht="7.5" customHeight="1" thickBot="1" x14ac:dyDescent="0.35">
      <c r="A94" s="1020"/>
      <c r="B94" s="1022"/>
      <c r="C94" s="1021"/>
      <c r="D94" s="1021"/>
      <c r="E94" s="1022"/>
      <c r="F94" s="1022"/>
      <c r="G94" s="1023"/>
      <c r="H94" s="1021"/>
      <c r="I94" s="1024"/>
      <c r="J94" s="1024"/>
      <c r="K94" s="1024"/>
      <c r="L94" s="1021"/>
      <c r="M94" s="1021"/>
      <c r="N94" s="1025"/>
      <c r="O94" s="1026"/>
      <c r="P94" s="1128"/>
    </row>
    <row r="95" spans="1:16" ht="17.25" thickBot="1" x14ac:dyDescent="0.35">
      <c r="A95" s="1020"/>
      <c r="B95" s="1022"/>
      <c r="C95" s="1021"/>
      <c r="D95" s="1021"/>
      <c r="E95" s="1022"/>
      <c r="F95" s="1408" t="s">
        <v>385</v>
      </c>
      <c r="G95" s="1409"/>
      <c r="H95" s="1409"/>
      <c r="I95" s="1410"/>
      <c r="J95" s="1024"/>
      <c r="K95" s="1158">
        <f>+K91+K93</f>
        <v>245</v>
      </c>
      <c r="L95" s="1055">
        <f>+L91+L93</f>
        <v>490</v>
      </c>
      <c r="M95" s="1021"/>
      <c r="N95" s="1025"/>
      <c r="O95" s="1026"/>
      <c r="P95" s="1128"/>
    </row>
    <row r="96" spans="1:16" ht="17.25" thickBot="1" x14ac:dyDescent="0.35">
      <c r="A96" s="1020"/>
      <c r="B96" s="1022"/>
      <c r="C96" s="1021"/>
      <c r="D96" s="1021"/>
      <c r="E96" s="1022"/>
      <c r="F96" s="1061"/>
      <c r="G96" s="1062"/>
      <c r="H96" s="1063"/>
      <c r="I96" s="1064"/>
      <c r="J96" s="1024"/>
      <c r="K96" s="1159"/>
      <c r="L96" s="1068">
        <f>L95/I56</f>
        <v>245</v>
      </c>
      <c r="M96" s="1069">
        <f>(K95-L96)*I56</f>
        <v>0</v>
      </c>
      <c r="N96" s="1025"/>
      <c r="O96" s="1026"/>
      <c r="P96" s="1128"/>
    </row>
    <row r="97" spans="1:17" ht="16.5" x14ac:dyDescent="0.3">
      <c r="A97" s="1020"/>
      <c r="B97" s="1022"/>
      <c r="C97" s="1021"/>
      <c r="D97" s="1021"/>
      <c r="E97" s="1022"/>
      <c r="F97" s="1061"/>
      <c r="G97" s="1062"/>
      <c r="H97" s="1063"/>
      <c r="I97" s="1064"/>
      <c r="J97" s="1024"/>
      <c r="K97" s="1159"/>
      <c r="L97" s="1153"/>
      <c r="M97" s="1051"/>
      <c r="N97" s="1025"/>
      <c r="O97" s="1026"/>
      <c r="P97" s="1128"/>
    </row>
    <row r="98" spans="1:17" ht="16.5" x14ac:dyDescent="0.3">
      <c r="A98" s="1020"/>
      <c r="B98" s="1106"/>
      <c r="C98" s="1152"/>
      <c r="D98" s="1152"/>
      <c r="E98" s="1022"/>
      <c r="F98" s="1022"/>
      <c r="G98" s="1023"/>
      <c r="H98" s="1021"/>
      <c r="I98" s="1024"/>
      <c r="J98" s="1024"/>
      <c r="K98" s="1024"/>
      <c r="L98" s="1021"/>
      <c r="M98" s="1021"/>
      <c r="N98" s="1025"/>
      <c r="O98" s="1026"/>
      <c r="P98" s="1128"/>
    </row>
    <row r="99" spans="1:17" ht="16.5" x14ac:dyDescent="0.3">
      <c r="A99" s="1020"/>
      <c r="B99" s="1105" t="s">
        <v>379</v>
      </c>
      <c r="C99" s="1038"/>
      <c r="D99" s="1414" t="s">
        <v>341</v>
      </c>
      <c r="E99" s="1414"/>
      <c r="F99" s="1414"/>
      <c r="G99" s="1414"/>
      <c r="H99" s="1038"/>
      <c r="I99" s="1039" t="s">
        <v>25</v>
      </c>
      <c r="J99" s="1040"/>
      <c r="K99" s="1039" t="s">
        <v>24</v>
      </c>
      <c r="L99" s="1021"/>
      <c r="M99" s="1021"/>
      <c r="N99" s="1025"/>
      <c r="O99" s="1026"/>
      <c r="P99" s="1128"/>
    </row>
    <row r="100" spans="1:17" s="1037" customFormat="1" ht="30.75" customHeight="1" x14ac:dyDescent="0.25">
      <c r="A100" s="1033"/>
      <c r="B100" s="1074">
        <f>'(01)A. TRABAJO EXTRA.'!B107</f>
        <v>117.01</v>
      </c>
      <c r="C100" s="1034"/>
      <c r="D100" s="1428" t="str">
        <f>'(01)A. TRABAJO EXTRA.'!C107</f>
        <v>DESMONTAJE DE ARTEFACTOS SANITARIOS</v>
      </c>
      <c r="E100" s="1429"/>
      <c r="F100" s="1429"/>
      <c r="G100" s="1429"/>
      <c r="H100" s="1075"/>
      <c r="I100" s="1074">
        <f>'(01)A. TRABAJO EXTRA.'!G107</f>
        <v>2</v>
      </c>
      <c r="J100" s="1076"/>
      <c r="K100" s="1155" t="str">
        <f>'(01)A. TRABAJO EXTRA.'!F107</f>
        <v>Unidad</v>
      </c>
      <c r="L100" s="1034"/>
      <c r="M100" s="1034"/>
      <c r="N100" s="1035"/>
      <c r="O100" s="1036"/>
      <c r="P100" s="1129"/>
      <c r="Q100" s="1132"/>
    </row>
    <row r="101" spans="1:17" ht="17.25" thickBot="1" x14ac:dyDescent="0.35">
      <c r="A101" s="1020"/>
      <c r="B101" s="1022"/>
      <c r="C101" s="1021"/>
      <c r="D101" s="1021"/>
      <c r="E101" s="1022"/>
      <c r="F101" s="1022"/>
      <c r="G101" s="1023"/>
      <c r="H101" s="1021"/>
      <c r="I101" s="1024"/>
      <c r="J101" s="1024"/>
      <c r="K101" s="1024"/>
      <c r="L101" s="1021"/>
      <c r="M101" s="1021"/>
      <c r="N101" s="1025"/>
      <c r="O101" s="1026"/>
      <c r="P101" s="1128"/>
    </row>
    <row r="102" spans="1:17" ht="17.25" thickBot="1" x14ac:dyDescent="0.35">
      <c r="A102" s="1020"/>
      <c r="B102" s="1389" t="s">
        <v>343</v>
      </c>
      <c r="C102" s="1390"/>
      <c r="D102" s="1390"/>
      <c r="E102" s="1390"/>
      <c r="F102" s="1390"/>
      <c r="G102" s="1391"/>
      <c r="H102" s="1021"/>
      <c r="I102" s="1024"/>
      <c r="J102" s="1024"/>
      <c r="K102" s="1024"/>
      <c r="L102" s="1021"/>
      <c r="M102" s="1021"/>
      <c r="N102" s="1025"/>
      <c r="O102" s="1026"/>
      <c r="P102" s="1128"/>
    </row>
    <row r="103" spans="1:17" ht="16.5" x14ac:dyDescent="0.3">
      <c r="A103" s="1020"/>
      <c r="B103" s="1042" t="s">
        <v>49</v>
      </c>
      <c r="C103" s="1406" t="s">
        <v>341</v>
      </c>
      <c r="D103" s="1407"/>
      <c r="E103" s="1041" t="s">
        <v>380</v>
      </c>
      <c r="F103" s="1042" t="s">
        <v>25</v>
      </c>
      <c r="G103" s="1043" t="s">
        <v>24</v>
      </c>
      <c r="H103" s="1044"/>
      <c r="I103" s="1039" t="s">
        <v>342</v>
      </c>
      <c r="J103" s="1040"/>
      <c r="K103" s="1156" t="s">
        <v>27</v>
      </c>
      <c r="L103" s="1045" t="s">
        <v>381</v>
      </c>
      <c r="M103" s="1021"/>
      <c r="N103" s="1025"/>
      <c r="O103" s="1026"/>
      <c r="P103" s="1128"/>
    </row>
    <row r="104" spans="1:17" ht="16.5" x14ac:dyDescent="0.3">
      <c r="A104" s="1020"/>
      <c r="B104" s="1060"/>
      <c r="C104" s="1411"/>
      <c r="D104" s="1411"/>
      <c r="E104" s="1046"/>
      <c r="F104" s="1047"/>
      <c r="G104" s="1048"/>
      <c r="H104" s="1049"/>
      <c r="I104" s="1050">
        <f>IF(C104=0,0,VLOOKUP(C104,Tabla1[],3,FALSE))</f>
        <v>0</v>
      </c>
      <c r="J104" s="1051"/>
      <c r="K104" s="1157">
        <f>+F104*I104</f>
        <v>0</v>
      </c>
      <c r="L104" s="1052">
        <f>E104*I104</f>
        <v>0</v>
      </c>
      <c r="M104" s="1021"/>
      <c r="N104" s="1025"/>
      <c r="O104" s="1026"/>
      <c r="P104" s="1128"/>
    </row>
    <row r="105" spans="1:17" ht="16.5" x14ac:dyDescent="0.3">
      <c r="A105" s="1020"/>
      <c r="B105" s="1060"/>
      <c r="C105" s="1411"/>
      <c r="D105" s="1411"/>
      <c r="E105" s="1046"/>
      <c r="F105" s="1047"/>
      <c r="G105" s="1048"/>
      <c r="H105" s="1049"/>
      <c r="I105" s="1050">
        <f>IF(C105=0,0,VLOOKUP(C105,Tabla1[],3,FALSE))</f>
        <v>0</v>
      </c>
      <c r="J105" s="1051"/>
      <c r="K105" s="1157">
        <f t="shared" ref="K105:K113" si="12">+F105*I105</f>
        <v>0</v>
      </c>
      <c r="L105" s="1052">
        <f t="shared" ref="L105:L113" si="13">E105*I105</f>
        <v>0</v>
      </c>
      <c r="M105" s="1021"/>
      <c r="N105" s="1025"/>
      <c r="O105" s="1026"/>
      <c r="P105" s="1128"/>
    </row>
    <row r="106" spans="1:17" ht="16.5" x14ac:dyDescent="0.3">
      <c r="A106" s="1020"/>
      <c r="B106" s="1060"/>
      <c r="C106" s="1411"/>
      <c r="D106" s="1411"/>
      <c r="E106" s="1046"/>
      <c r="F106" s="1047"/>
      <c r="G106" s="1048"/>
      <c r="H106" s="1049"/>
      <c r="I106" s="1050">
        <f>IF(C106=0,0,VLOOKUP(C106,Tabla1[],3,FALSE))</f>
        <v>0</v>
      </c>
      <c r="J106" s="1051"/>
      <c r="K106" s="1157">
        <f t="shared" si="12"/>
        <v>0</v>
      </c>
      <c r="L106" s="1052">
        <f t="shared" si="13"/>
        <v>0</v>
      </c>
      <c r="M106" s="1021"/>
      <c r="N106" s="1025"/>
      <c r="O106" s="1026"/>
      <c r="P106" s="1128"/>
    </row>
    <row r="107" spans="1:17" ht="16.5" x14ac:dyDescent="0.3">
      <c r="A107" s="1020"/>
      <c r="B107" s="1060"/>
      <c r="C107" s="1411"/>
      <c r="D107" s="1411"/>
      <c r="E107" s="1046"/>
      <c r="F107" s="1047"/>
      <c r="G107" s="1048"/>
      <c r="H107" s="1049"/>
      <c r="I107" s="1050">
        <f>IF(C107=0,0,VLOOKUP(C107,Tabla1[],3,FALSE))</f>
        <v>0</v>
      </c>
      <c r="J107" s="1051"/>
      <c r="K107" s="1157">
        <f t="shared" si="12"/>
        <v>0</v>
      </c>
      <c r="L107" s="1052">
        <f t="shared" si="13"/>
        <v>0</v>
      </c>
      <c r="M107" s="1021"/>
      <c r="N107" s="1025"/>
      <c r="O107" s="1026"/>
      <c r="P107" s="1128"/>
    </row>
    <row r="108" spans="1:17" ht="16.5" x14ac:dyDescent="0.3">
      <c r="A108" s="1020"/>
      <c r="B108" s="1060"/>
      <c r="C108" s="1412"/>
      <c r="D108" s="1412"/>
      <c r="E108" s="1046"/>
      <c r="F108" s="1047"/>
      <c r="G108" s="1048"/>
      <c r="H108" s="1049"/>
      <c r="I108" s="1050">
        <f>IF(C108=0,0,VLOOKUP(C108,Tabla1[],3,FALSE))</f>
        <v>0</v>
      </c>
      <c r="J108" s="1051"/>
      <c r="K108" s="1157">
        <f t="shared" si="12"/>
        <v>0</v>
      </c>
      <c r="L108" s="1052">
        <f t="shared" si="13"/>
        <v>0</v>
      </c>
      <c r="M108" s="1021"/>
      <c r="N108" s="1025"/>
      <c r="O108" s="1026"/>
      <c r="P108" s="1128"/>
    </row>
    <row r="109" spans="1:17" ht="16.5" x14ac:dyDescent="0.3">
      <c r="A109" s="1020"/>
      <c r="B109" s="1060"/>
      <c r="C109" s="1412"/>
      <c r="D109" s="1412"/>
      <c r="E109" s="1046"/>
      <c r="F109" s="1053"/>
      <c r="G109" s="1054"/>
      <c r="H109" s="1049"/>
      <c r="I109" s="1050">
        <f>IF(C109=0,0,VLOOKUP(C109,Tabla1[],3,FALSE))</f>
        <v>0</v>
      </c>
      <c r="J109" s="1051"/>
      <c r="K109" s="1157">
        <f t="shared" si="12"/>
        <v>0</v>
      </c>
      <c r="L109" s="1052">
        <f t="shared" si="13"/>
        <v>0</v>
      </c>
      <c r="M109" s="1021"/>
      <c r="N109" s="1025"/>
      <c r="O109" s="1026"/>
      <c r="P109" s="1128"/>
    </row>
    <row r="110" spans="1:17" ht="16.5" x14ac:dyDescent="0.3">
      <c r="A110" s="1020"/>
      <c r="B110" s="1060"/>
      <c r="C110" s="1412"/>
      <c r="D110" s="1412"/>
      <c r="E110" s="1046"/>
      <c r="F110" s="1053"/>
      <c r="G110" s="1054"/>
      <c r="H110" s="1049"/>
      <c r="I110" s="1050">
        <f>IF(C110=0,0,VLOOKUP(C110,Tabla1[],3,FALSE))</f>
        <v>0</v>
      </c>
      <c r="J110" s="1051"/>
      <c r="K110" s="1157">
        <f t="shared" si="12"/>
        <v>0</v>
      </c>
      <c r="L110" s="1052">
        <f t="shared" si="13"/>
        <v>0</v>
      </c>
      <c r="M110" s="1021"/>
      <c r="N110" s="1025"/>
      <c r="O110" s="1026"/>
      <c r="P110" s="1128"/>
    </row>
    <row r="111" spans="1:17" ht="16.5" x14ac:dyDescent="0.3">
      <c r="A111" s="1020"/>
      <c r="B111" s="1060"/>
      <c r="C111" s="1412"/>
      <c r="D111" s="1412"/>
      <c r="E111" s="1046"/>
      <c r="F111" s="1053"/>
      <c r="G111" s="1054"/>
      <c r="H111" s="1049"/>
      <c r="I111" s="1050">
        <f>IF(C111=0,0,VLOOKUP(C111,Tabla1[],3,FALSE))</f>
        <v>0</v>
      </c>
      <c r="J111" s="1051"/>
      <c r="K111" s="1157">
        <f t="shared" si="12"/>
        <v>0</v>
      </c>
      <c r="L111" s="1052">
        <f t="shared" si="13"/>
        <v>0</v>
      </c>
      <c r="M111" s="1021"/>
      <c r="N111" s="1025"/>
      <c r="O111" s="1026"/>
      <c r="P111" s="1128"/>
    </row>
    <row r="112" spans="1:17" ht="16.5" x14ac:dyDescent="0.3">
      <c r="A112" s="1020"/>
      <c r="B112" s="1060"/>
      <c r="C112" s="1412"/>
      <c r="D112" s="1412"/>
      <c r="E112" s="1046"/>
      <c r="F112" s="1053"/>
      <c r="G112" s="1054"/>
      <c r="H112" s="1049"/>
      <c r="I112" s="1050">
        <f>IF(C112=0,0,VLOOKUP(C112,Tabla1[],3,FALSE))</f>
        <v>0</v>
      </c>
      <c r="J112" s="1051"/>
      <c r="K112" s="1157">
        <f t="shared" si="12"/>
        <v>0</v>
      </c>
      <c r="L112" s="1052">
        <f t="shared" si="13"/>
        <v>0</v>
      </c>
      <c r="M112" s="1021"/>
      <c r="N112" s="1025"/>
      <c r="O112" s="1026"/>
      <c r="P112" s="1128"/>
    </row>
    <row r="113" spans="1:16" ht="16.5" x14ac:dyDescent="0.3">
      <c r="A113" s="1020"/>
      <c r="B113" s="1060"/>
      <c r="C113" s="1412"/>
      <c r="D113" s="1412"/>
      <c r="E113" s="1046"/>
      <c r="F113" s="1053"/>
      <c r="G113" s="1054"/>
      <c r="H113" s="1049"/>
      <c r="I113" s="1050">
        <f>IF(C113=0,0,VLOOKUP(C113,Tabla1[],3,FALSE))</f>
        <v>0</v>
      </c>
      <c r="J113" s="1051"/>
      <c r="K113" s="1157">
        <f t="shared" si="12"/>
        <v>0</v>
      </c>
      <c r="L113" s="1052">
        <f t="shared" si="13"/>
        <v>0</v>
      </c>
      <c r="M113" s="1021"/>
      <c r="N113" s="1025"/>
      <c r="O113" s="1026"/>
      <c r="P113" s="1128"/>
    </row>
    <row r="114" spans="1:16" ht="17.25" thickBot="1" x14ac:dyDescent="0.35">
      <c r="A114" s="1020"/>
      <c r="B114" s="1022"/>
      <c r="C114" s="1021"/>
      <c r="D114" s="1021"/>
      <c r="E114" s="1022"/>
      <c r="F114" s="1022"/>
      <c r="G114" s="1023"/>
      <c r="H114" s="1021"/>
      <c r="I114" s="1024"/>
      <c r="J114" s="1024"/>
      <c r="K114" s="1024"/>
      <c r="L114" s="1021"/>
      <c r="M114" s="1021"/>
      <c r="N114" s="1025"/>
      <c r="O114" s="1026"/>
      <c r="P114" s="1128"/>
    </row>
    <row r="115" spans="1:16" ht="17.25" thickBot="1" x14ac:dyDescent="0.35">
      <c r="A115" s="1020"/>
      <c r="B115" s="1022"/>
      <c r="C115" s="1021"/>
      <c r="D115" s="1021"/>
      <c r="E115" s="1022"/>
      <c r="F115" s="1408" t="s">
        <v>344</v>
      </c>
      <c r="G115" s="1409"/>
      <c r="H115" s="1409"/>
      <c r="I115" s="1410"/>
      <c r="J115" s="1024"/>
      <c r="K115" s="1158">
        <f>+SUM(K104:K113)</f>
        <v>0</v>
      </c>
      <c r="L115" s="1055">
        <f>+SUM(L104:L113)</f>
        <v>0</v>
      </c>
      <c r="M115" s="1021"/>
      <c r="N115" s="1025"/>
      <c r="O115" s="1026"/>
      <c r="P115" s="1128"/>
    </row>
    <row r="116" spans="1:16" ht="17.25" thickBot="1" x14ac:dyDescent="0.35">
      <c r="A116" s="1020"/>
      <c r="B116" s="1022"/>
      <c r="C116" s="1021"/>
      <c r="D116" s="1021"/>
      <c r="E116" s="1022"/>
      <c r="F116" s="1022"/>
      <c r="G116" s="1023"/>
      <c r="H116" s="1021"/>
      <c r="I116" s="1024"/>
      <c r="J116" s="1024"/>
      <c r="K116" s="1024"/>
      <c r="L116" s="1021"/>
      <c r="M116" s="1021"/>
      <c r="N116" s="1025"/>
      <c r="O116" s="1026"/>
      <c r="P116" s="1128"/>
    </row>
    <row r="117" spans="1:16" ht="17.25" thickBot="1" x14ac:dyDescent="0.35">
      <c r="A117" s="1020"/>
      <c r="B117" s="1389" t="s">
        <v>382</v>
      </c>
      <c r="C117" s="1390"/>
      <c r="D117" s="1390"/>
      <c r="E117" s="1390"/>
      <c r="F117" s="1390"/>
      <c r="G117" s="1391"/>
      <c r="H117" s="1021"/>
      <c r="I117" s="1024"/>
      <c r="J117" s="1024"/>
      <c r="K117" s="1024"/>
      <c r="L117" s="1021"/>
      <c r="M117" s="1021"/>
      <c r="N117" s="1025"/>
      <c r="O117" s="1026"/>
      <c r="P117" s="1128"/>
    </row>
    <row r="118" spans="1:16" ht="16.5" x14ac:dyDescent="0.3">
      <c r="A118" s="1020"/>
      <c r="B118" s="1056" t="s">
        <v>49</v>
      </c>
      <c r="C118" s="1392" t="s">
        <v>341</v>
      </c>
      <c r="D118" s="1393"/>
      <c r="E118" s="1041" t="s">
        <v>380</v>
      </c>
      <c r="F118" s="1056" t="s">
        <v>25</v>
      </c>
      <c r="G118" s="1043" t="s">
        <v>24</v>
      </c>
      <c r="H118" s="1038"/>
      <c r="I118" s="1039" t="s">
        <v>342</v>
      </c>
      <c r="J118" s="1040"/>
      <c r="K118" s="1039" t="s">
        <v>27</v>
      </c>
      <c r="L118" s="1045" t="s">
        <v>381</v>
      </c>
      <c r="M118" s="1021"/>
      <c r="N118" s="1025"/>
      <c r="O118" s="1026"/>
      <c r="P118" s="1128"/>
    </row>
    <row r="119" spans="1:16" ht="16.5" x14ac:dyDescent="0.3">
      <c r="A119" s="1020"/>
      <c r="B119" s="1060"/>
      <c r="C119" s="1382"/>
      <c r="D119" s="1383"/>
      <c r="E119" s="1046"/>
      <c r="F119" s="1047"/>
      <c r="G119" s="1048"/>
      <c r="H119" s="1049"/>
      <c r="I119" s="1050">
        <f>IF(C119=0,0,VLOOKUP(C119,Tabla3[],3,FALSE))</f>
        <v>0</v>
      </c>
      <c r="J119" s="1024"/>
      <c r="K119" s="1157">
        <f>+F119*I119</f>
        <v>0</v>
      </c>
      <c r="L119" s="1052">
        <f>E119*I119</f>
        <v>0</v>
      </c>
      <c r="M119" s="1021"/>
      <c r="N119" s="1025"/>
      <c r="O119" s="1026"/>
      <c r="P119" s="1128"/>
    </row>
    <row r="120" spans="1:16" ht="16.5" x14ac:dyDescent="0.3">
      <c r="A120" s="1020"/>
      <c r="B120" s="1060"/>
      <c r="C120" s="1382"/>
      <c r="D120" s="1383"/>
      <c r="E120" s="1057"/>
      <c r="F120" s="1053"/>
      <c r="G120" s="1054"/>
      <c r="H120" s="1021"/>
      <c r="I120" s="1050">
        <f>IF(C120=0,0,VLOOKUP(C120,Tabla3[],3,FALSE))</f>
        <v>0</v>
      </c>
      <c r="J120" s="1024"/>
      <c r="K120" s="1157">
        <f t="shared" ref="K120:K122" si="14">+F120*I120</f>
        <v>0</v>
      </c>
      <c r="L120" s="1052">
        <f t="shared" ref="L120:L122" si="15">E120*I120</f>
        <v>0</v>
      </c>
      <c r="M120" s="1021"/>
      <c r="N120" s="1025"/>
      <c r="O120" s="1026"/>
      <c r="P120" s="1128"/>
    </row>
    <row r="121" spans="1:16" ht="16.5" x14ac:dyDescent="0.3">
      <c r="A121" s="1020"/>
      <c r="B121" s="1060"/>
      <c r="C121" s="1382"/>
      <c r="D121" s="1383"/>
      <c r="E121" s="1057"/>
      <c r="F121" s="1053"/>
      <c r="G121" s="1054"/>
      <c r="H121" s="1021"/>
      <c r="I121" s="1050">
        <f>IF(C121=0,0,VLOOKUP(C121,Tabla3[],3,FALSE))</f>
        <v>0</v>
      </c>
      <c r="J121" s="1024"/>
      <c r="K121" s="1157">
        <f t="shared" si="14"/>
        <v>0</v>
      </c>
      <c r="L121" s="1052">
        <f t="shared" si="15"/>
        <v>0</v>
      </c>
      <c r="M121" s="1021"/>
      <c r="N121" s="1025"/>
      <c r="O121" s="1026"/>
      <c r="P121" s="1128"/>
    </row>
    <row r="122" spans="1:16" ht="16.5" x14ac:dyDescent="0.3">
      <c r="A122" s="1020"/>
      <c r="B122" s="1060"/>
      <c r="C122" s="1384"/>
      <c r="D122" s="1385"/>
      <c r="E122" s="1057"/>
      <c r="F122" s="1053"/>
      <c r="G122" s="1054"/>
      <c r="H122" s="1021"/>
      <c r="I122" s="1050">
        <f>IF(C122=0,0,VLOOKUP(C122,Tabla3[],3,FALSE))</f>
        <v>0</v>
      </c>
      <c r="J122" s="1024"/>
      <c r="K122" s="1157">
        <f t="shared" si="14"/>
        <v>0</v>
      </c>
      <c r="L122" s="1052">
        <f t="shared" si="15"/>
        <v>0</v>
      </c>
      <c r="M122" s="1021"/>
      <c r="N122" s="1025"/>
      <c r="O122" s="1026"/>
      <c r="P122" s="1128"/>
    </row>
    <row r="123" spans="1:16" ht="17.25" thickBot="1" x14ac:dyDescent="0.35">
      <c r="A123" s="1020"/>
      <c r="B123" s="1022"/>
      <c r="C123" s="1021"/>
      <c r="D123" s="1021"/>
      <c r="E123" s="1022"/>
      <c r="F123" s="1022"/>
      <c r="G123" s="1023"/>
      <c r="H123" s="1021"/>
      <c r="I123" s="1024"/>
      <c r="J123" s="1024"/>
      <c r="K123" s="1024"/>
      <c r="L123" s="1021"/>
      <c r="M123" s="1021"/>
      <c r="N123" s="1025"/>
      <c r="O123" s="1026"/>
      <c r="P123" s="1128"/>
    </row>
    <row r="124" spans="1:16" ht="17.25" thickBot="1" x14ac:dyDescent="0.35">
      <c r="A124" s="1020"/>
      <c r="B124" s="1022"/>
      <c r="C124" s="1021"/>
      <c r="D124" s="1021"/>
      <c r="E124" s="1022"/>
      <c r="F124" s="1408" t="s">
        <v>387</v>
      </c>
      <c r="G124" s="1409"/>
      <c r="H124" s="1409"/>
      <c r="I124" s="1410"/>
      <c r="J124" s="1024"/>
      <c r="K124" s="1158">
        <f>+SUM(K119:K122)</f>
        <v>0</v>
      </c>
      <c r="L124" s="1055">
        <f>+SUM(L119:L122)</f>
        <v>0</v>
      </c>
      <c r="M124" s="1021"/>
      <c r="N124" s="1025"/>
      <c r="O124" s="1026"/>
      <c r="P124" s="1128"/>
    </row>
    <row r="125" spans="1:16" ht="17.25" thickBot="1" x14ac:dyDescent="0.35">
      <c r="A125" s="1020"/>
      <c r="B125" s="1022"/>
      <c r="C125" s="1021"/>
      <c r="D125" s="1021"/>
      <c r="E125" s="1022"/>
      <c r="F125" s="1022"/>
      <c r="G125" s="1023"/>
      <c r="H125" s="1021"/>
      <c r="I125" s="1024"/>
      <c r="J125" s="1024"/>
      <c r="K125" s="1024"/>
      <c r="L125" s="1021"/>
      <c r="M125" s="1021"/>
      <c r="N125" s="1025"/>
      <c r="O125" s="1026"/>
      <c r="P125" s="1128"/>
    </row>
    <row r="126" spans="1:16" ht="17.25" thickBot="1" x14ac:dyDescent="0.35">
      <c r="A126" s="1020"/>
      <c r="B126" s="1389" t="s">
        <v>345</v>
      </c>
      <c r="C126" s="1390"/>
      <c r="D126" s="1390"/>
      <c r="E126" s="1390"/>
      <c r="F126" s="1390"/>
      <c r="G126" s="1391"/>
      <c r="H126" s="1021"/>
      <c r="I126" s="1024"/>
      <c r="J126" s="1024"/>
      <c r="K126" s="1024"/>
      <c r="L126" s="1021"/>
      <c r="M126" s="1021"/>
      <c r="N126" s="1025"/>
      <c r="O126" s="1026"/>
      <c r="P126" s="1128"/>
    </row>
    <row r="127" spans="1:16" ht="16.5" x14ac:dyDescent="0.3">
      <c r="A127" s="1020"/>
      <c r="B127" s="1056" t="s">
        <v>49</v>
      </c>
      <c r="C127" s="1392" t="s">
        <v>341</v>
      </c>
      <c r="D127" s="1393"/>
      <c r="E127" s="1041" t="s">
        <v>380</v>
      </c>
      <c r="F127" s="1056" t="s">
        <v>25</v>
      </c>
      <c r="G127" s="1043" t="s">
        <v>24</v>
      </c>
      <c r="H127" s="1038"/>
      <c r="I127" s="1039" t="s">
        <v>342</v>
      </c>
      <c r="J127" s="1040"/>
      <c r="K127" s="1039" t="s">
        <v>27</v>
      </c>
      <c r="L127" s="1045" t="s">
        <v>381</v>
      </c>
      <c r="M127" s="1021"/>
      <c r="N127" s="1025"/>
      <c r="O127" s="1026"/>
      <c r="P127" s="1128"/>
    </row>
    <row r="128" spans="1:16" ht="16.5" x14ac:dyDescent="0.3">
      <c r="A128" s="1020"/>
      <c r="B128" s="1060">
        <v>1</v>
      </c>
      <c r="C128" s="1411" t="s">
        <v>94</v>
      </c>
      <c r="D128" s="1411"/>
      <c r="E128" s="1046">
        <f>I100</f>
        <v>2</v>
      </c>
      <c r="F128" s="1047">
        <f>ROUND(E128/I100,2)</f>
        <v>1</v>
      </c>
      <c r="G128" s="1048" t="str">
        <f>IF(C128=0,0,VLOOKUP(C128,Tabla2[],2,FALSE))</f>
        <v>Unidad</v>
      </c>
      <c r="H128" s="1049"/>
      <c r="I128" s="1050">
        <f>IF(C128=0,0,VLOOKUP(C128,Tabla2[],3,FALSE))</f>
        <v>235</v>
      </c>
      <c r="J128" s="1024"/>
      <c r="K128" s="1157">
        <f>+F128*I128</f>
        <v>235</v>
      </c>
      <c r="L128" s="1052">
        <f>E128*I128</f>
        <v>470</v>
      </c>
      <c r="M128" s="1021"/>
      <c r="N128" s="1025"/>
      <c r="O128" s="1026"/>
      <c r="P128" s="1128"/>
    </row>
    <row r="129" spans="1:17" ht="16.5" x14ac:dyDescent="0.3">
      <c r="A129" s="1020"/>
      <c r="B129" s="1060"/>
      <c r="C129" s="1411"/>
      <c r="D129" s="1411"/>
      <c r="E129" s="1046"/>
      <c r="F129" s="1047"/>
      <c r="G129" s="1048"/>
      <c r="H129" s="1021"/>
      <c r="I129" s="1050">
        <f>IF(C129=0,0,VLOOKUP(C129,Tabla2[],3,FALSE))</f>
        <v>0</v>
      </c>
      <c r="J129" s="1024"/>
      <c r="K129" s="1157">
        <f>+F129*I129</f>
        <v>0</v>
      </c>
      <c r="L129" s="1052">
        <f t="shared" ref="L129:L130" si="16">E129*I129</f>
        <v>0</v>
      </c>
      <c r="M129" s="1021"/>
      <c r="N129" s="1025"/>
      <c r="O129" s="1026"/>
      <c r="P129" s="1128"/>
    </row>
    <row r="130" spans="1:17" ht="16.5" x14ac:dyDescent="0.3">
      <c r="A130" s="1020"/>
      <c r="B130" s="1060"/>
      <c r="C130" s="1412"/>
      <c r="D130" s="1412"/>
      <c r="E130" s="1046"/>
      <c r="F130" s="1053"/>
      <c r="G130" s="1048"/>
      <c r="H130" s="1021"/>
      <c r="I130" s="1050">
        <f>IF(C130=0,0,VLOOKUP(C130,Tabla2[],3,FALSE))</f>
        <v>0</v>
      </c>
      <c r="J130" s="1024"/>
      <c r="K130" s="1157">
        <f t="shared" ref="K130" si="17">+F130*I130</f>
        <v>0</v>
      </c>
      <c r="L130" s="1052">
        <f t="shared" si="16"/>
        <v>0</v>
      </c>
      <c r="M130" s="1021"/>
      <c r="N130" s="1025"/>
      <c r="O130" s="1026"/>
      <c r="P130" s="1128"/>
    </row>
    <row r="131" spans="1:17" ht="17.25" thickBot="1" x14ac:dyDescent="0.35">
      <c r="A131" s="1020"/>
      <c r="B131" s="1022"/>
      <c r="C131" s="1021"/>
      <c r="D131" s="1021"/>
      <c r="E131" s="1022"/>
      <c r="F131" s="1022"/>
      <c r="G131" s="1023"/>
      <c r="H131" s="1021"/>
      <c r="I131" s="1024"/>
      <c r="J131" s="1024"/>
      <c r="K131" s="1024"/>
      <c r="L131" s="1021"/>
      <c r="M131" s="1021"/>
      <c r="N131" s="1025"/>
      <c r="O131" s="1026"/>
      <c r="P131" s="1128"/>
    </row>
    <row r="132" spans="1:17" ht="17.25" thickBot="1" x14ac:dyDescent="0.35">
      <c r="A132" s="1020"/>
      <c r="B132" s="1022"/>
      <c r="C132" s="1021"/>
      <c r="D132" s="1021"/>
      <c r="E132" s="1022"/>
      <c r="F132" s="1408" t="s">
        <v>346</v>
      </c>
      <c r="G132" s="1409"/>
      <c r="H132" s="1409"/>
      <c r="I132" s="1410"/>
      <c r="J132" s="1024"/>
      <c r="K132" s="1158">
        <f>+SUM(K128:K130)</f>
        <v>235</v>
      </c>
      <c r="L132" s="1055">
        <f>+SUM(L128:L130)</f>
        <v>470</v>
      </c>
      <c r="M132" s="1021"/>
      <c r="N132" s="1025"/>
      <c r="O132" s="1026"/>
      <c r="P132" s="1128"/>
    </row>
    <row r="133" spans="1:17" ht="16.5" x14ac:dyDescent="0.3">
      <c r="A133" s="1020"/>
      <c r="B133" s="1022"/>
      <c r="C133" s="1021"/>
      <c r="D133" s="1021"/>
      <c r="E133" s="1022"/>
      <c r="F133" s="1022"/>
      <c r="G133" s="1023"/>
      <c r="H133" s="1021"/>
      <c r="I133" s="1024"/>
      <c r="J133" s="1024"/>
      <c r="K133" s="1024"/>
      <c r="L133" s="1021"/>
      <c r="M133" s="1021"/>
      <c r="N133" s="1025"/>
      <c r="O133" s="1026"/>
      <c r="P133" s="1128"/>
    </row>
    <row r="134" spans="1:17" ht="15" customHeight="1" thickBot="1" x14ac:dyDescent="0.35">
      <c r="A134" s="1020"/>
      <c r="B134" s="1022"/>
      <c r="C134" s="1021"/>
      <c r="D134" s="1021"/>
      <c r="E134" s="1022"/>
      <c r="F134" s="1022"/>
      <c r="G134" s="1023"/>
      <c r="H134" s="1021"/>
      <c r="I134" s="1024"/>
      <c r="J134" s="1024"/>
      <c r="K134" s="1024"/>
      <c r="L134" s="1021"/>
      <c r="M134" s="1021"/>
      <c r="N134" s="1025"/>
      <c r="O134" s="1026"/>
      <c r="P134" s="1128"/>
    </row>
    <row r="135" spans="1:17" ht="17.25" thickBot="1" x14ac:dyDescent="0.35">
      <c r="A135" s="1020"/>
      <c r="B135" s="1022"/>
      <c r="C135" s="1021"/>
      <c r="D135" s="1021"/>
      <c r="E135" s="1022"/>
      <c r="F135" s="1408" t="s">
        <v>388</v>
      </c>
      <c r="G135" s="1409"/>
      <c r="H135" s="1409"/>
      <c r="I135" s="1410"/>
      <c r="J135" s="1024"/>
      <c r="K135" s="1158">
        <f>(+K115+K124+K132)</f>
        <v>235</v>
      </c>
      <c r="L135" s="1055">
        <f>(+L115+L124+L132)</f>
        <v>470</v>
      </c>
      <c r="M135" s="1021"/>
      <c r="N135" s="1065"/>
      <c r="O135" s="1066"/>
      <c r="P135" s="1130"/>
    </row>
    <row r="136" spans="1:17" ht="7.5" customHeight="1" thickBot="1" x14ac:dyDescent="0.35">
      <c r="A136" s="1020"/>
      <c r="B136" s="1022"/>
      <c r="C136" s="1021"/>
      <c r="D136" s="1021"/>
      <c r="E136" s="1022"/>
      <c r="F136" s="1022"/>
      <c r="G136" s="1023"/>
      <c r="H136" s="1021"/>
      <c r="I136" s="1024"/>
      <c r="J136" s="1024"/>
      <c r="K136" s="1024"/>
      <c r="L136" s="1021"/>
      <c r="M136" s="1021"/>
      <c r="N136" s="1065"/>
      <c r="O136" s="1067"/>
      <c r="P136" s="1130"/>
    </row>
    <row r="137" spans="1:17" ht="17.25" thickBot="1" x14ac:dyDescent="0.35">
      <c r="A137" s="1020"/>
      <c r="B137" s="1022"/>
      <c r="C137" s="1021"/>
      <c r="D137" s="1021"/>
      <c r="E137" s="1022"/>
      <c r="F137" s="1408" t="s">
        <v>384</v>
      </c>
      <c r="G137" s="1409"/>
      <c r="H137" s="1409"/>
      <c r="I137" s="1410"/>
      <c r="J137" s="1024"/>
      <c r="K137" s="1158">
        <f>K135*$N$2</f>
        <v>94</v>
      </c>
      <c r="L137" s="1055">
        <f>L135*$N$2</f>
        <v>188</v>
      </c>
      <c r="M137" s="1021"/>
      <c r="N137" s="1025"/>
      <c r="O137" s="1026"/>
      <c r="P137" s="1128"/>
    </row>
    <row r="138" spans="1:17" ht="7.5" customHeight="1" thickBot="1" x14ac:dyDescent="0.35">
      <c r="A138" s="1020"/>
      <c r="B138" s="1022"/>
      <c r="C138" s="1021"/>
      <c r="D138" s="1021"/>
      <c r="E138" s="1022"/>
      <c r="F138" s="1022"/>
      <c r="G138" s="1023"/>
      <c r="H138" s="1021"/>
      <c r="I138" s="1024"/>
      <c r="J138" s="1024"/>
      <c r="K138" s="1024"/>
      <c r="L138" s="1021"/>
      <c r="M138" s="1021"/>
      <c r="N138" s="1025"/>
      <c r="O138" s="1026"/>
      <c r="P138" s="1128"/>
    </row>
    <row r="139" spans="1:17" ht="17.25" thickBot="1" x14ac:dyDescent="0.35">
      <c r="A139" s="1020"/>
      <c r="B139" s="1022"/>
      <c r="C139" s="1021"/>
      <c r="D139" s="1021"/>
      <c r="E139" s="1022"/>
      <c r="F139" s="1408" t="s">
        <v>385</v>
      </c>
      <c r="G139" s="1409"/>
      <c r="H139" s="1409"/>
      <c r="I139" s="1410"/>
      <c r="J139" s="1024"/>
      <c r="K139" s="1158">
        <f>+K135+K137</f>
        <v>329</v>
      </c>
      <c r="L139" s="1055">
        <f>+L135+L137</f>
        <v>658</v>
      </c>
      <c r="M139" s="1021"/>
      <c r="N139" s="1025"/>
      <c r="O139" s="1026"/>
      <c r="P139" s="1128"/>
    </row>
    <row r="140" spans="1:17" ht="17.25" thickBot="1" x14ac:dyDescent="0.35">
      <c r="A140" s="1020"/>
      <c r="B140" s="1022"/>
      <c r="C140" s="1021"/>
      <c r="D140" s="1021"/>
      <c r="E140" s="1022"/>
      <c r="F140" s="1061"/>
      <c r="G140" s="1062"/>
      <c r="H140" s="1063"/>
      <c r="I140" s="1064"/>
      <c r="J140" s="1024"/>
      <c r="K140" s="1159"/>
      <c r="L140" s="1068">
        <f>L139/I100</f>
        <v>329</v>
      </c>
      <c r="M140" s="1069">
        <f>(K139-L140)*I100</f>
        <v>0</v>
      </c>
      <c r="N140" s="1025"/>
      <c r="O140" s="1026"/>
      <c r="P140" s="1128"/>
    </row>
    <row r="141" spans="1:17" ht="16.5" x14ac:dyDescent="0.3">
      <c r="A141" s="1020"/>
      <c r="B141" s="1106"/>
      <c r="C141" s="1152"/>
      <c r="D141" s="1152"/>
      <c r="E141" s="1022"/>
      <c r="F141" s="1022"/>
      <c r="G141" s="1023"/>
      <c r="H141" s="1021"/>
      <c r="I141" s="1024"/>
      <c r="J141" s="1024"/>
      <c r="K141" s="1024"/>
      <c r="L141" s="1021"/>
      <c r="M141" s="1021"/>
      <c r="N141" s="1025"/>
      <c r="O141" s="1026"/>
      <c r="P141" s="1128"/>
    </row>
    <row r="142" spans="1:17" ht="16.5" x14ac:dyDescent="0.3">
      <c r="A142" s="1020"/>
      <c r="B142" s="1106"/>
      <c r="C142" s="1152"/>
      <c r="D142" s="1152"/>
      <c r="E142" s="1022"/>
      <c r="F142" s="1022"/>
      <c r="G142" s="1023"/>
      <c r="H142" s="1021"/>
      <c r="I142" s="1024"/>
      <c r="J142" s="1024"/>
      <c r="K142" s="1024"/>
      <c r="L142" s="1021"/>
      <c r="M142" s="1021"/>
      <c r="N142" s="1025"/>
      <c r="O142" s="1026"/>
      <c r="P142" s="1128"/>
    </row>
    <row r="143" spans="1:17" ht="16.5" x14ac:dyDescent="0.3">
      <c r="A143" s="1020"/>
      <c r="B143" s="1105" t="s">
        <v>379</v>
      </c>
      <c r="C143" s="1038"/>
      <c r="D143" s="1414" t="s">
        <v>341</v>
      </c>
      <c r="E143" s="1414"/>
      <c r="F143" s="1414"/>
      <c r="G143" s="1414"/>
      <c r="H143" s="1038"/>
      <c r="I143" s="1039" t="s">
        <v>25</v>
      </c>
      <c r="J143" s="1040"/>
      <c r="K143" s="1039" t="s">
        <v>24</v>
      </c>
      <c r="L143" s="1021"/>
      <c r="M143" s="1021"/>
      <c r="N143" s="1025"/>
      <c r="O143" s="1026"/>
      <c r="P143" s="1128"/>
    </row>
    <row r="144" spans="1:17" s="1037" customFormat="1" ht="30.75" customHeight="1" x14ac:dyDescent="0.25">
      <c r="A144" s="1033"/>
      <c r="B144" s="1074">
        <f>'(01)A. TRABAJO EXTRA.'!B109</f>
        <v>201.01</v>
      </c>
      <c r="C144" s="1034"/>
      <c r="D144" s="1428" t="str">
        <f>'(01)A. TRABAJO EXTRA.'!C109</f>
        <v>EXCAVACIÓN ESTRUCTURAL A MANO</v>
      </c>
      <c r="E144" s="1429"/>
      <c r="F144" s="1429"/>
      <c r="G144" s="1429"/>
      <c r="H144" s="1075"/>
      <c r="I144" s="1074">
        <f>'(01)A. TRABAJO EXTRA.'!G109</f>
        <v>5.68</v>
      </c>
      <c r="J144" s="1076"/>
      <c r="K144" s="1155" t="str">
        <f>'(01)A. TRABAJO EXTRA.'!F109</f>
        <v>m²</v>
      </c>
      <c r="L144" s="1034"/>
      <c r="M144" s="1034"/>
      <c r="N144" s="1035"/>
      <c r="O144" s="1036"/>
      <c r="P144" s="1129"/>
      <c r="Q144" s="1132"/>
    </row>
    <row r="145" spans="1:16" ht="17.25" thickBot="1" x14ac:dyDescent="0.35">
      <c r="A145" s="1020"/>
      <c r="B145" s="1022"/>
      <c r="C145" s="1021"/>
      <c r="D145" s="1021"/>
      <c r="E145" s="1022"/>
      <c r="F145" s="1022"/>
      <c r="G145" s="1023"/>
      <c r="H145" s="1021"/>
      <c r="I145" s="1024"/>
      <c r="J145" s="1024"/>
      <c r="K145" s="1024"/>
      <c r="L145" s="1021"/>
      <c r="M145" s="1021"/>
      <c r="N145" s="1025"/>
      <c r="O145" s="1026"/>
      <c r="P145" s="1128"/>
    </row>
    <row r="146" spans="1:16" ht="17.25" thickBot="1" x14ac:dyDescent="0.35">
      <c r="A146" s="1020"/>
      <c r="B146" s="1389" t="s">
        <v>343</v>
      </c>
      <c r="C146" s="1390"/>
      <c r="D146" s="1390"/>
      <c r="E146" s="1390"/>
      <c r="F146" s="1390"/>
      <c r="G146" s="1391"/>
      <c r="H146" s="1021"/>
      <c r="I146" s="1024"/>
      <c r="J146" s="1024"/>
      <c r="K146" s="1024"/>
      <c r="L146" s="1021"/>
      <c r="M146" s="1021"/>
      <c r="N146" s="1025"/>
      <c r="O146" s="1026"/>
      <c r="P146" s="1128"/>
    </row>
    <row r="147" spans="1:16" ht="16.5" x14ac:dyDescent="0.3">
      <c r="A147" s="1020"/>
      <c r="B147" s="1042" t="s">
        <v>49</v>
      </c>
      <c r="C147" s="1406" t="s">
        <v>341</v>
      </c>
      <c r="D147" s="1407"/>
      <c r="E147" s="1041" t="s">
        <v>380</v>
      </c>
      <c r="F147" s="1042" t="s">
        <v>25</v>
      </c>
      <c r="G147" s="1043" t="s">
        <v>24</v>
      </c>
      <c r="H147" s="1044"/>
      <c r="I147" s="1039" t="s">
        <v>342</v>
      </c>
      <c r="J147" s="1040"/>
      <c r="K147" s="1156" t="s">
        <v>27</v>
      </c>
      <c r="L147" s="1045" t="s">
        <v>381</v>
      </c>
      <c r="M147" s="1021"/>
      <c r="N147" s="1025"/>
      <c r="O147" s="1026"/>
      <c r="P147" s="1128"/>
    </row>
    <row r="148" spans="1:16" ht="16.5" x14ac:dyDescent="0.3">
      <c r="A148" s="1020"/>
      <c r="B148" s="1060"/>
      <c r="C148" s="1411"/>
      <c r="D148" s="1411"/>
      <c r="E148" s="1046"/>
      <c r="F148" s="1047"/>
      <c r="G148" s="1048"/>
      <c r="H148" s="1049"/>
      <c r="I148" s="1050">
        <f>IF(C148=0,0,VLOOKUP(C148,Tabla1[],3,FALSE))</f>
        <v>0</v>
      </c>
      <c r="J148" s="1051"/>
      <c r="K148" s="1157">
        <f>+F148*I148</f>
        <v>0</v>
      </c>
      <c r="L148" s="1052">
        <f>E148*I148</f>
        <v>0</v>
      </c>
      <c r="M148" s="1021"/>
      <c r="N148" s="1025"/>
      <c r="O148" s="1026"/>
      <c r="P148" s="1128"/>
    </row>
    <row r="149" spans="1:16" ht="16.5" x14ac:dyDescent="0.3">
      <c r="A149" s="1020"/>
      <c r="B149" s="1060"/>
      <c r="C149" s="1411"/>
      <c r="D149" s="1411"/>
      <c r="E149" s="1046"/>
      <c r="F149" s="1047"/>
      <c r="G149" s="1048"/>
      <c r="H149" s="1049"/>
      <c r="I149" s="1050">
        <f>IF(C149=0,0,VLOOKUP(C149,Tabla1[],3,FALSE))</f>
        <v>0</v>
      </c>
      <c r="J149" s="1051"/>
      <c r="K149" s="1157">
        <f t="shared" ref="K149:K158" si="18">+F149*I149</f>
        <v>0</v>
      </c>
      <c r="L149" s="1052">
        <f t="shared" ref="L149:L158" si="19">E149*I149</f>
        <v>0</v>
      </c>
      <c r="M149" s="1021"/>
      <c r="N149" s="1025"/>
      <c r="O149" s="1026"/>
      <c r="P149" s="1128"/>
    </row>
    <row r="150" spans="1:16" ht="16.5" x14ac:dyDescent="0.3">
      <c r="A150" s="1020"/>
      <c r="B150" s="1060"/>
      <c r="C150" s="1411"/>
      <c r="D150" s="1411"/>
      <c r="E150" s="1046"/>
      <c r="F150" s="1047"/>
      <c r="G150" s="1048"/>
      <c r="H150" s="1049"/>
      <c r="I150" s="1050">
        <f>IF(C150=0,0,VLOOKUP(C150,Tabla1[],3,FALSE))</f>
        <v>0</v>
      </c>
      <c r="J150" s="1051"/>
      <c r="K150" s="1157">
        <f t="shared" si="18"/>
        <v>0</v>
      </c>
      <c r="L150" s="1052">
        <f t="shared" si="19"/>
        <v>0</v>
      </c>
      <c r="M150" s="1021"/>
      <c r="N150" s="1025"/>
      <c r="O150" s="1026"/>
      <c r="P150" s="1128"/>
    </row>
    <row r="151" spans="1:16" ht="16.5" x14ac:dyDescent="0.3">
      <c r="A151" s="1020"/>
      <c r="B151" s="1060"/>
      <c r="C151" s="1411"/>
      <c r="D151" s="1411"/>
      <c r="E151" s="1046"/>
      <c r="F151" s="1047"/>
      <c r="G151" s="1048"/>
      <c r="H151" s="1049"/>
      <c r="I151" s="1050">
        <f>IF(C151=0,0,VLOOKUP(C151,Tabla1[],3,FALSE))</f>
        <v>0</v>
      </c>
      <c r="J151" s="1051"/>
      <c r="K151" s="1157">
        <f t="shared" si="18"/>
        <v>0</v>
      </c>
      <c r="L151" s="1052">
        <f t="shared" si="19"/>
        <v>0</v>
      </c>
      <c r="M151" s="1021"/>
      <c r="N151" s="1025"/>
      <c r="O151" s="1026"/>
      <c r="P151" s="1128"/>
    </row>
    <row r="152" spans="1:16" ht="16.5" x14ac:dyDescent="0.3">
      <c r="A152" s="1020"/>
      <c r="B152" s="1060"/>
      <c r="C152" s="1413"/>
      <c r="D152" s="1413"/>
      <c r="E152" s="1046"/>
      <c r="F152" s="1047"/>
      <c r="G152" s="1048"/>
      <c r="H152" s="1049"/>
      <c r="I152" s="1050">
        <f>IF(C152=0,0,VLOOKUP(C152,Tabla1[],3,FALSE))</f>
        <v>0</v>
      </c>
      <c r="J152" s="1051"/>
      <c r="K152" s="1157">
        <f t="shared" si="18"/>
        <v>0</v>
      </c>
      <c r="L152" s="1052">
        <f t="shared" si="19"/>
        <v>0</v>
      </c>
      <c r="M152" s="1021"/>
      <c r="N152" s="1025"/>
      <c r="O152" s="1026"/>
      <c r="P152" s="1128"/>
    </row>
    <row r="153" spans="1:16" ht="16.5" x14ac:dyDescent="0.3">
      <c r="A153" s="1020"/>
      <c r="B153" s="1060"/>
      <c r="C153" s="1413"/>
      <c r="D153" s="1413"/>
      <c r="E153" s="1046"/>
      <c r="F153" s="1047"/>
      <c r="G153" s="1048"/>
      <c r="H153" s="1049"/>
      <c r="I153" s="1050">
        <f>IF(C153=0,0,VLOOKUP(C153,Tabla1[],3,FALSE))</f>
        <v>0</v>
      </c>
      <c r="J153" s="1051"/>
      <c r="K153" s="1157">
        <f t="shared" si="18"/>
        <v>0</v>
      </c>
      <c r="L153" s="1052">
        <f t="shared" si="19"/>
        <v>0</v>
      </c>
      <c r="M153" s="1021"/>
      <c r="N153" s="1025"/>
      <c r="O153" s="1026"/>
      <c r="P153" s="1128"/>
    </row>
    <row r="154" spans="1:16" ht="16.5" x14ac:dyDescent="0.3">
      <c r="A154" s="1020"/>
      <c r="B154" s="1060"/>
      <c r="C154" s="1413"/>
      <c r="D154" s="1413"/>
      <c r="E154" s="1046"/>
      <c r="F154" s="1047"/>
      <c r="G154" s="1048"/>
      <c r="H154" s="1049"/>
      <c r="I154" s="1050">
        <f>IF(C154=0,0,VLOOKUP(C154,Tabla1[],3,FALSE))</f>
        <v>0</v>
      </c>
      <c r="J154" s="1051"/>
      <c r="K154" s="1157">
        <f t="shared" si="18"/>
        <v>0</v>
      </c>
      <c r="L154" s="1052">
        <f t="shared" si="19"/>
        <v>0</v>
      </c>
      <c r="M154" s="1021"/>
      <c r="N154" s="1025"/>
      <c r="O154" s="1026"/>
      <c r="P154" s="1128"/>
    </row>
    <row r="155" spans="1:16" ht="16.5" x14ac:dyDescent="0.3">
      <c r="A155" s="1020"/>
      <c r="B155" s="1060"/>
      <c r="C155" s="1413"/>
      <c r="D155" s="1413"/>
      <c r="E155" s="1046"/>
      <c r="F155" s="1047"/>
      <c r="G155" s="1048"/>
      <c r="H155" s="1049"/>
      <c r="I155" s="1050">
        <f>IF(C155=0,0,VLOOKUP(C155,Tabla1[],3,FALSE))</f>
        <v>0</v>
      </c>
      <c r="J155" s="1051"/>
      <c r="K155" s="1157">
        <f t="shared" si="18"/>
        <v>0</v>
      </c>
      <c r="L155" s="1052">
        <f t="shared" si="19"/>
        <v>0</v>
      </c>
      <c r="M155" s="1021"/>
      <c r="N155" s="1025"/>
      <c r="O155" s="1026"/>
      <c r="P155" s="1128"/>
    </row>
    <row r="156" spans="1:16" ht="16.5" x14ac:dyDescent="0.3">
      <c r="A156" s="1020"/>
      <c r="B156" s="1060"/>
      <c r="C156" s="1413"/>
      <c r="D156" s="1413"/>
      <c r="E156" s="1046"/>
      <c r="F156" s="1047"/>
      <c r="G156" s="1048"/>
      <c r="H156" s="1049"/>
      <c r="I156" s="1050">
        <f>IF(C156=0,0,VLOOKUP(C156,Tabla1[],3,FALSE))</f>
        <v>0</v>
      </c>
      <c r="J156" s="1051"/>
      <c r="K156" s="1157">
        <f t="shared" si="18"/>
        <v>0</v>
      </c>
      <c r="L156" s="1052">
        <f t="shared" si="19"/>
        <v>0</v>
      </c>
      <c r="M156" s="1021"/>
      <c r="N156" s="1025"/>
      <c r="O156" s="1026"/>
      <c r="P156" s="1128"/>
    </row>
    <row r="157" spans="1:16" ht="16.5" x14ac:dyDescent="0.3">
      <c r="A157" s="1020"/>
      <c r="B157" s="1060"/>
      <c r="C157" s="1413"/>
      <c r="D157" s="1413"/>
      <c r="E157" s="1046"/>
      <c r="F157" s="1047"/>
      <c r="G157" s="1048"/>
      <c r="H157" s="1049"/>
      <c r="I157" s="1050">
        <f>IF(C157=0,0,VLOOKUP(C157,Tabla1[],3,FALSE))</f>
        <v>0</v>
      </c>
      <c r="J157" s="1051"/>
      <c r="K157" s="1157">
        <f t="shared" si="18"/>
        <v>0</v>
      </c>
      <c r="L157" s="1052">
        <f t="shared" si="19"/>
        <v>0</v>
      </c>
      <c r="M157" s="1021"/>
      <c r="N157" s="1025"/>
      <c r="O157" s="1026"/>
      <c r="P157" s="1128"/>
    </row>
    <row r="158" spans="1:16" ht="16.5" x14ac:dyDescent="0.3">
      <c r="A158" s="1020"/>
      <c r="B158" s="1060"/>
      <c r="C158" s="1413"/>
      <c r="D158" s="1413"/>
      <c r="E158" s="1046"/>
      <c r="F158" s="1047"/>
      <c r="G158" s="1048"/>
      <c r="H158" s="1049"/>
      <c r="I158" s="1050">
        <f>IF(C158=0,0,VLOOKUP(C158,Tabla1[],3,FALSE))</f>
        <v>0</v>
      </c>
      <c r="J158" s="1051"/>
      <c r="K158" s="1157">
        <f t="shared" si="18"/>
        <v>0</v>
      </c>
      <c r="L158" s="1052">
        <f t="shared" si="19"/>
        <v>0</v>
      </c>
      <c r="M158" s="1021"/>
      <c r="N158" s="1025"/>
      <c r="O158" s="1026"/>
      <c r="P158" s="1128"/>
    </row>
    <row r="159" spans="1:16" ht="17.25" thickBot="1" x14ac:dyDescent="0.35">
      <c r="A159" s="1020"/>
      <c r="B159" s="1022"/>
      <c r="C159" s="1021"/>
      <c r="D159" s="1021"/>
      <c r="E159" s="1022"/>
      <c r="F159" s="1022"/>
      <c r="G159" s="1023"/>
      <c r="H159" s="1021"/>
      <c r="I159" s="1024"/>
      <c r="J159" s="1024"/>
      <c r="K159" s="1024"/>
      <c r="L159" s="1021"/>
      <c r="M159" s="1021"/>
      <c r="N159" s="1025"/>
      <c r="O159" s="1026"/>
      <c r="P159" s="1128"/>
    </row>
    <row r="160" spans="1:16" ht="17.25" thickBot="1" x14ac:dyDescent="0.35">
      <c r="A160" s="1020"/>
      <c r="B160" s="1022"/>
      <c r="C160" s="1021"/>
      <c r="D160" s="1021"/>
      <c r="E160" s="1022"/>
      <c r="F160" s="1408" t="s">
        <v>344</v>
      </c>
      <c r="G160" s="1409"/>
      <c r="H160" s="1409"/>
      <c r="I160" s="1410"/>
      <c r="J160" s="1024"/>
      <c r="K160" s="1158">
        <f>+SUM(K148:K158)</f>
        <v>0</v>
      </c>
      <c r="L160" s="1055">
        <f>+SUM(L148:L158)</f>
        <v>0</v>
      </c>
      <c r="M160" s="1021"/>
      <c r="N160" s="1025"/>
      <c r="O160" s="1026"/>
      <c r="P160" s="1128"/>
    </row>
    <row r="161" spans="1:16" ht="17.25" thickBot="1" x14ac:dyDescent="0.35">
      <c r="A161" s="1020"/>
      <c r="B161" s="1022"/>
      <c r="C161" s="1021"/>
      <c r="D161" s="1021"/>
      <c r="E161" s="1022"/>
      <c r="F161" s="1022"/>
      <c r="G161" s="1023"/>
      <c r="H161" s="1021"/>
      <c r="I161" s="1024"/>
      <c r="J161" s="1024"/>
      <c r="K161" s="1024"/>
      <c r="L161" s="1021"/>
      <c r="M161" s="1021"/>
      <c r="N161" s="1025"/>
      <c r="O161" s="1026"/>
      <c r="P161" s="1128"/>
    </row>
    <row r="162" spans="1:16" ht="17.25" thickBot="1" x14ac:dyDescent="0.35">
      <c r="A162" s="1020"/>
      <c r="B162" s="1389" t="s">
        <v>382</v>
      </c>
      <c r="C162" s="1390"/>
      <c r="D162" s="1390"/>
      <c r="E162" s="1390"/>
      <c r="F162" s="1390"/>
      <c r="G162" s="1391"/>
      <c r="H162" s="1021"/>
      <c r="I162" s="1024"/>
      <c r="J162" s="1024"/>
      <c r="K162" s="1024"/>
      <c r="L162" s="1021"/>
      <c r="M162" s="1021"/>
      <c r="N162" s="1025"/>
      <c r="O162" s="1026"/>
      <c r="P162" s="1128"/>
    </row>
    <row r="163" spans="1:16" ht="16.5" x14ac:dyDescent="0.3">
      <c r="A163" s="1020"/>
      <c r="B163" s="1056" t="s">
        <v>49</v>
      </c>
      <c r="C163" s="1392" t="s">
        <v>341</v>
      </c>
      <c r="D163" s="1393"/>
      <c r="E163" s="1041" t="s">
        <v>380</v>
      </c>
      <c r="F163" s="1056" t="s">
        <v>25</v>
      </c>
      <c r="G163" s="1043" t="s">
        <v>24</v>
      </c>
      <c r="H163" s="1038"/>
      <c r="I163" s="1039" t="s">
        <v>342</v>
      </c>
      <c r="J163" s="1040"/>
      <c r="K163" s="1039" t="s">
        <v>27</v>
      </c>
      <c r="L163" s="1045" t="s">
        <v>381</v>
      </c>
      <c r="M163" s="1021"/>
      <c r="N163" s="1025"/>
      <c r="O163" s="1026"/>
      <c r="P163" s="1128"/>
    </row>
    <row r="164" spans="1:16" ht="16.5" x14ac:dyDescent="0.3">
      <c r="A164" s="1020"/>
      <c r="B164" s="1060"/>
      <c r="C164" s="1382"/>
      <c r="D164" s="1383"/>
      <c r="E164" s="1046"/>
      <c r="F164" s="1047"/>
      <c r="G164" s="1048"/>
      <c r="H164" s="1049"/>
      <c r="I164" s="1050">
        <f>IF(C164=0,0,VLOOKUP(C164,Tabla3[],3,FALSE))</f>
        <v>0</v>
      </c>
      <c r="J164" s="1024"/>
      <c r="K164" s="1157">
        <f>+F164*I164</f>
        <v>0</v>
      </c>
      <c r="L164" s="1052">
        <f>E164*I164</f>
        <v>0</v>
      </c>
      <c r="M164" s="1021"/>
      <c r="N164" s="1025"/>
      <c r="O164" s="1026"/>
      <c r="P164" s="1128"/>
    </row>
    <row r="165" spans="1:16" ht="16.5" x14ac:dyDescent="0.3">
      <c r="A165" s="1020"/>
      <c r="B165" s="1060"/>
      <c r="C165" s="1382"/>
      <c r="D165" s="1383"/>
      <c r="E165" s="1057"/>
      <c r="F165" s="1053"/>
      <c r="G165" s="1054"/>
      <c r="H165" s="1021"/>
      <c r="I165" s="1050">
        <f>IF(C165=0,0,VLOOKUP(C165,Tabla3[],3,FALSE))</f>
        <v>0</v>
      </c>
      <c r="J165" s="1024"/>
      <c r="K165" s="1157">
        <f t="shared" ref="K165:K167" si="20">+F165*I165</f>
        <v>0</v>
      </c>
      <c r="L165" s="1052">
        <f t="shared" ref="L165:L167" si="21">E165*I165</f>
        <v>0</v>
      </c>
      <c r="M165" s="1021"/>
      <c r="N165" s="1025"/>
      <c r="O165" s="1026"/>
      <c r="P165" s="1128"/>
    </row>
    <row r="166" spans="1:16" ht="16.5" x14ac:dyDescent="0.3">
      <c r="A166" s="1020"/>
      <c r="B166" s="1060"/>
      <c r="C166" s="1382"/>
      <c r="D166" s="1383"/>
      <c r="E166" s="1057"/>
      <c r="F166" s="1053"/>
      <c r="G166" s="1054"/>
      <c r="H166" s="1021"/>
      <c r="I166" s="1050">
        <f>IF(C166=0,0,VLOOKUP(C166,Tabla3[],3,FALSE))</f>
        <v>0</v>
      </c>
      <c r="J166" s="1024"/>
      <c r="K166" s="1157">
        <f t="shared" si="20"/>
        <v>0</v>
      </c>
      <c r="L166" s="1052">
        <f t="shared" si="21"/>
        <v>0</v>
      </c>
      <c r="M166" s="1021"/>
      <c r="N166" s="1025"/>
      <c r="O166" s="1026"/>
      <c r="P166" s="1128"/>
    </row>
    <row r="167" spans="1:16" ht="16.5" x14ac:dyDescent="0.3">
      <c r="A167" s="1020"/>
      <c r="B167" s="1060"/>
      <c r="C167" s="1384"/>
      <c r="D167" s="1385"/>
      <c r="E167" s="1057"/>
      <c r="F167" s="1053"/>
      <c r="G167" s="1054"/>
      <c r="H167" s="1021"/>
      <c r="I167" s="1050">
        <f>IF(C167=0,0,VLOOKUP(C167,Tabla3[],3,FALSE))</f>
        <v>0</v>
      </c>
      <c r="J167" s="1024"/>
      <c r="K167" s="1157">
        <f t="shared" si="20"/>
        <v>0</v>
      </c>
      <c r="L167" s="1052">
        <f t="shared" si="21"/>
        <v>0</v>
      </c>
      <c r="M167" s="1021"/>
      <c r="N167" s="1025"/>
      <c r="O167" s="1026"/>
      <c r="P167" s="1128"/>
    </row>
    <row r="168" spans="1:16" ht="17.25" thickBot="1" x14ac:dyDescent="0.35">
      <c r="A168" s="1020"/>
      <c r="B168" s="1022"/>
      <c r="C168" s="1021"/>
      <c r="D168" s="1021"/>
      <c r="E168" s="1022"/>
      <c r="F168" s="1022"/>
      <c r="G168" s="1023"/>
      <c r="H168" s="1021"/>
      <c r="I168" s="1024"/>
      <c r="J168" s="1024"/>
      <c r="K168" s="1024"/>
      <c r="L168" s="1021"/>
      <c r="M168" s="1021"/>
      <c r="N168" s="1025"/>
      <c r="O168" s="1026"/>
      <c r="P168" s="1128"/>
    </row>
    <row r="169" spans="1:16" ht="17.25" thickBot="1" x14ac:dyDescent="0.35">
      <c r="A169" s="1020"/>
      <c r="B169" s="1022"/>
      <c r="C169" s="1021"/>
      <c r="D169" s="1021"/>
      <c r="E169" s="1022"/>
      <c r="F169" s="1408" t="s">
        <v>387</v>
      </c>
      <c r="G169" s="1409"/>
      <c r="H169" s="1409"/>
      <c r="I169" s="1410"/>
      <c r="J169" s="1024"/>
      <c r="K169" s="1158">
        <f>+SUM(K164:K167)</f>
        <v>0</v>
      </c>
      <c r="L169" s="1055">
        <f>+SUM(L164:L167)</f>
        <v>0</v>
      </c>
      <c r="M169" s="1021"/>
      <c r="N169" s="1025"/>
      <c r="O169" s="1026"/>
      <c r="P169" s="1128"/>
    </row>
    <row r="170" spans="1:16" ht="17.25" thickBot="1" x14ac:dyDescent="0.35">
      <c r="A170" s="1020"/>
      <c r="B170" s="1022"/>
      <c r="C170" s="1021"/>
      <c r="D170" s="1021"/>
      <c r="E170" s="1022"/>
      <c r="F170" s="1022"/>
      <c r="G170" s="1023"/>
      <c r="H170" s="1021"/>
      <c r="I170" s="1024"/>
      <c r="J170" s="1024"/>
      <c r="K170" s="1024"/>
      <c r="L170" s="1021"/>
      <c r="M170" s="1021"/>
      <c r="N170" s="1025"/>
      <c r="O170" s="1026"/>
      <c r="P170" s="1128"/>
    </row>
    <row r="171" spans="1:16" ht="17.25" thickBot="1" x14ac:dyDescent="0.35">
      <c r="A171" s="1020"/>
      <c r="B171" s="1389" t="s">
        <v>345</v>
      </c>
      <c r="C171" s="1390"/>
      <c r="D171" s="1390"/>
      <c r="E171" s="1390"/>
      <c r="F171" s="1390"/>
      <c r="G171" s="1391"/>
      <c r="H171" s="1021"/>
      <c r="I171" s="1024"/>
      <c r="J171" s="1024"/>
      <c r="K171" s="1024"/>
      <c r="L171" s="1021"/>
      <c r="M171" s="1021"/>
      <c r="N171" s="1025"/>
      <c r="O171" s="1026"/>
      <c r="P171" s="1128"/>
    </row>
    <row r="172" spans="1:16" ht="16.5" x14ac:dyDescent="0.3">
      <c r="A172" s="1020"/>
      <c r="B172" s="1056" t="s">
        <v>49</v>
      </c>
      <c r="C172" s="1392" t="s">
        <v>341</v>
      </c>
      <c r="D172" s="1393"/>
      <c r="E172" s="1041" t="s">
        <v>380</v>
      </c>
      <c r="F172" s="1056" t="s">
        <v>25</v>
      </c>
      <c r="G172" s="1043" t="s">
        <v>24</v>
      </c>
      <c r="H172" s="1038"/>
      <c r="I172" s="1039" t="s">
        <v>342</v>
      </c>
      <c r="J172" s="1040"/>
      <c r="K172" s="1039" t="s">
        <v>27</v>
      </c>
      <c r="L172" s="1045" t="s">
        <v>381</v>
      </c>
      <c r="M172" s="1021"/>
      <c r="N172" s="1025"/>
      <c r="O172" s="1026"/>
      <c r="P172" s="1128"/>
    </row>
    <row r="173" spans="1:16" ht="16.5" x14ac:dyDescent="0.3">
      <c r="A173" s="1020"/>
      <c r="B173" s="1060">
        <v>1</v>
      </c>
      <c r="C173" s="1411" t="s">
        <v>936</v>
      </c>
      <c r="D173" s="1411"/>
      <c r="E173" s="1046">
        <f>I144</f>
        <v>5.68</v>
      </c>
      <c r="F173" s="1047">
        <f>ROUND(E173/I144,2)</f>
        <v>1</v>
      </c>
      <c r="G173" s="1048" t="str">
        <f>IF(C173=0,0,VLOOKUP(C173,Tabla2[],2,FALSE))</f>
        <v>m³</v>
      </c>
      <c r="H173" s="1049"/>
      <c r="I173" s="1050">
        <f>IF(C173=0,0,VLOOKUP(C173,Tabla2[],3,FALSE))</f>
        <v>160</v>
      </c>
      <c r="J173" s="1024"/>
      <c r="K173" s="1157">
        <f>+F173*I173</f>
        <v>160</v>
      </c>
      <c r="L173" s="1052">
        <f>E173*I173</f>
        <v>908.8</v>
      </c>
      <c r="M173" s="1021"/>
      <c r="N173" s="1025"/>
      <c r="O173" s="1026"/>
      <c r="P173" s="1128"/>
    </row>
    <row r="174" spans="1:16" ht="16.5" x14ac:dyDescent="0.3">
      <c r="A174" s="1020"/>
      <c r="B174" s="1060"/>
      <c r="C174" s="1411"/>
      <c r="D174" s="1411"/>
      <c r="E174" s="1046"/>
      <c r="F174" s="1047"/>
      <c r="G174" s="1048"/>
      <c r="H174" s="1021"/>
      <c r="I174" s="1050">
        <f>IF(C174=0,0,VLOOKUP(C174,Tabla2[],3,FALSE))</f>
        <v>0</v>
      </c>
      <c r="J174" s="1024"/>
      <c r="K174" s="1157">
        <f>+F174*I174</f>
        <v>0</v>
      </c>
      <c r="L174" s="1052">
        <f t="shared" ref="L174:L175" si="22">E174*I174</f>
        <v>0</v>
      </c>
      <c r="M174" s="1021"/>
      <c r="N174" s="1025"/>
      <c r="O174" s="1026"/>
      <c r="P174" s="1128"/>
    </row>
    <row r="175" spans="1:16" ht="16.5" x14ac:dyDescent="0.3">
      <c r="A175" s="1020"/>
      <c r="B175" s="1060"/>
      <c r="C175" s="1412"/>
      <c r="D175" s="1412"/>
      <c r="E175" s="1046"/>
      <c r="F175" s="1053"/>
      <c r="G175" s="1048"/>
      <c r="H175" s="1021"/>
      <c r="I175" s="1050">
        <f>IF(C175=0,0,VLOOKUP(C175,Tabla2[],3,FALSE))</f>
        <v>0</v>
      </c>
      <c r="J175" s="1024"/>
      <c r="K175" s="1157">
        <f t="shared" ref="K175" si="23">+F175*I175</f>
        <v>0</v>
      </c>
      <c r="L175" s="1052">
        <f t="shared" si="22"/>
        <v>0</v>
      </c>
      <c r="M175" s="1021"/>
      <c r="N175" s="1025"/>
      <c r="O175" s="1026"/>
      <c r="P175" s="1128"/>
    </row>
    <row r="176" spans="1:16" ht="17.25" thickBot="1" x14ac:dyDescent="0.35">
      <c r="A176" s="1020"/>
      <c r="B176" s="1022"/>
      <c r="C176" s="1021"/>
      <c r="D176" s="1021"/>
      <c r="E176" s="1022"/>
      <c r="F176" s="1022"/>
      <c r="G176" s="1023"/>
      <c r="H176" s="1021"/>
      <c r="I176" s="1024"/>
      <c r="J176" s="1024"/>
      <c r="K176" s="1024"/>
      <c r="L176" s="1021"/>
      <c r="M176" s="1021"/>
      <c r="N176" s="1025"/>
      <c r="O176" s="1026"/>
      <c r="P176" s="1128"/>
    </row>
    <row r="177" spans="1:17" ht="17.25" thickBot="1" x14ac:dyDescent="0.35">
      <c r="A177" s="1020"/>
      <c r="B177" s="1022"/>
      <c r="C177" s="1021"/>
      <c r="D177" s="1021"/>
      <c r="E177" s="1022"/>
      <c r="F177" s="1408" t="s">
        <v>346</v>
      </c>
      <c r="G177" s="1409"/>
      <c r="H177" s="1409"/>
      <c r="I177" s="1410"/>
      <c r="J177" s="1024"/>
      <c r="K177" s="1158">
        <f>+SUM(K173:K175)</f>
        <v>160</v>
      </c>
      <c r="L177" s="1055">
        <f>+SUM(L173:L175)</f>
        <v>908.8</v>
      </c>
      <c r="M177" s="1021"/>
      <c r="N177" s="1025"/>
      <c r="O177" s="1026"/>
      <c r="P177" s="1128"/>
    </row>
    <row r="178" spans="1:17" ht="16.5" x14ac:dyDescent="0.3">
      <c r="A178" s="1020"/>
      <c r="B178" s="1022"/>
      <c r="C178" s="1021"/>
      <c r="D178" s="1021"/>
      <c r="E178" s="1022"/>
      <c r="F178" s="1022"/>
      <c r="G178" s="1023"/>
      <c r="H178" s="1021"/>
      <c r="I178" s="1024"/>
      <c r="J178" s="1024"/>
      <c r="K178" s="1024"/>
      <c r="L178" s="1021"/>
      <c r="M178" s="1021"/>
      <c r="N178" s="1025"/>
      <c r="O178" s="1026"/>
      <c r="P178" s="1128"/>
    </row>
    <row r="179" spans="1:17" ht="15" customHeight="1" thickBot="1" x14ac:dyDescent="0.35">
      <c r="A179" s="1020"/>
      <c r="B179" s="1022"/>
      <c r="C179" s="1021"/>
      <c r="D179" s="1021"/>
      <c r="E179" s="1022"/>
      <c r="F179" s="1022"/>
      <c r="G179" s="1023"/>
      <c r="H179" s="1021"/>
      <c r="I179" s="1024"/>
      <c r="J179" s="1024"/>
      <c r="K179" s="1024"/>
      <c r="L179" s="1021"/>
      <c r="M179" s="1021"/>
      <c r="N179" s="1025"/>
      <c r="O179" s="1026"/>
      <c r="P179" s="1128"/>
    </row>
    <row r="180" spans="1:17" ht="17.25" thickBot="1" x14ac:dyDescent="0.35">
      <c r="A180" s="1020"/>
      <c r="B180" s="1022"/>
      <c r="C180" s="1021"/>
      <c r="D180" s="1021"/>
      <c r="E180" s="1022"/>
      <c r="F180" s="1408" t="s">
        <v>388</v>
      </c>
      <c r="G180" s="1409"/>
      <c r="H180" s="1409"/>
      <c r="I180" s="1410"/>
      <c r="J180" s="1024"/>
      <c r="K180" s="1158">
        <f>(+K160+K169+K177)</f>
        <v>160</v>
      </c>
      <c r="L180" s="1055">
        <f>(+L160+L169+L177)</f>
        <v>908.8</v>
      </c>
      <c r="M180" s="1021"/>
      <c r="N180" s="1065"/>
      <c r="O180" s="1066"/>
      <c r="P180" s="1130"/>
    </row>
    <row r="181" spans="1:17" ht="7.5" customHeight="1" thickBot="1" x14ac:dyDescent="0.35">
      <c r="A181" s="1020"/>
      <c r="B181" s="1022"/>
      <c r="C181" s="1021"/>
      <c r="D181" s="1021"/>
      <c r="E181" s="1022"/>
      <c r="F181" s="1022"/>
      <c r="G181" s="1023"/>
      <c r="H181" s="1021"/>
      <c r="I181" s="1024"/>
      <c r="J181" s="1024"/>
      <c r="K181" s="1024"/>
      <c r="L181" s="1021"/>
      <c r="M181" s="1021"/>
      <c r="N181" s="1065"/>
      <c r="O181" s="1067"/>
      <c r="P181" s="1130"/>
    </row>
    <row r="182" spans="1:17" ht="17.25" thickBot="1" x14ac:dyDescent="0.35">
      <c r="A182" s="1020"/>
      <c r="B182" s="1022"/>
      <c r="C182" s="1021"/>
      <c r="D182" s="1021"/>
      <c r="E182" s="1022"/>
      <c r="F182" s="1408" t="s">
        <v>384</v>
      </c>
      <c r="G182" s="1409"/>
      <c r="H182" s="1409"/>
      <c r="I182" s="1410"/>
      <c r="J182" s="1024"/>
      <c r="K182" s="1158">
        <f>K180*$N$2</f>
        <v>64</v>
      </c>
      <c r="L182" s="1055">
        <f>L180*$N$2</f>
        <v>363.52</v>
      </c>
      <c r="M182" s="1021"/>
      <c r="N182" s="1025"/>
      <c r="O182" s="1026"/>
      <c r="P182" s="1128"/>
    </row>
    <row r="183" spans="1:17" ht="7.5" customHeight="1" thickBot="1" x14ac:dyDescent="0.35">
      <c r="A183" s="1020"/>
      <c r="B183" s="1022"/>
      <c r="C183" s="1021"/>
      <c r="D183" s="1021"/>
      <c r="E183" s="1022"/>
      <c r="F183" s="1022"/>
      <c r="G183" s="1023"/>
      <c r="H183" s="1021"/>
      <c r="I183" s="1024"/>
      <c r="J183" s="1024"/>
      <c r="K183" s="1024"/>
      <c r="L183" s="1021"/>
      <c r="M183" s="1021"/>
      <c r="N183" s="1025"/>
      <c r="O183" s="1026"/>
      <c r="P183" s="1128"/>
    </row>
    <row r="184" spans="1:17" ht="17.25" thickBot="1" x14ac:dyDescent="0.35">
      <c r="A184" s="1020"/>
      <c r="B184" s="1022"/>
      <c r="C184" s="1021"/>
      <c r="D184" s="1021"/>
      <c r="E184" s="1022"/>
      <c r="F184" s="1408" t="s">
        <v>385</v>
      </c>
      <c r="G184" s="1409"/>
      <c r="H184" s="1409"/>
      <c r="I184" s="1410"/>
      <c r="J184" s="1024"/>
      <c r="K184" s="1158">
        <f>+K180+K182</f>
        <v>224</v>
      </c>
      <c r="L184" s="1055">
        <f>+L180+L182</f>
        <v>1272.32</v>
      </c>
      <c r="M184" s="1021"/>
      <c r="N184" s="1025"/>
      <c r="O184" s="1026"/>
      <c r="P184" s="1128"/>
    </row>
    <row r="185" spans="1:17" ht="17.25" thickBot="1" x14ac:dyDescent="0.35">
      <c r="A185" s="1020"/>
      <c r="B185" s="1022"/>
      <c r="C185" s="1021"/>
      <c r="D185" s="1021"/>
      <c r="E185" s="1022"/>
      <c r="F185" s="1061"/>
      <c r="G185" s="1062"/>
      <c r="H185" s="1063"/>
      <c r="I185" s="1064"/>
      <c r="J185" s="1024"/>
      <c r="K185" s="1159"/>
      <c r="L185" s="1068">
        <f>L184/I144</f>
        <v>224</v>
      </c>
      <c r="M185" s="1069">
        <f>(K184-L185)*I144</f>
        <v>0</v>
      </c>
      <c r="N185" s="1025"/>
      <c r="O185" s="1026"/>
      <c r="P185" s="1128"/>
    </row>
    <row r="186" spans="1:17" ht="16.5" x14ac:dyDescent="0.3">
      <c r="A186" s="1020"/>
      <c r="B186" s="1022"/>
      <c r="C186" s="1021"/>
      <c r="D186" s="1021"/>
      <c r="E186" s="1022"/>
      <c r="F186" s="1061"/>
      <c r="G186" s="1062"/>
      <c r="H186" s="1063"/>
      <c r="I186" s="1064"/>
      <c r="J186" s="1024"/>
      <c r="K186" s="1160"/>
      <c r="L186" s="1070"/>
      <c r="M186" s="1071"/>
      <c r="N186" s="1072"/>
      <c r="O186" s="1026"/>
      <c r="P186" s="1128"/>
    </row>
    <row r="187" spans="1:17" ht="16.5" x14ac:dyDescent="0.3">
      <c r="A187" s="1020"/>
      <c r="B187" s="1106"/>
      <c r="C187" s="1152"/>
      <c r="D187" s="1152"/>
      <c r="E187" s="1022"/>
      <c r="F187" s="1022"/>
      <c r="G187" s="1023"/>
      <c r="H187" s="1021"/>
      <c r="I187" s="1024"/>
      <c r="J187" s="1024"/>
      <c r="K187" s="1024"/>
      <c r="L187" s="1021"/>
      <c r="M187" s="1021"/>
      <c r="N187" s="1025"/>
      <c r="O187" s="1026"/>
      <c r="P187" s="1128"/>
    </row>
    <row r="188" spans="1:17" ht="16.5" x14ac:dyDescent="0.3">
      <c r="A188" s="1020"/>
      <c r="B188" s="1105" t="s">
        <v>379</v>
      </c>
      <c r="C188" s="1038"/>
      <c r="D188" s="1397" t="s">
        <v>341</v>
      </c>
      <c r="E188" s="1398"/>
      <c r="F188" s="1398"/>
      <c r="G188" s="1399"/>
      <c r="H188" s="1038"/>
      <c r="I188" s="1039" t="s">
        <v>25</v>
      </c>
      <c r="J188" s="1040"/>
      <c r="K188" s="1039" t="s">
        <v>24</v>
      </c>
      <c r="L188" s="1021"/>
      <c r="M188" s="1021"/>
      <c r="N188" s="1025"/>
      <c r="O188" s="1026"/>
      <c r="P188" s="1128"/>
    </row>
    <row r="189" spans="1:17" s="1037" customFormat="1" ht="30.75" customHeight="1" x14ac:dyDescent="0.25">
      <c r="A189" s="1033"/>
      <c r="B189" s="1074">
        <f>'(01)A. TRABAJO EXTRA.'!B110</f>
        <v>206.06</v>
      </c>
      <c r="C189" s="1034"/>
      <c r="D189" s="1400" t="str">
        <f>'(01)A. TRABAJO EXTRA.'!C110</f>
        <v>CIMIENTO CORRIDO DE 0.20m X 0.60m, CONCRETO 3000 PSI, REFUERZO 3NO3 + ESL NO3 @ 0.20m</v>
      </c>
      <c r="E189" s="1401"/>
      <c r="F189" s="1401"/>
      <c r="G189" s="1401"/>
      <c r="H189" s="1075"/>
      <c r="I189" s="1074">
        <f>'(01)A. TRABAJO EXTRA.'!G110</f>
        <v>9.65</v>
      </c>
      <c r="J189" s="1076"/>
      <c r="K189" s="1155" t="str">
        <f>'(01)A. TRABAJO EXTRA.'!F110</f>
        <v>ml</v>
      </c>
      <c r="L189" s="1034"/>
      <c r="M189" s="1034"/>
      <c r="N189" s="1035"/>
      <c r="O189" s="1036"/>
      <c r="P189" s="1129"/>
      <c r="Q189" s="1132"/>
    </row>
    <row r="190" spans="1:17" ht="17.25" thickBot="1" x14ac:dyDescent="0.35">
      <c r="A190" s="1020"/>
      <c r="B190" s="1022"/>
      <c r="C190" s="1021"/>
      <c r="D190" s="1021"/>
      <c r="E190" s="1022"/>
      <c r="F190" s="1022"/>
      <c r="G190" s="1023"/>
      <c r="H190" s="1021"/>
      <c r="I190" s="1024"/>
      <c r="J190" s="1024"/>
      <c r="K190" s="1024"/>
      <c r="L190" s="1021"/>
      <c r="M190" s="1021"/>
      <c r="N190" s="1025"/>
      <c r="O190" s="1026"/>
      <c r="P190" s="1128"/>
    </row>
    <row r="191" spans="1:17" ht="17.25" thickBot="1" x14ac:dyDescent="0.35">
      <c r="A191" s="1020"/>
      <c r="B191" s="1389" t="s">
        <v>343</v>
      </c>
      <c r="C191" s="1390"/>
      <c r="D191" s="1390"/>
      <c r="E191" s="1390"/>
      <c r="F191" s="1390"/>
      <c r="G191" s="1391"/>
      <c r="H191" s="1021"/>
      <c r="I191" s="1024"/>
      <c r="J191" s="1024"/>
      <c r="K191" s="1024"/>
      <c r="L191" s="1021"/>
      <c r="M191" s="1021"/>
      <c r="N191" s="1025"/>
      <c r="O191" s="1026"/>
      <c r="P191" s="1128"/>
    </row>
    <row r="192" spans="1:17" ht="16.5" x14ac:dyDescent="0.3">
      <c r="A192" s="1020"/>
      <c r="B192" s="1042" t="s">
        <v>49</v>
      </c>
      <c r="C192" s="1392" t="s">
        <v>341</v>
      </c>
      <c r="D192" s="1393"/>
      <c r="E192" s="1041" t="s">
        <v>380</v>
      </c>
      <c r="F192" s="1042" t="s">
        <v>25</v>
      </c>
      <c r="G192" s="1043" t="s">
        <v>24</v>
      </c>
      <c r="H192" s="1044"/>
      <c r="I192" s="1039" t="s">
        <v>342</v>
      </c>
      <c r="J192" s="1040"/>
      <c r="K192" s="1156" t="s">
        <v>27</v>
      </c>
      <c r="L192" s="1045" t="s">
        <v>381</v>
      </c>
      <c r="M192" s="1021"/>
      <c r="N192" s="1025"/>
      <c r="O192" s="1026"/>
      <c r="P192" s="1128"/>
    </row>
    <row r="193" spans="1:16" ht="16.5" customHeight="1" x14ac:dyDescent="0.3">
      <c r="A193" s="1020"/>
      <c r="B193" s="1175">
        <v>1</v>
      </c>
      <c r="C193" s="1402" t="s">
        <v>408</v>
      </c>
      <c r="D193" s="1403"/>
      <c r="E193" s="1046"/>
      <c r="F193" s="1177">
        <v>1.5</v>
      </c>
      <c r="G193" s="1048" t="str">
        <f>IF(C193=0,0,VLOOKUP(C193,Tabla1[],2,FALSE))</f>
        <v>Varilla</v>
      </c>
      <c r="H193" s="1049"/>
      <c r="I193" s="1050">
        <f>IF(C193=0,0,VLOOKUP(C193,Tabla1[],3,FALSE))</f>
        <v>40</v>
      </c>
      <c r="J193" s="1051"/>
      <c r="K193" s="1157">
        <f>+F193*I193</f>
        <v>60</v>
      </c>
      <c r="L193" s="1052">
        <f>E193*I193</f>
        <v>0</v>
      </c>
      <c r="M193" s="1021"/>
      <c r="N193" s="1025"/>
      <c r="O193" s="1026"/>
      <c r="P193" s="1128"/>
    </row>
    <row r="194" spans="1:16" ht="16.5" customHeight="1" x14ac:dyDescent="0.3">
      <c r="A194" s="1020"/>
      <c r="B194" s="1175">
        <v>2</v>
      </c>
      <c r="C194" s="1181" t="s">
        <v>531</v>
      </c>
      <c r="D194" s="1180"/>
      <c r="E194" s="1046"/>
      <c r="F194" s="1177">
        <v>1.5</v>
      </c>
      <c r="G194" s="1048" t="str">
        <f>IF(C194=0,0,VLOOKUP(C194,Tabla1[],2,FALSE))</f>
        <v>Saco</v>
      </c>
      <c r="H194" s="1049"/>
      <c r="I194" s="1050">
        <f>IF(C194=0,0,VLOOKUP(C194,Tabla1[],3,FALSE))</f>
        <v>80</v>
      </c>
      <c r="J194" s="1051"/>
      <c r="K194" s="1157">
        <f t="shared" ref="K194:K203" si="24">+F194*I194</f>
        <v>120</v>
      </c>
      <c r="L194" s="1052">
        <f t="shared" ref="L194:L203" si="25">E194*I194</f>
        <v>0</v>
      </c>
      <c r="M194" s="1021"/>
      <c r="N194" s="1025"/>
      <c r="O194" s="1026"/>
      <c r="P194" s="1128"/>
    </row>
    <row r="195" spans="1:16" ht="16.5" x14ac:dyDescent="0.3">
      <c r="A195" s="1020"/>
      <c r="B195" s="1175">
        <v>3</v>
      </c>
      <c r="C195" s="1179" t="s">
        <v>463</v>
      </c>
      <c r="D195" s="1180"/>
      <c r="E195" s="1046"/>
      <c r="F195" s="1177">
        <v>0.05</v>
      </c>
      <c r="G195" s="1048" t="str">
        <f>IF(C195=0,0,VLOOKUP(C195,Tabla1[],2,FALSE))</f>
        <v>m³</v>
      </c>
      <c r="H195" s="1049"/>
      <c r="I195" s="1050">
        <f>IF(C195=0,0,VLOOKUP(C195,Tabla1[],3,FALSE))</f>
        <v>250</v>
      </c>
      <c r="J195" s="1051"/>
      <c r="K195" s="1157">
        <f t="shared" si="24"/>
        <v>12.5</v>
      </c>
      <c r="L195" s="1052">
        <f t="shared" si="25"/>
        <v>0</v>
      </c>
      <c r="M195" s="1021"/>
      <c r="N195" s="1025"/>
      <c r="O195" s="1026"/>
      <c r="P195" s="1128"/>
    </row>
    <row r="196" spans="1:16" ht="16.5" x14ac:dyDescent="0.3">
      <c r="A196" s="1020"/>
      <c r="B196" s="1175">
        <v>4</v>
      </c>
      <c r="C196" s="1404" t="s">
        <v>659</v>
      </c>
      <c r="D196" s="1405"/>
      <c r="E196" s="1046"/>
      <c r="F196" s="1177">
        <v>0.05</v>
      </c>
      <c r="G196" s="1048" t="str">
        <f>IF(C196=0,0,VLOOKUP(C196,Tabla1[],2,FALSE))</f>
        <v>m³</v>
      </c>
      <c r="H196" s="1049"/>
      <c r="I196" s="1050">
        <f>IF(C196=0,0,VLOOKUP(C196,Tabla1[],3,FALSE))</f>
        <v>250</v>
      </c>
      <c r="J196" s="1051"/>
      <c r="K196" s="1157">
        <f t="shared" si="24"/>
        <v>12.5</v>
      </c>
      <c r="L196" s="1052">
        <f t="shared" si="25"/>
        <v>0</v>
      </c>
      <c r="M196" s="1021"/>
      <c r="N196" s="1025"/>
      <c r="O196" s="1026"/>
      <c r="P196" s="1128"/>
    </row>
    <row r="197" spans="1:16" ht="16.5" x14ac:dyDescent="0.3">
      <c r="A197" s="1020"/>
      <c r="B197" s="1175"/>
      <c r="C197" s="1404"/>
      <c r="D197" s="1405"/>
      <c r="E197" s="1046"/>
      <c r="F197" s="1177"/>
      <c r="G197" s="1048"/>
      <c r="H197" s="1049"/>
      <c r="I197" s="1050">
        <f>IF(C197=0,0,VLOOKUP(C197,Tabla1[],3,FALSE))</f>
        <v>0</v>
      </c>
      <c r="J197" s="1051"/>
      <c r="K197" s="1157">
        <f t="shared" si="24"/>
        <v>0</v>
      </c>
      <c r="L197" s="1052">
        <f t="shared" si="25"/>
        <v>0</v>
      </c>
      <c r="M197" s="1021"/>
      <c r="N197" s="1025"/>
      <c r="O197" s="1026"/>
      <c r="P197" s="1128"/>
    </row>
    <row r="198" spans="1:16" ht="16.5" x14ac:dyDescent="0.3">
      <c r="A198" s="1020"/>
      <c r="B198" s="1060"/>
      <c r="C198" s="1382"/>
      <c r="D198" s="1383"/>
      <c r="E198" s="1046"/>
      <c r="F198" s="1047"/>
      <c r="G198" s="1048"/>
      <c r="H198" s="1049"/>
      <c r="I198" s="1050">
        <f>IF(C198=0,0,VLOOKUP(C198,Tabla1[],3,FALSE))</f>
        <v>0</v>
      </c>
      <c r="J198" s="1051"/>
      <c r="K198" s="1157">
        <f t="shared" si="24"/>
        <v>0</v>
      </c>
      <c r="L198" s="1052">
        <f t="shared" si="25"/>
        <v>0</v>
      </c>
      <c r="M198" s="1021"/>
      <c r="N198" s="1025"/>
      <c r="O198" s="1026"/>
      <c r="P198" s="1128"/>
    </row>
    <row r="199" spans="1:16" ht="16.5" x14ac:dyDescent="0.3">
      <c r="A199" s="1020"/>
      <c r="B199" s="1060"/>
      <c r="C199" s="1382"/>
      <c r="D199" s="1383"/>
      <c r="E199" s="1046"/>
      <c r="F199" s="1047"/>
      <c r="G199" s="1048"/>
      <c r="H199" s="1049"/>
      <c r="I199" s="1050">
        <f>IF(C199=0,0,VLOOKUP(C199,Tabla1[],3,FALSE))</f>
        <v>0</v>
      </c>
      <c r="J199" s="1051"/>
      <c r="K199" s="1157">
        <f t="shared" si="24"/>
        <v>0</v>
      </c>
      <c r="L199" s="1052">
        <f t="shared" si="25"/>
        <v>0</v>
      </c>
      <c r="M199" s="1021"/>
      <c r="N199" s="1025"/>
      <c r="O199" s="1026"/>
      <c r="P199" s="1128"/>
    </row>
    <row r="200" spans="1:16" ht="16.5" x14ac:dyDescent="0.3">
      <c r="A200" s="1020"/>
      <c r="B200" s="1060"/>
      <c r="C200" s="1382"/>
      <c r="D200" s="1383"/>
      <c r="E200" s="1046"/>
      <c r="F200" s="1047"/>
      <c r="G200" s="1048"/>
      <c r="H200" s="1049"/>
      <c r="I200" s="1050">
        <f>IF(C200=0,0,VLOOKUP(C200,Tabla1[],3,FALSE))</f>
        <v>0</v>
      </c>
      <c r="J200" s="1051"/>
      <c r="K200" s="1157">
        <f t="shared" si="24"/>
        <v>0</v>
      </c>
      <c r="L200" s="1052">
        <f t="shared" si="25"/>
        <v>0</v>
      </c>
      <c r="M200" s="1021"/>
      <c r="N200" s="1025"/>
      <c r="O200" s="1026"/>
      <c r="P200" s="1128"/>
    </row>
    <row r="201" spans="1:16" ht="16.5" x14ac:dyDescent="0.3">
      <c r="A201" s="1020"/>
      <c r="B201" s="1060"/>
      <c r="C201" s="1382"/>
      <c r="D201" s="1383"/>
      <c r="E201" s="1046"/>
      <c r="F201" s="1047"/>
      <c r="G201" s="1048"/>
      <c r="H201" s="1049"/>
      <c r="I201" s="1050">
        <f>IF(C201=0,0,VLOOKUP(C201,Tabla1[],3,FALSE))</f>
        <v>0</v>
      </c>
      <c r="J201" s="1051"/>
      <c r="K201" s="1157">
        <f t="shared" si="24"/>
        <v>0</v>
      </c>
      <c r="L201" s="1052">
        <f t="shared" si="25"/>
        <v>0</v>
      </c>
      <c r="M201" s="1021"/>
      <c r="N201" s="1025"/>
      <c r="O201" s="1026"/>
      <c r="P201" s="1128"/>
    </row>
    <row r="202" spans="1:16" ht="16.5" x14ac:dyDescent="0.3">
      <c r="A202" s="1020"/>
      <c r="B202" s="1060"/>
      <c r="C202" s="1382"/>
      <c r="D202" s="1383"/>
      <c r="E202" s="1046"/>
      <c r="F202" s="1047"/>
      <c r="G202" s="1048"/>
      <c r="H202" s="1049"/>
      <c r="I202" s="1050">
        <f>IF(C202=0,0,VLOOKUP(C202,Tabla1[],3,FALSE))</f>
        <v>0</v>
      </c>
      <c r="J202" s="1051"/>
      <c r="K202" s="1157">
        <f t="shared" si="24"/>
        <v>0</v>
      </c>
      <c r="L202" s="1052">
        <f t="shared" si="25"/>
        <v>0</v>
      </c>
      <c r="M202" s="1021"/>
      <c r="N202" s="1025"/>
      <c r="O202" s="1026"/>
      <c r="P202" s="1128"/>
    </row>
    <row r="203" spans="1:16" ht="16.5" x14ac:dyDescent="0.3">
      <c r="A203" s="1020"/>
      <c r="B203" s="1060"/>
      <c r="C203" s="1382"/>
      <c r="D203" s="1383"/>
      <c r="E203" s="1046"/>
      <c r="F203" s="1047"/>
      <c r="G203" s="1048"/>
      <c r="H203" s="1049"/>
      <c r="I203" s="1050">
        <f>IF(C203=0,0,VLOOKUP(C203,Tabla1[],3,FALSE))</f>
        <v>0</v>
      </c>
      <c r="J203" s="1051"/>
      <c r="K203" s="1157">
        <f t="shared" si="24"/>
        <v>0</v>
      </c>
      <c r="L203" s="1052">
        <f t="shared" si="25"/>
        <v>0</v>
      </c>
      <c r="M203" s="1021"/>
      <c r="N203" s="1025"/>
      <c r="O203" s="1026"/>
      <c r="P203" s="1128"/>
    </row>
    <row r="204" spans="1:16" ht="17.25" thickBot="1" x14ac:dyDescent="0.35">
      <c r="A204" s="1020"/>
      <c r="B204" s="1022"/>
      <c r="C204" s="1021"/>
      <c r="D204" s="1021"/>
      <c r="E204" s="1022"/>
      <c r="F204" s="1022"/>
      <c r="G204" s="1023"/>
      <c r="H204" s="1021"/>
      <c r="I204" s="1024"/>
      <c r="J204" s="1024"/>
      <c r="K204" s="1024"/>
      <c r="L204" s="1021"/>
      <c r="M204" s="1021"/>
      <c r="N204" s="1025"/>
      <c r="O204" s="1026"/>
      <c r="P204" s="1128"/>
    </row>
    <row r="205" spans="1:16" ht="17.25" thickBot="1" x14ac:dyDescent="0.35">
      <c r="A205" s="1020"/>
      <c r="B205" s="1022"/>
      <c r="C205" s="1021"/>
      <c r="D205" s="1021"/>
      <c r="E205" s="1022"/>
      <c r="F205" s="1386" t="s">
        <v>344</v>
      </c>
      <c r="G205" s="1387"/>
      <c r="H205" s="1387"/>
      <c r="I205" s="1388"/>
      <c r="J205" s="1024"/>
      <c r="K205" s="1158">
        <f>+SUM(K193:K203)</f>
        <v>205</v>
      </c>
      <c r="L205" s="1055">
        <f>+SUM(L193:L203)</f>
        <v>0</v>
      </c>
      <c r="M205" s="1021"/>
      <c r="N205" s="1025"/>
      <c r="O205" s="1026"/>
      <c r="P205" s="1128"/>
    </row>
    <row r="206" spans="1:16" ht="17.25" thickBot="1" x14ac:dyDescent="0.35">
      <c r="A206" s="1020"/>
      <c r="B206" s="1022"/>
      <c r="C206" s="1021"/>
      <c r="D206" s="1021"/>
      <c r="E206" s="1022"/>
      <c r="F206" s="1022"/>
      <c r="G206" s="1023"/>
      <c r="H206" s="1021"/>
      <c r="I206" s="1024"/>
      <c r="J206" s="1024"/>
      <c r="K206" s="1024"/>
      <c r="L206" s="1021"/>
      <c r="M206" s="1021"/>
      <c r="N206" s="1025"/>
      <c r="O206" s="1026"/>
      <c r="P206" s="1128"/>
    </row>
    <row r="207" spans="1:16" ht="17.25" thickBot="1" x14ac:dyDescent="0.35">
      <c r="A207" s="1020"/>
      <c r="B207" s="1389" t="s">
        <v>382</v>
      </c>
      <c r="C207" s="1390"/>
      <c r="D207" s="1390"/>
      <c r="E207" s="1390"/>
      <c r="F207" s="1390"/>
      <c r="G207" s="1391"/>
      <c r="H207" s="1021"/>
      <c r="I207" s="1024"/>
      <c r="J207" s="1024"/>
      <c r="K207" s="1024"/>
      <c r="L207" s="1021"/>
      <c r="M207" s="1021"/>
      <c r="N207" s="1025"/>
      <c r="O207" s="1026"/>
      <c r="P207" s="1128"/>
    </row>
    <row r="208" spans="1:16" ht="16.5" x14ac:dyDescent="0.3">
      <c r="A208" s="1020"/>
      <c r="B208" s="1056" t="s">
        <v>49</v>
      </c>
      <c r="C208" s="1392" t="s">
        <v>341</v>
      </c>
      <c r="D208" s="1393"/>
      <c r="E208" s="1041" t="s">
        <v>380</v>
      </c>
      <c r="F208" s="1056" t="s">
        <v>25</v>
      </c>
      <c r="G208" s="1043" t="s">
        <v>24</v>
      </c>
      <c r="H208" s="1038"/>
      <c r="I208" s="1039" t="s">
        <v>342</v>
      </c>
      <c r="J208" s="1040"/>
      <c r="K208" s="1039" t="s">
        <v>27</v>
      </c>
      <c r="L208" s="1045" t="s">
        <v>381</v>
      </c>
      <c r="M208" s="1021"/>
      <c r="N208" s="1025"/>
      <c r="O208" s="1026"/>
      <c r="P208" s="1128"/>
    </row>
    <row r="209" spans="1:16" ht="16.5" x14ac:dyDescent="0.3">
      <c r="A209" s="1020"/>
      <c r="B209" s="1060"/>
      <c r="C209" s="1382"/>
      <c r="D209" s="1383"/>
      <c r="E209" s="1046"/>
      <c r="F209" s="1047"/>
      <c r="G209" s="1048"/>
      <c r="H209" s="1049"/>
      <c r="I209" s="1050">
        <f>IF(C209=0,0,VLOOKUP(C209,Tabla3[],3,FALSE))</f>
        <v>0</v>
      </c>
      <c r="J209" s="1024"/>
      <c r="K209" s="1157">
        <f>+F209*I209</f>
        <v>0</v>
      </c>
      <c r="L209" s="1052">
        <f>E209*I209</f>
        <v>0</v>
      </c>
      <c r="M209" s="1021"/>
      <c r="N209" s="1025"/>
      <c r="O209" s="1026"/>
      <c r="P209" s="1128"/>
    </row>
    <row r="210" spans="1:16" ht="16.5" x14ac:dyDescent="0.3">
      <c r="A210" s="1020"/>
      <c r="B210" s="1060"/>
      <c r="C210" s="1382"/>
      <c r="D210" s="1383"/>
      <c r="E210" s="1057"/>
      <c r="F210" s="1053"/>
      <c r="G210" s="1054"/>
      <c r="H210" s="1021"/>
      <c r="I210" s="1050">
        <f>IF(C210=0,0,VLOOKUP(C210,Tabla3[],3,FALSE))</f>
        <v>0</v>
      </c>
      <c r="J210" s="1024"/>
      <c r="K210" s="1157">
        <f t="shared" ref="K210:K212" si="26">+F210*I210</f>
        <v>0</v>
      </c>
      <c r="L210" s="1052">
        <f t="shared" ref="L210:L212" si="27">E210*I210</f>
        <v>0</v>
      </c>
      <c r="M210" s="1021"/>
      <c r="N210" s="1025"/>
      <c r="O210" s="1026"/>
      <c r="P210" s="1128"/>
    </row>
    <row r="211" spans="1:16" ht="16.5" x14ac:dyDescent="0.3">
      <c r="A211" s="1020"/>
      <c r="B211" s="1060"/>
      <c r="C211" s="1382"/>
      <c r="D211" s="1383"/>
      <c r="E211" s="1057"/>
      <c r="F211" s="1053"/>
      <c r="G211" s="1054"/>
      <c r="H211" s="1021"/>
      <c r="I211" s="1050">
        <f>IF(C211=0,0,VLOOKUP(C211,Tabla3[],3,FALSE))</f>
        <v>0</v>
      </c>
      <c r="J211" s="1024"/>
      <c r="K211" s="1157">
        <f t="shared" si="26"/>
        <v>0</v>
      </c>
      <c r="L211" s="1052">
        <f t="shared" si="27"/>
        <v>0</v>
      </c>
      <c r="M211" s="1021"/>
      <c r="N211" s="1025"/>
      <c r="O211" s="1026"/>
      <c r="P211" s="1128"/>
    </row>
    <row r="212" spans="1:16" ht="16.5" x14ac:dyDescent="0.3">
      <c r="A212" s="1020"/>
      <c r="B212" s="1060"/>
      <c r="C212" s="1384"/>
      <c r="D212" s="1385"/>
      <c r="E212" s="1057"/>
      <c r="F212" s="1053"/>
      <c r="G212" s="1054"/>
      <c r="H212" s="1021"/>
      <c r="I212" s="1050">
        <f>IF(C212=0,0,VLOOKUP(C212,Tabla3[],3,FALSE))</f>
        <v>0</v>
      </c>
      <c r="J212" s="1024"/>
      <c r="K212" s="1157">
        <f t="shared" si="26"/>
        <v>0</v>
      </c>
      <c r="L212" s="1052">
        <f t="shared" si="27"/>
        <v>0</v>
      </c>
      <c r="M212" s="1021"/>
      <c r="N212" s="1025"/>
      <c r="O212" s="1026"/>
      <c r="P212" s="1128"/>
    </row>
    <row r="213" spans="1:16" ht="17.25" thickBot="1" x14ac:dyDescent="0.35">
      <c r="A213" s="1020"/>
      <c r="B213" s="1022"/>
      <c r="C213" s="1021"/>
      <c r="D213" s="1021"/>
      <c r="E213" s="1022"/>
      <c r="F213" s="1022"/>
      <c r="G213" s="1023"/>
      <c r="H213" s="1021"/>
      <c r="I213" s="1024"/>
      <c r="J213" s="1024"/>
      <c r="K213" s="1024"/>
      <c r="L213" s="1021"/>
      <c r="M213" s="1021"/>
      <c r="N213" s="1025"/>
      <c r="O213" s="1026"/>
      <c r="P213" s="1128"/>
    </row>
    <row r="214" spans="1:16" ht="17.25" thickBot="1" x14ac:dyDescent="0.35">
      <c r="A214" s="1020"/>
      <c r="B214" s="1022"/>
      <c r="C214" s="1021"/>
      <c r="D214" s="1021"/>
      <c r="E214" s="1022"/>
      <c r="F214" s="1386" t="s">
        <v>387</v>
      </c>
      <c r="G214" s="1387"/>
      <c r="H214" s="1387"/>
      <c r="I214" s="1388"/>
      <c r="J214" s="1024"/>
      <c r="K214" s="1158">
        <f>+SUM(K209:K212)</f>
        <v>0</v>
      </c>
      <c r="L214" s="1055">
        <f>+SUM(L209:L212)</f>
        <v>0</v>
      </c>
      <c r="M214" s="1021"/>
      <c r="N214" s="1025"/>
      <c r="O214" s="1026"/>
      <c r="P214" s="1128"/>
    </row>
    <row r="215" spans="1:16" ht="17.25" thickBot="1" x14ac:dyDescent="0.35">
      <c r="A215" s="1020"/>
      <c r="B215" s="1022"/>
      <c r="C215" s="1021"/>
      <c r="D215" s="1021"/>
      <c r="E215" s="1022"/>
      <c r="F215" s="1022"/>
      <c r="G215" s="1023"/>
      <c r="H215" s="1021"/>
      <c r="I215" s="1024"/>
      <c r="J215" s="1024"/>
      <c r="K215" s="1024"/>
      <c r="L215" s="1021"/>
      <c r="M215" s="1021"/>
      <c r="N215" s="1025"/>
      <c r="O215" s="1026"/>
      <c r="P215" s="1128"/>
    </row>
    <row r="216" spans="1:16" ht="17.25" thickBot="1" x14ac:dyDescent="0.35">
      <c r="A216" s="1020"/>
      <c r="B216" s="1389" t="s">
        <v>345</v>
      </c>
      <c r="C216" s="1390"/>
      <c r="D216" s="1390"/>
      <c r="E216" s="1390"/>
      <c r="F216" s="1390"/>
      <c r="G216" s="1391"/>
      <c r="H216" s="1021"/>
      <c r="I216" s="1024"/>
      <c r="J216" s="1024"/>
      <c r="K216" s="1024"/>
      <c r="L216" s="1021"/>
      <c r="M216" s="1021"/>
      <c r="N216" s="1025"/>
      <c r="O216" s="1026"/>
      <c r="P216" s="1128"/>
    </row>
    <row r="217" spans="1:16" ht="16.5" x14ac:dyDescent="0.3">
      <c r="A217" s="1020"/>
      <c r="B217" s="1056" t="s">
        <v>49</v>
      </c>
      <c r="C217" s="1392" t="s">
        <v>341</v>
      </c>
      <c r="D217" s="1393"/>
      <c r="E217" s="1041" t="s">
        <v>380</v>
      </c>
      <c r="F217" s="1056" t="s">
        <v>25</v>
      </c>
      <c r="G217" s="1043" t="s">
        <v>24</v>
      </c>
      <c r="H217" s="1038"/>
      <c r="I217" s="1039" t="s">
        <v>342</v>
      </c>
      <c r="J217" s="1040"/>
      <c r="K217" s="1039" t="s">
        <v>27</v>
      </c>
      <c r="L217" s="1045" t="s">
        <v>381</v>
      </c>
      <c r="M217" s="1021"/>
      <c r="N217" s="1025"/>
      <c r="O217" s="1026"/>
      <c r="P217" s="1128"/>
    </row>
    <row r="218" spans="1:16" ht="16.5" x14ac:dyDescent="0.3">
      <c r="A218" s="1020"/>
      <c r="B218" s="1060">
        <v>1</v>
      </c>
      <c r="C218" s="1394" t="s">
        <v>410</v>
      </c>
      <c r="D218" s="1394"/>
      <c r="E218" s="1046">
        <f>I189</f>
        <v>9.65</v>
      </c>
      <c r="F218" s="1047">
        <f>ROUND(E218/I189,2)</f>
        <v>1</v>
      </c>
      <c r="G218" s="1048" t="str">
        <f>IF(C218=0,0,VLOOKUP(C218,Tabla2[],2,FALSE))</f>
        <v>Unidad</v>
      </c>
      <c r="H218" s="1049"/>
      <c r="I218" s="1050">
        <f>IF(C218=0,0,VLOOKUP(C218,Tabla2[],3,FALSE))+75</f>
        <v>150</v>
      </c>
      <c r="J218" s="1024"/>
      <c r="K218" s="1157">
        <f>+F218*I218</f>
        <v>150</v>
      </c>
      <c r="L218" s="1052">
        <f>E218*I218</f>
        <v>1447.5</v>
      </c>
      <c r="M218" s="1021"/>
      <c r="N218" s="1025"/>
      <c r="O218" s="1026"/>
      <c r="P218" s="1128"/>
    </row>
    <row r="219" spans="1:16" ht="16.5" x14ac:dyDescent="0.3">
      <c r="A219" s="1020"/>
      <c r="B219" s="1060"/>
      <c r="C219" s="1395"/>
      <c r="D219" s="1396"/>
      <c r="E219" s="1046"/>
      <c r="F219" s="1047"/>
      <c r="G219" s="1048"/>
      <c r="H219" s="1021"/>
      <c r="I219" s="1050">
        <f>IF(C219=0,0,VLOOKUP(C219,Tabla2[],3,FALSE))</f>
        <v>0</v>
      </c>
      <c r="J219" s="1024"/>
      <c r="K219" s="1157">
        <f>+F219*I219</f>
        <v>0</v>
      </c>
      <c r="L219" s="1052">
        <f t="shared" ref="L219:L220" si="28">E219*I219</f>
        <v>0</v>
      </c>
      <c r="M219" s="1021"/>
      <c r="N219" s="1025"/>
      <c r="O219" s="1026"/>
      <c r="P219" s="1128"/>
    </row>
    <row r="220" spans="1:16" ht="16.5" x14ac:dyDescent="0.3">
      <c r="A220" s="1020"/>
      <c r="B220" s="1060"/>
      <c r="C220" s="1384"/>
      <c r="D220" s="1385"/>
      <c r="E220" s="1046"/>
      <c r="F220" s="1053"/>
      <c r="G220" s="1048"/>
      <c r="H220" s="1021"/>
      <c r="I220" s="1050">
        <f>IF(C220=0,0,VLOOKUP(C220,Tabla2[],3,FALSE))</f>
        <v>0</v>
      </c>
      <c r="J220" s="1024"/>
      <c r="K220" s="1157">
        <f t="shared" ref="K220" si="29">+F220*I220</f>
        <v>0</v>
      </c>
      <c r="L220" s="1052">
        <f t="shared" si="28"/>
        <v>0</v>
      </c>
      <c r="M220" s="1021"/>
      <c r="N220" s="1025"/>
      <c r="O220" s="1026"/>
      <c r="P220" s="1128"/>
    </row>
    <row r="221" spans="1:16" ht="17.25" thickBot="1" x14ac:dyDescent="0.35">
      <c r="A221" s="1020"/>
      <c r="B221" s="1022"/>
      <c r="C221" s="1021"/>
      <c r="D221" s="1021"/>
      <c r="E221" s="1022"/>
      <c r="F221" s="1022"/>
      <c r="G221" s="1023"/>
      <c r="H221" s="1021"/>
      <c r="I221" s="1024"/>
      <c r="J221" s="1024"/>
      <c r="K221" s="1024"/>
      <c r="L221" s="1021"/>
      <c r="M221" s="1021"/>
      <c r="N221" s="1025"/>
      <c r="O221" s="1026"/>
      <c r="P221" s="1128"/>
    </row>
    <row r="222" spans="1:16" ht="17.25" thickBot="1" x14ac:dyDescent="0.35">
      <c r="A222" s="1020"/>
      <c r="B222" s="1022"/>
      <c r="C222" s="1021"/>
      <c r="D222" s="1021"/>
      <c r="E222" s="1022"/>
      <c r="F222" s="1386" t="s">
        <v>346</v>
      </c>
      <c r="G222" s="1387"/>
      <c r="H222" s="1387"/>
      <c r="I222" s="1388"/>
      <c r="J222" s="1024"/>
      <c r="K222" s="1158">
        <f>+SUM(K218:K220)</f>
        <v>150</v>
      </c>
      <c r="L222" s="1055">
        <f>+SUM(L218:L220)</f>
        <v>1447.5</v>
      </c>
      <c r="M222" s="1021"/>
      <c r="N222" s="1025"/>
      <c r="O222" s="1026"/>
      <c r="P222" s="1128"/>
    </row>
    <row r="223" spans="1:16" ht="16.5" x14ac:dyDescent="0.3">
      <c r="A223" s="1020"/>
      <c r="B223" s="1022"/>
      <c r="C223" s="1021"/>
      <c r="D223" s="1021"/>
      <c r="E223" s="1022"/>
      <c r="F223" s="1022"/>
      <c r="G223" s="1023"/>
      <c r="H223" s="1021"/>
      <c r="I223" s="1024"/>
      <c r="J223" s="1024"/>
      <c r="K223" s="1024"/>
      <c r="L223" s="1021"/>
      <c r="M223" s="1021"/>
      <c r="N223" s="1025"/>
      <c r="O223" s="1026"/>
      <c r="P223" s="1128"/>
    </row>
    <row r="224" spans="1:16" ht="15" customHeight="1" thickBot="1" x14ac:dyDescent="0.35">
      <c r="A224" s="1020"/>
      <c r="B224" s="1022"/>
      <c r="C224" s="1021"/>
      <c r="D224" s="1021"/>
      <c r="E224" s="1022"/>
      <c r="F224" s="1022"/>
      <c r="G224" s="1023"/>
      <c r="H224" s="1021"/>
      <c r="I224" s="1024"/>
      <c r="J224" s="1024"/>
      <c r="K224" s="1024"/>
      <c r="L224" s="1021"/>
      <c r="M224" s="1021"/>
      <c r="N224" s="1025"/>
      <c r="O224" s="1026"/>
      <c r="P224" s="1128"/>
    </row>
    <row r="225" spans="1:17" ht="17.25" thickBot="1" x14ac:dyDescent="0.35">
      <c r="A225" s="1020"/>
      <c r="B225" s="1022"/>
      <c r="C225" s="1021"/>
      <c r="D225" s="1021"/>
      <c r="E225" s="1022"/>
      <c r="F225" s="1386" t="s">
        <v>388</v>
      </c>
      <c r="G225" s="1387"/>
      <c r="H225" s="1387"/>
      <c r="I225" s="1388"/>
      <c r="J225" s="1024"/>
      <c r="K225" s="1158">
        <f>(+K205+K214+K222)</f>
        <v>355</v>
      </c>
      <c r="L225" s="1055">
        <f>(+L205+L214+L222)</f>
        <v>1447.5</v>
      </c>
      <c r="M225" s="1021"/>
      <c r="N225" s="1065"/>
      <c r="O225" s="1066"/>
      <c r="P225" s="1130"/>
    </row>
    <row r="226" spans="1:17" ht="7.5" customHeight="1" thickBot="1" x14ac:dyDescent="0.35">
      <c r="A226" s="1020"/>
      <c r="B226" s="1022"/>
      <c r="C226" s="1021"/>
      <c r="D226" s="1021"/>
      <c r="E226" s="1022"/>
      <c r="F226" s="1022"/>
      <c r="G226" s="1023"/>
      <c r="H226" s="1021"/>
      <c r="I226" s="1024"/>
      <c r="J226" s="1024"/>
      <c r="K226" s="1024"/>
      <c r="L226" s="1021"/>
      <c r="M226" s="1021"/>
      <c r="N226" s="1065"/>
      <c r="O226" s="1067"/>
      <c r="P226" s="1130"/>
    </row>
    <row r="227" spans="1:17" ht="17.25" thickBot="1" x14ac:dyDescent="0.35">
      <c r="A227" s="1020"/>
      <c r="B227" s="1022"/>
      <c r="C227" s="1021"/>
      <c r="D227" s="1021"/>
      <c r="E227" s="1022"/>
      <c r="F227" s="1386" t="s">
        <v>384</v>
      </c>
      <c r="G227" s="1387"/>
      <c r="H227" s="1387"/>
      <c r="I227" s="1388"/>
      <c r="J227" s="1024"/>
      <c r="K227" s="1158">
        <f>K225*$N$2</f>
        <v>142</v>
      </c>
      <c r="L227" s="1055">
        <f>L225*$N$2</f>
        <v>579</v>
      </c>
      <c r="M227" s="1021"/>
      <c r="N227" s="1025"/>
      <c r="O227" s="1026"/>
      <c r="P227" s="1128"/>
    </row>
    <row r="228" spans="1:17" ht="7.5" customHeight="1" thickBot="1" x14ac:dyDescent="0.35">
      <c r="A228" s="1020"/>
      <c r="B228" s="1022"/>
      <c r="C228" s="1021"/>
      <c r="D228" s="1021"/>
      <c r="E228" s="1022"/>
      <c r="F228" s="1022"/>
      <c r="G228" s="1023"/>
      <c r="H228" s="1021"/>
      <c r="I228" s="1024"/>
      <c r="J228" s="1024"/>
      <c r="K228" s="1024"/>
      <c r="L228" s="1021"/>
      <c r="M228" s="1021"/>
      <c r="N228" s="1025"/>
      <c r="O228" s="1026"/>
      <c r="P228" s="1128"/>
    </row>
    <row r="229" spans="1:17" ht="17.25" thickBot="1" x14ac:dyDescent="0.35">
      <c r="A229" s="1020"/>
      <c r="B229" s="1022"/>
      <c r="C229" s="1021"/>
      <c r="D229" s="1021"/>
      <c r="E229" s="1022"/>
      <c r="F229" s="1386" t="s">
        <v>385</v>
      </c>
      <c r="G229" s="1387"/>
      <c r="H229" s="1387"/>
      <c r="I229" s="1388"/>
      <c r="J229" s="1024"/>
      <c r="K229" s="1158">
        <f>+K225+K227</f>
        <v>497</v>
      </c>
      <c r="L229" s="1055">
        <f>+L225+L227</f>
        <v>2026.5</v>
      </c>
      <c r="M229" s="1021"/>
      <c r="N229" s="1025"/>
      <c r="O229" s="1026"/>
      <c r="P229" s="1128"/>
    </row>
    <row r="230" spans="1:17" ht="17.25" thickBot="1" x14ac:dyDescent="0.35">
      <c r="A230" s="1020"/>
      <c r="B230" s="1022"/>
      <c r="C230" s="1021"/>
      <c r="D230" s="1021"/>
      <c r="E230" s="1022"/>
      <c r="F230" s="1061"/>
      <c r="G230" s="1062"/>
      <c r="H230" s="1063"/>
      <c r="I230" s="1064"/>
      <c r="J230" s="1024"/>
      <c r="K230" s="1159"/>
      <c r="L230" s="1068">
        <f>L229/I189</f>
        <v>210</v>
      </c>
      <c r="M230" s="1069">
        <f>(K229-L230)*I189</f>
        <v>2769.55</v>
      </c>
      <c r="N230" s="1025"/>
      <c r="O230" s="1026"/>
      <c r="P230" s="1128"/>
    </row>
    <row r="231" spans="1:17" ht="16.5" x14ac:dyDescent="0.3">
      <c r="A231" s="1020"/>
      <c r="B231" s="1106"/>
      <c r="C231" s="1152"/>
      <c r="D231" s="1152"/>
      <c r="E231" s="1022"/>
      <c r="F231" s="1022"/>
      <c r="G231" s="1023"/>
      <c r="H231" s="1021"/>
      <c r="I231" s="1024"/>
      <c r="J231" s="1024"/>
      <c r="K231" s="1024"/>
      <c r="L231" s="1021"/>
      <c r="M231" s="1021"/>
      <c r="N231" s="1025"/>
      <c r="O231" s="1026"/>
      <c r="P231" s="1128"/>
    </row>
    <row r="232" spans="1:17" ht="16.5" x14ac:dyDescent="0.3">
      <c r="A232" s="1020"/>
      <c r="B232" s="1106"/>
      <c r="C232" s="1152"/>
      <c r="D232" s="1152"/>
      <c r="E232" s="1022"/>
      <c r="F232" s="1022"/>
      <c r="G232" s="1023"/>
      <c r="H232" s="1021"/>
      <c r="I232" s="1024"/>
      <c r="J232" s="1024"/>
      <c r="K232" s="1024"/>
      <c r="L232" s="1021"/>
      <c r="M232" s="1021"/>
      <c r="N232" s="1025"/>
      <c r="O232" s="1026"/>
      <c r="P232" s="1128"/>
    </row>
    <row r="233" spans="1:17" ht="16.5" x14ac:dyDescent="0.3">
      <c r="A233" s="1020"/>
      <c r="B233" s="1105" t="s">
        <v>379</v>
      </c>
      <c r="C233" s="1038"/>
      <c r="D233" s="1414" t="s">
        <v>341</v>
      </c>
      <c r="E233" s="1414"/>
      <c r="F233" s="1414"/>
      <c r="G233" s="1414"/>
      <c r="H233" s="1038"/>
      <c r="I233" s="1039" t="s">
        <v>25</v>
      </c>
      <c r="J233" s="1040"/>
      <c r="K233" s="1039" t="s">
        <v>24</v>
      </c>
      <c r="L233" s="1021"/>
      <c r="M233" s="1021"/>
      <c r="N233" s="1025"/>
      <c r="O233" s="1026"/>
      <c r="P233" s="1128"/>
    </row>
    <row r="234" spans="1:17" s="1037" customFormat="1" ht="30.75" customHeight="1" x14ac:dyDescent="0.25">
      <c r="A234" s="1033"/>
      <c r="B234" s="1074">
        <f>'(01)A. TRABAJO EXTRA.'!B111</f>
        <v>0</v>
      </c>
      <c r="C234" s="1034"/>
      <c r="D234" s="1400" t="str">
        <f>'(01)A. TRABAJO EXTRA.'!C111</f>
        <v>LEVANTADO DE MURO DE CIMENTACIÓN CON BLOCK TIPO B (50 Kg/cm², 0.15 x 0.20 x 0.40 m). HASTA SOLERA DE HUMEDAD</v>
      </c>
      <c r="E234" s="1401"/>
      <c r="F234" s="1401"/>
      <c r="G234" s="1401"/>
      <c r="H234" s="1075"/>
      <c r="I234" s="1074">
        <f>'(01)A. TRABAJO EXTRA.'!G111</f>
        <v>5.24</v>
      </c>
      <c r="J234" s="1076"/>
      <c r="K234" s="1155" t="str">
        <f>'(01)A. TRABAJO EXTRA.'!F111</f>
        <v>m²</v>
      </c>
      <c r="L234" s="1034"/>
      <c r="M234" s="1034"/>
      <c r="N234" s="1035"/>
      <c r="O234" s="1036"/>
      <c r="P234" s="1129"/>
      <c r="Q234" s="1132"/>
    </row>
    <row r="235" spans="1:17" ht="17.25" thickBot="1" x14ac:dyDescent="0.35">
      <c r="A235" s="1020"/>
      <c r="B235" s="1022"/>
      <c r="C235" s="1021"/>
      <c r="D235" s="1021"/>
      <c r="E235" s="1022"/>
      <c r="F235" s="1022"/>
      <c r="G235" s="1023"/>
      <c r="H235" s="1021"/>
      <c r="I235" s="1024"/>
      <c r="J235" s="1024"/>
      <c r="K235" s="1024"/>
      <c r="L235" s="1021"/>
      <c r="M235" s="1021"/>
      <c r="N235" s="1025"/>
      <c r="O235" s="1026"/>
      <c r="P235" s="1128"/>
    </row>
    <row r="236" spans="1:17" ht="17.25" thickBot="1" x14ac:dyDescent="0.35">
      <c r="A236" s="1020"/>
      <c r="B236" s="1389" t="s">
        <v>343</v>
      </c>
      <c r="C236" s="1390"/>
      <c r="D236" s="1390"/>
      <c r="E236" s="1390"/>
      <c r="F236" s="1390"/>
      <c r="G236" s="1391"/>
      <c r="H236" s="1021"/>
      <c r="I236" s="1024"/>
      <c r="J236" s="1024"/>
      <c r="K236" s="1024"/>
      <c r="L236" s="1021"/>
      <c r="M236" s="1021"/>
      <c r="N236" s="1025"/>
      <c r="O236" s="1026"/>
      <c r="P236" s="1128"/>
    </row>
    <row r="237" spans="1:17" ht="16.5" x14ac:dyDescent="0.3">
      <c r="A237" s="1020"/>
      <c r="B237" s="1042" t="s">
        <v>49</v>
      </c>
      <c r="C237" s="1406" t="s">
        <v>341</v>
      </c>
      <c r="D237" s="1407"/>
      <c r="E237" s="1041" t="s">
        <v>380</v>
      </c>
      <c r="F237" s="1042" t="s">
        <v>25</v>
      </c>
      <c r="G237" s="1043" t="s">
        <v>24</v>
      </c>
      <c r="H237" s="1044"/>
      <c r="I237" s="1039" t="s">
        <v>342</v>
      </c>
      <c r="J237" s="1040"/>
      <c r="K237" s="1156" t="s">
        <v>27</v>
      </c>
      <c r="L237" s="1045" t="s">
        <v>381</v>
      </c>
      <c r="M237" s="1021"/>
      <c r="N237" s="1025"/>
      <c r="O237" s="1026"/>
      <c r="P237" s="1128"/>
    </row>
    <row r="238" spans="1:17" ht="16.5" x14ac:dyDescent="0.3">
      <c r="A238" s="1020"/>
      <c r="B238" s="1060">
        <v>1</v>
      </c>
      <c r="C238" s="1402" t="s">
        <v>937</v>
      </c>
      <c r="D238" s="1403"/>
      <c r="E238" s="1046">
        <f>I234*2</f>
        <v>10.48</v>
      </c>
      <c r="F238" s="1047">
        <v>13</v>
      </c>
      <c r="G238" s="1048" t="s">
        <v>44</v>
      </c>
      <c r="H238" s="1049"/>
      <c r="I238" s="1050">
        <v>9</v>
      </c>
      <c r="J238" s="1051"/>
      <c r="K238" s="1157">
        <f>+F238*I238</f>
        <v>117</v>
      </c>
      <c r="L238" s="1052">
        <f>E238*I238</f>
        <v>94.320000000000007</v>
      </c>
      <c r="M238" s="1021"/>
      <c r="N238" s="1025"/>
      <c r="O238" s="1026"/>
      <c r="P238" s="1128"/>
    </row>
    <row r="239" spans="1:17" ht="16.5" x14ac:dyDescent="0.3">
      <c r="A239" s="1020"/>
      <c r="B239" s="1060">
        <v>2</v>
      </c>
      <c r="C239" s="1415" t="s">
        <v>531</v>
      </c>
      <c r="D239" s="1405"/>
      <c r="E239" s="1046">
        <f>I234</f>
        <v>5.24</v>
      </c>
      <c r="F239" s="1047">
        <v>0.3</v>
      </c>
      <c r="G239" s="1048" t="str">
        <f>IF(C239=0,0,VLOOKUP(C239,Tabla1[],2,FALSE))</f>
        <v>Saco</v>
      </c>
      <c r="H239" s="1049"/>
      <c r="I239" s="1050">
        <f>IF(C239=0,0,VLOOKUP(C239,Tabla1[],3,FALSE))</f>
        <v>80</v>
      </c>
      <c r="J239" s="1051"/>
      <c r="K239" s="1157">
        <f t="shared" ref="K239:K248" si="30">+F239*I239</f>
        <v>24</v>
      </c>
      <c r="L239" s="1052">
        <f t="shared" ref="L239:L248" si="31">E239*I239</f>
        <v>419.20000000000005</v>
      </c>
      <c r="M239" s="1021"/>
      <c r="N239" s="1025"/>
      <c r="O239" s="1026"/>
      <c r="P239" s="1128"/>
    </row>
    <row r="240" spans="1:17" ht="16.5" x14ac:dyDescent="0.3">
      <c r="A240" s="1020"/>
      <c r="B240" s="1060">
        <v>3</v>
      </c>
      <c r="C240" s="1404" t="s">
        <v>463</v>
      </c>
      <c r="D240" s="1405"/>
      <c r="E240" s="1046">
        <f>I234*2</f>
        <v>10.48</v>
      </c>
      <c r="F240" s="1047">
        <v>0.04</v>
      </c>
      <c r="G240" s="1048" t="str">
        <f>IF(C240=0,0,VLOOKUP(C240,Tabla1[],2,FALSE))</f>
        <v>m³</v>
      </c>
      <c r="H240" s="1049"/>
      <c r="I240" s="1050">
        <f>IF(C240=0,0,VLOOKUP(C240,Tabla1[],3,FALSE))</f>
        <v>250</v>
      </c>
      <c r="J240" s="1051"/>
      <c r="K240" s="1157">
        <f t="shared" si="30"/>
        <v>10</v>
      </c>
      <c r="L240" s="1052">
        <f t="shared" si="31"/>
        <v>2620</v>
      </c>
      <c r="M240" s="1021"/>
      <c r="N240" s="1025"/>
      <c r="O240" s="1026"/>
      <c r="P240" s="1128"/>
    </row>
    <row r="241" spans="1:16" ht="16.5" x14ac:dyDescent="0.3">
      <c r="A241" s="1020"/>
      <c r="B241" s="1060"/>
      <c r="C241" s="1411"/>
      <c r="D241" s="1411"/>
      <c r="E241" s="1046"/>
      <c r="F241" s="1047"/>
      <c r="G241" s="1048"/>
      <c r="H241" s="1049"/>
      <c r="I241" s="1050">
        <f>IF(C241=0,0,VLOOKUP(C241,Tabla1[],3,FALSE))</f>
        <v>0</v>
      </c>
      <c r="J241" s="1051"/>
      <c r="K241" s="1157">
        <f t="shared" si="30"/>
        <v>0</v>
      </c>
      <c r="L241" s="1052">
        <f t="shared" si="31"/>
        <v>0</v>
      </c>
      <c r="M241" s="1021"/>
      <c r="N241" s="1025"/>
      <c r="O241" s="1026"/>
      <c r="P241" s="1128"/>
    </row>
    <row r="242" spans="1:16" ht="16.5" x14ac:dyDescent="0.3">
      <c r="A242" s="1020"/>
      <c r="B242" s="1060"/>
      <c r="C242" s="1413"/>
      <c r="D242" s="1413"/>
      <c r="E242" s="1046"/>
      <c r="F242" s="1047"/>
      <c r="G242" s="1048"/>
      <c r="H242" s="1049"/>
      <c r="I242" s="1050">
        <f>IF(C242=0,0,VLOOKUP(C242,Tabla1[],3,FALSE))</f>
        <v>0</v>
      </c>
      <c r="J242" s="1051"/>
      <c r="K242" s="1157">
        <f t="shared" si="30"/>
        <v>0</v>
      </c>
      <c r="L242" s="1052">
        <f t="shared" si="31"/>
        <v>0</v>
      </c>
      <c r="M242" s="1021"/>
      <c r="N242" s="1025"/>
      <c r="O242" s="1026"/>
      <c r="P242" s="1128"/>
    </row>
    <row r="243" spans="1:16" ht="16.5" x14ac:dyDescent="0.3">
      <c r="A243" s="1020"/>
      <c r="B243" s="1060"/>
      <c r="C243" s="1413"/>
      <c r="D243" s="1413"/>
      <c r="E243" s="1046"/>
      <c r="F243" s="1047"/>
      <c r="G243" s="1048"/>
      <c r="H243" s="1049"/>
      <c r="I243" s="1050">
        <f>IF(C243=0,0,VLOOKUP(C243,Tabla1[],3,FALSE))</f>
        <v>0</v>
      </c>
      <c r="J243" s="1051"/>
      <c r="K243" s="1157">
        <f t="shared" si="30"/>
        <v>0</v>
      </c>
      <c r="L243" s="1052">
        <f t="shared" si="31"/>
        <v>0</v>
      </c>
      <c r="M243" s="1021"/>
      <c r="N243" s="1025"/>
      <c r="O243" s="1026"/>
      <c r="P243" s="1128"/>
    </row>
    <row r="244" spans="1:16" ht="16.5" x14ac:dyDescent="0.3">
      <c r="A244" s="1020"/>
      <c r="B244" s="1060"/>
      <c r="C244" s="1413"/>
      <c r="D244" s="1413"/>
      <c r="E244" s="1046"/>
      <c r="F244" s="1047"/>
      <c r="G244" s="1048"/>
      <c r="H244" s="1049"/>
      <c r="I244" s="1050">
        <f>IF(C244=0,0,VLOOKUP(C244,Tabla1[],3,FALSE))</f>
        <v>0</v>
      </c>
      <c r="J244" s="1051"/>
      <c r="K244" s="1157">
        <f t="shared" si="30"/>
        <v>0</v>
      </c>
      <c r="L244" s="1052">
        <f t="shared" si="31"/>
        <v>0</v>
      </c>
      <c r="M244" s="1021"/>
      <c r="N244" s="1025"/>
      <c r="O244" s="1026"/>
      <c r="P244" s="1128"/>
    </row>
    <row r="245" spans="1:16" ht="16.5" x14ac:dyDescent="0.3">
      <c r="A245" s="1020"/>
      <c r="B245" s="1060"/>
      <c r="C245" s="1413"/>
      <c r="D245" s="1413"/>
      <c r="E245" s="1046"/>
      <c r="F245" s="1047"/>
      <c r="G245" s="1048"/>
      <c r="H245" s="1049"/>
      <c r="I245" s="1050">
        <f>IF(C245=0,0,VLOOKUP(C245,Tabla1[],3,FALSE))</f>
        <v>0</v>
      </c>
      <c r="J245" s="1051"/>
      <c r="K245" s="1157">
        <f t="shared" si="30"/>
        <v>0</v>
      </c>
      <c r="L245" s="1052">
        <f t="shared" si="31"/>
        <v>0</v>
      </c>
      <c r="M245" s="1021"/>
      <c r="N245" s="1025"/>
      <c r="O245" s="1026"/>
      <c r="P245" s="1128"/>
    </row>
    <row r="246" spans="1:16" ht="16.5" x14ac:dyDescent="0.3">
      <c r="A246" s="1020"/>
      <c r="B246" s="1060"/>
      <c r="C246" s="1413"/>
      <c r="D246" s="1413"/>
      <c r="E246" s="1046"/>
      <c r="F246" s="1047"/>
      <c r="G246" s="1048"/>
      <c r="H246" s="1049"/>
      <c r="I246" s="1050">
        <f>IF(C246=0,0,VLOOKUP(C246,Tabla1[],3,FALSE))</f>
        <v>0</v>
      </c>
      <c r="J246" s="1051"/>
      <c r="K246" s="1157">
        <f t="shared" si="30"/>
        <v>0</v>
      </c>
      <c r="L246" s="1052">
        <f t="shared" si="31"/>
        <v>0</v>
      </c>
      <c r="M246" s="1021"/>
      <c r="N246" s="1025"/>
      <c r="O246" s="1026"/>
      <c r="P246" s="1128"/>
    </row>
    <row r="247" spans="1:16" s="1131" customFormat="1" ht="16.5" x14ac:dyDescent="0.3">
      <c r="A247" s="1020"/>
      <c r="B247" s="1060"/>
      <c r="C247" s="1413"/>
      <c r="D247" s="1413"/>
      <c r="E247" s="1046"/>
      <c r="F247" s="1047"/>
      <c r="G247" s="1048"/>
      <c r="H247" s="1049"/>
      <c r="I247" s="1050">
        <f>IF(C247=0,0,VLOOKUP(C247,Tabla1[],3,FALSE))</f>
        <v>0</v>
      </c>
      <c r="J247" s="1051"/>
      <c r="K247" s="1157">
        <f t="shared" si="30"/>
        <v>0</v>
      </c>
      <c r="L247" s="1052">
        <f t="shared" si="31"/>
        <v>0</v>
      </c>
      <c r="M247" s="1021"/>
      <c r="N247" s="1025"/>
      <c r="O247" s="1026"/>
      <c r="P247" s="1128"/>
    </row>
    <row r="248" spans="1:16" s="1131" customFormat="1" ht="16.5" x14ac:dyDescent="0.3">
      <c r="A248" s="1020"/>
      <c r="B248" s="1060"/>
      <c r="C248" s="1413"/>
      <c r="D248" s="1413"/>
      <c r="E248" s="1046"/>
      <c r="F248" s="1047"/>
      <c r="G248" s="1048"/>
      <c r="H248" s="1049"/>
      <c r="I248" s="1050">
        <f>IF(C248=0,0,VLOOKUP(C248,Tabla1[],3,FALSE))</f>
        <v>0</v>
      </c>
      <c r="J248" s="1051"/>
      <c r="K248" s="1157">
        <f t="shared" si="30"/>
        <v>0</v>
      </c>
      <c r="L248" s="1052">
        <f t="shared" si="31"/>
        <v>0</v>
      </c>
      <c r="M248" s="1021"/>
      <c r="N248" s="1025"/>
      <c r="O248" s="1026"/>
      <c r="P248" s="1128"/>
    </row>
    <row r="249" spans="1:16" s="1131" customFormat="1" ht="17.25" thickBot="1" x14ac:dyDescent="0.35">
      <c r="A249" s="1020"/>
      <c r="B249" s="1022"/>
      <c r="C249" s="1021"/>
      <c r="D249" s="1021"/>
      <c r="E249" s="1022"/>
      <c r="F249" s="1022"/>
      <c r="G249" s="1023"/>
      <c r="H249" s="1021"/>
      <c r="I249" s="1024"/>
      <c r="J249" s="1024"/>
      <c r="K249" s="1024"/>
      <c r="L249" s="1021"/>
      <c r="M249" s="1021"/>
      <c r="N249" s="1025"/>
      <c r="O249" s="1026"/>
      <c r="P249" s="1128"/>
    </row>
    <row r="250" spans="1:16" s="1131" customFormat="1" ht="17.25" thickBot="1" x14ac:dyDescent="0.35">
      <c r="A250" s="1020"/>
      <c r="B250" s="1022"/>
      <c r="C250" s="1021"/>
      <c r="D250" s="1021"/>
      <c r="E250" s="1022"/>
      <c r="F250" s="1408" t="s">
        <v>344</v>
      </c>
      <c r="G250" s="1409"/>
      <c r="H250" s="1409"/>
      <c r="I250" s="1410"/>
      <c r="J250" s="1024"/>
      <c r="K250" s="1158">
        <f>+SUM(K238:K248)</f>
        <v>151</v>
      </c>
      <c r="L250" s="1055">
        <f>+SUM(L238:L248)</f>
        <v>3133.52</v>
      </c>
      <c r="M250" s="1021"/>
      <c r="N250" s="1025"/>
      <c r="O250" s="1026"/>
      <c r="P250" s="1128"/>
    </row>
    <row r="251" spans="1:16" s="1131" customFormat="1" ht="17.25" thickBot="1" x14ac:dyDescent="0.35">
      <c r="A251" s="1020"/>
      <c r="B251" s="1022"/>
      <c r="C251" s="1021"/>
      <c r="D251" s="1021"/>
      <c r="E251" s="1022"/>
      <c r="F251" s="1022"/>
      <c r="G251" s="1023"/>
      <c r="H251" s="1021"/>
      <c r="I251" s="1024"/>
      <c r="J251" s="1024"/>
      <c r="K251" s="1024"/>
      <c r="L251" s="1021"/>
      <c r="M251" s="1021"/>
      <c r="N251" s="1025"/>
      <c r="O251" s="1026"/>
      <c r="P251" s="1128"/>
    </row>
    <row r="252" spans="1:16" s="1131" customFormat="1" ht="17.25" thickBot="1" x14ac:dyDescent="0.35">
      <c r="A252" s="1020"/>
      <c r="B252" s="1389" t="s">
        <v>382</v>
      </c>
      <c r="C252" s="1390"/>
      <c r="D252" s="1390"/>
      <c r="E252" s="1390"/>
      <c r="F252" s="1390"/>
      <c r="G252" s="1391"/>
      <c r="H252" s="1021"/>
      <c r="I252" s="1024"/>
      <c r="J252" s="1024"/>
      <c r="K252" s="1024"/>
      <c r="L252" s="1021"/>
      <c r="M252" s="1021"/>
      <c r="N252" s="1025"/>
      <c r="O252" s="1026"/>
      <c r="P252" s="1128"/>
    </row>
    <row r="253" spans="1:16" s="1131" customFormat="1" ht="16.5" x14ac:dyDescent="0.3">
      <c r="A253" s="1020"/>
      <c r="B253" s="1056" t="s">
        <v>49</v>
      </c>
      <c r="C253" s="1392" t="s">
        <v>341</v>
      </c>
      <c r="D253" s="1393"/>
      <c r="E253" s="1041" t="s">
        <v>380</v>
      </c>
      <c r="F253" s="1056" t="s">
        <v>25</v>
      </c>
      <c r="G253" s="1043" t="s">
        <v>24</v>
      </c>
      <c r="H253" s="1038"/>
      <c r="I253" s="1039" t="s">
        <v>342</v>
      </c>
      <c r="J253" s="1040"/>
      <c r="K253" s="1039" t="s">
        <v>27</v>
      </c>
      <c r="L253" s="1045" t="s">
        <v>381</v>
      </c>
      <c r="M253" s="1021"/>
      <c r="N253" s="1025"/>
      <c r="O253" s="1026"/>
      <c r="P253" s="1128"/>
    </row>
    <row r="254" spans="1:16" s="1131" customFormat="1" ht="16.5" x14ac:dyDescent="0.3">
      <c r="A254" s="1020"/>
      <c r="B254" s="1060"/>
      <c r="C254" s="1382"/>
      <c r="D254" s="1383"/>
      <c r="E254" s="1046"/>
      <c r="F254" s="1047"/>
      <c r="G254" s="1048"/>
      <c r="H254" s="1049"/>
      <c r="I254" s="1050">
        <f>IF(C254=0,0,VLOOKUP(C254,Tabla3[],3,FALSE))</f>
        <v>0</v>
      </c>
      <c r="J254" s="1024"/>
      <c r="K254" s="1157">
        <f>+F254*I254</f>
        <v>0</v>
      </c>
      <c r="L254" s="1052">
        <f>E254*I254</f>
        <v>0</v>
      </c>
      <c r="M254" s="1021"/>
      <c r="N254" s="1025"/>
      <c r="O254" s="1026"/>
      <c r="P254" s="1128"/>
    </row>
    <row r="255" spans="1:16" s="1131" customFormat="1" ht="16.5" x14ac:dyDescent="0.3">
      <c r="A255" s="1020"/>
      <c r="B255" s="1060"/>
      <c r="C255" s="1382"/>
      <c r="D255" s="1383"/>
      <c r="E255" s="1057"/>
      <c r="F255" s="1053"/>
      <c r="G255" s="1054"/>
      <c r="H255" s="1021"/>
      <c r="I255" s="1050">
        <f>IF(C255=0,0,VLOOKUP(C255,Tabla3[],3,FALSE))</f>
        <v>0</v>
      </c>
      <c r="J255" s="1024"/>
      <c r="K255" s="1157">
        <f t="shared" ref="K255:K257" si="32">+F255*I255</f>
        <v>0</v>
      </c>
      <c r="L255" s="1052">
        <f t="shared" ref="L255:L257" si="33">E255*I255</f>
        <v>0</v>
      </c>
      <c r="M255" s="1021"/>
      <c r="N255" s="1025"/>
      <c r="O255" s="1026"/>
      <c r="P255" s="1128"/>
    </row>
    <row r="256" spans="1:16" s="1131" customFormat="1" ht="16.5" x14ac:dyDescent="0.3">
      <c r="A256" s="1020"/>
      <c r="B256" s="1060"/>
      <c r="C256" s="1382"/>
      <c r="D256" s="1383"/>
      <c r="E256" s="1057"/>
      <c r="F256" s="1053"/>
      <c r="G256" s="1054"/>
      <c r="H256" s="1021"/>
      <c r="I256" s="1050">
        <f>IF(C256=0,0,VLOOKUP(C256,Tabla3[],3,FALSE))</f>
        <v>0</v>
      </c>
      <c r="J256" s="1024"/>
      <c r="K256" s="1157">
        <f t="shared" si="32"/>
        <v>0</v>
      </c>
      <c r="L256" s="1052">
        <f t="shared" si="33"/>
        <v>0</v>
      </c>
      <c r="M256" s="1021"/>
      <c r="N256" s="1025"/>
      <c r="O256" s="1026"/>
      <c r="P256" s="1128"/>
    </row>
    <row r="257" spans="1:16" s="1131" customFormat="1" ht="16.5" x14ac:dyDescent="0.3">
      <c r="A257" s="1020"/>
      <c r="B257" s="1060"/>
      <c r="C257" s="1384"/>
      <c r="D257" s="1385"/>
      <c r="E257" s="1057"/>
      <c r="F257" s="1053"/>
      <c r="G257" s="1054"/>
      <c r="H257" s="1021"/>
      <c r="I257" s="1050">
        <f>IF(C257=0,0,VLOOKUP(C257,Tabla3[],3,FALSE))</f>
        <v>0</v>
      </c>
      <c r="J257" s="1024"/>
      <c r="K257" s="1157">
        <f t="shared" si="32"/>
        <v>0</v>
      </c>
      <c r="L257" s="1052">
        <f t="shared" si="33"/>
        <v>0</v>
      </c>
      <c r="M257" s="1021"/>
      <c r="N257" s="1025"/>
      <c r="O257" s="1026"/>
      <c r="P257" s="1128"/>
    </row>
    <row r="258" spans="1:16" s="1131" customFormat="1" ht="17.25" thickBot="1" x14ac:dyDescent="0.35">
      <c r="A258" s="1020"/>
      <c r="B258" s="1022"/>
      <c r="C258" s="1021"/>
      <c r="D258" s="1021"/>
      <c r="E258" s="1022"/>
      <c r="F258" s="1022"/>
      <c r="G258" s="1023"/>
      <c r="H258" s="1021"/>
      <c r="I258" s="1024"/>
      <c r="J258" s="1024"/>
      <c r="K258" s="1024"/>
      <c r="L258" s="1021"/>
      <c r="M258" s="1021"/>
      <c r="N258" s="1025"/>
      <c r="O258" s="1026"/>
      <c r="P258" s="1128"/>
    </row>
    <row r="259" spans="1:16" s="1131" customFormat="1" ht="17.25" thickBot="1" x14ac:dyDescent="0.35">
      <c r="A259" s="1020"/>
      <c r="B259" s="1022"/>
      <c r="C259" s="1021"/>
      <c r="D259" s="1021"/>
      <c r="E259" s="1022"/>
      <c r="F259" s="1408" t="s">
        <v>387</v>
      </c>
      <c r="G259" s="1409"/>
      <c r="H259" s="1409"/>
      <c r="I259" s="1410"/>
      <c r="J259" s="1024"/>
      <c r="K259" s="1158">
        <f>+SUM(K254:K257)</f>
        <v>0</v>
      </c>
      <c r="L259" s="1055">
        <f>+SUM(L254:L257)</f>
        <v>0</v>
      </c>
      <c r="M259" s="1021"/>
      <c r="N259" s="1025"/>
      <c r="O259" s="1026"/>
      <c r="P259" s="1128"/>
    </row>
    <row r="260" spans="1:16" s="1131" customFormat="1" ht="17.25" thickBot="1" x14ac:dyDescent="0.35">
      <c r="A260" s="1020"/>
      <c r="B260" s="1022"/>
      <c r="C260" s="1021"/>
      <c r="D260" s="1021"/>
      <c r="E260" s="1022"/>
      <c r="F260" s="1022"/>
      <c r="G260" s="1023"/>
      <c r="H260" s="1021"/>
      <c r="I260" s="1024"/>
      <c r="J260" s="1024"/>
      <c r="K260" s="1024"/>
      <c r="L260" s="1021"/>
      <c r="M260" s="1021"/>
      <c r="N260" s="1025"/>
      <c r="O260" s="1026"/>
      <c r="P260" s="1128"/>
    </row>
    <row r="261" spans="1:16" s="1131" customFormat="1" ht="17.25" thickBot="1" x14ac:dyDescent="0.35">
      <c r="A261" s="1020"/>
      <c r="B261" s="1389" t="s">
        <v>345</v>
      </c>
      <c r="C261" s="1390"/>
      <c r="D261" s="1390"/>
      <c r="E261" s="1390"/>
      <c r="F261" s="1390"/>
      <c r="G261" s="1391"/>
      <c r="H261" s="1021"/>
      <c r="I261" s="1024"/>
      <c r="J261" s="1024"/>
      <c r="K261" s="1024"/>
      <c r="L261" s="1021"/>
      <c r="M261" s="1021"/>
      <c r="N261" s="1025"/>
      <c r="O261" s="1026"/>
      <c r="P261" s="1128"/>
    </row>
    <row r="262" spans="1:16" s="1131" customFormat="1" ht="16.5" x14ac:dyDescent="0.3">
      <c r="A262" s="1020"/>
      <c r="B262" s="1056" t="s">
        <v>49</v>
      </c>
      <c r="C262" s="1392" t="s">
        <v>341</v>
      </c>
      <c r="D262" s="1393"/>
      <c r="E262" s="1041" t="s">
        <v>380</v>
      </c>
      <c r="F262" s="1056" t="s">
        <v>25</v>
      </c>
      <c r="G262" s="1043" t="s">
        <v>24</v>
      </c>
      <c r="H262" s="1038"/>
      <c r="I262" s="1039" t="s">
        <v>342</v>
      </c>
      <c r="J262" s="1040"/>
      <c r="K262" s="1039" t="s">
        <v>27</v>
      </c>
      <c r="L262" s="1045" t="s">
        <v>381</v>
      </c>
      <c r="M262" s="1021"/>
      <c r="N262" s="1025"/>
      <c r="O262" s="1026"/>
      <c r="P262" s="1128"/>
    </row>
    <row r="263" spans="1:16" s="1131" customFormat="1" ht="16.5" x14ac:dyDescent="0.3">
      <c r="A263" s="1020"/>
      <c r="B263" s="1060">
        <v>1</v>
      </c>
      <c r="C263" s="1394" t="s">
        <v>813</v>
      </c>
      <c r="D263" s="1394"/>
      <c r="E263" s="1046">
        <f>I234</f>
        <v>5.24</v>
      </c>
      <c r="F263" s="1047">
        <f>ROUND(E263/I234,2)</f>
        <v>1</v>
      </c>
      <c r="G263" s="1048" t="str">
        <f>IF(C263=0,0,VLOOKUP(C263,Tabla2[],2,FALSE))</f>
        <v>m²</v>
      </c>
      <c r="H263" s="1049"/>
      <c r="I263" s="1050">
        <f>IF(C263=0,0,VLOOKUP(C263,Tabla2[],3,FALSE))-41</f>
        <v>49</v>
      </c>
      <c r="J263" s="1024"/>
      <c r="K263" s="1157">
        <f>+F263*I263</f>
        <v>49</v>
      </c>
      <c r="L263" s="1052">
        <f>E263*I263</f>
        <v>256.76</v>
      </c>
      <c r="M263" s="1021"/>
      <c r="N263" s="1025"/>
      <c r="O263" s="1026"/>
      <c r="P263" s="1128"/>
    </row>
    <row r="264" spans="1:16" s="1131" customFormat="1" ht="16.5" x14ac:dyDescent="0.3">
      <c r="A264" s="1020"/>
      <c r="B264" s="1060"/>
      <c r="C264" s="1411"/>
      <c r="D264" s="1411"/>
      <c r="E264" s="1046"/>
      <c r="F264" s="1047"/>
      <c r="G264" s="1048"/>
      <c r="H264" s="1021"/>
      <c r="I264" s="1050">
        <f>IF(C264=0,0,VLOOKUP(C264,Tabla2[],3,FALSE))</f>
        <v>0</v>
      </c>
      <c r="J264" s="1024"/>
      <c r="K264" s="1157">
        <f>+F264*I264</f>
        <v>0</v>
      </c>
      <c r="L264" s="1052">
        <f t="shared" ref="L264:L265" si="34">E264*I264</f>
        <v>0</v>
      </c>
      <c r="M264" s="1021"/>
      <c r="N264" s="1025"/>
      <c r="O264" s="1026"/>
      <c r="P264" s="1128"/>
    </row>
    <row r="265" spans="1:16" s="1131" customFormat="1" ht="16.5" x14ac:dyDescent="0.3">
      <c r="A265" s="1020"/>
      <c r="B265" s="1060"/>
      <c r="C265" s="1412"/>
      <c r="D265" s="1412"/>
      <c r="E265" s="1046"/>
      <c r="F265" s="1053"/>
      <c r="G265" s="1048"/>
      <c r="H265" s="1021"/>
      <c r="I265" s="1050">
        <f>IF(C265=0,0,VLOOKUP(C265,Tabla2[],3,FALSE))</f>
        <v>0</v>
      </c>
      <c r="J265" s="1024"/>
      <c r="K265" s="1157">
        <f t="shared" ref="K265" si="35">+F265*I265</f>
        <v>0</v>
      </c>
      <c r="L265" s="1052">
        <f t="shared" si="34"/>
        <v>0</v>
      </c>
      <c r="M265" s="1021"/>
      <c r="N265" s="1025"/>
      <c r="O265" s="1026"/>
      <c r="P265" s="1128"/>
    </row>
    <row r="266" spans="1:16" s="1131" customFormat="1" ht="17.25" thickBot="1" x14ac:dyDescent="0.35">
      <c r="A266" s="1020"/>
      <c r="B266" s="1022"/>
      <c r="C266" s="1021"/>
      <c r="D266" s="1021"/>
      <c r="E266" s="1022"/>
      <c r="F266" s="1022"/>
      <c r="G266" s="1023"/>
      <c r="H266" s="1021"/>
      <c r="I266" s="1024"/>
      <c r="J266" s="1024"/>
      <c r="K266" s="1024"/>
      <c r="L266" s="1021"/>
      <c r="M266" s="1021"/>
      <c r="N266" s="1025"/>
      <c r="O266" s="1026"/>
      <c r="P266" s="1128"/>
    </row>
    <row r="267" spans="1:16" s="1131" customFormat="1" ht="17.25" thickBot="1" x14ac:dyDescent="0.35">
      <c r="A267" s="1020"/>
      <c r="B267" s="1022"/>
      <c r="C267" s="1021"/>
      <c r="D267" s="1021"/>
      <c r="E267" s="1022"/>
      <c r="F267" s="1408" t="s">
        <v>346</v>
      </c>
      <c r="G267" s="1409"/>
      <c r="H267" s="1409"/>
      <c r="I267" s="1410"/>
      <c r="J267" s="1024"/>
      <c r="K267" s="1158">
        <f>+SUM(K263:K265)</f>
        <v>49</v>
      </c>
      <c r="L267" s="1055">
        <f>+SUM(L263:L265)</f>
        <v>256.76</v>
      </c>
      <c r="M267" s="1021"/>
      <c r="N267" s="1025"/>
      <c r="O267" s="1026"/>
      <c r="P267" s="1128"/>
    </row>
    <row r="268" spans="1:16" s="1131" customFormat="1" ht="16.5" x14ac:dyDescent="0.3">
      <c r="A268" s="1020"/>
      <c r="B268" s="1022"/>
      <c r="C268" s="1021"/>
      <c r="D268" s="1021"/>
      <c r="E268" s="1022"/>
      <c r="F268" s="1022"/>
      <c r="G268" s="1023"/>
      <c r="H268" s="1021"/>
      <c r="I268" s="1024"/>
      <c r="J268" s="1024"/>
      <c r="K268" s="1024"/>
      <c r="L268" s="1021"/>
      <c r="M268" s="1021"/>
      <c r="N268" s="1025"/>
      <c r="O268" s="1026"/>
      <c r="P268" s="1128"/>
    </row>
    <row r="269" spans="1:16" s="1131" customFormat="1" ht="15" customHeight="1" thickBot="1" x14ac:dyDescent="0.35">
      <c r="A269" s="1020"/>
      <c r="B269" s="1022"/>
      <c r="C269" s="1021"/>
      <c r="D269" s="1021"/>
      <c r="E269" s="1022"/>
      <c r="F269" s="1022"/>
      <c r="G269" s="1023"/>
      <c r="H269" s="1021"/>
      <c r="I269" s="1024"/>
      <c r="J269" s="1024"/>
      <c r="K269" s="1024"/>
      <c r="L269" s="1021"/>
      <c r="M269" s="1021"/>
      <c r="N269" s="1025"/>
      <c r="O269" s="1026"/>
      <c r="P269" s="1128"/>
    </row>
    <row r="270" spans="1:16" s="1131" customFormat="1" ht="17.25" thickBot="1" x14ac:dyDescent="0.35">
      <c r="A270" s="1020"/>
      <c r="B270" s="1022"/>
      <c r="C270" s="1021"/>
      <c r="D270" s="1021"/>
      <c r="E270" s="1022"/>
      <c r="F270" s="1408" t="s">
        <v>388</v>
      </c>
      <c r="G270" s="1409"/>
      <c r="H270" s="1409"/>
      <c r="I270" s="1410"/>
      <c r="J270" s="1024"/>
      <c r="K270" s="1158">
        <f>(+K250+K259+K267)</f>
        <v>200</v>
      </c>
      <c r="L270" s="1055">
        <f>(+L250+L259+L267)</f>
        <v>3390.2799999999997</v>
      </c>
      <c r="M270" s="1021"/>
      <c r="N270" s="1065"/>
      <c r="O270" s="1066"/>
      <c r="P270" s="1130"/>
    </row>
    <row r="271" spans="1:16" s="1131" customFormat="1" ht="7.5" customHeight="1" thickBot="1" x14ac:dyDescent="0.35">
      <c r="A271" s="1020"/>
      <c r="B271" s="1022"/>
      <c r="C271" s="1021"/>
      <c r="D271" s="1021"/>
      <c r="E271" s="1022"/>
      <c r="F271" s="1022"/>
      <c r="G271" s="1023"/>
      <c r="H271" s="1021"/>
      <c r="I271" s="1024"/>
      <c r="J271" s="1024"/>
      <c r="K271" s="1024"/>
      <c r="L271" s="1021"/>
      <c r="M271" s="1021"/>
      <c r="N271" s="1065"/>
      <c r="O271" s="1067"/>
      <c r="P271" s="1130"/>
    </row>
    <row r="272" spans="1:16" s="1131" customFormat="1" ht="17.25" thickBot="1" x14ac:dyDescent="0.35">
      <c r="A272" s="1020"/>
      <c r="B272" s="1022"/>
      <c r="C272" s="1021"/>
      <c r="D272" s="1021"/>
      <c r="E272" s="1022"/>
      <c r="F272" s="1408" t="s">
        <v>384</v>
      </c>
      <c r="G272" s="1409"/>
      <c r="H272" s="1409"/>
      <c r="I272" s="1410"/>
      <c r="J272" s="1024"/>
      <c r="K272" s="1158">
        <f>K270*$N$2</f>
        <v>80</v>
      </c>
      <c r="L272" s="1055">
        <f>L270*$N$2</f>
        <v>1356.1120000000001</v>
      </c>
      <c r="M272" s="1021"/>
      <c r="N272" s="1025"/>
      <c r="O272" s="1026"/>
      <c r="P272" s="1128"/>
    </row>
    <row r="273" spans="1:17" s="1131" customFormat="1" ht="7.5" customHeight="1" thickBot="1" x14ac:dyDescent="0.35">
      <c r="A273" s="1020"/>
      <c r="B273" s="1022"/>
      <c r="C273" s="1021"/>
      <c r="D273" s="1021"/>
      <c r="E273" s="1022"/>
      <c r="F273" s="1022"/>
      <c r="G273" s="1023"/>
      <c r="H273" s="1021"/>
      <c r="I273" s="1024"/>
      <c r="J273" s="1024"/>
      <c r="K273" s="1024"/>
      <c r="L273" s="1021"/>
      <c r="M273" s="1021"/>
      <c r="N273" s="1025"/>
      <c r="O273" s="1026"/>
      <c r="P273" s="1128"/>
    </row>
    <row r="274" spans="1:17" s="1131" customFormat="1" ht="17.25" thickBot="1" x14ac:dyDescent="0.35">
      <c r="A274" s="1020"/>
      <c r="B274" s="1022"/>
      <c r="C274" s="1021"/>
      <c r="D274" s="1021"/>
      <c r="E274" s="1022"/>
      <c r="F274" s="1408" t="s">
        <v>385</v>
      </c>
      <c r="G274" s="1409"/>
      <c r="H274" s="1409"/>
      <c r="I274" s="1410"/>
      <c r="J274" s="1024"/>
      <c r="K274" s="1158">
        <f>+K270+K272</f>
        <v>280</v>
      </c>
      <c r="L274" s="1055">
        <f>+L270+L272</f>
        <v>4746.3919999999998</v>
      </c>
      <c r="M274" s="1021"/>
      <c r="N274" s="1025"/>
      <c r="O274" s="1026"/>
      <c r="P274" s="1128"/>
    </row>
    <row r="275" spans="1:17" s="1131" customFormat="1" ht="17.25" thickBot="1" x14ac:dyDescent="0.35">
      <c r="A275" s="1020"/>
      <c r="B275" s="1022"/>
      <c r="C275" s="1021"/>
      <c r="D275" s="1021"/>
      <c r="E275" s="1022"/>
      <c r="F275" s="1061"/>
      <c r="G275" s="1062"/>
      <c r="H275" s="1063"/>
      <c r="I275" s="1064"/>
      <c r="J275" s="1024"/>
      <c r="K275" s="1159"/>
      <c r="L275" s="1068">
        <f>L274/I234</f>
        <v>905.8</v>
      </c>
      <c r="M275" s="1069">
        <f>(K274-L275)*I234</f>
        <v>-3279.192</v>
      </c>
      <c r="N275" s="1025"/>
      <c r="O275" s="1026"/>
      <c r="P275" s="1128"/>
    </row>
    <row r="276" spans="1:17" s="1131" customFormat="1" ht="16.5" x14ac:dyDescent="0.3">
      <c r="A276" s="1020"/>
      <c r="B276" s="1106"/>
      <c r="C276" s="1152"/>
      <c r="D276" s="1152"/>
      <c r="E276" s="1022"/>
      <c r="F276" s="1022"/>
      <c r="G276" s="1023"/>
      <c r="H276" s="1021"/>
      <c r="I276" s="1024"/>
      <c r="J276" s="1024"/>
      <c r="K276" s="1024"/>
      <c r="L276" s="1021"/>
      <c r="M276" s="1021"/>
      <c r="N276" s="1025"/>
      <c r="O276" s="1026"/>
      <c r="P276" s="1128"/>
    </row>
    <row r="277" spans="1:17" ht="16.5" x14ac:dyDescent="0.3">
      <c r="A277" s="1020"/>
      <c r="B277" s="1106"/>
      <c r="C277" s="1152"/>
      <c r="D277" s="1152"/>
      <c r="E277" s="1022"/>
      <c r="F277" s="1022"/>
      <c r="G277" s="1023"/>
      <c r="H277" s="1021"/>
      <c r="I277" s="1024"/>
      <c r="J277" s="1024"/>
      <c r="K277" s="1024"/>
      <c r="L277" s="1021"/>
      <c r="M277" s="1021"/>
      <c r="N277" s="1025"/>
      <c r="O277" s="1026"/>
      <c r="P277" s="1128"/>
    </row>
    <row r="278" spans="1:17" ht="16.5" x14ac:dyDescent="0.3">
      <c r="A278" s="1020"/>
      <c r="B278" s="1105" t="s">
        <v>379</v>
      </c>
      <c r="C278" s="1038"/>
      <c r="D278" s="1414" t="s">
        <v>341</v>
      </c>
      <c r="E278" s="1414"/>
      <c r="F278" s="1414"/>
      <c r="G278" s="1414"/>
      <c r="H278" s="1038"/>
      <c r="I278" s="1039" t="s">
        <v>25</v>
      </c>
      <c r="J278" s="1040"/>
      <c r="K278" s="1039" t="s">
        <v>24</v>
      </c>
      <c r="L278" s="1021"/>
      <c r="M278" s="1021"/>
      <c r="N278" s="1025"/>
      <c r="O278" s="1026"/>
      <c r="P278" s="1128"/>
    </row>
    <row r="279" spans="1:17" s="1037" customFormat="1" ht="30.75" customHeight="1" x14ac:dyDescent="0.25">
      <c r="A279" s="1033"/>
      <c r="B279" s="1074">
        <f>'(01)A. TRABAJO EXTRA.'!B113</f>
        <v>0</v>
      </c>
      <c r="C279" s="1034"/>
      <c r="D279" s="1400" t="str">
        <f>'(01)A. TRABAJO EXTRA.'!C113</f>
        <v>LEVANTADO DE MURO CON BLOCK TIPO B (50 Kg/cm², 0.15 x 0.20 x 0.40 m).</v>
      </c>
      <c r="E279" s="1401"/>
      <c r="F279" s="1401"/>
      <c r="G279" s="1401"/>
      <c r="H279" s="1075"/>
      <c r="I279" s="1074">
        <f>'(01)A. TRABAJO EXTRA.'!G113</f>
        <v>16.350000000000001</v>
      </c>
      <c r="J279" s="1076"/>
      <c r="K279" s="1155" t="str">
        <f>'(01)A. TRABAJO EXTRA.'!F113</f>
        <v>m²</v>
      </c>
      <c r="L279" s="1034"/>
      <c r="M279" s="1034"/>
      <c r="N279" s="1035"/>
      <c r="O279" s="1036"/>
      <c r="P279" s="1129"/>
      <c r="Q279" s="1132"/>
    </row>
    <row r="280" spans="1:17" ht="17.25" thickBot="1" x14ac:dyDescent="0.35">
      <c r="A280" s="1020"/>
      <c r="B280" s="1022"/>
      <c r="C280" s="1021"/>
      <c r="D280" s="1021"/>
      <c r="E280" s="1022"/>
      <c r="F280" s="1022"/>
      <c r="G280" s="1023"/>
      <c r="H280" s="1021"/>
      <c r="I280" s="1024"/>
      <c r="J280" s="1024"/>
      <c r="K280" s="1024"/>
      <c r="L280" s="1021"/>
      <c r="M280" s="1021"/>
      <c r="N280" s="1025"/>
      <c r="O280" s="1026"/>
      <c r="P280" s="1128"/>
    </row>
    <row r="281" spans="1:17" ht="17.25" thickBot="1" x14ac:dyDescent="0.35">
      <c r="A281" s="1020"/>
      <c r="B281" s="1389" t="s">
        <v>343</v>
      </c>
      <c r="C281" s="1390"/>
      <c r="D281" s="1390"/>
      <c r="E281" s="1390"/>
      <c r="F281" s="1390"/>
      <c r="G281" s="1391"/>
      <c r="H281" s="1021"/>
      <c r="I281" s="1024"/>
      <c r="J281" s="1024"/>
      <c r="K281" s="1024"/>
      <c r="L281" s="1021"/>
      <c r="M281" s="1021"/>
      <c r="N281" s="1025"/>
      <c r="O281" s="1026"/>
      <c r="P281" s="1128"/>
    </row>
    <row r="282" spans="1:17" ht="16.5" x14ac:dyDescent="0.3">
      <c r="A282" s="1020"/>
      <c r="B282" s="1042" t="s">
        <v>49</v>
      </c>
      <c r="C282" s="1406" t="s">
        <v>341</v>
      </c>
      <c r="D282" s="1407"/>
      <c r="E282" s="1041" t="s">
        <v>380</v>
      </c>
      <c r="F282" s="1042" t="s">
        <v>25</v>
      </c>
      <c r="G282" s="1043" t="s">
        <v>24</v>
      </c>
      <c r="H282" s="1044"/>
      <c r="I282" s="1039" t="s">
        <v>342</v>
      </c>
      <c r="J282" s="1040"/>
      <c r="K282" s="1156" t="s">
        <v>27</v>
      </c>
      <c r="L282" s="1045" t="s">
        <v>381</v>
      </c>
      <c r="M282" s="1021"/>
      <c r="N282" s="1025"/>
      <c r="O282" s="1026"/>
      <c r="P282" s="1128"/>
    </row>
    <row r="283" spans="1:17" ht="16.5" x14ac:dyDescent="0.3">
      <c r="A283" s="1020"/>
      <c r="B283" s="1060">
        <v>1</v>
      </c>
      <c r="C283" s="1402" t="s">
        <v>937</v>
      </c>
      <c r="D283" s="1403"/>
      <c r="E283" s="1046">
        <f>I279*2</f>
        <v>32.700000000000003</v>
      </c>
      <c r="F283" s="1047">
        <v>13</v>
      </c>
      <c r="G283" s="1048" t="s">
        <v>44</v>
      </c>
      <c r="H283" s="1049"/>
      <c r="I283" s="1050">
        <v>9</v>
      </c>
      <c r="J283" s="1051"/>
      <c r="K283" s="1157">
        <f>+F283*I283</f>
        <v>117</v>
      </c>
      <c r="L283" s="1052">
        <f>E283*I283</f>
        <v>294.3</v>
      </c>
      <c r="M283" s="1021"/>
      <c r="N283" s="1025"/>
      <c r="O283" s="1026"/>
      <c r="P283" s="1128"/>
    </row>
    <row r="284" spans="1:17" ht="16.5" x14ac:dyDescent="0.3">
      <c r="A284" s="1020"/>
      <c r="B284" s="1060">
        <v>2</v>
      </c>
      <c r="C284" s="1415" t="s">
        <v>531</v>
      </c>
      <c r="D284" s="1405"/>
      <c r="E284" s="1046">
        <f>I279</f>
        <v>16.350000000000001</v>
      </c>
      <c r="F284" s="1047">
        <v>0.3</v>
      </c>
      <c r="G284" s="1048" t="str">
        <f>IF(C284=0,0,VLOOKUP(C284,Tabla1[],2,FALSE))</f>
        <v>Saco</v>
      </c>
      <c r="H284" s="1049"/>
      <c r="I284" s="1050">
        <f>IF(C284=0,0,VLOOKUP(C284,Tabla1[],3,FALSE))</f>
        <v>80</v>
      </c>
      <c r="J284" s="1051"/>
      <c r="K284" s="1157">
        <f t="shared" ref="K284:K293" si="36">+F284*I284</f>
        <v>24</v>
      </c>
      <c r="L284" s="1052">
        <f t="shared" ref="L284:L293" si="37">E284*I284</f>
        <v>1308</v>
      </c>
      <c r="M284" s="1021"/>
      <c r="N284" s="1025"/>
      <c r="O284" s="1026"/>
      <c r="P284" s="1128"/>
    </row>
    <row r="285" spans="1:17" ht="16.5" x14ac:dyDescent="0.3">
      <c r="A285" s="1020"/>
      <c r="B285" s="1060">
        <v>3</v>
      </c>
      <c r="C285" s="1404" t="s">
        <v>463</v>
      </c>
      <c r="D285" s="1405"/>
      <c r="E285" s="1046">
        <f>I279*2</f>
        <v>32.700000000000003</v>
      </c>
      <c r="F285" s="1047">
        <v>0.04</v>
      </c>
      <c r="G285" s="1048" t="str">
        <f>IF(C285=0,0,VLOOKUP(C285,Tabla1[],2,FALSE))</f>
        <v>m³</v>
      </c>
      <c r="H285" s="1049"/>
      <c r="I285" s="1050">
        <f>IF(C285=0,0,VLOOKUP(C285,Tabla1[],3,FALSE))</f>
        <v>250</v>
      </c>
      <c r="J285" s="1051"/>
      <c r="K285" s="1157">
        <f t="shared" si="36"/>
        <v>10</v>
      </c>
      <c r="L285" s="1052">
        <f t="shared" si="37"/>
        <v>8175.0000000000009</v>
      </c>
      <c r="M285" s="1021"/>
      <c r="N285" s="1025"/>
      <c r="O285" s="1026"/>
      <c r="P285" s="1128"/>
    </row>
    <row r="286" spans="1:17" ht="16.5" x14ac:dyDescent="0.3">
      <c r="A286" s="1020"/>
      <c r="B286" s="1060"/>
      <c r="C286" s="1411"/>
      <c r="D286" s="1411"/>
      <c r="E286" s="1046"/>
      <c r="F286" s="1047"/>
      <c r="G286" s="1048"/>
      <c r="H286" s="1049"/>
      <c r="I286" s="1050">
        <f>IF(C286=0,0,VLOOKUP(C286,Tabla1[],3,FALSE))</f>
        <v>0</v>
      </c>
      <c r="J286" s="1051"/>
      <c r="K286" s="1157">
        <f t="shared" si="36"/>
        <v>0</v>
      </c>
      <c r="L286" s="1052">
        <f t="shared" si="37"/>
        <v>0</v>
      </c>
      <c r="M286" s="1021"/>
      <c r="N286" s="1025"/>
      <c r="O286" s="1026"/>
      <c r="P286" s="1128"/>
    </row>
    <row r="287" spans="1:17" ht="16.5" x14ac:dyDescent="0.3">
      <c r="A287" s="1020"/>
      <c r="B287" s="1060"/>
      <c r="C287" s="1413"/>
      <c r="D287" s="1413"/>
      <c r="E287" s="1046"/>
      <c r="F287" s="1047"/>
      <c r="G287" s="1048"/>
      <c r="H287" s="1049"/>
      <c r="I287" s="1050">
        <f>IF(C287=0,0,VLOOKUP(C287,Tabla1[],3,FALSE))</f>
        <v>0</v>
      </c>
      <c r="J287" s="1051"/>
      <c r="K287" s="1157">
        <f t="shared" si="36"/>
        <v>0</v>
      </c>
      <c r="L287" s="1052">
        <f t="shared" si="37"/>
        <v>0</v>
      </c>
      <c r="M287" s="1021"/>
      <c r="N287" s="1025"/>
      <c r="O287" s="1026"/>
      <c r="P287" s="1128"/>
    </row>
    <row r="288" spans="1:17" ht="16.5" x14ac:dyDescent="0.3">
      <c r="A288" s="1020"/>
      <c r="B288" s="1060"/>
      <c r="C288" s="1413"/>
      <c r="D288" s="1413"/>
      <c r="E288" s="1046"/>
      <c r="F288" s="1047"/>
      <c r="G288" s="1048"/>
      <c r="H288" s="1049"/>
      <c r="I288" s="1050">
        <f>IF(C288=0,0,VLOOKUP(C288,Tabla1[],3,FALSE))</f>
        <v>0</v>
      </c>
      <c r="J288" s="1051"/>
      <c r="K288" s="1157">
        <f t="shared" si="36"/>
        <v>0</v>
      </c>
      <c r="L288" s="1052">
        <f t="shared" si="37"/>
        <v>0</v>
      </c>
      <c r="M288" s="1021"/>
      <c r="N288" s="1025"/>
      <c r="O288" s="1026"/>
      <c r="P288" s="1128"/>
    </row>
    <row r="289" spans="1:16" ht="16.5" x14ac:dyDescent="0.3">
      <c r="A289" s="1020"/>
      <c r="B289" s="1060"/>
      <c r="C289" s="1413"/>
      <c r="D289" s="1413"/>
      <c r="E289" s="1046"/>
      <c r="F289" s="1047"/>
      <c r="G289" s="1048"/>
      <c r="H289" s="1049"/>
      <c r="I289" s="1050">
        <f>IF(C289=0,0,VLOOKUP(C289,Tabla1[],3,FALSE))</f>
        <v>0</v>
      </c>
      <c r="J289" s="1051"/>
      <c r="K289" s="1157">
        <f t="shared" si="36"/>
        <v>0</v>
      </c>
      <c r="L289" s="1052">
        <f t="shared" si="37"/>
        <v>0</v>
      </c>
      <c r="M289" s="1021"/>
      <c r="N289" s="1025"/>
      <c r="O289" s="1026"/>
      <c r="P289" s="1128"/>
    </row>
    <row r="290" spans="1:16" ht="16.5" x14ac:dyDescent="0.3">
      <c r="A290" s="1020"/>
      <c r="B290" s="1060"/>
      <c r="C290" s="1413"/>
      <c r="D290" s="1413"/>
      <c r="E290" s="1046"/>
      <c r="F290" s="1047"/>
      <c r="G290" s="1048"/>
      <c r="H290" s="1049"/>
      <c r="I290" s="1050">
        <f>IF(C290=0,0,VLOOKUP(C290,Tabla1[],3,FALSE))</f>
        <v>0</v>
      </c>
      <c r="J290" s="1051"/>
      <c r="K290" s="1157">
        <f t="shared" si="36"/>
        <v>0</v>
      </c>
      <c r="L290" s="1052">
        <f t="shared" si="37"/>
        <v>0</v>
      </c>
      <c r="M290" s="1021"/>
      <c r="N290" s="1025"/>
      <c r="O290" s="1026"/>
      <c r="P290" s="1128"/>
    </row>
    <row r="291" spans="1:16" ht="16.5" x14ac:dyDescent="0.3">
      <c r="A291" s="1020"/>
      <c r="B291" s="1060"/>
      <c r="C291" s="1413"/>
      <c r="D291" s="1413"/>
      <c r="E291" s="1046"/>
      <c r="F291" s="1047"/>
      <c r="G291" s="1048"/>
      <c r="H291" s="1049"/>
      <c r="I291" s="1050">
        <f>IF(C291=0,0,VLOOKUP(C291,Tabla1[],3,FALSE))</f>
        <v>0</v>
      </c>
      <c r="J291" s="1051"/>
      <c r="K291" s="1157">
        <f t="shared" si="36"/>
        <v>0</v>
      </c>
      <c r="L291" s="1052">
        <f t="shared" si="37"/>
        <v>0</v>
      </c>
      <c r="M291" s="1021"/>
      <c r="N291" s="1025"/>
      <c r="O291" s="1026"/>
      <c r="P291" s="1128"/>
    </row>
    <row r="292" spans="1:16" s="1131" customFormat="1" ht="16.5" x14ac:dyDescent="0.3">
      <c r="A292" s="1020"/>
      <c r="B292" s="1060"/>
      <c r="C292" s="1413"/>
      <c r="D292" s="1413"/>
      <c r="E292" s="1046"/>
      <c r="F292" s="1047"/>
      <c r="G292" s="1048"/>
      <c r="H292" s="1049"/>
      <c r="I292" s="1050">
        <f>IF(C292=0,0,VLOOKUP(C292,Tabla1[],3,FALSE))</f>
        <v>0</v>
      </c>
      <c r="J292" s="1051"/>
      <c r="K292" s="1157">
        <f t="shared" si="36"/>
        <v>0</v>
      </c>
      <c r="L292" s="1052">
        <f t="shared" si="37"/>
        <v>0</v>
      </c>
      <c r="M292" s="1021"/>
      <c r="N292" s="1025"/>
      <c r="O292" s="1026"/>
      <c r="P292" s="1128"/>
    </row>
    <row r="293" spans="1:16" s="1131" customFormat="1" ht="16.5" x14ac:dyDescent="0.3">
      <c r="A293" s="1020"/>
      <c r="B293" s="1060"/>
      <c r="C293" s="1413"/>
      <c r="D293" s="1413"/>
      <c r="E293" s="1046"/>
      <c r="F293" s="1047"/>
      <c r="G293" s="1048"/>
      <c r="H293" s="1049"/>
      <c r="I293" s="1050">
        <f>IF(C293=0,0,VLOOKUP(C293,Tabla1[],3,FALSE))</f>
        <v>0</v>
      </c>
      <c r="J293" s="1051"/>
      <c r="K293" s="1157">
        <f t="shared" si="36"/>
        <v>0</v>
      </c>
      <c r="L293" s="1052">
        <f t="shared" si="37"/>
        <v>0</v>
      </c>
      <c r="M293" s="1021"/>
      <c r="N293" s="1025"/>
      <c r="O293" s="1026"/>
      <c r="P293" s="1128"/>
    </row>
    <row r="294" spans="1:16" s="1131" customFormat="1" ht="17.25" thickBot="1" x14ac:dyDescent="0.35">
      <c r="A294" s="1020"/>
      <c r="B294" s="1022"/>
      <c r="C294" s="1021"/>
      <c r="D294" s="1021"/>
      <c r="E294" s="1022"/>
      <c r="F294" s="1022"/>
      <c r="G294" s="1023"/>
      <c r="H294" s="1021"/>
      <c r="I294" s="1024"/>
      <c r="J294" s="1024"/>
      <c r="K294" s="1024"/>
      <c r="L294" s="1021"/>
      <c r="M294" s="1021"/>
      <c r="N294" s="1025"/>
      <c r="O294" s="1026"/>
      <c r="P294" s="1128"/>
    </row>
    <row r="295" spans="1:16" s="1131" customFormat="1" ht="17.25" thickBot="1" x14ac:dyDescent="0.35">
      <c r="A295" s="1020"/>
      <c r="B295" s="1022"/>
      <c r="C295" s="1021"/>
      <c r="D295" s="1021"/>
      <c r="E295" s="1022"/>
      <c r="F295" s="1408" t="s">
        <v>344</v>
      </c>
      <c r="G295" s="1409"/>
      <c r="H295" s="1409"/>
      <c r="I295" s="1410"/>
      <c r="J295" s="1024"/>
      <c r="K295" s="1158">
        <f>+SUM(K283:K293)</f>
        <v>151</v>
      </c>
      <c r="L295" s="1055">
        <f>+SUM(L283:L293)</f>
        <v>9777.3000000000011</v>
      </c>
      <c r="M295" s="1021"/>
      <c r="N295" s="1025"/>
      <c r="O295" s="1026"/>
      <c r="P295" s="1128"/>
    </row>
    <row r="296" spans="1:16" s="1131" customFormat="1" ht="17.25" thickBot="1" x14ac:dyDescent="0.35">
      <c r="A296" s="1020"/>
      <c r="B296" s="1022"/>
      <c r="C296" s="1021"/>
      <c r="D296" s="1021"/>
      <c r="E296" s="1022"/>
      <c r="F296" s="1022"/>
      <c r="G296" s="1023"/>
      <c r="H296" s="1021"/>
      <c r="I296" s="1024"/>
      <c r="J296" s="1024"/>
      <c r="K296" s="1024"/>
      <c r="L296" s="1021"/>
      <c r="M296" s="1021"/>
      <c r="N296" s="1025"/>
      <c r="O296" s="1026"/>
      <c r="P296" s="1128"/>
    </row>
    <row r="297" spans="1:16" s="1131" customFormat="1" ht="17.25" thickBot="1" x14ac:dyDescent="0.35">
      <c r="A297" s="1020"/>
      <c r="B297" s="1389" t="s">
        <v>382</v>
      </c>
      <c r="C297" s="1390"/>
      <c r="D297" s="1390"/>
      <c r="E297" s="1390"/>
      <c r="F297" s="1390"/>
      <c r="G297" s="1391"/>
      <c r="H297" s="1021"/>
      <c r="I297" s="1024"/>
      <c r="J297" s="1024"/>
      <c r="K297" s="1024"/>
      <c r="L297" s="1021"/>
      <c r="M297" s="1021"/>
      <c r="N297" s="1025"/>
      <c r="O297" s="1026"/>
      <c r="P297" s="1128"/>
    </row>
    <row r="298" spans="1:16" s="1131" customFormat="1" ht="16.5" x14ac:dyDescent="0.3">
      <c r="A298" s="1020"/>
      <c r="B298" s="1056" t="s">
        <v>49</v>
      </c>
      <c r="C298" s="1392" t="s">
        <v>341</v>
      </c>
      <c r="D298" s="1393"/>
      <c r="E298" s="1041" t="s">
        <v>380</v>
      </c>
      <c r="F298" s="1056" t="s">
        <v>25</v>
      </c>
      <c r="G298" s="1043" t="s">
        <v>24</v>
      </c>
      <c r="H298" s="1038"/>
      <c r="I298" s="1039" t="s">
        <v>342</v>
      </c>
      <c r="J298" s="1040"/>
      <c r="K298" s="1039" t="s">
        <v>27</v>
      </c>
      <c r="L298" s="1045" t="s">
        <v>381</v>
      </c>
      <c r="M298" s="1021"/>
      <c r="N298" s="1025"/>
      <c r="O298" s="1026"/>
      <c r="P298" s="1128"/>
    </row>
    <row r="299" spans="1:16" s="1131" customFormat="1" ht="16.5" x14ac:dyDescent="0.3">
      <c r="A299" s="1020"/>
      <c r="B299" s="1060"/>
      <c r="C299" s="1382"/>
      <c r="D299" s="1383"/>
      <c r="E299" s="1046"/>
      <c r="F299" s="1047"/>
      <c r="G299" s="1048"/>
      <c r="H299" s="1049"/>
      <c r="I299" s="1050">
        <f>IF(C299=0,0,VLOOKUP(C299,Tabla3[],3,FALSE))</f>
        <v>0</v>
      </c>
      <c r="J299" s="1024"/>
      <c r="K299" s="1157">
        <f>+F299*I299</f>
        <v>0</v>
      </c>
      <c r="L299" s="1052">
        <f>E299*I299</f>
        <v>0</v>
      </c>
      <c r="M299" s="1021"/>
      <c r="N299" s="1025"/>
      <c r="O299" s="1026"/>
      <c r="P299" s="1128"/>
    </row>
    <row r="300" spans="1:16" s="1131" customFormat="1" ht="16.5" x14ac:dyDescent="0.3">
      <c r="A300" s="1020"/>
      <c r="B300" s="1060"/>
      <c r="C300" s="1382"/>
      <c r="D300" s="1383"/>
      <c r="E300" s="1057"/>
      <c r="F300" s="1053"/>
      <c r="G300" s="1054"/>
      <c r="H300" s="1021"/>
      <c r="I300" s="1050">
        <f>IF(C300=0,0,VLOOKUP(C300,Tabla3[],3,FALSE))</f>
        <v>0</v>
      </c>
      <c r="J300" s="1024"/>
      <c r="K300" s="1157">
        <f t="shared" ref="K300:K302" si="38">+F300*I300</f>
        <v>0</v>
      </c>
      <c r="L300" s="1052">
        <f t="shared" ref="L300:L302" si="39">E300*I300</f>
        <v>0</v>
      </c>
      <c r="M300" s="1021"/>
      <c r="N300" s="1025"/>
      <c r="O300" s="1026"/>
      <c r="P300" s="1128"/>
    </row>
    <row r="301" spans="1:16" s="1131" customFormat="1" ht="16.5" x14ac:dyDescent="0.3">
      <c r="A301" s="1020"/>
      <c r="B301" s="1060"/>
      <c r="C301" s="1382"/>
      <c r="D301" s="1383"/>
      <c r="E301" s="1057"/>
      <c r="F301" s="1053"/>
      <c r="G301" s="1054"/>
      <c r="H301" s="1021"/>
      <c r="I301" s="1050">
        <f>IF(C301=0,0,VLOOKUP(C301,Tabla3[],3,FALSE))</f>
        <v>0</v>
      </c>
      <c r="J301" s="1024"/>
      <c r="K301" s="1157">
        <f t="shared" si="38"/>
        <v>0</v>
      </c>
      <c r="L301" s="1052">
        <f t="shared" si="39"/>
        <v>0</v>
      </c>
      <c r="M301" s="1021"/>
      <c r="N301" s="1025"/>
      <c r="O301" s="1026"/>
      <c r="P301" s="1128"/>
    </row>
    <row r="302" spans="1:16" s="1131" customFormat="1" ht="16.5" x14ac:dyDescent="0.3">
      <c r="A302" s="1020"/>
      <c r="B302" s="1060"/>
      <c r="C302" s="1384"/>
      <c r="D302" s="1385"/>
      <c r="E302" s="1057"/>
      <c r="F302" s="1053"/>
      <c r="G302" s="1054"/>
      <c r="H302" s="1021"/>
      <c r="I302" s="1050">
        <f>IF(C302=0,0,VLOOKUP(C302,Tabla3[],3,FALSE))</f>
        <v>0</v>
      </c>
      <c r="J302" s="1024"/>
      <c r="K302" s="1157">
        <f t="shared" si="38"/>
        <v>0</v>
      </c>
      <c r="L302" s="1052">
        <f t="shared" si="39"/>
        <v>0</v>
      </c>
      <c r="M302" s="1021"/>
      <c r="N302" s="1025"/>
      <c r="O302" s="1026"/>
      <c r="P302" s="1128"/>
    </row>
    <row r="303" spans="1:16" s="1131" customFormat="1" ht="17.25" thickBot="1" x14ac:dyDescent="0.35">
      <c r="A303" s="1020"/>
      <c r="B303" s="1022"/>
      <c r="C303" s="1021"/>
      <c r="D303" s="1021"/>
      <c r="E303" s="1022"/>
      <c r="F303" s="1022"/>
      <c r="G303" s="1023"/>
      <c r="H303" s="1021"/>
      <c r="I303" s="1024"/>
      <c r="J303" s="1024"/>
      <c r="K303" s="1024"/>
      <c r="L303" s="1021"/>
      <c r="M303" s="1021"/>
      <c r="N303" s="1025"/>
      <c r="O303" s="1026"/>
      <c r="P303" s="1128"/>
    </row>
    <row r="304" spans="1:16" s="1131" customFormat="1" ht="17.25" thickBot="1" x14ac:dyDescent="0.35">
      <c r="A304" s="1020"/>
      <c r="B304" s="1022"/>
      <c r="C304" s="1021"/>
      <c r="D304" s="1021"/>
      <c r="E304" s="1022"/>
      <c r="F304" s="1408" t="s">
        <v>387</v>
      </c>
      <c r="G304" s="1409"/>
      <c r="H304" s="1409"/>
      <c r="I304" s="1410"/>
      <c r="J304" s="1024"/>
      <c r="K304" s="1158">
        <f>+SUM(K299:K302)</f>
        <v>0</v>
      </c>
      <c r="L304" s="1055">
        <f>+SUM(L299:L302)</f>
        <v>0</v>
      </c>
      <c r="M304" s="1021"/>
      <c r="N304" s="1025"/>
      <c r="O304" s="1026"/>
      <c r="P304" s="1128"/>
    </row>
    <row r="305" spans="1:16" s="1131" customFormat="1" ht="17.25" thickBot="1" x14ac:dyDescent="0.35">
      <c r="A305" s="1020"/>
      <c r="B305" s="1022"/>
      <c r="C305" s="1021"/>
      <c r="D305" s="1021"/>
      <c r="E305" s="1022"/>
      <c r="F305" s="1022"/>
      <c r="G305" s="1023"/>
      <c r="H305" s="1021"/>
      <c r="I305" s="1024"/>
      <c r="J305" s="1024"/>
      <c r="K305" s="1024"/>
      <c r="L305" s="1021"/>
      <c r="M305" s="1021"/>
      <c r="N305" s="1025"/>
      <c r="O305" s="1026"/>
      <c r="P305" s="1128"/>
    </row>
    <row r="306" spans="1:16" s="1131" customFormat="1" ht="17.25" thickBot="1" x14ac:dyDescent="0.35">
      <c r="A306" s="1020"/>
      <c r="B306" s="1389" t="s">
        <v>345</v>
      </c>
      <c r="C306" s="1390"/>
      <c r="D306" s="1390"/>
      <c r="E306" s="1390"/>
      <c r="F306" s="1390"/>
      <c r="G306" s="1391"/>
      <c r="H306" s="1021"/>
      <c r="I306" s="1024"/>
      <c r="J306" s="1024"/>
      <c r="K306" s="1024"/>
      <c r="L306" s="1021"/>
      <c r="M306" s="1021"/>
      <c r="N306" s="1025"/>
      <c r="O306" s="1026"/>
      <c r="P306" s="1128"/>
    </row>
    <row r="307" spans="1:16" s="1131" customFormat="1" ht="16.5" x14ac:dyDescent="0.3">
      <c r="A307" s="1020"/>
      <c r="B307" s="1056" t="s">
        <v>49</v>
      </c>
      <c r="C307" s="1392" t="s">
        <v>341</v>
      </c>
      <c r="D307" s="1393"/>
      <c r="E307" s="1041" t="s">
        <v>380</v>
      </c>
      <c r="F307" s="1056" t="s">
        <v>25</v>
      </c>
      <c r="G307" s="1043" t="s">
        <v>24</v>
      </c>
      <c r="H307" s="1038"/>
      <c r="I307" s="1039" t="s">
        <v>342</v>
      </c>
      <c r="J307" s="1040"/>
      <c r="K307" s="1039" t="s">
        <v>27</v>
      </c>
      <c r="L307" s="1045" t="s">
        <v>381</v>
      </c>
      <c r="M307" s="1021"/>
      <c r="N307" s="1025"/>
      <c r="O307" s="1026"/>
      <c r="P307" s="1128"/>
    </row>
    <row r="308" spans="1:16" s="1131" customFormat="1" ht="16.5" x14ac:dyDescent="0.3">
      <c r="A308" s="1020"/>
      <c r="B308" s="1060">
        <v>1</v>
      </c>
      <c r="C308" s="1394" t="s">
        <v>813</v>
      </c>
      <c r="D308" s="1394"/>
      <c r="E308" s="1046">
        <f>I279</f>
        <v>16.350000000000001</v>
      </c>
      <c r="F308" s="1047">
        <v>1</v>
      </c>
      <c r="G308" s="1048" t="str">
        <f>IF(C308=0,0,VLOOKUP(C308,Tabla2[],2,FALSE))</f>
        <v>m²</v>
      </c>
      <c r="H308" s="1049"/>
      <c r="I308" s="1050">
        <f>IF(C308=0,0,VLOOKUP(C308,Tabla2[],3,FALSE))-41</f>
        <v>49</v>
      </c>
      <c r="J308" s="1024"/>
      <c r="K308" s="1157">
        <f>+F308*I308</f>
        <v>49</v>
      </c>
      <c r="L308" s="1052">
        <f>E308*I308</f>
        <v>801.15000000000009</v>
      </c>
      <c r="M308" s="1021"/>
      <c r="N308" s="1025"/>
      <c r="O308" s="1026"/>
      <c r="P308" s="1128"/>
    </row>
    <row r="309" spans="1:16" s="1131" customFormat="1" ht="16.5" x14ac:dyDescent="0.3">
      <c r="A309" s="1020"/>
      <c r="B309" s="1060"/>
      <c r="C309" s="1411"/>
      <c r="D309" s="1411"/>
      <c r="E309" s="1046"/>
      <c r="F309" s="1047"/>
      <c r="G309" s="1048"/>
      <c r="H309" s="1021"/>
      <c r="I309" s="1050">
        <f>IF(C309=0,0,VLOOKUP(C309,Tabla2[],3,FALSE))</f>
        <v>0</v>
      </c>
      <c r="J309" s="1024"/>
      <c r="K309" s="1157">
        <f>+F309*I309</f>
        <v>0</v>
      </c>
      <c r="L309" s="1052">
        <f t="shared" ref="L309:L310" si="40">E309*I309</f>
        <v>0</v>
      </c>
      <c r="M309" s="1021"/>
      <c r="N309" s="1025"/>
      <c r="O309" s="1026"/>
      <c r="P309" s="1128"/>
    </row>
    <row r="310" spans="1:16" s="1131" customFormat="1" ht="16.5" x14ac:dyDescent="0.3">
      <c r="A310" s="1020"/>
      <c r="B310" s="1060"/>
      <c r="C310" s="1412"/>
      <c r="D310" s="1412"/>
      <c r="E310" s="1046"/>
      <c r="F310" s="1053"/>
      <c r="G310" s="1048"/>
      <c r="H310" s="1021"/>
      <c r="I310" s="1050">
        <f>IF(C310=0,0,VLOOKUP(C310,Tabla2[],3,FALSE))</f>
        <v>0</v>
      </c>
      <c r="J310" s="1024"/>
      <c r="K310" s="1157">
        <f t="shared" ref="K310" si="41">+F310*I310</f>
        <v>0</v>
      </c>
      <c r="L310" s="1052">
        <f t="shared" si="40"/>
        <v>0</v>
      </c>
      <c r="M310" s="1021"/>
      <c r="N310" s="1025"/>
      <c r="O310" s="1026"/>
      <c r="P310" s="1128"/>
    </row>
    <row r="311" spans="1:16" s="1131" customFormat="1" ht="17.25" thickBot="1" x14ac:dyDescent="0.35">
      <c r="A311" s="1020"/>
      <c r="B311" s="1022"/>
      <c r="C311" s="1021"/>
      <c r="D311" s="1021"/>
      <c r="E311" s="1022"/>
      <c r="F311" s="1022"/>
      <c r="G311" s="1023"/>
      <c r="H311" s="1021"/>
      <c r="I311" s="1024"/>
      <c r="J311" s="1024"/>
      <c r="K311" s="1024"/>
      <c r="L311" s="1021"/>
      <c r="M311" s="1021"/>
      <c r="N311" s="1025"/>
      <c r="O311" s="1026"/>
      <c r="P311" s="1128"/>
    </row>
    <row r="312" spans="1:16" s="1131" customFormat="1" ht="17.25" thickBot="1" x14ac:dyDescent="0.35">
      <c r="A312" s="1020"/>
      <c r="B312" s="1022"/>
      <c r="C312" s="1021"/>
      <c r="D312" s="1021"/>
      <c r="E312" s="1022"/>
      <c r="F312" s="1408" t="s">
        <v>346</v>
      </c>
      <c r="G312" s="1409"/>
      <c r="H312" s="1409"/>
      <c r="I312" s="1410"/>
      <c r="J312" s="1024"/>
      <c r="K312" s="1158">
        <f>+SUM(K308:K310)</f>
        <v>49</v>
      </c>
      <c r="L312" s="1055">
        <f>+SUM(L308:L310)</f>
        <v>801.15000000000009</v>
      </c>
      <c r="M312" s="1021"/>
      <c r="N312" s="1025"/>
      <c r="O312" s="1026"/>
      <c r="P312" s="1128"/>
    </row>
    <row r="313" spans="1:16" s="1131" customFormat="1" ht="16.5" x14ac:dyDescent="0.3">
      <c r="A313" s="1020"/>
      <c r="B313" s="1022"/>
      <c r="C313" s="1021"/>
      <c r="D313" s="1021"/>
      <c r="E313" s="1022"/>
      <c r="F313" s="1022"/>
      <c r="G313" s="1023"/>
      <c r="H313" s="1021"/>
      <c r="I313" s="1024"/>
      <c r="J313" s="1024"/>
      <c r="K313" s="1024"/>
      <c r="L313" s="1021"/>
      <c r="M313" s="1021"/>
      <c r="N313" s="1025"/>
      <c r="O313" s="1026"/>
      <c r="P313" s="1128"/>
    </row>
    <row r="314" spans="1:16" s="1131" customFormat="1" ht="15" customHeight="1" thickBot="1" x14ac:dyDescent="0.35">
      <c r="A314" s="1020"/>
      <c r="B314" s="1022"/>
      <c r="C314" s="1021"/>
      <c r="D314" s="1021"/>
      <c r="E314" s="1022"/>
      <c r="F314" s="1022"/>
      <c r="G314" s="1023"/>
      <c r="H314" s="1021"/>
      <c r="I314" s="1024"/>
      <c r="J314" s="1024"/>
      <c r="K314" s="1024"/>
      <c r="L314" s="1021"/>
      <c r="M314" s="1021"/>
      <c r="N314" s="1025"/>
      <c r="O314" s="1026"/>
      <c r="P314" s="1128"/>
    </row>
    <row r="315" spans="1:16" s="1131" customFormat="1" ht="17.25" thickBot="1" x14ac:dyDescent="0.35">
      <c r="A315" s="1020"/>
      <c r="B315" s="1022"/>
      <c r="C315" s="1021"/>
      <c r="D315" s="1021"/>
      <c r="E315" s="1022"/>
      <c r="F315" s="1408" t="s">
        <v>388</v>
      </c>
      <c r="G315" s="1409"/>
      <c r="H315" s="1409"/>
      <c r="I315" s="1410"/>
      <c r="J315" s="1024"/>
      <c r="K315" s="1158">
        <f>(+K295+K304+K312)</f>
        <v>200</v>
      </c>
      <c r="L315" s="1055">
        <f>(+L295+L304+L312)</f>
        <v>10578.45</v>
      </c>
      <c r="M315" s="1021"/>
      <c r="N315" s="1065"/>
      <c r="O315" s="1066"/>
      <c r="P315" s="1130"/>
    </row>
    <row r="316" spans="1:16" s="1131" customFormat="1" ht="7.5" customHeight="1" thickBot="1" x14ac:dyDescent="0.35">
      <c r="A316" s="1020"/>
      <c r="B316" s="1022"/>
      <c r="C316" s="1021"/>
      <c r="D316" s="1021"/>
      <c r="E316" s="1022"/>
      <c r="F316" s="1022"/>
      <c r="G316" s="1023"/>
      <c r="H316" s="1021"/>
      <c r="I316" s="1024"/>
      <c r="J316" s="1024"/>
      <c r="K316" s="1024"/>
      <c r="L316" s="1021"/>
      <c r="M316" s="1021"/>
      <c r="N316" s="1065"/>
      <c r="O316" s="1067"/>
      <c r="P316" s="1130"/>
    </row>
    <row r="317" spans="1:16" s="1131" customFormat="1" ht="17.25" thickBot="1" x14ac:dyDescent="0.35">
      <c r="A317" s="1020"/>
      <c r="B317" s="1022"/>
      <c r="C317" s="1021"/>
      <c r="D317" s="1021"/>
      <c r="E317" s="1022"/>
      <c r="F317" s="1408" t="s">
        <v>384</v>
      </c>
      <c r="G317" s="1409"/>
      <c r="H317" s="1409"/>
      <c r="I317" s="1410"/>
      <c r="J317" s="1024"/>
      <c r="K317" s="1158">
        <f>K315*$N$2</f>
        <v>80</v>
      </c>
      <c r="L317" s="1055">
        <f>L315*$N$2</f>
        <v>4231.38</v>
      </c>
      <c r="M317" s="1021"/>
      <c r="N317" s="1025"/>
      <c r="O317" s="1026"/>
      <c r="P317" s="1128"/>
    </row>
    <row r="318" spans="1:16" s="1131" customFormat="1" ht="7.5" customHeight="1" thickBot="1" x14ac:dyDescent="0.35">
      <c r="A318" s="1020"/>
      <c r="B318" s="1022"/>
      <c r="C318" s="1021"/>
      <c r="D318" s="1021"/>
      <c r="E318" s="1022"/>
      <c r="F318" s="1022"/>
      <c r="G318" s="1023"/>
      <c r="H318" s="1021"/>
      <c r="I318" s="1024"/>
      <c r="J318" s="1024"/>
      <c r="K318" s="1024"/>
      <c r="L318" s="1021"/>
      <c r="M318" s="1021"/>
      <c r="N318" s="1025"/>
      <c r="O318" s="1026"/>
      <c r="P318" s="1128"/>
    </row>
    <row r="319" spans="1:16" s="1131" customFormat="1" ht="17.25" thickBot="1" x14ac:dyDescent="0.35">
      <c r="A319" s="1020"/>
      <c r="B319" s="1022"/>
      <c r="C319" s="1021"/>
      <c r="D319" s="1021"/>
      <c r="E319" s="1022"/>
      <c r="F319" s="1408" t="s">
        <v>385</v>
      </c>
      <c r="G319" s="1409"/>
      <c r="H319" s="1409"/>
      <c r="I319" s="1410"/>
      <c r="J319" s="1024"/>
      <c r="K319" s="1158">
        <f>+K315+K317</f>
        <v>280</v>
      </c>
      <c r="L319" s="1055">
        <f>+L315+L317</f>
        <v>14809.830000000002</v>
      </c>
      <c r="M319" s="1021"/>
      <c r="N319" s="1025"/>
      <c r="O319" s="1026"/>
      <c r="P319" s="1128"/>
    </row>
    <row r="320" spans="1:16" s="1131" customFormat="1" ht="17.25" thickBot="1" x14ac:dyDescent="0.35">
      <c r="A320" s="1020"/>
      <c r="B320" s="1022"/>
      <c r="C320" s="1021"/>
      <c r="D320" s="1021"/>
      <c r="E320" s="1022"/>
      <c r="F320" s="1061"/>
      <c r="G320" s="1062"/>
      <c r="H320" s="1063"/>
      <c r="I320" s="1064"/>
      <c r="J320" s="1024"/>
      <c r="K320" s="1159"/>
      <c r="L320" s="1068">
        <f>L319/I279</f>
        <v>905.80000000000007</v>
      </c>
      <c r="M320" s="1069">
        <f>(K319-L320)*I279</f>
        <v>-10231.830000000002</v>
      </c>
      <c r="N320" s="1025"/>
      <c r="O320" s="1026"/>
      <c r="P320" s="1128"/>
    </row>
    <row r="321" spans="1:17" s="1131" customFormat="1" ht="16.5" x14ac:dyDescent="0.3">
      <c r="A321" s="1020"/>
      <c r="B321" s="1022"/>
      <c r="C321" s="1021"/>
      <c r="D321" s="1021"/>
      <c r="E321" s="1022"/>
      <c r="F321" s="1061"/>
      <c r="G321" s="1062"/>
      <c r="H321" s="1063"/>
      <c r="I321" s="1064"/>
      <c r="J321" s="1024"/>
      <c r="K321" s="1160"/>
      <c r="L321" s="1070"/>
      <c r="M321" s="1071"/>
      <c r="N321" s="1072"/>
      <c r="O321" s="1026"/>
      <c r="P321" s="1128"/>
    </row>
    <row r="322" spans="1:17" ht="16.5" x14ac:dyDescent="0.3">
      <c r="A322" s="1020"/>
      <c r="B322" s="1106"/>
      <c r="C322" s="1152"/>
      <c r="D322" s="1152"/>
      <c r="E322" s="1022"/>
      <c r="F322" s="1022"/>
      <c r="G322" s="1023"/>
      <c r="H322" s="1021"/>
      <c r="I322" s="1024"/>
      <c r="J322" s="1024"/>
      <c r="K322" s="1024"/>
      <c r="L322" s="1021"/>
      <c r="M322" s="1021"/>
      <c r="N322" s="1025"/>
      <c r="O322" s="1026"/>
      <c r="P322" s="1128"/>
    </row>
    <row r="323" spans="1:17" ht="16.5" x14ac:dyDescent="0.3">
      <c r="A323" s="1020"/>
      <c r="B323" s="1105" t="s">
        <v>379</v>
      </c>
      <c r="C323" s="1038"/>
      <c r="D323" s="1414" t="s">
        <v>341</v>
      </c>
      <c r="E323" s="1414"/>
      <c r="F323" s="1414"/>
      <c r="G323" s="1414"/>
      <c r="H323" s="1038"/>
      <c r="I323" s="1039" t="s">
        <v>25</v>
      </c>
      <c r="J323" s="1040"/>
      <c r="K323" s="1039" t="s">
        <v>24</v>
      </c>
      <c r="L323" s="1021"/>
      <c r="M323" s="1021"/>
      <c r="N323" s="1025"/>
      <c r="O323" s="1026"/>
      <c r="P323" s="1128"/>
    </row>
    <row r="324" spans="1:17" s="1037" customFormat="1" ht="30.75" customHeight="1" x14ac:dyDescent="0.25">
      <c r="A324" s="1033"/>
      <c r="B324" s="1074">
        <f>'(01)A. TRABAJO EXTRA.'!B115</f>
        <v>0</v>
      </c>
      <c r="C324" s="1034"/>
      <c r="D324" s="1428" t="str">
        <f>'(01)A. TRABAJO EXTRA.'!C115</f>
        <v>COLUMNA (0.15m x 0.20m + 6 NO. 3 + EST NO. 2 @ 0.10m)</v>
      </c>
      <c r="E324" s="1429"/>
      <c r="F324" s="1429"/>
      <c r="G324" s="1429"/>
      <c r="H324" s="1075"/>
      <c r="I324" s="1074">
        <f>'(01)A. TRABAJO EXTRA.'!G115</f>
        <v>24.8</v>
      </c>
      <c r="J324" s="1076"/>
      <c r="K324" s="1155" t="str">
        <f>'(01)A. TRABAJO EXTRA.'!F115</f>
        <v>ml</v>
      </c>
      <c r="L324" s="1034"/>
      <c r="M324" s="1034"/>
      <c r="N324" s="1035"/>
      <c r="O324" s="1036"/>
      <c r="P324" s="1129"/>
      <c r="Q324" s="1132"/>
    </row>
    <row r="325" spans="1:17" ht="17.25" thickBot="1" x14ac:dyDescent="0.35">
      <c r="A325" s="1020"/>
      <c r="B325" s="1022"/>
      <c r="C325" s="1021"/>
      <c r="D325" s="1021"/>
      <c r="E325" s="1022"/>
      <c r="F325" s="1022"/>
      <c r="G325" s="1023"/>
      <c r="H325" s="1021"/>
      <c r="I325" s="1024"/>
      <c r="J325" s="1024"/>
      <c r="K325" s="1024"/>
      <c r="L325" s="1021"/>
      <c r="M325" s="1021"/>
      <c r="N325" s="1025"/>
      <c r="O325" s="1026"/>
      <c r="P325" s="1128"/>
    </row>
    <row r="326" spans="1:17" ht="17.25" thickBot="1" x14ac:dyDescent="0.35">
      <c r="A326" s="1020"/>
      <c r="B326" s="1389" t="s">
        <v>343</v>
      </c>
      <c r="C326" s="1390"/>
      <c r="D326" s="1390"/>
      <c r="E326" s="1390"/>
      <c r="F326" s="1390"/>
      <c r="G326" s="1391"/>
      <c r="H326" s="1021"/>
      <c r="I326" s="1024"/>
      <c r="J326" s="1024"/>
      <c r="K326" s="1024"/>
      <c r="L326" s="1021"/>
      <c r="M326" s="1021"/>
      <c r="N326" s="1025"/>
      <c r="O326" s="1026"/>
      <c r="P326" s="1128"/>
    </row>
    <row r="327" spans="1:17" ht="16.5" x14ac:dyDescent="0.3">
      <c r="A327" s="1020"/>
      <c r="B327" s="1042" t="s">
        <v>49</v>
      </c>
      <c r="C327" s="1406" t="s">
        <v>341</v>
      </c>
      <c r="D327" s="1407"/>
      <c r="E327" s="1041" t="s">
        <v>380</v>
      </c>
      <c r="F327" s="1042" t="s">
        <v>25</v>
      </c>
      <c r="G327" s="1043" t="s">
        <v>24</v>
      </c>
      <c r="H327" s="1044"/>
      <c r="I327" s="1039" t="s">
        <v>342</v>
      </c>
      <c r="J327" s="1040"/>
      <c r="K327" s="1156" t="s">
        <v>27</v>
      </c>
      <c r="L327" s="1045" t="s">
        <v>381</v>
      </c>
      <c r="M327" s="1021"/>
      <c r="N327" s="1025"/>
      <c r="O327" s="1026"/>
      <c r="P327" s="1128"/>
    </row>
    <row r="328" spans="1:17" ht="16.5" x14ac:dyDescent="0.3">
      <c r="A328" s="1020"/>
      <c r="B328" s="1060">
        <v>1</v>
      </c>
      <c r="C328" s="1402" t="s">
        <v>408</v>
      </c>
      <c r="D328" s="1403"/>
      <c r="E328" s="1046">
        <f>I324</f>
        <v>24.8</v>
      </c>
      <c r="F328" s="1047">
        <v>0.6</v>
      </c>
      <c r="G328" s="1048" t="str">
        <f>IF(C328=0,0,VLOOKUP(C328,Tabla1[],2,FALSE))</f>
        <v>Varilla</v>
      </c>
      <c r="H328" s="1049"/>
      <c r="I328" s="1050">
        <f>IF(C328=0,0,VLOOKUP(C328,Tabla1[],3,FALSE))</f>
        <v>40</v>
      </c>
      <c r="J328" s="1051"/>
      <c r="K328" s="1157">
        <f>+F328*I328</f>
        <v>24</v>
      </c>
      <c r="L328" s="1052">
        <f>E328*I328</f>
        <v>992</v>
      </c>
      <c r="M328" s="1021"/>
      <c r="N328" s="1025"/>
      <c r="O328" s="1026"/>
      <c r="P328" s="1128"/>
    </row>
    <row r="329" spans="1:17" ht="16.5" x14ac:dyDescent="0.3">
      <c r="A329" s="1020"/>
      <c r="B329" s="1060">
        <v>2</v>
      </c>
      <c r="C329" s="1402" t="s">
        <v>418</v>
      </c>
      <c r="D329" s="1403"/>
      <c r="E329" s="1046">
        <f>I324*0.9</f>
        <v>22.32</v>
      </c>
      <c r="F329" s="1047">
        <v>0.3</v>
      </c>
      <c r="G329" s="1048" t="str">
        <f>IF(C329=0,0,VLOOKUP(C329,Tabla1[],2,FALSE))</f>
        <v>Varilla</v>
      </c>
      <c r="H329" s="1049"/>
      <c r="I329" s="1050">
        <f>IF(C329=0,0,VLOOKUP(C329,Tabla1[],3,FALSE))</f>
        <v>20</v>
      </c>
      <c r="J329" s="1051"/>
      <c r="K329" s="1157">
        <f t="shared" ref="K329:K335" si="42">+F329*I329</f>
        <v>6</v>
      </c>
      <c r="L329" s="1052">
        <f t="shared" ref="L329:L335" si="43">E329*I329</f>
        <v>446.4</v>
      </c>
      <c r="M329" s="1021"/>
      <c r="N329" s="1025"/>
      <c r="O329" s="1026"/>
      <c r="P329" s="1128"/>
    </row>
    <row r="330" spans="1:17" ht="16.5" x14ac:dyDescent="0.3">
      <c r="A330" s="1020"/>
      <c r="B330" s="1060">
        <v>3</v>
      </c>
      <c r="C330" s="1415" t="s">
        <v>531</v>
      </c>
      <c r="D330" s="1405"/>
      <c r="E330" s="1046">
        <f>I324*0.04</f>
        <v>0.9920000000000001</v>
      </c>
      <c r="F330" s="1047">
        <v>0.2</v>
      </c>
      <c r="G330" s="1048" t="str">
        <f>IF(C330=0,0,VLOOKUP(C330,Tabla1[],2,FALSE))</f>
        <v>Saco</v>
      </c>
      <c r="H330" s="1049"/>
      <c r="I330" s="1050">
        <f>IF(C330=0,0,VLOOKUP(C330,Tabla1[],3,FALSE))</f>
        <v>80</v>
      </c>
      <c r="J330" s="1051"/>
      <c r="K330" s="1157">
        <f t="shared" si="42"/>
        <v>16</v>
      </c>
      <c r="L330" s="1052">
        <f t="shared" si="43"/>
        <v>79.360000000000014</v>
      </c>
      <c r="M330" s="1021"/>
      <c r="N330" s="1025"/>
      <c r="O330" s="1026"/>
      <c r="P330" s="1128"/>
    </row>
    <row r="331" spans="1:17" ht="16.5" x14ac:dyDescent="0.3">
      <c r="A331" s="1020"/>
      <c r="B331" s="1060">
        <v>4</v>
      </c>
      <c r="C331" s="1404" t="s">
        <v>463</v>
      </c>
      <c r="D331" s="1405"/>
      <c r="E331" s="1046">
        <f>I324*0.04</f>
        <v>0.9920000000000001</v>
      </c>
      <c r="F331" s="1047">
        <v>0.01</v>
      </c>
      <c r="G331" s="1048" t="str">
        <f>IF(C331=0,0,VLOOKUP(C331,Tabla1[],2,FALSE))</f>
        <v>m³</v>
      </c>
      <c r="H331" s="1049"/>
      <c r="I331" s="1050">
        <f>IF(C331=0,0,VLOOKUP(C331,Tabla1[],3,FALSE))</f>
        <v>250</v>
      </c>
      <c r="J331" s="1051"/>
      <c r="K331" s="1157">
        <f t="shared" si="42"/>
        <v>2.5</v>
      </c>
      <c r="L331" s="1052">
        <f t="shared" si="43"/>
        <v>248.00000000000003</v>
      </c>
      <c r="M331" s="1021"/>
      <c r="N331" s="1025"/>
      <c r="O331" s="1026"/>
      <c r="P331" s="1128"/>
    </row>
    <row r="332" spans="1:17" ht="16.5" x14ac:dyDescent="0.3">
      <c r="A332" s="1020"/>
      <c r="B332" s="1060">
        <v>5</v>
      </c>
      <c r="C332" s="1404" t="s">
        <v>659</v>
      </c>
      <c r="D332" s="1405"/>
      <c r="E332" s="1046">
        <f>I324*25</f>
        <v>620</v>
      </c>
      <c r="F332" s="1047">
        <v>0.01</v>
      </c>
      <c r="G332" s="1048" t="str">
        <f>IF(C332=0,0,VLOOKUP(C332,Tabla1[],2,FALSE))</f>
        <v>m³</v>
      </c>
      <c r="H332" s="1049"/>
      <c r="I332" s="1050">
        <f>IF(C332=0,0,VLOOKUP(C332,Tabla1[],3,FALSE))</f>
        <v>250</v>
      </c>
      <c r="J332" s="1051"/>
      <c r="K332" s="1157">
        <f t="shared" si="42"/>
        <v>2.5</v>
      </c>
      <c r="L332" s="1052">
        <f t="shared" si="43"/>
        <v>155000</v>
      </c>
      <c r="M332" s="1021"/>
      <c r="N332" s="1025"/>
      <c r="O332" s="1026"/>
      <c r="P332" s="1128"/>
    </row>
    <row r="333" spans="1:17" ht="16.5" x14ac:dyDescent="0.3">
      <c r="A333" s="1020"/>
      <c r="B333" s="1060">
        <v>6</v>
      </c>
      <c r="C333" s="1434" t="s">
        <v>443</v>
      </c>
      <c r="D333" s="1434"/>
      <c r="E333" s="1046">
        <f>I324*8</f>
        <v>198.4</v>
      </c>
      <c r="F333" s="1047">
        <v>0.1</v>
      </c>
      <c r="G333" s="1048" t="str">
        <f>IF(C333=0,0,VLOOKUP(C333,Tabla1[],2,FALSE))</f>
        <v>Libra</v>
      </c>
      <c r="H333" s="1049"/>
      <c r="I333" s="1050">
        <f>IF(C333=0,0,VLOOKUP(C333,Tabla1[],3,FALSE))</f>
        <v>7</v>
      </c>
      <c r="J333" s="1051"/>
      <c r="K333" s="1157">
        <f t="shared" si="42"/>
        <v>0.70000000000000007</v>
      </c>
      <c r="L333" s="1052">
        <f t="shared" si="43"/>
        <v>1388.8</v>
      </c>
      <c r="M333" s="1021"/>
      <c r="N333" s="1025"/>
      <c r="O333" s="1026"/>
      <c r="P333" s="1128"/>
    </row>
    <row r="334" spans="1:17" ht="16.5" x14ac:dyDescent="0.3">
      <c r="A334" s="1020"/>
      <c r="B334" s="1060">
        <v>7</v>
      </c>
      <c r="C334" s="1434" t="s">
        <v>549</v>
      </c>
      <c r="D334" s="1434"/>
      <c r="E334" s="1046">
        <f>I324*50</f>
        <v>1240</v>
      </c>
      <c r="F334" s="1047">
        <v>0.13</v>
      </c>
      <c r="G334" s="1048" t="str">
        <f>IF(C334=0,0,VLOOKUP(C334,Tabla1[],2,FALSE))</f>
        <v>Libra</v>
      </c>
      <c r="H334" s="1049"/>
      <c r="I334" s="1050">
        <f>IF(C334=0,0,VLOOKUP(C334,Tabla1[],3,FALSE))</f>
        <v>10</v>
      </c>
      <c r="J334" s="1051"/>
      <c r="K334" s="1157">
        <f t="shared" si="42"/>
        <v>1.3</v>
      </c>
      <c r="L334" s="1052">
        <f t="shared" si="43"/>
        <v>12400</v>
      </c>
      <c r="M334" s="1021"/>
      <c r="N334" s="1025"/>
      <c r="O334" s="1026"/>
      <c r="P334" s="1128"/>
    </row>
    <row r="335" spans="1:17" ht="16.5" x14ac:dyDescent="0.3">
      <c r="A335" s="1020"/>
      <c r="B335" s="1060">
        <v>8</v>
      </c>
      <c r="C335" s="1434" t="s">
        <v>640</v>
      </c>
      <c r="D335" s="1434"/>
      <c r="E335" s="1046">
        <f>I324*1.7</f>
        <v>42.16</v>
      </c>
      <c r="F335" s="1047">
        <v>3</v>
      </c>
      <c r="G335" s="1048" t="str">
        <f>IF(C335=0,0,VLOOKUP(C335,Tabla1[],2,FALSE))</f>
        <v>pt</v>
      </c>
      <c r="H335" s="1049"/>
      <c r="I335" s="1050">
        <f>IF(C335=0,0,VLOOKUP(C335,Tabla1[],3,FALSE))</f>
        <v>10</v>
      </c>
      <c r="J335" s="1051"/>
      <c r="K335" s="1157">
        <f t="shared" si="42"/>
        <v>30</v>
      </c>
      <c r="L335" s="1052">
        <f t="shared" si="43"/>
        <v>421.59999999999997</v>
      </c>
      <c r="M335" s="1021"/>
      <c r="N335" s="1025"/>
      <c r="O335" s="1026"/>
      <c r="P335" s="1128"/>
    </row>
    <row r="336" spans="1:17" ht="17.25" thickBot="1" x14ac:dyDescent="0.35">
      <c r="A336" s="1020"/>
      <c r="B336" s="1022"/>
      <c r="C336" s="1021"/>
      <c r="D336" s="1021"/>
      <c r="E336" s="1022"/>
      <c r="F336" s="1022"/>
      <c r="G336" s="1023"/>
      <c r="H336" s="1021"/>
      <c r="I336" s="1024"/>
      <c r="J336" s="1024"/>
      <c r="K336" s="1024"/>
      <c r="L336" s="1021"/>
      <c r="M336" s="1021"/>
      <c r="N336" s="1025"/>
      <c r="O336" s="1026"/>
      <c r="P336" s="1128"/>
    </row>
    <row r="337" spans="1:16" ht="17.25" thickBot="1" x14ac:dyDescent="0.35">
      <c r="A337" s="1020"/>
      <c r="B337" s="1022"/>
      <c r="C337" s="1021"/>
      <c r="D337" s="1021"/>
      <c r="E337" s="1022"/>
      <c r="F337" s="1408" t="s">
        <v>344</v>
      </c>
      <c r="G337" s="1409"/>
      <c r="H337" s="1409"/>
      <c r="I337" s="1410"/>
      <c r="J337" s="1024"/>
      <c r="K337" s="1158">
        <f>+SUM(K328:K335)</f>
        <v>83</v>
      </c>
      <c r="L337" s="1055">
        <f>+SUM(L328:L335)</f>
        <v>170976.16</v>
      </c>
      <c r="M337" s="1021"/>
      <c r="N337" s="1025"/>
      <c r="O337" s="1026"/>
      <c r="P337" s="1128"/>
    </row>
    <row r="338" spans="1:16" s="1131" customFormat="1" ht="17.25" thickBot="1" x14ac:dyDescent="0.35">
      <c r="A338" s="1020"/>
      <c r="B338" s="1022"/>
      <c r="C338" s="1021"/>
      <c r="D338" s="1021"/>
      <c r="E338" s="1022"/>
      <c r="F338" s="1022"/>
      <c r="G338" s="1023"/>
      <c r="H338" s="1021"/>
      <c r="I338" s="1024"/>
      <c r="J338" s="1024"/>
      <c r="K338" s="1024"/>
      <c r="L338" s="1021"/>
      <c r="M338" s="1021"/>
      <c r="N338" s="1025"/>
      <c r="O338" s="1026"/>
      <c r="P338" s="1128"/>
    </row>
    <row r="339" spans="1:16" s="1131" customFormat="1" ht="17.25" thickBot="1" x14ac:dyDescent="0.35">
      <c r="A339" s="1020"/>
      <c r="B339" s="1389" t="s">
        <v>382</v>
      </c>
      <c r="C339" s="1390"/>
      <c r="D339" s="1390"/>
      <c r="E339" s="1390"/>
      <c r="F339" s="1390"/>
      <c r="G339" s="1391"/>
      <c r="H339" s="1021"/>
      <c r="I339" s="1024"/>
      <c r="J339" s="1024"/>
      <c r="K339" s="1024"/>
      <c r="L339" s="1021"/>
      <c r="M339" s="1021"/>
      <c r="N339" s="1025"/>
      <c r="O339" s="1026"/>
      <c r="P339" s="1128"/>
    </row>
    <row r="340" spans="1:16" s="1131" customFormat="1" ht="16.5" x14ac:dyDescent="0.3">
      <c r="A340" s="1020"/>
      <c r="B340" s="1056" t="s">
        <v>49</v>
      </c>
      <c r="C340" s="1392" t="s">
        <v>341</v>
      </c>
      <c r="D340" s="1393"/>
      <c r="E340" s="1041" t="s">
        <v>380</v>
      </c>
      <c r="F340" s="1056" t="s">
        <v>25</v>
      </c>
      <c r="G340" s="1043" t="s">
        <v>24</v>
      </c>
      <c r="H340" s="1038"/>
      <c r="I340" s="1039" t="s">
        <v>342</v>
      </c>
      <c r="J340" s="1040"/>
      <c r="K340" s="1039" t="s">
        <v>27</v>
      </c>
      <c r="L340" s="1045" t="s">
        <v>381</v>
      </c>
      <c r="M340" s="1021"/>
      <c r="N340" s="1025"/>
      <c r="O340" s="1026"/>
      <c r="P340" s="1128"/>
    </row>
    <row r="341" spans="1:16" s="1131" customFormat="1" ht="16.5" x14ac:dyDescent="0.3">
      <c r="A341" s="1020"/>
      <c r="B341" s="1060"/>
      <c r="C341" s="1382"/>
      <c r="D341" s="1383"/>
      <c r="E341" s="1046"/>
      <c r="F341" s="1047"/>
      <c r="G341" s="1048"/>
      <c r="H341" s="1049"/>
      <c r="I341" s="1050">
        <f>IF(C341=0,0,VLOOKUP(C341,Tabla3[],3,FALSE))</f>
        <v>0</v>
      </c>
      <c r="J341" s="1024"/>
      <c r="K341" s="1157">
        <f>+F341*I341</f>
        <v>0</v>
      </c>
      <c r="L341" s="1052">
        <f>E341*I341</f>
        <v>0</v>
      </c>
      <c r="M341" s="1021"/>
      <c r="N341" s="1025"/>
      <c r="O341" s="1026"/>
      <c r="P341" s="1128"/>
    </row>
    <row r="342" spans="1:16" s="1131" customFormat="1" ht="16.5" x14ac:dyDescent="0.3">
      <c r="A342" s="1020"/>
      <c r="B342" s="1060"/>
      <c r="C342" s="1382"/>
      <c r="D342" s="1383"/>
      <c r="E342" s="1057"/>
      <c r="F342" s="1053"/>
      <c r="G342" s="1054"/>
      <c r="H342" s="1021"/>
      <c r="I342" s="1050">
        <f>IF(C342=0,0,VLOOKUP(C342,Tabla3[],3,FALSE))</f>
        <v>0</v>
      </c>
      <c r="J342" s="1024"/>
      <c r="K342" s="1157">
        <f t="shared" ref="K342:K344" si="44">+F342*I342</f>
        <v>0</v>
      </c>
      <c r="L342" s="1052">
        <f t="shared" ref="L342:L344" si="45">E342*I342</f>
        <v>0</v>
      </c>
      <c r="M342" s="1021"/>
      <c r="N342" s="1025"/>
      <c r="O342" s="1026"/>
      <c r="P342" s="1128"/>
    </row>
    <row r="343" spans="1:16" s="1131" customFormat="1" ht="16.5" x14ac:dyDescent="0.3">
      <c r="A343" s="1020"/>
      <c r="B343" s="1060"/>
      <c r="C343" s="1382"/>
      <c r="D343" s="1383"/>
      <c r="E343" s="1057"/>
      <c r="F343" s="1053"/>
      <c r="G343" s="1054"/>
      <c r="H343" s="1021"/>
      <c r="I343" s="1050">
        <f>IF(C343=0,0,VLOOKUP(C343,Tabla3[],3,FALSE))</f>
        <v>0</v>
      </c>
      <c r="J343" s="1024"/>
      <c r="K343" s="1157">
        <f t="shared" si="44"/>
        <v>0</v>
      </c>
      <c r="L343" s="1052">
        <f t="shared" si="45"/>
        <v>0</v>
      </c>
      <c r="M343" s="1021"/>
      <c r="N343" s="1025"/>
      <c r="O343" s="1026"/>
      <c r="P343" s="1128"/>
    </row>
    <row r="344" spans="1:16" s="1131" customFormat="1" ht="16.5" x14ac:dyDescent="0.3">
      <c r="A344" s="1020"/>
      <c r="B344" s="1060"/>
      <c r="C344" s="1384"/>
      <c r="D344" s="1385"/>
      <c r="E344" s="1057"/>
      <c r="F344" s="1053"/>
      <c r="G344" s="1054"/>
      <c r="H344" s="1021"/>
      <c r="I344" s="1050">
        <f>IF(C344=0,0,VLOOKUP(C344,Tabla3[],3,FALSE))</f>
        <v>0</v>
      </c>
      <c r="J344" s="1024"/>
      <c r="K344" s="1157">
        <f t="shared" si="44"/>
        <v>0</v>
      </c>
      <c r="L344" s="1052">
        <f t="shared" si="45"/>
        <v>0</v>
      </c>
      <c r="M344" s="1021"/>
      <c r="N344" s="1025"/>
      <c r="O344" s="1026"/>
      <c r="P344" s="1128"/>
    </row>
    <row r="345" spans="1:16" s="1131" customFormat="1" ht="17.25" thickBot="1" x14ac:dyDescent="0.35">
      <c r="A345" s="1020"/>
      <c r="B345" s="1022"/>
      <c r="C345" s="1021"/>
      <c r="D345" s="1021"/>
      <c r="E345" s="1022"/>
      <c r="F345" s="1022"/>
      <c r="G345" s="1023"/>
      <c r="H345" s="1021"/>
      <c r="I345" s="1024"/>
      <c r="J345" s="1024"/>
      <c r="K345" s="1024"/>
      <c r="L345" s="1021"/>
      <c r="M345" s="1021"/>
      <c r="N345" s="1025"/>
      <c r="O345" s="1026"/>
      <c r="P345" s="1128"/>
    </row>
    <row r="346" spans="1:16" s="1131" customFormat="1" ht="17.25" thickBot="1" x14ac:dyDescent="0.35">
      <c r="A346" s="1020"/>
      <c r="B346" s="1022"/>
      <c r="C346" s="1021"/>
      <c r="D346" s="1021"/>
      <c r="E346" s="1022"/>
      <c r="F346" s="1408" t="s">
        <v>387</v>
      </c>
      <c r="G346" s="1409"/>
      <c r="H346" s="1409"/>
      <c r="I346" s="1410"/>
      <c r="J346" s="1024"/>
      <c r="K346" s="1158">
        <f>+SUM(K341:K344)</f>
        <v>0</v>
      </c>
      <c r="L346" s="1055">
        <f>+SUM(L341:L344)</f>
        <v>0</v>
      </c>
      <c r="M346" s="1021"/>
      <c r="N346" s="1025"/>
      <c r="O346" s="1026"/>
      <c r="P346" s="1128"/>
    </row>
    <row r="347" spans="1:16" s="1131" customFormat="1" ht="17.25" thickBot="1" x14ac:dyDescent="0.35">
      <c r="A347" s="1020"/>
      <c r="B347" s="1022"/>
      <c r="C347" s="1021"/>
      <c r="D347" s="1021"/>
      <c r="E347" s="1022"/>
      <c r="F347" s="1022"/>
      <c r="G347" s="1023"/>
      <c r="H347" s="1021"/>
      <c r="I347" s="1024"/>
      <c r="J347" s="1024"/>
      <c r="K347" s="1024"/>
      <c r="L347" s="1021"/>
      <c r="M347" s="1021"/>
      <c r="N347" s="1025"/>
      <c r="O347" s="1026"/>
      <c r="P347" s="1128"/>
    </row>
    <row r="348" spans="1:16" s="1131" customFormat="1" ht="17.25" thickBot="1" x14ac:dyDescent="0.35">
      <c r="A348" s="1020"/>
      <c r="B348" s="1389" t="s">
        <v>345</v>
      </c>
      <c r="C348" s="1390"/>
      <c r="D348" s="1390"/>
      <c r="E348" s="1390"/>
      <c r="F348" s="1390"/>
      <c r="G348" s="1391"/>
      <c r="H348" s="1021"/>
      <c r="I348" s="1024"/>
      <c r="J348" s="1024"/>
      <c r="K348" s="1024"/>
      <c r="L348" s="1021"/>
      <c r="M348" s="1021"/>
      <c r="N348" s="1025"/>
      <c r="O348" s="1026"/>
      <c r="P348" s="1128"/>
    </row>
    <row r="349" spans="1:16" s="1131" customFormat="1" ht="16.5" x14ac:dyDescent="0.3">
      <c r="A349" s="1020"/>
      <c r="B349" s="1056" t="s">
        <v>49</v>
      </c>
      <c r="C349" s="1392" t="s">
        <v>341</v>
      </c>
      <c r="D349" s="1393"/>
      <c r="E349" s="1041" t="s">
        <v>380</v>
      </c>
      <c r="F349" s="1056" t="s">
        <v>25</v>
      </c>
      <c r="G349" s="1043" t="s">
        <v>24</v>
      </c>
      <c r="H349" s="1038"/>
      <c r="I349" s="1039" t="s">
        <v>342</v>
      </c>
      <c r="J349" s="1040"/>
      <c r="K349" s="1039" t="s">
        <v>27</v>
      </c>
      <c r="L349" s="1045" t="s">
        <v>381</v>
      </c>
      <c r="M349" s="1021"/>
      <c r="N349" s="1025"/>
      <c r="O349" s="1026"/>
      <c r="P349" s="1128"/>
    </row>
    <row r="350" spans="1:16" s="1131" customFormat="1" ht="16.5" x14ac:dyDescent="0.3">
      <c r="A350" s="1020"/>
      <c r="B350" s="1060">
        <v>1</v>
      </c>
      <c r="C350" s="1394" t="s">
        <v>413</v>
      </c>
      <c r="D350" s="1394"/>
      <c r="E350" s="1046">
        <f>I324</f>
        <v>24.8</v>
      </c>
      <c r="F350" s="1047">
        <f>ROUND(E350/I324,2)</f>
        <v>1</v>
      </c>
      <c r="G350" s="1048" t="str">
        <f>IF(C350=0,0,VLOOKUP(C350,Tabla2[],2,FALSE))</f>
        <v>ml</v>
      </c>
      <c r="H350" s="1049"/>
      <c r="I350" s="1050">
        <f>IF(C350=0,0,VLOOKUP(C350,Tabla2[],3,FALSE))+42</f>
        <v>92</v>
      </c>
      <c r="J350" s="1024"/>
      <c r="K350" s="1157">
        <f>+F350*I350</f>
        <v>92</v>
      </c>
      <c r="L350" s="1052">
        <f>E350*I350</f>
        <v>2281.6</v>
      </c>
      <c r="M350" s="1021"/>
      <c r="N350" s="1025"/>
      <c r="O350" s="1026"/>
      <c r="P350" s="1128"/>
    </row>
    <row r="351" spans="1:16" s="1131" customFormat="1" ht="16.5" x14ac:dyDescent="0.3">
      <c r="A351" s="1020"/>
      <c r="B351" s="1060"/>
      <c r="C351" s="1411"/>
      <c r="D351" s="1411"/>
      <c r="E351" s="1046"/>
      <c r="F351" s="1047"/>
      <c r="G351" s="1048"/>
      <c r="H351" s="1021"/>
      <c r="I351" s="1050">
        <f>IF(C351=0,0,VLOOKUP(C351,Tabla2[],3,FALSE))</f>
        <v>0</v>
      </c>
      <c r="J351" s="1024"/>
      <c r="K351" s="1157">
        <f>+F351*I351</f>
        <v>0</v>
      </c>
      <c r="L351" s="1052">
        <f t="shared" ref="L351:L352" si="46">E351*I351</f>
        <v>0</v>
      </c>
      <c r="M351" s="1021"/>
      <c r="N351" s="1025"/>
      <c r="O351" s="1026"/>
      <c r="P351" s="1128"/>
    </row>
    <row r="352" spans="1:16" s="1131" customFormat="1" ht="16.5" x14ac:dyDescent="0.3">
      <c r="A352" s="1020"/>
      <c r="B352" s="1060"/>
      <c r="C352" s="1412"/>
      <c r="D352" s="1412"/>
      <c r="E352" s="1046"/>
      <c r="F352" s="1053"/>
      <c r="G352" s="1048"/>
      <c r="H352" s="1021"/>
      <c r="I352" s="1050">
        <f>IF(C352=0,0,VLOOKUP(C352,Tabla2[],3,FALSE))</f>
        <v>0</v>
      </c>
      <c r="J352" s="1024"/>
      <c r="K352" s="1157">
        <f t="shared" ref="K352" si="47">+F352*I352</f>
        <v>0</v>
      </c>
      <c r="L352" s="1052">
        <f t="shared" si="46"/>
        <v>0</v>
      </c>
      <c r="M352" s="1021"/>
      <c r="N352" s="1025"/>
      <c r="O352" s="1026"/>
      <c r="P352" s="1128"/>
    </row>
    <row r="353" spans="1:17" s="1131" customFormat="1" ht="17.25" thickBot="1" x14ac:dyDescent="0.35">
      <c r="A353" s="1020"/>
      <c r="B353" s="1022"/>
      <c r="C353" s="1021"/>
      <c r="D353" s="1021"/>
      <c r="E353" s="1022"/>
      <c r="F353" s="1022"/>
      <c r="G353" s="1023"/>
      <c r="H353" s="1021"/>
      <c r="I353" s="1024"/>
      <c r="J353" s="1024"/>
      <c r="K353" s="1024"/>
      <c r="L353" s="1021"/>
      <c r="M353" s="1021"/>
      <c r="N353" s="1025"/>
      <c r="O353" s="1026"/>
      <c r="P353" s="1128"/>
    </row>
    <row r="354" spans="1:17" ht="17.25" thickBot="1" x14ac:dyDescent="0.35">
      <c r="A354" s="1020"/>
      <c r="B354" s="1022"/>
      <c r="C354" s="1021"/>
      <c r="D354" s="1021"/>
      <c r="E354" s="1022"/>
      <c r="F354" s="1408" t="s">
        <v>346</v>
      </c>
      <c r="G354" s="1409"/>
      <c r="H354" s="1409"/>
      <c r="I354" s="1410"/>
      <c r="J354" s="1024"/>
      <c r="K354" s="1158">
        <f>+SUM(K350:K352)</f>
        <v>92</v>
      </c>
      <c r="L354" s="1055">
        <f>+SUM(L350:L352)</f>
        <v>2281.6</v>
      </c>
      <c r="M354" s="1021"/>
      <c r="N354" s="1025"/>
      <c r="O354" s="1026"/>
      <c r="P354" s="1128"/>
    </row>
    <row r="355" spans="1:17" ht="16.5" x14ac:dyDescent="0.3">
      <c r="A355" s="1020"/>
      <c r="B355" s="1022"/>
      <c r="C355" s="1021"/>
      <c r="D355" s="1021"/>
      <c r="E355" s="1022"/>
      <c r="F355" s="1022"/>
      <c r="G355" s="1023"/>
      <c r="H355" s="1021"/>
      <c r="I355" s="1024"/>
      <c r="J355" s="1024"/>
      <c r="K355" s="1024"/>
      <c r="L355" s="1021"/>
      <c r="M355" s="1021"/>
      <c r="N355" s="1025"/>
      <c r="O355" s="1026"/>
      <c r="P355" s="1128"/>
    </row>
    <row r="356" spans="1:17" ht="15" customHeight="1" thickBot="1" x14ac:dyDescent="0.35">
      <c r="A356" s="1020"/>
      <c r="B356" s="1022"/>
      <c r="C356" s="1021"/>
      <c r="D356" s="1021"/>
      <c r="E356" s="1022"/>
      <c r="F356" s="1022"/>
      <c r="G356" s="1023"/>
      <c r="H356" s="1021"/>
      <c r="I356" s="1024"/>
      <c r="J356" s="1024"/>
      <c r="K356" s="1024"/>
      <c r="L356" s="1021"/>
      <c r="M356" s="1021"/>
      <c r="N356" s="1025"/>
      <c r="O356" s="1026"/>
      <c r="P356" s="1128"/>
    </row>
    <row r="357" spans="1:17" ht="17.25" thickBot="1" x14ac:dyDescent="0.35">
      <c r="A357" s="1020"/>
      <c r="B357" s="1022"/>
      <c r="C357" s="1021"/>
      <c r="D357" s="1021"/>
      <c r="E357" s="1022"/>
      <c r="F357" s="1408" t="s">
        <v>388</v>
      </c>
      <c r="G357" s="1409"/>
      <c r="H357" s="1409"/>
      <c r="I357" s="1410"/>
      <c r="J357" s="1024"/>
      <c r="K357" s="1158">
        <f>(+K337+K346+K354)</f>
        <v>175</v>
      </c>
      <c r="L357" s="1055">
        <f>(+L337+L346+L354)</f>
        <v>173257.76</v>
      </c>
      <c r="M357" s="1021"/>
      <c r="N357" s="1065"/>
      <c r="O357" s="1066"/>
      <c r="P357" s="1130"/>
    </row>
    <row r="358" spans="1:17" ht="7.5" customHeight="1" thickBot="1" x14ac:dyDescent="0.35">
      <c r="A358" s="1020"/>
      <c r="B358" s="1022"/>
      <c r="C358" s="1021"/>
      <c r="D358" s="1021"/>
      <c r="E358" s="1022"/>
      <c r="F358" s="1022"/>
      <c r="G358" s="1023"/>
      <c r="H358" s="1021"/>
      <c r="I358" s="1024"/>
      <c r="J358" s="1024"/>
      <c r="K358" s="1024"/>
      <c r="L358" s="1021"/>
      <c r="M358" s="1021"/>
      <c r="N358" s="1065"/>
      <c r="O358" s="1067"/>
      <c r="P358" s="1130"/>
    </row>
    <row r="359" spans="1:17" ht="17.25" thickBot="1" x14ac:dyDescent="0.35">
      <c r="A359" s="1020"/>
      <c r="B359" s="1022"/>
      <c r="C359" s="1021"/>
      <c r="D359" s="1021"/>
      <c r="E359" s="1022"/>
      <c r="F359" s="1408" t="s">
        <v>384</v>
      </c>
      <c r="G359" s="1409"/>
      <c r="H359" s="1409"/>
      <c r="I359" s="1410"/>
      <c r="J359" s="1024"/>
      <c r="K359" s="1158">
        <f>K357*$N$2</f>
        <v>70</v>
      </c>
      <c r="L359" s="1055">
        <f>L357*$N$2</f>
        <v>69303.104000000007</v>
      </c>
      <c r="M359" s="1021"/>
      <c r="N359" s="1025"/>
      <c r="O359" s="1026"/>
      <c r="P359" s="1128"/>
    </row>
    <row r="360" spans="1:17" ht="7.5" customHeight="1" thickBot="1" x14ac:dyDescent="0.35">
      <c r="A360" s="1020"/>
      <c r="B360" s="1022"/>
      <c r="C360" s="1021"/>
      <c r="D360" s="1021"/>
      <c r="E360" s="1022"/>
      <c r="F360" s="1022"/>
      <c r="G360" s="1023"/>
      <c r="H360" s="1021"/>
      <c r="I360" s="1024"/>
      <c r="J360" s="1024"/>
      <c r="K360" s="1024"/>
      <c r="L360" s="1021"/>
      <c r="M360" s="1021"/>
      <c r="N360" s="1025"/>
      <c r="O360" s="1026"/>
      <c r="P360" s="1128"/>
    </row>
    <row r="361" spans="1:17" ht="17.25" thickBot="1" x14ac:dyDescent="0.35">
      <c r="A361" s="1020"/>
      <c r="B361" s="1022"/>
      <c r="C361" s="1021"/>
      <c r="D361" s="1021"/>
      <c r="E361" s="1022"/>
      <c r="F361" s="1408" t="s">
        <v>385</v>
      </c>
      <c r="G361" s="1409"/>
      <c r="H361" s="1409"/>
      <c r="I361" s="1410"/>
      <c r="J361" s="1024"/>
      <c r="K361" s="1158">
        <f>+K357+K359</f>
        <v>245</v>
      </c>
      <c r="L361" s="1055">
        <f>+L357+L359</f>
        <v>242560.864</v>
      </c>
      <c r="M361" s="1021"/>
      <c r="N361" s="1025"/>
      <c r="O361" s="1026"/>
      <c r="P361" s="1128"/>
    </row>
    <row r="362" spans="1:17" ht="17.25" thickBot="1" x14ac:dyDescent="0.35">
      <c r="A362" s="1020"/>
      <c r="B362" s="1022"/>
      <c r="C362" s="1021"/>
      <c r="D362" s="1021"/>
      <c r="E362" s="1022"/>
      <c r="F362" s="1061"/>
      <c r="G362" s="1062"/>
      <c r="H362" s="1063"/>
      <c r="I362" s="1064"/>
      <c r="J362" s="1024"/>
      <c r="K362" s="1159"/>
      <c r="L362" s="1068">
        <f>L361/I324</f>
        <v>9780.68</v>
      </c>
      <c r="M362" s="1069">
        <f>(K361-L362)*I324</f>
        <v>-236484.864</v>
      </c>
      <c r="N362" s="1025"/>
      <c r="O362" s="1026"/>
      <c r="P362" s="1128"/>
    </row>
    <row r="363" spans="1:17" ht="16.5" x14ac:dyDescent="0.3">
      <c r="A363" s="1020"/>
      <c r="B363" s="1022"/>
      <c r="C363" s="1021"/>
      <c r="D363" s="1021"/>
      <c r="E363" s="1022"/>
      <c r="F363" s="1061"/>
      <c r="G363" s="1062"/>
      <c r="H363" s="1063"/>
      <c r="I363" s="1064"/>
      <c r="J363" s="1024"/>
      <c r="K363" s="1160"/>
      <c r="L363" s="1070"/>
      <c r="M363" s="1071"/>
      <c r="N363" s="1072"/>
      <c r="O363" s="1026"/>
      <c r="P363" s="1128"/>
    </row>
    <row r="364" spans="1:17" ht="16.5" x14ac:dyDescent="0.3">
      <c r="A364" s="1020"/>
      <c r="B364" s="1106"/>
      <c r="C364" s="1152"/>
      <c r="D364" s="1152"/>
      <c r="E364" s="1022"/>
      <c r="F364" s="1022"/>
      <c r="G364" s="1023"/>
      <c r="H364" s="1021"/>
      <c r="I364" s="1024"/>
      <c r="J364" s="1024"/>
      <c r="K364" s="1024"/>
      <c r="L364" s="1021"/>
      <c r="M364" s="1021"/>
      <c r="N364" s="1025"/>
      <c r="O364" s="1026"/>
      <c r="P364" s="1128"/>
    </row>
    <row r="365" spans="1:17" ht="16.5" x14ac:dyDescent="0.3">
      <c r="A365" s="1020"/>
      <c r="B365" s="1105" t="s">
        <v>379</v>
      </c>
      <c r="C365" s="1038"/>
      <c r="D365" s="1414" t="s">
        <v>341</v>
      </c>
      <c r="E365" s="1414"/>
      <c r="F365" s="1414"/>
      <c r="G365" s="1414"/>
      <c r="H365" s="1038"/>
      <c r="I365" s="1039" t="s">
        <v>25</v>
      </c>
      <c r="J365" s="1040"/>
      <c r="K365" s="1039" t="s">
        <v>24</v>
      </c>
      <c r="L365" s="1021"/>
      <c r="M365" s="1021"/>
      <c r="N365" s="1025"/>
      <c r="O365" s="1026"/>
      <c r="P365" s="1128"/>
    </row>
    <row r="366" spans="1:17" s="1037" customFormat="1" ht="30.75" customHeight="1" x14ac:dyDescent="0.25">
      <c r="A366" s="1033"/>
      <c r="B366" s="1074">
        <f>'(01)A. TRABAJO EXTRA.'!B116</f>
        <v>401.02</v>
      </c>
      <c r="C366" s="1034"/>
      <c r="D366" s="1428" t="str">
        <f>'(01)A. TRABAJO EXTRA.'!C116</f>
        <v>COLUMNA (0.10m x 0.15m + 2 NO. 3 + ESL NO. 2 @ 0.20m)</v>
      </c>
      <c r="E366" s="1429"/>
      <c r="F366" s="1429"/>
      <c r="G366" s="1429"/>
      <c r="H366" s="1075"/>
      <c r="I366" s="1074">
        <f>'(01)A. TRABAJO EXTRA.'!G116</f>
        <v>9.3000000000000007</v>
      </c>
      <c r="J366" s="1076"/>
      <c r="K366" s="1155" t="str">
        <f>'(01)A. TRABAJO EXTRA.'!F116</f>
        <v>ml</v>
      </c>
      <c r="L366" s="1034"/>
      <c r="M366" s="1034"/>
      <c r="N366" s="1035"/>
      <c r="O366" s="1036"/>
      <c r="P366" s="1129"/>
      <c r="Q366" s="1132"/>
    </row>
    <row r="367" spans="1:17" ht="17.25" thickBot="1" x14ac:dyDescent="0.35">
      <c r="A367" s="1020"/>
      <c r="B367" s="1022"/>
      <c r="C367" s="1021"/>
      <c r="D367" s="1021"/>
      <c r="E367" s="1022"/>
      <c r="F367" s="1022"/>
      <c r="G367" s="1023"/>
      <c r="H367" s="1021"/>
      <c r="I367" s="1024"/>
      <c r="J367" s="1024"/>
      <c r="K367" s="1024"/>
      <c r="L367" s="1021"/>
      <c r="M367" s="1021"/>
      <c r="N367" s="1025"/>
      <c r="O367" s="1026"/>
      <c r="P367" s="1128"/>
    </row>
    <row r="368" spans="1:17" ht="17.25" thickBot="1" x14ac:dyDescent="0.35">
      <c r="A368" s="1020"/>
      <c r="B368" s="1389" t="s">
        <v>343</v>
      </c>
      <c r="C368" s="1390"/>
      <c r="D368" s="1390"/>
      <c r="E368" s="1390"/>
      <c r="F368" s="1390"/>
      <c r="G368" s="1391"/>
      <c r="H368" s="1021"/>
      <c r="I368" s="1024"/>
      <c r="J368" s="1024"/>
      <c r="K368" s="1024"/>
      <c r="L368" s="1021"/>
      <c r="M368" s="1021"/>
      <c r="N368" s="1025"/>
      <c r="O368" s="1026"/>
      <c r="P368" s="1128"/>
    </row>
    <row r="369" spans="1:16" ht="16.5" x14ac:dyDescent="0.3">
      <c r="A369" s="1020"/>
      <c r="B369" s="1042" t="s">
        <v>49</v>
      </c>
      <c r="C369" s="1406" t="s">
        <v>341</v>
      </c>
      <c r="D369" s="1407"/>
      <c r="E369" s="1041" t="s">
        <v>380</v>
      </c>
      <c r="F369" s="1042" t="s">
        <v>25</v>
      </c>
      <c r="G369" s="1043" t="s">
        <v>24</v>
      </c>
      <c r="H369" s="1044"/>
      <c r="I369" s="1039" t="s">
        <v>342</v>
      </c>
      <c r="J369" s="1040"/>
      <c r="K369" s="1156" t="s">
        <v>27</v>
      </c>
      <c r="L369" s="1045" t="s">
        <v>381</v>
      </c>
      <c r="M369" s="1021"/>
      <c r="N369" s="1025"/>
      <c r="O369" s="1026"/>
      <c r="P369" s="1128"/>
    </row>
    <row r="370" spans="1:16" ht="16.5" x14ac:dyDescent="0.3">
      <c r="A370" s="1020"/>
      <c r="B370" s="1060">
        <v>1</v>
      </c>
      <c r="C370" s="1402" t="s">
        <v>408</v>
      </c>
      <c r="D370" s="1403"/>
      <c r="E370" s="1046">
        <f>I366</f>
        <v>9.3000000000000007</v>
      </c>
      <c r="F370" s="1047">
        <v>0.2</v>
      </c>
      <c r="G370" s="1048" t="str">
        <f>IF(C370=0,0,VLOOKUP(C370,Tabla1[],2,FALSE))</f>
        <v>Varilla</v>
      </c>
      <c r="H370" s="1049"/>
      <c r="I370" s="1050">
        <f>IF(C370=0,0,VLOOKUP(C370,Tabla1[],3,FALSE))</f>
        <v>40</v>
      </c>
      <c r="J370" s="1051"/>
      <c r="K370" s="1157">
        <f>+F370*I370</f>
        <v>8</v>
      </c>
      <c r="L370" s="1052">
        <f>E370*I370</f>
        <v>372</v>
      </c>
      <c r="M370" s="1021"/>
      <c r="N370" s="1025"/>
      <c r="O370" s="1026"/>
      <c r="P370" s="1128"/>
    </row>
    <row r="371" spans="1:16" ht="16.5" x14ac:dyDescent="0.3">
      <c r="A371" s="1020"/>
      <c r="B371" s="1060">
        <v>2</v>
      </c>
      <c r="C371" s="1402" t="s">
        <v>418</v>
      </c>
      <c r="D371" s="1403"/>
      <c r="E371" s="1046">
        <f>I366*0.9</f>
        <v>8.370000000000001</v>
      </c>
      <c r="F371" s="1047">
        <v>0.1</v>
      </c>
      <c r="G371" s="1048" t="str">
        <f>IF(C371=0,0,VLOOKUP(C371,Tabla1[],2,FALSE))</f>
        <v>Varilla</v>
      </c>
      <c r="H371" s="1049"/>
      <c r="I371" s="1050">
        <f>IF(C371=0,0,VLOOKUP(C371,Tabla1[],3,FALSE))</f>
        <v>20</v>
      </c>
      <c r="J371" s="1051"/>
      <c r="K371" s="1157">
        <f t="shared" ref="K371:K377" si="48">+F371*I371</f>
        <v>2</v>
      </c>
      <c r="L371" s="1052">
        <f t="shared" ref="L371:L377" si="49">E371*I371</f>
        <v>167.40000000000003</v>
      </c>
      <c r="M371" s="1021"/>
      <c r="N371" s="1025"/>
      <c r="O371" s="1026"/>
      <c r="P371" s="1128"/>
    </row>
    <row r="372" spans="1:16" ht="16.5" x14ac:dyDescent="0.3">
      <c r="A372" s="1020"/>
      <c r="B372" s="1060">
        <v>3</v>
      </c>
      <c r="C372" s="1415" t="s">
        <v>531</v>
      </c>
      <c r="D372" s="1405"/>
      <c r="E372" s="1046">
        <f>I366*0.04</f>
        <v>0.37200000000000005</v>
      </c>
      <c r="F372" s="1047">
        <v>0.15</v>
      </c>
      <c r="G372" s="1048" t="str">
        <f>IF(C372=0,0,VLOOKUP(C372,Tabla1[],2,FALSE))</f>
        <v>Saco</v>
      </c>
      <c r="H372" s="1049"/>
      <c r="I372" s="1050">
        <f>IF(C372=0,0,VLOOKUP(C372,Tabla1[],3,FALSE))</f>
        <v>80</v>
      </c>
      <c r="J372" s="1051"/>
      <c r="K372" s="1157">
        <f t="shared" si="48"/>
        <v>12</v>
      </c>
      <c r="L372" s="1052">
        <f t="shared" si="49"/>
        <v>29.760000000000005</v>
      </c>
      <c r="M372" s="1021"/>
      <c r="N372" s="1025"/>
      <c r="O372" s="1026"/>
      <c r="P372" s="1128"/>
    </row>
    <row r="373" spans="1:16" ht="16.5" x14ac:dyDescent="0.3">
      <c r="A373" s="1020"/>
      <c r="B373" s="1060">
        <v>4</v>
      </c>
      <c r="C373" s="1404" t="s">
        <v>463</v>
      </c>
      <c r="D373" s="1405"/>
      <c r="E373" s="1046">
        <f>I366*0.04</f>
        <v>0.37200000000000005</v>
      </c>
      <c r="F373" s="1047">
        <v>0.01</v>
      </c>
      <c r="G373" s="1048" t="str">
        <f>IF(C373=0,0,VLOOKUP(C373,Tabla1[],2,FALSE))</f>
        <v>m³</v>
      </c>
      <c r="H373" s="1049"/>
      <c r="I373" s="1050">
        <f>IF(C373=0,0,VLOOKUP(C373,Tabla1[],3,FALSE))</f>
        <v>250</v>
      </c>
      <c r="J373" s="1051"/>
      <c r="K373" s="1157">
        <f t="shared" si="48"/>
        <v>2.5</v>
      </c>
      <c r="L373" s="1052">
        <f t="shared" si="49"/>
        <v>93.000000000000014</v>
      </c>
      <c r="M373" s="1021"/>
      <c r="N373" s="1025"/>
      <c r="O373" s="1026"/>
      <c r="P373" s="1128"/>
    </row>
    <row r="374" spans="1:16" ht="16.5" x14ac:dyDescent="0.3">
      <c r="A374" s="1020"/>
      <c r="B374" s="1060">
        <v>5</v>
      </c>
      <c r="C374" s="1404" t="s">
        <v>659</v>
      </c>
      <c r="D374" s="1405"/>
      <c r="E374" s="1046">
        <f>I366*25</f>
        <v>232.50000000000003</v>
      </c>
      <c r="F374" s="1047">
        <v>0.01</v>
      </c>
      <c r="G374" s="1048" t="str">
        <f>IF(C374=0,0,VLOOKUP(C374,Tabla1[],2,FALSE))</f>
        <v>m³</v>
      </c>
      <c r="H374" s="1049"/>
      <c r="I374" s="1050">
        <f>IF(C374=0,0,VLOOKUP(C374,Tabla1[],3,FALSE))</f>
        <v>250</v>
      </c>
      <c r="J374" s="1051"/>
      <c r="K374" s="1157">
        <f t="shared" si="48"/>
        <v>2.5</v>
      </c>
      <c r="L374" s="1052">
        <f t="shared" si="49"/>
        <v>58125.000000000007</v>
      </c>
      <c r="M374" s="1021"/>
      <c r="N374" s="1025"/>
      <c r="O374" s="1026"/>
      <c r="P374" s="1128"/>
    </row>
    <row r="375" spans="1:16" ht="16.5" x14ac:dyDescent="0.3">
      <c r="A375" s="1020"/>
      <c r="B375" s="1060">
        <v>6</v>
      </c>
      <c r="C375" s="1434" t="s">
        <v>443</v>
      </c>
      <c r="D375" s="1434"/>
      <c r="E375" s="1046">
        <f>I366*8</f>
        <v>74.400000000000006</v>
      </c>
      <c r="F375" s="1047">
        <v>0.1</v>
      </c>
      <c r="G375" s="1048" t="str">
        <f>IF(C375=0,0,VLOOKUP(C375,Tabla1[],2,FALSE))</f>
        <v>Libra</v>
      </c>
      <c r="H375" s="1049"/>
      <c r="I375" s="1050">
        <f>IF(C375=0,0,VLOOKUP(C375,Tabla1[],3,FALSE))</f>
        <v>7</v>
      </c>
      <c r="J375" s="1051"/>
      <c r="K375" s="1157">
        <f t="shared" si="48"/>
        <v>0.70000000000000007</v>
      </c>
      <c r="L375" s="1052">
        <f t="shared" si="49"/>
        <v>520.80000000000007</v>
      </c>
      <c r="M375" s="1021"/>
      <c r="N375" s="1025"/>
      <c r="O375" s="1026"/>
      <c r="P375" s="1128"/>
    </row>
    <row r="376" spans="1:16" ht="16.5" x14ac:dyDescent="0.3">
      <c r="A376" s="1020"/>
      <c r="B376" s="1060">
        <v>7</v>
      </c>
      <c r="C376" s="1434" t="s">
        <v>549</v>
      </c>
      <c r="D376" s="1434"/>
      <c r="E376" s="1046">
        <f>I366*50</f>
        <v>465.00000000000006</v>
      </c>
      <c r="F376" s="1047">
        <v>0.03</v>
      </c>
      <c r="G376" s="1048" t="str">
        <f>IF(C376=0,0,VLOOKUP(C376,Tabla1[],2,FALSE))</f>
        <v>Libra</v>
      </c>
      <c r="H376" s="1049"/>
      <c r="I376" s="1050">
        <f>IF(C376=0,0,VLOOKUP(C376,Tabla1[],3,FALSE))</f>
        <v>10</v>
      </c>
      <c r="J376" s="1051"/>
      <c r="K376" s="1157">
        <f t="shared" si="48"/>
        <v>0.3</v>
      </c>
      <c r="L376" s="1052">
        <f t="shared" si="49"/>
        <v>4650.0000000000009</v>
      </c>
      <c r="M376" s="1021"/>
      <c r="N376" s="1025"/>
      <c r="O376" s="1026"/>
      <c r="P376" s="1128"/>
    </row>
    <row r="377" spans="1:16" ht="16.5" x14ac:dyDescent="0.3">
      <c r="A377" s="1020"/>
      <c r="B377" s="1060">
        <v>8</v>
      </c>
      <c r="C377" s="1434" t="s">
        <v>640</v>
      </c>
      <c r="D377" s="1434"/>
      <c r="E377" s="1046">
        <f>I366*1.7</f>
        <v>15.81</v>
      </c>
      <c r="F377" s="1047">
        <v>3</v>
      </c>
      <c r="G377" s="1048" t="str">
        <f>IF(C377=0,0,VLOOKUP(C377,Tabla1[],2,FALSE))</f>
        <v>pt</v>
      </c>
      <c r="H377" s="1049"/>
      <c r="I377" s="1050">
        <f>IF(C377=0,0,VLOOKUP(C377,Tabla1[],3,FALSE))</f>
        <v>10</v>
      </c>
      <c r="J377" s="1051"/>
      <c r="K377" s="1157">
        <f t="shared" si="48"/>
        <v>30</v>
      </c>
      <c r="L377" s="1052">
        <f t="shared" si="49"/>
        <v>158.1</v>
      </c>
      <c r="M377" s="1021"/>
      <c r="N377" s="1025"/>
      <c r="O377" s="1026"/>
      <c r="P377" s="1128"/>
    </row>
    <row r="378" spans="1:16" ht="17.25" thickBot="1" x14ac:dyDescent="0.35">
      <c r="A378" s="1020"/>
      <c r="B378" s="1022"/>
      <c r="C378" s="1021"/>
      <c r="D378" s="1021"/>
      <c r="E378" s="1022"/>
      <c r="F378" s="1022"/>
      <c r="G378" s="1023"/>
      <c r="H378" s="1021"/>
      <c r="I378" s="1024"/>
      <c r="J378" s="1024"/>
      <c r="K378" s="1024"/>
      <c r="L378" s="1021"/>
      <c r="M378" s="1021"/>
      <c r="N378" s="1025"/>
      <c r="O378" s="1026"/>
      <c r="P378" s="1128"/>
    </row>
    <row r="379" spans="1:16" ht="17.25" thickBot="1" x14ac:dyDescent="0.35">
      <c r="A379" s="1020"/>
      <c r="B379" s="1022"/>
      <c r="C379" s="1021"/>
      <c r="D379" s="1021"/>
      <c r="E379" s="1022"/>
      <c r="F379" s="1408" t="s">
        <v>344</v>
      </c>
      <c r="G379" s="1409"/>
      <c r="H379" s="1409"/>
      <c r="I379" s="1410"/>
      <c r="J379" s="1024"/>
      <c r="K379" s="1158">
        <f>+SUM(K370:K377)</f>
        <v>58</v>
      </c>
      <c r="L379" s="1055">
        <f>+SUM(L370:L377)</f>
        <v>64116.060000000012</v>
      </c>
      <c r="M379" s="1021"/>
      <c r="N379" s="1025"/>
      <c r="O379" s="1026"/>
      <c r="P379" s="1128"/>
    </row>
    <row r="380" spans="1:16" s="1131" customFormat="1" ht="17.25" thickBot="1" x14ac:dyDescent="0.35">
      <c r="A380" s="1020"/>
      <c r="B380" s="1022"/>
      <c r="C380" s="1021"/>
      <c r="D380" s="1021"/>
      <c r="E380" s="1022"/>
      <c r="F380" s="1022"/>
      <c r="G380" s="1023"/>
      <c r="H380" s="1021"/>
      <c r="I380" s="1024"/>
      <c r="J380" s="1024"/>
      <c r="K380" s="1024"/>
      <c r="L380" s="1021"/>
      <c r="M380" s="1021"/>
      <c r="N380" s="1025"/>
      <c r="O380" s="1026"/>
      <c r="P380" s="1128"/>
    </row>
    <row r="381" spans="1:16" s="1131" customFormat="1" ht="17.25" thickBot="1" x14ac:dyDescent="0.35">
      <c r="A381" s="1020"/>
      <c r="B381" s="1389" t="s">
        <v>382</v>
      </c>
      <c r="C381" s="1390"/>
      <c r="D381" s="1390"/>
      <c r="E381" s="1390"/>
      <c r="F381" s="1390"/>
      <c r="G381" s="1391"/>
      <c r="H381" s="1021"/>
      <c r="I381" s="1024"/>
      <c r="J381" s="1024"/>
      <c r="K381" s="1024"/>
      <c r="L381" s="1021"/>
      <c r="M381" s="1021"/>
      <c r="N381" s="1025"/>
      <c r="O381" s="1026"/>
      <c r="P381" s="1128"/>
    </row>
    <row r="382" spans="1:16" s="1131" customFormat="1" ht="16.5" x14ac:dyDescent="0.3">
      <c r="A382" s="1020"/>
      <c r="B382" s="1056" t="s">
        <v>49</v>
      </c>
      <c r="C382" s="1392" t="s">
        <v>341</v>
      </c>
      <c r="D382" s="1393"/>
      <c r="E382" s="1041" t="s">
        <v>380</v>
      </c>
      <c r="F382" s="1056" t="s">
        <v>25</v>
      </c>
      <c r="G382" s="1043" t="s">
        <v>24</v>
      </c>
      <c r="H382" s="1038"/>
      <c r="I382" s="1039" t="s">
        <v>342</v>
      </c>
      <c r="J382" s="1040"/>
      <c r="K382" s="1039" t="s">
        <v>27</v>
      </c>
      <c r="L382" s="1045" t="s">
        <v>381</v>
      </c>
      <c r="M382" s="1021"/>
      <c r="N382" s="1025"/>
      <c r="O382" s="1026"/>
      <c r="P382" s="1128"/>
    </row>
    <row r="383" spans="1:16" s="1131" customFormat="1" ht="16.5" x14ac:dyDescent="0.3">
      <c r="A383" s="1020"/>
      <c r="B383" s="1060"/>
      <c r="C383" s="1382"/>
      <c r="D383" s="1383"/>
      <c r="E383" s="1046"/>
      <c r="F383" s="1047"/>
      <c r="G383" s="1048"/>
      <c r="H383" s="1049"/>
      <c r="I383" s="1050">
        <f>IF(C383=0,0,VLOOKUP(C383,Tabla3[],3,FALSE))</f>
        <v>0</v>
      </c>
      <c r="J383" s="1024"/>
      <c r="K383" s="1157">
        <f>+F383*I383</f>
        <v>0</v>
      </c>
      <c r="L383" s="1052">
        <f>E383*I383</f>
        <v>0</v>
      </c>
      <c r="M383" s="1021"/>
      <c r="N383" s="1025"/>
      <c r="O383" s="1026"/>
      <c r="P383" s="1128"/>
    </row>
    <row r="384" spans="1:16" s="1131" customFormat="1" ht="16.5" x14ac:dyDescent="0.3">
      <c r="A384" s="1020"/>
      <c r="B384" s="1060"/>
      <c r="C384" s="1382"/>
      <c r="D384" s="1383"/>
      <c r="E384" s="1057"/>
      <c r="F384" s="1053"/>
      <c r="G384" s="1054"/>
      <c r="H384" s="1021"/>
      <c r="I384" s="1050">
        <f>IF(C384=0,0,VLOOKUP(C384,Tabla3[],3,FALSE))</f>
        <v>0</v>
      </c>
      <c r="J384" s="1024"/>
      <c r="K384" s="1157">
        <f t="shared" ref="K384:K386" si="50">+F384*I384</f>
        <v>0</v>
      </c>
      <c r="L384" s="1052">
        <f t="shared" ref="L384:L386" si="51">E384*I384</f>
        <v>0</v>
      </c>
      <c r="M384" s="1021"/>
      <c r="N384" s="1025"/>
      <c r="O384" s="1026"/>
      <c r="P384" s="1128"/>
    </row>
    <row r="385" spans="1:16" s="1131" customFormat="1" ht="16.5" x14ac:dyDescent="0.3">
      <c r="A385" s="1020"/>
      <c r="B385" s="1060"/>
      <c r="C385" s="1382"/>
      <c r="D385" s="1383"/>
      <c r="E385" s="1057"/>
      <c r="F385" s="1053"/>
      <c r="G385" s="1054"/>
      <c r="H385" s="1021"/>
      <c r="I385" s="1050">
        <f>IF(C385=0,0,VLOOKUP(C385,Tabla3[],3,FALSE))</f>
        <v>0</v>
      </c>
      <c r="J385" s="1024"/>
      <c r="K385" s="1157">
        <f t="shared" si="50"/>
        <v>0</v>
      </c>
      <c r="L385" s="1052">
        <f t="shared" si="51"/>
        <v>0</v>
      </c>
      <c r="M385" s="1021"/>
      <c r="N385" s="1025"/>
      <c r="O385" s="1026"/>
      <c r="P385" s="1128"/>
    </row>
    <row r="386" spans="1:16" s="1131" customFormat="1" ht="16.5" x14ac:dyDescent="0.3">
      <c r="A386" s="1020"/>
      <c r="B386" s="1060"/>
      <c r="C386" s="1384"/>
      <c r="D386" s="1385"/>
      <c r="E386" s="1057"/>
      <c r="F386" s="1053"/>
      <c r="G386" s="1054"/>
      <c r="H386" s="1021"/>
      <c r="I386" s="1050">
        <f>IF(C386=0,0,VLOOKUP(C386,Tabla3[],3,FALSE))</f>
        <v>0</v>
      </c>
      <c r="J386" s="1024"/>
      <c r="K386" s="1157">
        <f t="shared" si="50"/>
        <v>0</v>
      </c>
      <c r="L386" s="1052">
        <f t="shared" si="51"/>
        <v>0</v>
      </c>
      <c r="M386" s="1021"/>
      <c r="N386" s="1025"/>
      <c r="O386" s="1026"/>
      <c r="P386" s="1128"/>
    </row>
    <row r="387" spans="1:16" s="1131" customFormat="1" ht="17.25" thickBot="1" x14ac:dyDescent="0.35">
      <c r="A387" s="1020"/>
      <c r="B387" s="1022"/>
      <c r="C387" s="1021"/>
      <c r="D387" s="1021"/>
      <c r="E387" s="1022"/>
      <c r="F387" s="1022"/>
      <c r="G387" s="1023"/>
      <c r="H387" s="1021"/>
      <c r="I387" s="1024"/>
      <c r="J387" s="1024"/>
      <c r="K387" s="1024"/>
      <c r="L387" s="1021"/>
      <c r="M387" s="1021"/>
      <c r="N387" s="1025"/>
      <c r="O387" s="1026"/>
      <c r="P387" s="1128"/>
    </row>
    <row r="388" spans="1:16" s="1131" customFormat="1" ht="17.25" thickBot="1" x14ac:dyDescent="0.35">
      <c r="A388" s="1020"/>
      <c r="B388" s="1022"/>
      <c r="C388" s="1021"/>
      <c r="D388" s="1021"/>
      <c r="E388" s="1022"/>
      <c r="F388" s="1408" t="s">
        <v>387</v>
      </c>
      <c r="G388" s="1409"/>
      <c r="H388" s="1409"/>
      <c r="I388" s="1410"/>
      <c r="J388" s="1024"/>
      <c r="K388" s="1158">
        <f>+SUM(K383:K386)</f>
        <v>0</v>
      </c>
      <c r="L388" s="1055">
        <f>+SUM(L383:L386)</f>
        <v>0</v>
      </c>
      <c r="M388" s="1021"/>
      <c r="N388" s="1025"/>
      <c r="O388" s="1026"/>
      <c r="P388" s="1128"/>
    </row>
    <row r="389" spans="1:16" s="1131" customFormat="1" ht="17.25" thickBot="1" x14ac:dyDescent="0.35">
      <c r="A389" s="1020"/>
      <c r="B389" s="1022"/>
      <c r="C389" s="1021"/>
      <c r="D389" s="1021"/>
      <c r="E389" s="1022"/>
      <c r="F389" s="1022"/>
      <c r="G389" s="1023"/>
      <c r="H389" s="1021"/>
      <c r="I389" s="1024"/>
      <c r="J389" s="1024"/>
      <c r="K389" s="1024"/>
      <c r="L389" s="1021"/>
      <c r="M389" s="1021"/>
      <c r="N389" s="1025"/>
      <c r="O389" s="1026"/>
      <c r="P389" s="1128"/>
    </row>
    <row r="390" spans="1:16" s="1131" customFormat="1" ht="17.25" thickBot="1" x14ac:dyDescent="0.35">
      <c r="A390" s="1020"/>
      <c r="B390" s="1389" t="s">
        <v>345</v>
      </c>
      <c r="C390" s="1390"/>
      <c r="D390" s="1390"/>
      <c r="E390" s="1390"/>
      <c r="F390" s="1390"/>
      <c r="G390" s="1391"/>
      <c r="H390" s="1021"/>
      <c r="I390" s="1024"/>
      <c r="J390" s="1024"/>
      <c r="K390" s="1024"/>
      <c r="L390" s="1021"/>
      <c r="M390" s="1021"/>
      <c r="N390" s="1025"/>
      <c r="O390" s="1026"/>
      <c r="P390" s="1128"/>
    </row>
    <row r="391" spans="1:16" s="1131" customFormat="1" ht="16.5" x14ac:dyDescent="0.3">
      <c r="A391" s="1020"/>
      <c r="B391" s="1056" t="s">
        <v>49</v>
      </c>
      <c r="C391" s="1392" t="s">
        <v>341</v>
      </c>
      <c r="D391" s="1393"/>
      <c r="E391" s="1041" t="s">
        <v>380</v>
      </c>
      <c r="F391" s="1056" t="s">
        <v>25</v>
      </c>
      <c r="G391" s="1043" t="s">
        <v>24</v>
      </c>
      <c r="H391" s="1038"/>
      <c r="I391" s="1039" t="s">
        <v>342</v>
      </c>
      <c r="J391" s="1040"/>
      <c r="K391" s="1039" t="s">
        <v>27</v>
      </c>
      <c r="L391" s="1045" t="s">
        <v>381</v>
      </c>
      <c r="M391" s="1021"/>
      <c r="N391" s="1025"/>
      <c r="O391" s="1026"/>
      <c r="P391" s="1128"/>
    </row>
    <row r="392" spans="1:16" s="1131" customFormat="1" ht="16.5" x14ac:dyDescent="0.3">
      <c r="A392" s="1020"/>
      <c r="B392" s="1060">
        <v>1</v>
      </c>
      <c r="C392" s="1394" t="s">
        <v>413</v>
      </c>
      <c r="D392" s="1394"/>
      <c r="E392" s="1046">
        <f>I366</f>
        <v>9.3000000000000007</v>
      </c>
      <c r="F392" s="1047">
        <f>ROUND(E392/I366,2)</f>
        <v>1</v>
      </c>
      <c r="G392" s="1048" t="str">
        <f>IF(C392=0,0,VLOOKUP(C392,Tabla2[],2,FALSE))</f>
        <v>ml</v>
      </c>
      <c r="H392" s="1049"/>
      <c r="I392" s="1050">
        <f>IF(C392=0,0,VLOOKUP(C392,Tabla2[],3,FALSE))+42</f>
        <v>92</v>
      </c>
      <c r="J392" s="1024"/>
      <c r="K392" s="1157">
        <f>+F392*I392</f>
        <v>92</v>
      </c>
      <c r="L392" s="1052">
        <f>E392*I392</f>
        <v>855.6</v>
      </c>
      <c r="M392" s="1021"/>
      <c r="N392" s="1025"/>
      <c r="O392" s="1026"/>
      <c r="P392" s="1128"/>
    </row>
    <row r="393" spans="1:16" s="1131" customFormat="1" ht="16.5" x14ac:dyDescent="0.3">
      <c r="A393" s="1020"/>
      <c r="B393" s="1060"/>
      <c r="C393" s="1411"/>
      <c r="D393" s="1411"/>
      <c r="E393" s="1046"/>
      <c r="F393" s="1047"/>
      <c r="G393" s="1048"/>
      <c r="H393" s="1021"/>
      <c r="I393" s="1050">
        <f>IF(C393=0,0,VLOOKUP(C393,Tabla2[],3,FALSE))</f>
        <v>0</v>
      </c>
      <c r="J393" s="1024"/>
      <c r="K393" s="1157">
        <f>+F393*I393</f>
        <v>0</v>
      </c>
      <c r="L393" s="1052">
        <f t="shared" ref="L393:L394" si="52">E393*I393</f>
        <v>0</v>
      </c>
      <c r="M393" s="1021"/>
      <c r="N393" s="1025"/>
      <c r="O393" s="1026"/>
      <c r="P393" s="1128"/>
    </row>
    <row r="394" spans="1:16" s="1131" customFormat="1" ht="16.5" x14ac:dyDescent="0.3">
      <c r="A394" s="1020"/>
      <c r="B394" s="1060"/>
      <c r="C394" s="1412"/>
      <c r="D394" s="1412"/>
      <c r="E394" s="1046"/>
      <c r="F394" s="1053"/>
      <c r="G394" s="1048"/>
      <c r="H394" s="1021"/>
      <c r="I394" s="1050">
        <f>IF(C394=0,0,VLOOKUP(C394,Tabla2[],3,FALSE))</f>
        <v>0</v>
      </c>
      <c r="J394" s="1024"/>
      <c r="K394" s="1157">
        <f t="shared" ref="K394" si="53">+F394*I394</f>
        <v>0</v>
      </c>
      <c r="L394" s="1052">
        <f t="shared" si="52"/>
        <v>0</v>
      </c>
      <c r="M394" s="1021"/>
      <c r="N394" s="1025"/>
      <c r="O394" s="1026"/>
      <c r="P394" s="1128"/>
    </row>
    <row r="395" spans="1:16" s="1131" customFormat="1" ht="17.25" thickBot="1" x14ac:dyDescent="0.35">
      <c r="A395" s="1020"/>
      <c r="B395" s="1022"/>
      <c r="C395" s="1021"/>
      <c r="D395" s="1021"/>
      <c r="E395" s="1022"/>
      <c r="F395" s="1022"/>
      <c r="G395" s="1023"/>
      <c r="H395" s="1021"/>
      <c r="I395" s="1024"/>
      <c r="J395" s="1024"/>
      <c r="K395" s="1024"/>
      <c r="L395" s="1021"/>
      <c r="M395" s="1021"/>
      <c r="N395" s="1025"/>
      <c r="O395" s="1026"/>
      <c r="P395" s="1128"/>
    </row>
    <row r="396" spans="1:16" ht="17.25" thickBot="1" x14ac:dyDescent="0.35">
      <c r="A396" s="1020"/>
      <c r="B396" s="1022"/>
      <c r="C396" s="1021"/>
      <c r="D396" s="1021"/>
      <c r="E396" s="1022"/>
      <c r="F396" s="1408" t="s">
        <v>346</v>
      </c>
      <c r="G396" s="1409"/>
      <c r="H396" s="1409"/>
      <c r="I396" s="1410"/>
      <c r="J396" s="1024"/>
      <c r="K396" s="1158">
        <f>+SUM(K392:K394)</f>
        <v>92</v>
      </c>
      <c r="L396" s="1055">
        <f>+SUM(L392:L394)</f>
        <v>855.6</v>
      </c>
      <c r="M396" s="1021"/>
      <c r="N396" s="1025"/>
      <c r="O396" s="1026"/>
      <c r="P396" s="1128"/>
    </row>
    <row r="397" spans="1:16" ht="16.5" x14ac:dyDescent="0.3">
      <c r="A397" s="1020"/>
      <c r="B397" s="1022"/>
      <c r="C397" s="1021"/>
      <c r="D397" s="1021"/>
      <c r="E397" s="1022"/>
      <c r="F397" s="1022"/>
      <c r="G397" s="1023"/>
      <c r="H397" s="1021"/>
      <c r="I397" s="1024"/>
      <c r="J397" s="1024"/>
      <c r="K397" s="1024"/>
      <c r="L397" s="1021"/>
      <c r="M397" s="1021"/>
      <c r="N397" s="1025"/>
      <c r="O397" s="1026"/>
      <c r="P397" s="1128"/>
    </row>
    <row r="398" spans="1:16" ht="15" customHeight="1" thickBot="1" x14ac:dyDescent="0.35">
      <c r="A398" s="1020"/>
      <c r="B398" s="1022"/>
      <c r="C398" s="1021"/>
      <c r="D398" s="1021"/>
      <c r="E398" s="1022"/>
      <c r="F398" s="1022"/>
      <c r="G398" s="1023"/>
      <c r="H398" s="1021"/>
      <c r="I398" s="1024"/>
      <c r="J398" s="1024"/>
      <c r="K398" s="1024"/>
      <c r="L398" s="1021"/>
      <c r="M398" s="1021"/>
      <c r="N398" s="1025"/>
      <c r="O398" s="1026"/>
      <c r="P398" s="1128"/>
    </row>
    <row r="399" spans="1:16" ht="17.25" thickBot="1" x14ac:dyDescent="0.35">
      <c r="A399" s="1020"/>
      <c r="B399" s="1022"/>
      <c r="C399" s="1021"/>
      <c r="D399" s="1021"/>
      <c r="E399" s="1022"/>
      <c r="F399" s="1408" t="s">
        <v>388</v>
      </c>
      <c r="G399" s="1409"/>
      <c r="H399" s="1409"/>
      <c r="I399" s="1410"/>
      <c r="J399" s="1024"/>
      <c r="K399" s="1158">
        <f>(+K379+K388+K396)</f>
        <v>150</v>
      </c>
      <c r="L399" s="1055">
        <f>(+L379+L388+L396)</f>
        <v>64971.660000000011</v>
      </c>
      <c r="M399" s="1021"/>
      <c r="N399" s="1065"/>
      <c r="O399" s="1066"/>
      <c r="P399" s="1130"/>
    </row>
    <row r="400" spans="1:16" ht="7.5" customHeight="1" thickBot="1" x14ac:dyDescent="0.35">
      <c r="A400" s="1020"/>
      <c r="B400" s="1022"/>
      <c r="C400" s="1021"/>
      <c r="D400" s="1021"/>
      <c r="E400" s="1022"/>
      <c r="F400" s="1022"/>
      <c r="G400" s="1023"/>
      <c r="H400" s="1021"/>
      <c r="I400" s="1024"/>
      <c r="J400" s="1024"/>
      <c r="K400" s="1024"/>
      <c r="L400" s="1021"/>
      <c r="M400" s="1021"/>
      <c r="N400" s="1065"/>
      <c r="O400" s="1067"/>
      <c r="P400" s="1130"/>
    </row>
    <row r="401" spans="1:17" ht="17.25" thickBot="1" x14ac:dyDescent="0.35">
      <c r="A401" s="1020"/>
      <c r="B401" s="1022"/>
      <c r="C401" s="1021"/>
      <c r="D401" s="1021"/>
      <c r="E401" s="1022"/>
      <c r="F401" s="1408" t="s">
        <v>384</v>
      </c>
      <c r="G401" s="1409"/>
      <c r="H401" s="1409"/>
      <c r="I401" s="1410"/>
      <c r="J401" s="1024"/>
      <c r="K401" s="1158">
        <f>K399*$N$2</f>
        <v>60</v>
      </c>
      <c r="L401" s="1055">
        <f>L399*$N$2</f>
        <v>25988.664000000004</v>
      </c>
      <c r="M401" s="1021"/>
      <c r="N401" s="1025"/>
      <c r="O401" s="1026"/>
      <c r="P401" s="1128"/>
    </row>
    <row r="402" spans="1:17" ht="7.5" customHeight="1" thickBot="1" x14ac:dyDescent="0.35">
      <c r="A402" s="1020"/>
      <c r="B402" s="1022"/>
      <c r="C402" s="1021"/>
      <c r="D402" s="1021"/>
      <c r="E402" s="1022"/>
      <c r="F402" s="1022"/>
      <c r="G402" s="1023"/>
      <c r="H402" s="1021"/>
      <c r="I402" s="1024"/>
      <c r="J402" s="1024"/>
      <c r="K402" s="1024"/>
      <c r="L402" s="1021"/>
      <c r="M402" s="1021"/>
      <c r="N402" s="1025"/>
      <c r="O402" s="1026"/>
      <c r="P402" s="1128"/>
    </row>
    <row r="403" spans="1:17" ht="17.25" thickBot="1" x14ac:dyDescent="0.35">
      <c r="A403" s="1020"/>
      <c r="B403" s="1022"/>
      <c r="C403" s="1021"/>
      <c r="D403" s="1021"/>
      <c r="E403" s="1022"/>
      <c r="F403" s="1408" t="s">
        <v>385</v>
      </c>
      <c r="G403" s="1409"/>
      <c r="H403" s="1409"/>
      <c r="I403" s="1410"/>
      <c r="J403" s="1024"/>
      <c r="K403" s="1158">
        <f>+K399+K401</f>
        <v>210</v>
      </c>
      <c r="L403" s="1055">
        <f>+L399+L401</f>
        <v>90960.324000000022</v>
      </c>
      <c r="M403" s="1021"/>
      <c r="N403" s="1025"/>
      <c r="O403" s="1026"/>
      <c r="P403" s="1128"/>
    </row>
    <row r="404" spans="1:17" ht="17.25" thickBot="1" x14ac:dyDescent="0.35">
      <c r="A404" s="1020"/>
      <c r="B404" s="1022"/>
      <c r="C404" s="1021"/>
      <c r="D404" s="1021"/>
      <c r="E404" s="1022"/>
      <c r="F404" s="1061"/>
      <c r="G404" s="1062"/>
      <c r="H404" s="1063"/>
      <c r="I404" s="1064"/>
      <c r="J404" s="1024"/>
      <c r="K404" s="1159"/>
      <c r="L404" s="1068">
        <f>L403/I366</f>
        <v>9780.6800000000021</v>
      </c>
      <c r="M404" s="1069">
        <f>(K403-L404)*I366</f>
        <v>-89007.324000000022</v>
      </c>
      <c r="N404" s="1025"/>
      <c r="O404" s="1026"/>
      <c r="P404" s="1128"/>
    </row>
    <row r="405" spans="1:17" ht="16.5" x14ac:dyDescent="0.3">
      <c r="A405" s="1020"/>
      <c r="B405" s="1022"/>
      <c r="C405" s="1021"/>
      <c r="D405" s="1021"/>
      <c r="E405" s="1022"/>
      <c r="F405" s="1061"/>
      <c r="G405" s="1062"/>
      <c r="H405" s="1063"/>
      <c r="I405" s="1064"/>
      <c r="J405" s="1024"/>
      <c r="K405" s="1160"/>
      <c r="L405" s="1070"/>
      <c r="M405" s="1071"/>
      <c r="N405" s="1072"/>
      <c r="O405" s="1026"/>
      <c r="P405" s="1128"/>
    </row>
    <row r="406" spans="1:17" ht="16.5" x14ac:dyDescent="0.3">
      <c r="A406" s="1020"/>
      <c r="B406" s="1106"/>
      <c r="C406" s="1152"/>
      <c r="D406" s="1152"/>
      <c r="E406" s="1022"/>
      <c r="F406" s="1022"/>
      <c r="G406" s="1023"/>
      <c r="H406" s="1021"/>
      <c r="I406" s="1024"/>
      <c r="J406" s="1024"/>
      <c r="K406" s="1024"/>
      <c r="L406" s="1021"/>
      <c r="M406" s="1021"/>
      <c r="N406" s="1025"/>
      <c r="O406" s="1026"/>
      <c r="P406" s="1128"/>
    </row>
    <row r="407" spans="1:17" ht="16.5" x14ac:dyDescent="0.3">
      <c r="A407" s="1020"/>
      <c r="B407" s="1105" t="s">
        <v>379</v>
      </c>
      <c r="C407" s="1038"/>
      <c r="D407" s="1414" t="s">
        <v>341</v>
      </c>
      <c r="E407" s="1414"/>
      <c r="F407" s="1414"/>
      <c r="G407" s="1414"/>
      <c r="H407" s="1038"/>
      <c r="I407" s="1039" t="s">
        <v>25</v>
      </c>
      <c r="J407" s="1040"/>
      <c r="K407" s="1039" t="s">
        <v>24</v>
      </c>
      <c r="L407" s="1021"/>
      <c r="M407" s="1021"/>
      <c r="N407" s="1025"/>
      <c r="O407" s="1026"/>
      <c r="P407" s="1128"/>
    </row>
    <row r="408" spans="1:17" s="1037" customFormat="1" ht="30.75" customHeight="1" x14ac:dyDescent="0.25">
      <c r="A408" s="1033"/>
      <c r="B408" s="1074">
        <f>'(01)A. TRABAJO EXTRA.'!B117</f>
        <v>0</v>
      </c>
      <c r="C408" s="1034"/>
      <c r="D408" s="1428" t="str">
        <f>'(01)A. TRABAJO EXTRA.'!C117</f>
        <v>SOLERA DE HUMEDAD (0.15m X 0.20m + 4 NO. 3 + EST NO. 2 @ 0.20m)</v>
      </c>
      <c r="E408" s="1429"/>
      <c r="F408" s="1429"/>
      <c r="G408" s="1429"/>
      <c r="H408" s="1075"/>
      <c r="I408" s="1074">
        <f>'(01)A. TRABAJO EXTRA.'!G117</f>
        <v>13.1</v>
      </c>
      <c r="J408" s="1076"/>
      <c r="K408" s="1155" t="str">
        <f>'(01)A. TRABAJO EXTRA.'!F117</f>
        <v>ml</v>
      </c>
      <c r="L408" s="1034"/>
      <c r="M408" s="1034"/>
      <c r="N408" s="1035"/>
      <c r="O408" s="1036"/>
      <c r="P408" s="1129"/>
      <c r="Q408" s="1132"/>
    </row>
    <row r="409" spans="1:17" ht="17.25" thickBot="1" x14ac:dyDescent="0.35">
      <c r="A409" s="1020"/>
      <c r="B409" s="1022"/>
      <c r="C409" s="1021"/>
      <c r="D409" s="1021"/>
      <c r="E409" s="1022"/>
      <c r="F409" s="1022"/>
      <c r="G409" s="1023"/>
      <c r="H409" s="1021"/>
      <c r="I409" s="1024"/>
      <c r="J409" s="1024"/>
      <c r="K409" s="1024"/>
      <c r="L409" s="1021"/>
      <c r="M409" s="1021"/>
      <c r="N409" s="1025"/>
      <c r="O409" s="1026"/>
      <c r="P409" s="1128"/>
    </row>
    <row r="410" spans="1:17" ht="17.25" thickBot="1" x14ac:dyDescent="0.35">
      <c r="A410" s="1020"/>
      <c r="B410" s="1389" t="s">
        <v>343</v>
      </c>
      <c r="C410" s="1390"/>
      <c r="D410" s="1390"/>
      <c r="E410" s="1390"/>
      <c r="F410" s="1390"/>
      <c r="G410" s="1391"/>
      <c r="H410" s="1021"/>
      <c r="I410" s="1024"/>
      <c r="J410" s="1024"/>
      <c r="K410" s="1024"/>
      <c r="L410" s="1021"/>
      <c r="M410" s="1021"/>
      <c r="N410" s="1025"/>
      <c r="O410" s="1026"/>
      <c r="P410" s="1128"/>
    </row>
    <row r="411" spans="1:17" ht="16.5" x14ac:dyDescent="0.3">
      <c r="A411" s="1020"/>
      <c r="B411" s="1042" t="s">
        <v>49</v>
      </c>
      <c r="C411" s="1406" t="s">
        <v>341</v>
      </c>
      <c r="D411" s="1407"/>
      <c r="E411" s="1041" t="s">
        <v>380</v>
      </c>
      <c r="F411" s="1042" t="s">
        <v>25</v>
      </c>
      <c r="G411" s="1043" t="s">
        <v>24</v>
      </c>
      <c r="H411" s="1044"/>
      <c r="I411" s="1039" t="s">
        <v>342</v>
      </c>
      <c r="J411" s="1040"/>
      <c r="K411" s="1156" t="s">
        <v>27</v>
      </c>
      <c r="L411" s="1045" t="s">
        <v>381</v>
      </c>
      <c r="M411" s="1021"/>
      <c r="N411" s="1025"/>
      <c r="O411" s="1026"/>
      <c r="P411" s="1128"/>
    </row>
    <row r="412" spans="1:17" ht="16.5" x14ac:dyDescent="0.3">
      <c r="A412" s="1020"/>
      <c r="B412" s="1060">
        <v>1</v>
      </c>
      <c r="C412" s="1402" t="s">
        <v>408</v>
      </c>
      <c r="D412" s="1403"/>
      <c r="E412" s="1046">
        <f>I408</f>
        <v>13.1</v>
      </c>
      <c r="F412" s="1047">
        <v>0.6</v>
      </c>
      <c r="G412" s="1048" t="str">
        <f>IF(C412=0,0,VLOOKUP(C412,Tabla1[],2,FALSE))</f>
        <v>Varilla</v>
      </c>
      <c r="H412" s="1049"/>
      <c r="I412" s="1050">
        <f>IF(C412=0,0,VLOOKUP(C412,Tabla1[],3,FALSE))</f>
        <v>40</v>
      </c>
      <c r="J412" s="1051"/>
      <c r="K412" s="1157">
        <f>+F412*I412</f>
        <v>24</v>
      </c>
      <c r="L412" s="1052">
        <f>E412*I412</f>
        <v>524</v>
      </c>
      <c r="M412" s="1021"/>
      <c r="N412" s="1025"/>
      <c r="O412" s="1026"/>
      <c r="P412" s="1128"/>
    </row>
    <row r="413" spans="1:17" ht="16.5" x14ac:dyDescent="0.3">
      <c r="A413" s="1020"/>
      <c r="B413" s="1060">
        <v>2</v>
      </c>
      <c r="C413" s="1402" t="s">
        <v>418</v>
      </c>
      <c r="D413" s="1403"/>
      <c r="E413" s="1046">
        <f>I408*0.9</f>
        <v>11.79</v>
      </c>
      <c r="F413" s="1047">
        <v>0.3</v>
      </c>
      <c r="G413" s="1048" t="str">
        <f>IF(C413=0,0,VLOOKUP(C413,Tabla1[],2,FALSE))</f>
        <v>Varilla</v>
      </c>
      <c r="H413" s="1049"/>
      <c r="I413" s="1050">
        <f>IF(C413=0,0,VLOOKUP(C413,Tabla1[],3,FALSE))</f>
        <v>20</v>
      </c>
      <c r="J413" s="1051"/>
      <c r="K413" s="1157">
        <f t="shared" ref="K413:K419" si="54">+F413*I413</f>
        <v>6</v>
      </c>
      <c r="L413" s="1052">
        <f t="shared" ref="L413:L419" si="55">E413*I413</f>
        <v>235.79999999999998</v>
      </c>
      <c r="M413" s="1021"/>
      <c r="N413" s="1025"/>
      <c r="O413" s="1026"/>
      <c r="P413" s="1128"/>
    </row>
    <row r="414" spans="1:17" ht="16.5" x14ac:dyDescent="0.3">
      <c r="A414" s="1020"/>
      <c r="B414" s="1060">
        <v>3</v>
      </c>
      <c r="C414" s="1415" t="s">
        <v>531</v>
      </c>
      <c r="D414" s="1405"/>
      <c r="E414" s="1046">
        <f>I408*0.04</f>
        <v>0.52400000000000002</v>
      </c>
      <c r="F414" s="1047">
        <v>0.2</v>
      </c>
      <c r="G414" s="1048" t="str">
        <f>IF(C414=0,0,VLOOKUP(C414,Tabla1[],2,FALSE))</f>
        <v>Saco</v>
      </c>
      <c r="H414" s="1049"/>
      <c r="I414" s="1050">
        <f>IF(C414=0,0,VLOOKUP(C414,Tabla1[],3,FALSE))</f>
        <v>80</v>
      </c>
      <c r="J414" s="1051"/>
      <c r="K414" s="1157">
        <f t="shared" si="54"/>
        <v>16</v>
      </c>
      <c r="L414" s="1052">
        <f t="shared" si="55"/>
        <v>41.92</v>
      </c>
      <c r="M414" s="1021"/>
      <c r="N414" s="1025"/>
      <c r="O414" s="1026"/>
      <c r="P414" s="1128"/>
    </row>
    <row r="415" spans="1:17" ht="16.5" x14ac:dyDescent="0.3">
      <c r="A415" s="1020"/>
      <c r="B415" s="1060">
        <v>4</v>
      </c>
      <c r="C415" s="1404" t="s">
        <v>463</v>
      </c>
      <c r="D415" s="1405"/>
      <c r="E415" s="1046">
        <f>I408*0.04</f>
        <v>0.52400000000000002</v>
      </c>
      <c r="F415" s="1047">
        <v>0.01</v>
      </c>
      <c r="G415" s="1048" t="str">
        <f>IF(C415=0,0,VLOOKUP(C415,Tabla1[],2,FALSE))</f>
        <v>m³</v>
      </c>
      <c r="H415" s="1049"/>
      <c r="I415" s="1050">
        <f>IF(C415=0,0,VLOOKUP(C415,Tabla1[],3,FALSE))</f>
        <v>250</v>
      </c>
      <c r="J415" s="1051"/>
      <c r="K415" s="1157">
        <f t="shared" si="54"/>
        <v>2.5</v>
      </c>
      <c r="L415" s="1052">
        <f t="shared" si="55"/>
        <v>131</v>
      </c>
      <c r="M415" s="1021"/>
      <c r="N415" s="1025"/>
      <c r="O415" s="1026"/>
      <c r="P415" s="1128"/>
    </row>
    <row r="416" spans="1:17" ht="16.5" x14ac:dyDescent="0.3">
      <c r="A416" s="1020"/>
      <c r="B416" s="1060">
        <v>5</v>
      </c>
      <c r="C416" s="1404" t="s">
        <v>659</v>
      </c>
      <c r="D416" s="1405"/>
      <c r="E416" s="1046">
        <f>I408*25</f>
        <v>327.5</v>
      </c>
      <c r="F416" s="1047">
        <v>0.01</v>
      </c>
      <c r="G416" s="1048" t="str">
        <f>IF(C416=0,0,VLOOKUP(C416,Tabla1[],2,FALSE))</f>
        <v>m³</v>
      </c>
      <c r="H416" s="1049"/>
      <c r="I416" s="1050">
        <f>IF(C416=0,0,VLOOKUP(C416,Tabla1[],3,FALSE))</f>
        <v>250</v>
      </c>
      <c r="J416" s="1051"/>
      <c r="K416" s="1157">
        <f t="shared" si="54"/>
        <v>2.5</v>
      </c>
      <c r="L416" s="1052">
        <f t="shared" si="55"/>
        <v>81875</v>
      </c>
      <c r="M416" s="1021"/>
      <c r="N416" s="1025"/>
      <c r="O416" s="1026"/>
      <c r="P416" s="1128"/>
    </row>
    <row r="417" spans="1:16" ht="16.5" x14ac:dyDescent="0.3">
      <c r="A417" s="1020"/>
      <c r="B417" s="1060">
        <v>6</v>
      </c>
      <c r="C417" s="1434" t="s">
        <v>443</v>
      </c>
      <c r="D417" s="1434"/>
      <c r="E417" s="1046">
        <f>I408*8</f>
        <v>104.8</v>
      </c>
      <c r="F417" s="1047">
        <v>0.1</v>
      </c>
      <c r="G417" s="1048" t="str">
        <f>IF(C417=0,0,VLOOKUP(C417,Tabla1[],2,FALSE))</f>
        <v>Libra</v>
      </c>
      <c r="H417" s="1049"/>
      <c r="I417" s="1050">
        <f>IF(C417=0,0,VLOOKUP(C417,Tabla1[],3,FALSE))</f>
        <v>7</v>
      </c>
      <c r="J417" s="1051"/>
      <c r="K417" s="1157">
        <f t="shared" si="54"/>
        <v>0.70000000000000007</v>
      </c>
      <c r="L417" s="1052">
        <f t="shared" si="55"/>
        <v>733.6</v>
      </c>
      <c r="M417" s="1021"/>
      <c r="N417" s="1025"/>
      <c r="O417" s="1026"/>
      <c r="P417" s="1128"/>
    </row>
    <row r="418" spans="1:16" ht="16.5" x14ac:dyDescent="0.3">
      <c r="A418" s="1020"/>
      <c r="B418" s="1060">
        <v>7</v>
      </c>
      <c r="C418" s="1434" t="s">
        <v>549</v>
      </c>
      <c r="D418" s="1434"/>
      <c r="E418" s="1046">
        <f>I408*50</f>
        <v>655</v>
      </c>
      <c r="F418" s="1047">
        <v>0.13</v>
      </c>
      <c r="G418" s="1048" t="str">
        <f>IF(C418=0,0,VLOOKUP(C418,Tabla1[],2,FALSE))</f>
        <v>Libra</v>
      </c>
      <c r="H418" s="1049"/>
      <c r="I418" s="1050">
        <f>IF(C418=0,0,VLOOKUP(C418,Tabla1[],3,FALSE))</f>
        <v>10</v>
      </c>
      <c r="J418" s="1051"/>
      <c r="K418" s="1157">
        <f t="shared" si="54"/>
        <v>1.3</v>
      </c>
      <c r="L418" s="1052">
        <f t="shared" si="55"/>
        <v>6550</v>
      </c>
      <c r="M418" s="1021"/>
      <c r="N418" s="1025"/>
      <c r="O418" s="1026"/>
      <c r="P418" s="1128"/>
    </row>
    <row r="419" spans="1:16" ht="16.5" x14ac:dyDescent="0.3">
      <c r="A419" s="1020"/>
      <c r="B419" s="1060">
        <v>8</v>
      </c>
      <c r="C419" s="1434" t="s">
        <v>640</v>
      </c>
      <c r="D419" s="1434"/>
      <c r="E419" s="1046">
        <f>I408*1.7</f>
        <v>22.27</v>
      </c>
      <c r="F419" s="1047">
        <v>3</v>
      </c>
      <c r="G419" s="1048" t="str">
        <f>IF(C419=0,0,VLOOKUP(C419,Tabla1[],2,FALSE))</f>
        <v>pt</v>
      </c>
      <c r="H419" s="1049"/>
      <c r="I419" s="1050">
        <f>IF(C419=0,0,VLOOKUP(C419,Tabla1[],3,FALSE))</f>
        <v>10</v>
      </c>
      <c r="J419" s="1051"/>
      <c r="K419" s="1157">
        <f t="shared" si="54"/>
        <v>30</v>
      </c>
      <c r="L419" s="1052">
        <f t="shared" si="55"/>
        <v>222.7</v>
      </c>
      <c r="M419" s="1021"/>
      <c r="N419" s="1025"/>
      <c r="O419" s="1026"/>
      <c r="P419" s="1128"/>
    </row>
    <row r="420" spans="1:16" ht="17.25" thickBot="1" x14ac:dyDescent="0.35">
      <c r="A420" s="1020"/>
      <c r="B420" s="1022"/>
      <c r="C420" s="1021"/>
      <c r="D420" s="1021"/>
      <c r="E420" s="1022"/>
      <c r="F420" s="1022"/>
      <c r="G420" s="1023"/>
      <c r="H420" s="1021"/>
      <c r="I420" s="1024"/>
      <c r="J420" s="1024"/>
      <c r="K420" s="1024"/>
      <c r="L420" s="1021"/>
      <c r="M420" s="1021"/>
      <c r="N420" s="1025"/>
      <c r="O420" s="1026"/>
      <c r="P420" s="1128"/>
    </row>
    <row r="421" spans="1:16" ht="17.25" thickBot="1" x14ac:dyDescent="0.35">
      <c r="A421" s="1020"/>
      <c r="B421" s="1022"/>
      <c r="C421" s="1021"/>
      <c r="D421" s="1021"/>
      <c r="E421" s="1022"/>
      <c r="F421" s="1408" t="s">
        <v>344</v>
      </c>
      <c r="G421" s="1409"/>
      <c r="H421" s="1409"/>
      <c r="I421" s="1410"/>
      <c r="J421" s="1024"/>
      <c r="K421" s="1158">
        <f>+SUM(K412:K419)</f>
        <v>83</v>
      </c>
      <c r="L421" s="1055">
        <f>+SUM(L412:L419)</f>
        <v>90314.02</v>
      </c>
      <c r="M421" s="1021"/>
      <c r="N421" s="1025"/>
      <c r="O421" s="1026"/>
      <c r="P421" s="1128"/>
    </row>
    <row r="422" spans="1:16" s="1131" customFormat="1" ht="17.25" thickBot="1" x14ac:dyDescent="0.35">
      <c r="A422" s="1020"/>
      <c r="B422" s="1022"/>
      <c r="C422" s="1021"/>
      <c r="D422" s="1021"/>
      <c r="E422" s="1022"/>
      <c r="F422" s="1022"/>
      <c r="G422" s="1023"/>
      <c r="H422" s="1021"/>
      <c r="I422" s="1024"/>
      <c r="J422" s="1024"/>
      <c r="K422" s="1024"/>
      <c r="L422" s="1021"/>
      <c r="M422" s="1021"/>
      <c r="N422" s="1025"/>
      <c r="O422" s="1026"/>
      <c r="P422" s="1128"/>
    </row>
    <row r="423" spans="1:16" s="1131" customFormat="1" ht="17.25" thickBot="1" x14ac:dyDescent="0.35">
      <c r="A423" s="1020"/>
      <c r="B423" s="1389" t="s">
        <v>382</v>
      </c>
      <c r="C423" s="1390"/>
      <c r="D423" s="1390"/>
      <c r="E423" s="1390"/>
      <c r="F423" s="1390"/>
      <c r="G423" s="1391"/>
      <c r="H423" s="1021"/>
      <c r="I423" s="1024"/>
      <c r="J423" s="1024"/>
      <c r="K423" s="1024"/>
      <c r="L423" s="1021"/>
      <c r="M423" s="1021"/>
      <c r="N423" s="1025"/>
      <c r="O423" s="1026"/>
      <c r="P423" s="1128"/>
    </row>
    <row r="424" spans="1:16" s="1131" customFormat="1" ht="16.5" x14ac:dyDescent="0.3">
      <c r="A424" s="1020"/>
      <c r="B424" s="1056" t="s">
        <v>49</v>
      </c>
      <c r="C424" s="1392" t="s">
        <v>341</v>
      </c>
      <c r="D424" s="1393"/>
      <c r="E424" s="1041" t="s">
        <v>380</v>
      </c>
      <c r="F424" s="1056" t="s">
        <v>25</v>
      </c>
      <c r="G424" s="1043" t="s">
        <v>24</v>
      </c>
      <c r="H424" s="1038"/>
      <c r="I424" s="1039" t="s">
        <v>342</v>
      </c>
      <c r="J424" s="1040"/>
      <c r="K424" s="1039" t="s">
        <v>27</v>
      </c>
      <c r="L424" s="1045" t="s">
        <v>381</v>
      </c>
      <c r="M424" s="1021"/>
      <c r="N424" s="1025"/>
      <c r="O424" s="1026"/>
      <c r="P424" s="1128"/>
    </row>
    <row r="425" spans="1:16" s="1131" customFormat="1" ht="16.5" x14ac:dyDescent="0.3">
      <c r="A425" s="1020"/>
      <c r="B425" s="1060"/>
      <c r="C425" s="1382"/>
      <c r="D425" s="1383"/>
      <c r="E425" s="1046"/>
      <c r="F425" s="1047"/>
      <c r="G425" s="1048"/>
      <c r="H425" s="1049"/>
      <c r="I425" s="1050">
        <f>IF(C425=0,0,VLOOKUP(C425,Tabla3[],3,FALSE))</f>
        <v>0</v>
      </c>
      <c r="J425" s="1024"/>
      <c r="K425" s="1157">
        <f>+F425*I425</f>
        <v>0</v>
      </c>
      <c r="L425" s="1052">
        <f>E425*I425</f>
        <v>0</v>
      </c>
      <c r="M425" s="1021"/>
      <c r="N425" s="1025"/>
      <c r="O425" s="1026"/>
      <c r="P425" s="1128"/>
    </row>
    <row r="426" spans="1:16" s="1131" customFormat="1" ht="16.5" x14ac:dyDescent="0.3">
      <c r="A426" s="1020"/>
      <c r="B426" s="1060"/>
      <c r="C426" s="1382"/>
      <c r="D426" s="1383"/>
      <c r="E426" s="1057"/>
      <c r="F426" s="1053"/>
      <c r="G426" s="1054"/>
      <c r="H426" s="1021"/>
      <c r="I426" s="1050">
        <f>IF(C426=0,0,VLOOKUP(C426,Tabla3[],3,FALSE))</f>
        <v>0</v>
      </c>
      <c r="J426" s="1024"/>
      <c r="K426" s="1157">
        <f t="shared" ref="K426:K428" si="56">+F426*I426</f>
        <v>0</v>
      </c>
      <c r="L426" s="1052">
        <f t="shared" ref="L426:L428" si="57">E426*I426</f>
        <v>0</v>
      </c>
      <c r="M426" s="1021"/>
      <c r="N426" s="1025"/>
      <c r="O426" s="1026"/>
      <c r="P426" s="1128"/>
    </row>
    <row r="427" spans="1:16" s="1131" customFormat="1" ht="16.5" x14ac:dyDescent="0.3">
      <c r="A427" s="1020"/>
      <c r="B427" s="1060"/>
      <c r="C427" s="1382"/>
      <c r="D427" s="1383"/>
      <c r="E427" s="1057"/>
      <c r="F427" s="1053"/>
      <c r="G427" s="1054"/>
      <c r="H427" s="1021"/>
      <c r="I427" s="1050">
        <f>IF(C427=0,0,VLOOKUP(C427,Tabla3[],3,FALSE))</f>
        <v>0</v>
      </c>
      <c r="J427" s="1024"/>
      <c r="K427" s="1157">
        <f t="shared" si="56"/>
        <v>0</v>
      </c>
      <c r="L427" s="1052">
        <f t="shared" si="57"/>
        <v>0</v>
      </c>
      <c r="M427" s="1021"/>
      <c r="N427" s="1025"/>
      <c r="O427" s="1026"/>
      <c r="P427" s="1128"/>
    </row>
    <row r="428" spans="1:16" s="1131" customFormat="1" ht="16.5" x14ac:dyDescent="0.3">
      <c r="A428" s="1020"/>
      <c r="B428" s="1060"/>
      <c r="C428" s="1384"/>
      <c r="D428" s="1385"/>
      <c r="E428" s="1057"/>
      <c r="F428" s="1053"/>
      <c r="G428" s="1054"/>
      <c r="H428" s="1021"/>
      <c r="I428" s="1050">
        <f>IF(C428=0,0,VLOOKUP(C428,Tabla3[],3,FALSE))</f>
        <v>0</v>
      </c>
      <c r="J428" s="1024"/>
      <c r="K428" s="1157">
        <f t="shared" si="56"/>
        <v>0</v>
      </c>
      <c r="L428" s="1052">
        <f t="shared" si="57"/>
        <v>0</v>
      </c>
      <c r="M428" s="1021"/>
      <c r="N428" s="1025"/>
      <c r="O428" s="1026"/>
      <c r="P428" s="1128"/>
    </row>
    <row r="429" spans="1:16" s="1131" customFormat="1" ht="17.25" thickBot="1" x14ac:dyDescent="0.35">
      <c r="A429" s="1020"/>
      <c r="B429" s="1022"/>
      <c r="C429" s="1021"/>
      <c r="D429" s="1021"/>
      <c r="E429" s="1022"/>
      <c r="F429" s="1022"/>
      <c r="G429" s="1023"/>
      <c r="H429" s="1021"/>
      <c r="I429" s="1024"/>
      <c r="J429" s="1024"/>
      <c r="K429" s="1024"/>
      <c r="L429" s="1021"/>
      <c r="M429" s="1021"/>
      <c r="N429" s="1025"/>
      <c r="O429" s="1026"/>
      <c r="P429" s="1128"/>
    </row>
    <row r="430" spans="1:16" s="1131" customFormat="1" ht="17.25" thickBot="1" x14ac:dyDescent="0.35">
      <c r="A430" s="1020"/>
      <c r="B430" s="1022"/>
      <c r="C430" s="1021"/>
      <c r="D430" s="1021"/>
      <c r="E430" s="1022"/>
      <c r="F430" s="1408" t="s">
        <v>387</v>
      </c>
      <c r="G430" s="1409"/>
      <c r="H430" s="1409"/>
      <c r="I430" s="1410"/>
      <c r="J430" s="1024"/>
      <c r="K430" s="1158">
        <f>+SUM(K425:K428)</f>
        <v>0</v>
      </c>
      <c r="L430" s="1055">
        <f>+SUM(L425:L428)</f>
        <v>0</v>
      </c>
      <c r="M430" s="1021"/>
      <c r="N430" s="1025"/>
      <c r="O430" s="1026"/>
      <c r="P430" s="1128"/>
    </row>
    <row r="431" spans="1:16" s="1131" customFormat="1" ht="17.25" thickBot="1" x14ac:dyDescent="0.35">
      <c r="A431" s="1020"/>
      <c r="B431" s="1022"/>
      <c r="C431" s="1021"/>
      <c r="D431" s="1021"/>
      <c r="E431" s="1022"/>
      <c r="F431" s="1022"/>
      <c r="G431" s="1023"/>
      <c r="H431" s="1021"/>
      <c r="I431" s="1024"/>
      <c r="J431" s="1024"/>
      <c r="K431" s="1024"/>
      <c r="L431" s="1021"/>
      <c r="M431" s="1021"/>
      <c r="N431" s="1025"/>
      <c r="O431" s="1026"/>
      <c r="P431" s="1128"/>
    </row>
    <row r="432" spans="1:16" s="1131" customFormat="1" ht="17.25" thickBot="1" x14ac:dyDescent="0.35">
      <c r="A432" s="1020"/>
      <c r="B432" s="1389" t="s">
        <v>345</v>
      </c>
      <c r="C432" s="1390"/>
      <c r="D432" s="1390"/>
      <c r="E432" s="1390"/>
      <c r="F432" s="1390"/>
      <c r="G432" s="1391"/>
      <c r="H432" s="1021"/>
      <c r="I432" s="1024"/>
      <c r="J432" s="1024"/>
      <c r="K432" s="1024"/>
      <c r="L432" s="1021"/>
      <c r="M432" s="1021"/>
      <c r="N432" s="1025"/>
      <c r="O432" s="1026"/>
      <c r="P432" s="1128"/>
    </row>
    <row r="433" spans="1:16" s="1131" customFormat="1" ht="16.5" x14ac:dyDescent="0.3">
      <c r="A433" s="1020"/>
      <c r="B433" s="1056" t="s">
        <v>49</v>
      </c>
      <c r="C433" s="1392" t="s">
        <v>341</v>
      </c>
      <c r="D433" s="1393"/>
      <c r="E433" s="1041" t="s">
        <v>380</v>
      </c>
      <c r="F433" s="1056" t="s">
        <v>25</v>
      </c>
      <c r="G433" s="1043" t="s">
        <v>24</v>
      </c>
      <c r="H433" s="1038"/>
      <c r="I433" s="1039" t="s">
        <v>342</v>
      </c>
      <c r="J433" s="1040"/>
      <c r="K433" s="1039" t="s">
        <v>27</v>
      </c>
      <c r="L433" s="1045" t="s">
        <v>381</v>
      </c>
      <c r="M433" s="1021"/>
      <c r="N433" s="1025"/>
      <c r="O433" s="1026"/>
      <c r="P433" s="1128"/>
    </row>
    <row r="434" spans="1:16" s="1131" customFormat="1" ht="16.5" x14ac:dyDescent="0.3">
      <c r="A434" s="1020"/>
      <c r="B434" s="1060">
        <v>1</v>
      </c>
      <c r="C434" s="1394" t="s">
        <v>419</v>
      </c>
      <c r="D434" s="1394"/>
      <c r="E434" s="1046">
        <f>I408</f>
        <v>13.1</v>
      </c>
      <c r="F434" s="1047">
        <v>1</v>
      </c>
      <c r="G434" s="1048" t="str">
        <f>IF(C434=0,0,VLOOKUP(C434,Tabla2[],2,FALSE))</f>
        <v>ml</v>
      </c>
      <c r="H434" s="1049"/>
      <c r="I434" s="1050">
        <f>IF(C434=0,0,VLOOKUP(C434,Tabla2[],3,FALSE))+42+25</f>
        <v>92</v>
      </c>
      <c r="J434" s="1024"/>
      <c r="K434" s="1157">
        <f>+F434*I434</f>
        <v>92</v>
      </c>
      <c r="L434" s="1052">
        <f>E434*I434</f>
        <v>1205.2</v>
      </c>
      <c r="M434" s="1021"/>
      <c r="N434" s="1025"/>
      <c r="O434" s="1026"/>
      <c r="P434" s="1128"/>
    </row>
    <row r="435" spans="1:16" s="1131" customFormat="1" ht="16.5" x14ac:dyDescent="0.3">
      <c r="A435" s="1020"/>
      <c r="B435" s="1060"/>
      <c r="C435" s="1411"/>
      <c r="D435" s="1411"/>
      <c r="E435" s="1046"/>
      <c r="F435" s="1047"/>
      <c r="G435" s="1048"/>
      <c r="H435" s="1021"/>
      <c r="I435" s="1050">
        <f>IF(C435=0,0,VLOOKUP(C435,Tabla2[],3,FALSE))</f>
        <v>0</v>
      </c>
      <c r="J435" s="1024"/>
      <c r="K435" s="1157">
        <f>+F435*I435</f>
        <v>0</v>
      </c>
      <c r="L435" s="1052">
        <f t="shared" ref="L435:L436" si="58">E435*I435</f>
        <v>0</v>
      </c>
      <c r="M435" s="1021"/>
      <c r="N435" s="1025"/>
      <c r="O435" s="1026"/>
      <c r="P435" s="1128"/>
    </row>
    <row r="436" spans="1:16" s="1131" customFormat="1" ht="16.5" x14ac:dyDescent="0.3">
      <c r="A436" s="1020"/>
      <c r="B436" s="1060"/>
      <c r="C436" s="1412"/>
      <c r="D436" s="1412"/>
      <c r="E436" s="1046"/>
      <c r="F436" s="1053"/>
      <c r="G436" s="1048"/>
      <c r="H436" s="1021"/>
      <c r="I436" s="1050">
        <f>IF(C436=0,0,VLOOKUP(C436,Tabla2[],3,FALSE))</f>
        <v>0</v>
      </c>
      <c r="J436" s="1024"/>
      <c r="K436" s="1157">
        <f t="shared" ref="K436" si="59">+F436*I436</f>
        <v>0</v>
      </c>
      <c r="L436" s="1052">
        <f t="shared" si="58"/>
        <v>0</v>
      </c>
      <c r="M436" s="1021"/>
      <c r="N436" s="1025"/>
      <c r="O436" s="1026"/>
      <c r="P436" s="1128"/>
    </row>
    <row r="437" spans="1:16" s="1131" customFormat="1" ht="17.25" thickBot="1" x14ac:dyDescent="0.35">
      <c r="A437" s="1020"/>
      <c r="B437" s="1022"/>
      <c r="C437" s="1021"/>
      <c r="D437" s="1021"/>
      <c r="E437" s="1022"/>
      <c r="F437" s="1022"/>
      <c r="G437" s="1023"/>
      <c r="H437" s="1021"/>
      <c r="I437" s="1024"/>
      <c r="J437" s="1024"/>
      <c r="K437" s="1024"/>
      <c r="L437" s="1021"/>
      <c r="M437" s="1021"/>
      <c r="N437" s="1025"/>
      <c r="O437" s="1026"/>
      <c r="P437" s="1128"/>
    </row>
    <row r="438" spans="1:16" ht="17.25" thickBot="1" x14ac:dyDescent="0.35">
      <c r="A438" s="1020"/>
      <c r="B438" s="1022"/>
      <c r="C438" s="1021"/>
      <c r="D438" s="1021"/>
      <c r="E438" s="1022"/>
      <c r="F438" s="1408" t="s">
        <v>346</v>
      </c>
      <c r="G438" s="1409"/>
      <c r="H438" s="1409"/>
      <c r="I438" s="1410"/>
      <c r="J438" s="1024"/>
      <c r="K438" s="1158">
        <f>+SUM(K434:K436)</f>
        <v>92</v>
      </c>
      <c r="L438" s="1055">
        <f>+SUM(L434:L436)</f>
        <v>1205.2</v>
      </c>
      <c r="M438" s="1021"/>
      <c r="N438" s="1025"/>
      <c r="O438" s="1026"/>
      <c r="P438" s="1128"/>
    </row>
    <row r="439" spans="1:16" ht="16.5" x14ac:dyDescent="0.3">
      <c r="A439" s="1020"/>
      <c r="B439" s="1022"/>
      <c r="C439" s="1021"/>
      <c r="D439" s="1021"/>
      <c r="E439" s="1022"/>
      <c r="F439" s="1022"/>
      <c r="G439" s="1023"/>
      <c r="H439" s="1021"/>
      <c r="I439" s="1024"/>
      <c r="J439" s="1024"/>
      <c r="K439" s="1024"/>
      <c r="L439" s="1021"/>
      <c r="M439" s="1021"/>
      <c r="N439" s="1025"/>
      <c r="O439" s="1026"/>
      <c r="P439" s="1128"/>
    </row>
    <row r="440" spans="1:16" ht="15" customHeight="1" thickBot="1" x14ac:dyDescent="0.35">
      <c r="A440" s="1020"/>
      <c r="B440" s="1022"/>
      <c r="C440" s="1021"/>
      <c r="D440" s="1021"/>
      <c r="E440" s="1022"/>
      <c r="F440" s="1022"/>
      <c r="G440" s="1023"/>
      <c r="H440" s="1021"/>
      <c r="I440" s="1024"/>
      <c r="J440" s="1024"/>
      <c r="K440" s="1024"/>
      <c r="L440" s="1021"/>
      <c r="M440" s="1021"/>
      <c r="N440" s="1025"/>
      <c r="O440" s="1026"/>
      <c r="P440" s="1128"/>
    </row>
    <row r="441" spans="1:16" ht="17.25" thickBot="1" x14ac:dyDescent="0.35">
      <c r="A441" s="1020"/>
      <c r="B441" s="1022"/>
      <c r="C441" s="1021"/>
      <c r="D441" s="1021"/>
      <c r="E441" s="1022"/>
      <c r="F441" s="1408" t="s">
        <v>388</v>
      </c>
      <c r="G441" s="1409"/>
      <c r="H441" s="1409"/>
      <c r="I441" s="1410"/>
      <c r="J441" s="1024"/>
      <c r="K441" s="1158">
        <f>(+K421+K430+K438)</f>
        <v>175</v>
      </c>
      <c r="L441" s="1055">
        <f>(+L421+L430+L438)</f>
        <v>91519.22</v>
      </c>
      <c r="M441" s="1021"/>
      <c r="N441" s="1065"/>
      <c r="O441" s="1066"/>
      <c r="P441" s="1130"/>
    </row>
    <row r="442" spans="1:16" ht="7.5" customHeight="1" thickBot="1" x14ac:dyDescent="0.35">
      <c r="A442" s="1020"/>
      <c r="B442" s="1022"/>
      <c r="C442" s="1021"/>
      <c r="D442" s="1021"/>
      <c r="E442" s="1022"/>
      <c r="F442" s="1022"/>
      <c r="G442" s="1023"/>
      <c r="H442" s="1021"/>
      <c r="I442" s="1024"/>
      <c r="J442" s="1024"/>
      <c r="K442" s="1024"/>
      <c r="L442" s="1021"/>
      <c r="M442" s="1021"/>
      <c r="N442" s="1065"/>
      <c r="O442" s="1067"/>
      <c r="P442" s="1130"/>
    </row>
    <row r="443" spans="1:16" ht="17.25" thickBot="1" x14ac:dyDescent="0.35">
      <c r="A443" s="1020"/>
      <c r="B443" s="1022"/>
      <c r="C443" s="1021"/>
      <c r="D443" s="1021"/>
      <c r="E443" s="1022"/>
      <c r="F443" s="1408" t="s">
        <v>384</v>
      </c>
      <c r="G443" s="1409"/>
      <c r="H443" s="1409"/>
      <c r="I443" s="1410"/>
      <c r="J443" s="1024"/>
      <c r="K443" s="1158">
        <f>K441*$N$2</f>
        <v>70</v>
      </c>
      <c r="L443" s="1055">
        <f>L441*$N$2</f>
        <v>36607.688000000002</v>
      </c>
      <c r="M443" s="1021"/>
      <c r="N443" s="1025"/>
      <c r="O443" s="1026"/>
      <c r="P443" s="1128"/>
    </row>
    <row r="444" spans="1:16" ht="7.5" customHeight="1" thickBot="1" x14ac:dyDescent="0.35">
      <c r="A444" s="1020"/>
      <c r="B444" s="1022"/>
      <c r="C444" s="1021"/>
      <c r="D444" s="1021"/>
      <c r="E444" s="1022"/>
      <c r="F444" s="1022"/>
      <c r="G444" s="1023"/>
      <c r="H444" s="1021"/>
      <c r="I444" s="1024"/>
      <c r="J444" s="1024"/>
      <c r="K444" s="1024"/>
      <c r="L444" s="1021"/>
      <c r="M444" s="1021"/>
      <c r="N444" s="1025"/>
      <c r="O444" s="1026"/>
      <c r="P444" s="1128"/>
    </row>
    <row r="445" spans="1:16" ht="17.25" thickBot="1" x14ac:dyDescent="0.35">
      <c r="A445" s="1020"/>
      <c r="B445" s="1022"/>
      <c r="C445" s="1021"/>
      <c r="D445" s="1021"/>
      <c r="E445" s="1022"/>
      <c r="F445" s="1408" t="s">
        <v>385</v>
      </c>
      <c r="G445" s="1409"/>
      <c r="H445" s="1409"/>
      <c r="I445" s="1410"/>
      <c r="J445" s="1024"/>
      <c r="K445" s="1158">
        <f>+K441+K443</f>
        <v>245</v>
      </c>
      <c r="L445" s="1055">
        <f>+L441+L443</f>
        <v>128126.908</v>
      </c>
      <c r="M445" s="1021"/>
      <c r="N445" s="1025"/>
      <c r="O445" s="1026"/>
      <c r="P445" s="1128"/>
    </row>
    <row r="446" spans="1:16" ht="17.25" thickBot="1" x14ac:dyDescent="0.35">
      <c r="A446" s="1020"/>
      <c r="B446" s="1022"/>
      <c r="C446" s="1021"/>
      <c r="D446" s="1021"/>
      <c r="E446" s="1022"/>
      <c r="F446" s="1061"/>
      <c r="G446" s="1062"/>
      <c r="H446" s="1063"/>
      <c r="I446" s="1064"/>
      <c r="J446" s="1024"/>
      <c r="K446" s="1159"/>
      <c r="L446" s="1068">
        <f>L445/I408</f>
        <v>9780.68</v>
      </c>
      <c r="M446" s="1069">
        <f>(K445-L446)*I408</f>
        <v>-124917.408</v>
      </c>
      <c r="N446" s="1025"/>
      <c r="O446" s="1026"/>
      <c r="P446" s="1128"/>
    </row>
    <row r="447" spans="1:16" ht="16.5" x14ac:dyDescent="0.3">
      <c r="A447" s="1020"/>
      <c r="B447" s="1022"/>
      <c r="C447" s="1021"/>
      <c r="D447" s="1021"/>
      <c r="E447" s="1022"/>
      <c r="F447" s="1061"/>
      <c r="G447" s="1062"/>
      <c r="H447" s="1063"/>
      <c r="I447" s="1064"/>
      <c r="J447" s="1024"/>
      <c r="K447" s="1160"/>
      <c r="L447" s="1070"/>
      <c r="M447" s="1071"/>
      <c r="N447" s="1072"/>
      <c r="O447" s="1026"/>
      <c r="P447" s="1128"/>
    </row>
    <row r="448" spans="1:16" ht="16.5" x14ac:dyDescent="0.3">
      <c r="A448" s="1020"/>
      <c r="B448" s="1106"/>
      <c r="C448" s="1152"/>
      <c r="D448" s="1152"/>
      <c r="E448" s="1022"/>
      <c r="F448" s="1022"/>
      <c r="G448" s="1023"/>
      <c r="H448" s="1021"/>
      <c r="I448" s="1024"/>
      <c r="J448" s="1024"/>
      <c r="K448" s="1024"/>
      <c r="L448" s="1021"/>
      <c r="M448" s="1021"/>
      <c r="N448" s="1025"/>
      <c r="O448" s="1026"/>
      <c r="P448" s="1128"/>
    </row>
    <row r="449" spans="1:17" ht="16.5" x14ac:dyDescent="0.3">
      <c r="A449" s="1020"/>
      <c r="B449" s="1105" t="s">
        <v>379</v>
      </c>
      <c r="C449" s="1038"/>
      <c r="D449" s="1414" t="s">
        <v>341</v>
      </c>
      <c r="E449" s="1414"/>
      <c r="F449" s="1414"/>
      <c r="G449" s="1414"/>
      <c r="H449" s="1038"/>
      <c r="I449" s="1039" t="s">
        <v>25</v>
      </c>
      <c r="J449" s="1040"/>
      <c r="K449" s="1039" t="s">
        <v>24</v>
      </c>
      <c r="L449" s="1021"/>
      <c r="M449" s="1021"/>
      <c r="N449" s="1025"/>
      <c r="O449" s="1026"/>
      <c r="P449" s="1128"/>
    </row>
    <row r="450" spans="1:17" s="1037" customFormat="1" ht="30.75" customHeight="1" x14ac:dyDescent="0.25">
      <c r="A450" s="1033"/>
      <c r="B450" s="1074">
        <f>'(01)A. TRABAJO EXTRA.'!B118</f>
        <v>0</v>
      </c>
      <c r="C450" s="1034"/>
      <c r="D450" s="1428" t="str">
        <f>'(01)A. TRABAJO EXTRA.'!C118</f>
        <v>SOLERA INTERMEDIA (0.15m X 0.20m + 4 NO. 3 + EST NO. 2 @ 0.20m)</v>
      </c>
      <c r="E450" s="1429"/>
      <c r="F450" s="1429"/>
      <c r="G450" s="1429"/>
      <c r="H450" s="1075"/>
      <c r="I450" s="1074">
        <f>'(01)A. TRABAJO EXTRA.'!G118</f>
        <v>26.2</v>
      </c>
      <c r="J450" s="1076"/>
      <c r="K450" s="1155" t="str">
        <f>'(01)A. TRABAJO EXTRA.'!F118</f>
        <v>ml</v>
      </c>
      <c r="L450" s="1034"/>
      <c r="M450" s="1034"/>
      <c r="N450" s="1035"/>
      <c r="O450" s="1036"/>
      <c r="P450" s="1129"/>
      <c r="Q450" s="1132"/>
    </row>
    <row r="451" spans="1:17" ht="17.25" thickBot="1" x14ac:dyDescent="0.35">
      <c r="A451" s="1020"/>
      <c r="B451" s="1022"/>
      <c r="C451" s="1021"/>
      <c r="D451" s="1021"/>
      <c r="E451" s="1022"/>
      <c r="F451" s="1022"/>
      <c r="G451" s="1023"/>
      <c r="H451" s="1021"/>
      <c r="I451" s="1024"/>
      <c r="J451" s="1024"/>
      <c r="K451" s="1024"/>
      <c r="L451" s="1021"/>
      <c r="M451" s="1021"/>
      <c r="N451" s="1025"/>
      <c r="O451" s="1026"/>
      <c r="P451" s="1128"/>
    </row>
    <row r="452" spans="1:17" ht="17.25" thickBot="1" x14ac:dyDescent="0.35">
      <c r="A452" s="1020"/>
      <c r="B452" s="1389" t="s">
        <v>343</v>
      </c>
      <c r="C452" s="1390"/>
      <c r="D452" s="1390"/>
      <c r="E452" s="1390"/>
      <c r="F452" s="1390"/>
      <c r="G452" s="1391"/>
      <c r="H452" s="1021"/>
      <c r="I452" s="1024"/>
      <c r="J452" s="1024"/>
      <c r="K452" s="1024"/>
      <c r="L452" s="1021"/>
      <c r="M452" s="1021"/>
      <c r="N452" s="1025"/>
      <c r="O452" s="1026"/>
      <c r="P452" s="1128"/>
    </row>
    <row r="453" spans="1:17" ht="16.5" x14ac:dyDescent="0.3">
      <c r="A453" s="1020"/>
      <c r="B453" s="1042" t="s">
        <v>49</v>
      </c>
      <c r="C453" s="1406" t="s">
        <v>341</v>
      </c>
      <c r="D453" s="1407"/>
      <c r="E453" s="1041" t="s">
        <v>380</v>
      </c>
      <c r="F453" s="1042" t="s">
        <v>25</v>
      </c>
      <c r="G453" s="1043" t="s">
        <v>24</v>
      </c>
      <c r="H453" s="1044"/>
      <c r="I453" s="1039" t="s">
        <v>342</v>
      </c>
      <c r="J453" s="1040"/>
      <c r="K453" s="1156" t="s">
        <v>27</v>
      </c>
      <c r="L453" s="1045" t="s">
        <v>381</v>
      </c>
      <c r="M453" s="1021"/>
      <c r="N453" s="1025"/>
      <c r="O453" s="1026"/>
      <c r="P453" s="1128"/>
    </row>
    <row r="454" spans="1:17" ht="16.5" x14ac:dyDescent="0.3">
      <c r="A454" s="1020"/>
      <c r="B454" s="1060">
        <v>1</v>
      </c>
      <c r="C454" s="1402" t="s">
        <v>408</v>
      </c>
      <c r="D454" s="1403"/>
      <c r="E454" s="1046">
        <f>I450</f>
        <v>26.2</v>
      </c>
      <c r="F454" s="1047">
        <v>0.6</v>
      </c>
      <c r="G454" s="1048" t="str">
        <f>IF(C454=0,0,VLOOKUP(C454,Tabla1[],2,FALSE))</f>
        <v>Varilla</v>
      </c>
      <c r="H454" s="1049"/>
      <c r="I454" s="1050">
        <f>IF(C454=0,0,VLOOKUP(C454,Tabla1[],3,FALSE))</f>
        <v>40</v>
      </c>
      <c r="J454" s="1051"/>
      <c r="K454" s="1157">
        <f>+F454*I454</f>
        <v>24</v>
      </c>
      <c r="L454" s="1052">
        <f>E454*I454</f>
        <v>1048</v>
      </c>
      <c r="M454" s="1021"/>
      <c r="N454" s="1025"/>
      <c r="O454" s="1026"/>
      <c r="P454" s="1128"/>
    </row>
    <row r="455" spans="1:17" ht="16.5" x14ac:dyDescent="0.3">
      <c r="A455" s="1020"/>
      <c r="B455" s="1060">
        <v>2</v>
      </c>
      <c r="C455" s="1402" t="s">
        <v>418</v>
      </c>
      <c r="D455" s="1403"/>
      <c r="E455" s="1046">
        <f>I450*0.9</f>
        <v>23.58</v>
      </c>
      <c r="F455" s="1047">
        <v>0.3</v>
      </c>
      <c r="G455" s="1048" t="str">
        <f>IF(C455=0,0,VLOOKUP(C455,Tabla1[],2,FALSE))</f>
        <v>Varilla</v>
      </c>
      <c r="H455" s="1049"/>
      <c r="I455" s="1050">
        <f>IF(C455=0,0,VLOOKUP(C455,Tabla1[],3,FALSE))</f>
        <v>20</v>
      </c>
      <c r="J455" s="1051"/>
      <c r="K455" s="1157">
        <f t="shared" ref="K455:K461" si="60">+F455*I455</f>
        <v>6</v>
      </c>
      <c r="L455" s="1052">
        <f t="shared" ref="L455:L461" si="61">E455*I455</f>
        <v>471.59999999999997</v>
      </c>
      <c r="M455" s="1021"/>
      <c r="N455" s="1025"/>
      <c r="O455" s="1026"/>
      <c r="P455" s="1128"/>
    </row>
    <row r="456" spans="1:17" ht="16.5" x14ac:dyDescent="0.3">
      <c r="A456" s="1020"/>
      <c r="B456" s="1060">
        <v>3</v>
      </c>
      <c r="C456" s="1415" t="s">
        <v>531</v>
      </c>
      <c r="D456" s="1405"/>
      <c r="E456" s="1046">
        <f>I450*0.04</f>
        <v>1.048</v>
      </c>
      <c r="F456" s="1047">
        <v>0.2</v>
      </c>
      <c r="G456" s="1048" t="str">
        <f>IF(C456=0,0,VLOOKUP(C456,Tabla1[],2,FALSE))</f>
        <v>Saco</v>
      </c>
      <c r="H456" s="1049"/>
      <c r="I456" s="1050">
        <f>IF(C456=0,0,VLOOKUP(C456,Tabla1[],3,FALSE))</f>
        <v>80</v>
      </c>
      <c r="J456" s="1051"/>
      <c r="K456" s="1157">
        <f t="shared" si="60"/>
        <v>16</v>
      </c>
      <c r="L456" s="1052">
        <f t="shared" si="61"/>
        <v>83.84</v>
      </c>
      <c r="M456" s="1021"/>
      <c r="N456" s="1025"/>
      <c r="O456" s="1026"/>
      <c r="P456" s="1128"/>
    </row>
    <row r="457" spans="1:17" ht="16.5" x14ac:dyDescent="0.3">
      <c r="A457" s="1020"/>
      <c r="B457" s="1060">
        <v>4</v>
      </c>
      <c r="C457" s="1404" t="s">
        <v>463</v>
      </c>
      <c r="D457" s="1405"/>
      <c r="E457" s="1046">
        <f>I450*0.04</f>
        <v>1.048</v>
      </c>
      <c r="F457" s="1047">
        <v>0.01</v>
      </c>
      <c r="G457" s="1048" t="str">
        <f>IF(C457=0,0,VLOOKUP(C457,Tabla1[],2,FALSE))</f>
        <v>m³</v>
      </c>
      <c r="H457" s="1049"/>
      <c r="I457" s="1050">
        <f>IF(C457=0,0,VLOOKUP(C457,Tabla1[],3,FALSE))</f>
        <v>250</v>
      </c>
      <c r="J457" s="1051"/>
      <c r="K457" s="1157">
        <f t="shared" si="60"/>
        <v>2.5</v>
      </c>
      <c r="L457" s="1052">
        <f t="shared" si="61"/>
        <v>262</v>
      </c>
      <c r="M457" s="1021"/>
      <c r="N457" s="1025"/>
      <c r="O457" s="1026"/>
      <c r="P457" s="1128"/>
    </row>
    <row r="458" spans="1:17" ht="16.5" x14ac:dyDescent="0.3">
      <c r="A458" s="1020"/>
      <c r="B458" s="1060">
        <v>5</v>
      </c>
      <c r="C458" s="1404" t="s">
        <v>659</v>
      </c>
      <c r="D458" s="1405"/>
      <c r="E458" s="1046">
        <f>I450*25</f>
        <v>655</v>
      </c>
      <c r="F458" s="1047">
        <v>0.01</v>
      </c>
      <c r="G458" s="1048" t="str">
        <f>IF(C458=0,0,VLOOKUP(C458,Tabla1[],2,FALSE))</f>
        <v>m³</v>
      </c>
      <c r="H458" s="1049"/>
      <c r="I458" s="1050">
        <f>IF(C458=0,0,VLOOKUP(C458,Tabla1[],3,FALSE))</f>
        <v>250</v>
      </c>
      <c r="J458" s="1051"/>
      <c r="K458" s="1157">
        <f t="shared" si="60"/>
        <v>2.5</v>
      </c>
      <c r="L458" s="1052">
        <f t="shared" si="61"/>
        <v>163750</v>
      </c>
      <c r="M458" s="1021"/>
      <c r="N458" s="1025"/>
      <c r="O458" s="1026"/>
      <c r="P458" s="1128"/>
    </row>
    <row r="459" spans="1:17" ht="16.5" x14ac:dyDescent="0.3">
      <c r="A459" s="1020"/>
      <c r="B459" s="1060">
        <v>6</v>
      </c>
      <c r="C459" s="1434" t="s">
        <v>443</v>
      </c>
      <c r="D459" s="1434"/>
      <c r="E459" s="1046">
        <f>I450*8</f>
        <v>209.6</v>
      </c>
      <c r="F459" s="1047">
        <v>0.1</v>
      </c>
      <c r="G459" s="1048" t="str">
        <f>IF(C459=0,0,VLOOKUP(C459,Tabla1[],2,FALSE))</f>
        <v>Libra</v>
      </c>
      <c r="H459" s="1049"/>
      <c r="I459" s="1050">
        <f>IF(C459=0,0,VLOOKUP(C459,Tabla1[],3,FALSE))</f>
        <v>7</v>
      </c>
      <c r="J459" s="1051"/>
      <c r="K459" s="1157">
        <f t="shared" si="60"/>
        <v>0.70000000000000007</v>
      </c>
      <c r="L459" s="1052">
        <f t="shared" si="61"/>
        <v>1467.2</v>
      </c>
      <c r="M459" s="1021"/>
      <c r="N459" s="1025"/>
      <c r="O459" s="1026"/>
      <c r="P459" s="1128"/>
    </row>
    <row r="460" spans="1:17" ht="16.5" x14ac:dyDescent="0.3">
      <c r="A460" s="1020"/>
      <c r="B460" s="1060">
        <v>7</v>
      </c>
      <c r="C460" s="1434" t="s">
        <v>549</v>
      </c>
      <c r="D460" s="1434"/>
      <c r="E460" s="1046">
        <f>I450*50</f>
        <v>1310</v>
      </c>
      <c r="F460" s="1047">
        <v>0.13</v>
      </c>
      <c r="G460" s="1048" t="str">
        <f>IF(C460=0,0,VLOOKUP(C460,Tabla1[],2,FALSE))</f>
        <v>Libra</v>
      </c>
      <c r="H460" s="1049"/>
      <c r="I460" s="1050">
        <f>IF(C460=0,0,VLOOKUP(C460,Tabla1[],3,FALSE))</f>
        <v>10</v>
      </c>
      <c r="J460" s="1051"/>
      <c r="K460" s="1157">
        <f t="shared" si="60"/>
        <v>1.3</v>
      </c>
      <c r="L460" s="1052">
        <f t="shared" si="61"/>
        <v>13100</v>
      </c>
      <c r="M460" s="1021"/>
      <c r="N460" s="1025"/>
      <c r="O460" s="1026"/>
      <c r="P460" s="1128"/>
    </row>
    <row r="461" spans="1:17" ht="16.5" x14ac:dyDescent="0.3">
      <c r="A461" s="1020"/>
      <c r="B461" s="1060">
        <v>8</v>
      </c>
      <c r="C461" s="1434" t="s">
        <v>640</v>
      </c>
      <c r="D461" s="1434"/>
      <c r="E461" s="1046">
        <f>I450*1.7</f>
        <v>44.54</v>
      </c>
      <c r="F461" s="1047">
        <v>3</v>
      </c>
      <c r="G461" s="1048" t="str">
        <f>IF(C461=0,0,VLOOKUP(C461,Tabla1[],2,FALSE))</f>
        <v>pt</v>
      </c>
      <c r="H461" s="1049"/>
      <c r="I461" s="1050">
        <f>IF(C461=0,0,VLOOKUP(C461,Tabla1[],3,FALSE))</f>
        <v>10</v>
      </c>
      <c r="J461" s="1051"/>
      <c r="K461" s="1157">
        <f t="shared" si="60"/>
        <v>30</v>
      </c>
      <c r="L461" s="1052">
        <f t="shared" si="61"/>
        <v>445.4</v>
      </c>
      <c r="M461" s="1021"/>
      <c r="N461" s="1025"/>
      <c r="O461" s="1026"/>
      <c r="P461" s="1128"/>
    </row>
    <row r="462" spans="1:17" ht="17.25" thickBot="1" x14ac:dyDescent="0.35">
      <c r="A462" s="1020"/>
      <c r="B462" s="1022"/>
      <c r="C462" s="1021"/>
      <c r="D462" s="1021"/>
      <c r="E462" s="1022"/>
      <c r="F462" s="1022"/>
      <c r="G462" s="1023"/>
      <c r="H462" s="1021"/>
      <c r="I462" s="1024"/>
      <c r="J462" s="1024"/>
      <c r="K462" s="1024"/>
      <c r="L462" s="1021"/>
      <c r="M462" s="1021"/>
      <c r="N462" s="1025"/>
      <c r="O462" s="1026"/>
      <c r="P462" s="1128"/>
    </row>
    <row r="463" spans="1:17" ht="17.25" thickBot="1" x14ac:dyDescent="0.35">
      <c r="A463" s="1020"/>
      <c r="B463" s="1022"/>
      <c r="C463" s="1021"/>
      <c r="D463" s="1021"/>
      <c r="E463" s="1022"/>
      <c r="F463" s="1408" t="s">
        <v>344</v>
      </c>
      <c r="G463" s="1409"/>
      <c r="H463" s="1409"/>
      <c r="I463" s="1410"/>
      <c r="J463" s="1024"/>
      <c r="K463" s="1158">
        <f>+SUM(K454:K461)</f>
        <v>83</v>
      </c>
      <c r="L463" s="1055">
        <f>+SUM(L454:L461)</f>
        <v>180628.04</v>
      </c>
      <c r="M463" s="1021"/>
      <c r="N463" s="1025"/>
      <c r="O463" s="1026"/>
      <c r="P463" s="1128"/>
    </row>
    <row r="464" spans="1:17" s="1131" customFormat="1" ht="17.25" thickBot="1" x14ac:dyDescent="0.35">
      <c r="A464" s="1020"/>
      <c r="B464" s="1022"/>
      <c r="C464" s="1021"/>
      <c r="D464" s="1021"/>
      <c r="E464" s="1022"/>
      <c r="F464" s="1022"/>
      <c r="G464" s="1023"/>
      <c r="H464" s="1021"/>
      <c r="I464" s="1024"/>
      <c r="J464" s="1024"/>
      <c r="K464" s="1024"/>
      <c r="L464" s="1021"/>
      <c r="M464" s="1021"/>
      <c r="N464" s="1025"/>
      <c r="O464" s="1026"/>
      <c r="P464" s="1128"/>
    </row>
    <row r="465" spans="1:16" s="1131" customFormat="1" ht="17.25" thickBot="1" x14ac:dyDescent="0.35">
      <c r="A465" s="1020"/>
      <c r="B465" s="1389" t="s">
        <v>382</v>
      </c>
      <c r="C465" s="1390"/>
      <c r="D465" s="1390"/>
      <c r="E465" s="1390"/>
      <c r="F465" s="1390"/>
      <c r="G465" s="1391"/>
      <c r="H465" s="1021"/>
      <c r="I465" s="1024"/>
      <c r="J465" s="1024"/>
      <c r="K465" s="1024"/>
      <c r="L465" s="1021"/>
      <c r="M465" s="1021"/>
      <c r="N465" s="1025"/>
      <c r="O465" s="1026"/>
      <c r="P465" s="1128"/>
    </row>
    <row r="466" spans="1:16" s="1131" customFormat="1" ht="16.5" x14ac:dyDescent="0.3">
      <c r="A466" s="1020"/>
      <c r="B466" s="1056" t="s">
        <v>49</v>
      </c>
      <c r="C466" s="1392" t="s">
        <v>341</v>
      </c>
      <c r="D466" s="1393"/>
      <c r="E466" s="1041" t="s">
        <v>380</v>
      </c>
      <c r="F466" s="1056" t="s">
        <v>25</v>
      </c>
      <c r="G466" s="1043" t="s">
        <v>24</v>
      </c>
      <c r="H466" s="1038"/>
      <c r="I466" s="1039" t="s">
        <v>342</v>
      </c>
      <c r="J466" s="1040"/>
      <c r="K466" s="1039" t="s">
        <v>27</v>
      </c>
      <c r="L466" s="1045" t="s">
        <v>381</v>
      </c>
      <c r="M466" s="1021"/>
      <c r="N466" s="1025"/>
      <c r="O466" s="1026"/>
      <c r="P466" s="1128"/>
    </row>
    <row r="467" spans="1:16" s="1131" customFormat="1" ht="16.5" x14ac:dyDescent="0.3">
      <c r="A467" s="1020"/>
      <c r="B467" s="1060"/>
      <c r="C467" s="1382"/>
      <c r="D467" s="1383"/>
      <c r="E467" s="1046"/>
      <c r="F467" s="1047"/>
      <c r="G467" s="1048"/>
      <c r="H467" s="1049"/>
      <c r="I467" s="1050">
        <f>IF(C467=0,0,VLOOKUP(C467,Tabla3[],3,FALSE))</f>
        <v>0</v>
      </c>
      <c r="J467" s="1024"/>
      <c r="K467" s="1157">
        <f>+F467*I467</f>
        <v>0</v>
      </c>
      <c r="L467" s="1052">
        <f>E467*I467</f>
        <v>0</v>
      </c>
      <c r="M467" s="1021"/>
      <c r="N467" s="1025"/>
      <c r="O467" s="1026"/>
      <c r="P467" s="1128"/>
    </row>
    <row r="468" spans="1:16" s="1131" customFormat="1" ht="16.5" x14ac:dyDescent="0.3">
      <c r="A468" s="1020"/>
      <c r="B468" s="1060"/>
      <c r="C468" s="1382"/>
      <c r="D468" s="1383"/>
      <c r="E468" s="1057"/>
      <c r="F468" s="1053"/>
      <c r="G468" s="1054"/>
      <c r="H468" s="1021"/>
      <c r="I468" s="1050">
        <f>IF(C468=0,0,VLOOKUP(C468,Tabla3[],3,FALSE))</f>
        <v>0</v>
      </c>
      <c r="J468" s="1024"/>
      <c r="K468" s="1157">
        <f t="shared" ref="K468:K470" si="62">+F468*I468</f>
        <v>0</v>
      </c>
      <c r="L468" s="1052">
        <f t="shared" ref="L468:L470" si="63">E468*I468</f>
        <v>0</v>
      </c>
      <c r="M468" s="1021"/>
      <c r="N468" s="1025"/>
      <c r="O468" s="1026"/>
      <c r="P468" s="1128"/>
    </row>
    <row r="469" spans="1:16" s="1131" customFormat="1" ht="16.5" x14ac:dyDescent="0.3">
      <c r="A469" s="1020"/>
      <c r="B469" s="1060"/>
      <c r="C469" s="1382"/>
      <c r="D469" s="1383"/>
      <c r="E469" s="1057"/>
      <c r="F469" s="1053"/>
      <c r="G469" s="1054"/>
      <c r="H469" s="1021"/>
      <c r="I469" s="1050">
        <f>IF(C469=0,0,VLOOKUP(C469,Tabla3[],3,FALSE))</f>
        <v>0</v>
      </c>
      <c r="J469" s="1024"/>
      <c r="K469" s="1157">
        <f t="shared" si="62"/>
        <v>0</v>
      </c>
      <c r="L469" s="1052">
        <f t="shared" si="63"/>
        <v>0</v>
      </c>
      <c r="M469" s="1021"/>
      <c r="N469" s="1025"/>
      <c r="O469" s="1026"/>
      <c r="P469" s="1128"/>
    </row>
    <row r="470" spans="1:16" s="1131" customFormat="1" ht="16.5" x14ac:dyDescent="0.3">
      <c r="A470" s="1020"/>
      <c r="B470" s="1060"/>
      <c r="C470" s="1384"/>
      <c r="D470" s="1385"/>
      <c r="E470" s="1057"/>
      <c r="F470" s="1053"/>
      <c r="G470" s="1054"/>
      <c r="H470" s="1021"/>
      <c r="I470" s="1050">
        <f>IF(C470=0,0,VLOOKUP(C470,Tabla3[],3,FALSE))</f>
        <v>0</v>
      </c>
      <c r="J470" s="1024"/>
      <c r="K470" s="1157">
        <f t="shared" si="62"/>
        <v>0</v>
      </c>
      <c r="L470" s="1052">
        <f t="shared" si="63"/>
        <v>0</v>
      </c>
      <c r="M470" s="1021"/>
      <c r="N470" s="1025"/>
      <c r="O470" s="1026"/>
      <c r="P470" s="1128"/>
    </row>
    <row r="471" spans="1:16" s="1131" customFormat="1" ht="17.25" thickBot="1" x14ac:dyDescent="0.35">
      <c r="A471" s="1020"/>
      <c r="B471" s="1022"/>
      <c r="C471" s="1021"/>
      <c r="D471" s="1021"/>
      <c r="E471" s="1022"/>
      <c r="F471" s="1022"/>
      <c r="G471" s="1023"/>
      <c r="H471" s="1021"/>
      <c r="I471" s="1024"/>
      <c r="J471" s="1024"/>
      <c r="K471" s="1024"/>
      <c r="L471" s="1021"/>
      <c r="M471" s="1021"/>
      <c r="N471" s="1025"/>
      <c r="O471" s="1026"/>
      <c r="P471" s="1128"/>
    </row>
    <row r="472" spans="1:16" s="1131" customFormat="1" ht="17.25" thickBot="1" x14ac:dyDescent="0.35">
      <c r="A472" s="1020"/>
      <c r="B472" s="1022"/>
      <c r="C472" s="1021"/>
      <c r="D472" s="1021"/>
      <c r="E472" s="1022"/>
      <c r="F472" s="1408" t="s">
        <v>387</v>
      </c>
      <c r="G472" s="1409"/>
      <c r="H472" s="1409"/>
      <c r="I472" s="1410"/>
      <c r="J472" s="1024"/>
      <c r="K472" s="1158">
        <f>+SUM(K467:K470)</f>
        <v>0</v>
      </c>
      <c r="L472" s="1055">
        <f>+SUM(L467:L470)</f>
        <v>0</v>
      </c>
      <c r="M472" s="1021"/>
      <c r="N472" s="1025"/>
      <c r="O472" s="1026"/>
      <c r="P472" s="1128"/>
    </row>
    <row r="473" spans="1:16" s="1131" customFormat="1" ht="17.25" thickBot="1" x14ac:dyDescent="0.35">
      <c r="A473" s="1020"/>
      <c r="B473" s="1022"/>
      <c r="C473" s="1021"/>
      <c r="D473" s="1021"/>
      <c r="E473" s="1022"/>
      <c r="F473" s="1022"/>
      <c r="G473" s="1023"/>
      <c r="H473" s="1021"/>
      <c r="I473" s="1024"/>
      <c r="J473" s="1024"/>
      <c r="K473" s="1024"/>
      <c r="L473" s="1021"/>
      <c r="M473" s="1021"/>
      <c r="N473" s="1025"/>
      <c r="O473" s="1026"/>
      <c r="P473" s="1128"/>
    </row>
    <row r="474" spans="1:16" s="1131" customFormat="1" ht="17.25" thickBot="1" x14ac:dyDescent="0.35">
      <c r="A474" s="1020"/>
      <c r="B474" s="1389" t="s">
        <v>345</v>
      </c>
      <c r="C474" s="1390"/>
      <c r="D474" s="1390"/>
      <c r="E474" s="1390"/>
      <c r="F474" s="1390"/>
      <c r="G474" s="1391"/>
      <c r="H474" s="1021"/>
      <c r="I474" s="1024"/>
      <c r="J474" s="1024"/>
      <c r="K474" s="1024"/>
      <c r="L474" s="1021"/>
      <c r="M474" s="1021"/>
      <c r="N474" s="1025"/>
      <c r="O474" s="1026"/>
      <c r="P474" s="1128"/>
    </row>
    <row r="475" spans="1:16" s="1131" customFormat="1" ht="16.5" x14ac:dyDescent="0.3">
      <c r="A475" s="1020"/>
      <c r="B475" s="1056" t="s">
        <v>49</v>
      </c>
      <c r="C475" s="1392" t="s">
        <v>341</v>
      </c>
      <c r="D475" s="1393"/>
      <c r="E475" s="1041" t="s">
        <v>380</v>
      </c>
      <c r="F475" s="1056" t="s">
        <v>25</v>
      </c>
      <c r="G475" s="1043" t="s">
        <v>24</v>
      </c>
      <c r="H475" s="1038"/>
      <c r="I475" s="1039" t="s">
        <v>342</v>
      </c>
      <c r="J475" s="1040"/>
      <c r="K475" s="1039" t="s">
        <v>27</v>
      </c>
      <c r="L475" s="1045" t="s">
        <v>381</v>
      </c>
      <c r="M475" s="1021"/>
      <c r="N475" s="1025"/>
      <c r="O475" s="1026"/>
      <c r="P475" s="1128"/>
    </row>
    <row r="476" spans="1:16" s="1131" customFormat="1" ht="16.5" x14ac:dyDescent="0.3">
      <c r="A476" s="1020"/>
      <c r="B476" s="1060">
        <v>1</v>
      </c>
      <c r="C476" s="1394" t="s">
        <v>419</v>
      </c>
      <c r="D476" s="1394"/>
      <c r="E476" s="1046">
        <f>I450</f>
        <v>26.2</v>
      </c>
      <c r="F476" s="1047">
        <v>1</v>
      </c>
      <c r="G476" s="1048" t="str">
        <f>IF(C476=0,0,VLOOKUP(C476,Tabla2[],2,FALSE))</f>
        <v>ml</v>
      </c>
      <c r="H476" s="1049"/>
      <c r="I476" s="1050">
        <f>IF(C476=0,0,VLOOKUP(C476,Tabla2[],3,FALSE))+42+25</f>
        <v>92</v>
      </c>
      <c r="J476" s="1024"/>
      <c r="K476" s="1157">
        <f>+F476*I476</f>
        <v>92</v>
      </c>
      <c r="L476" s="1052">
        <f>E476*I476</f>
        <v>2410.4</v>
      </c>
      <c r="M476" s="1021"/>
      <c r="N476" s="1025"/>
      <c r="O476" s="1026"/>
      <c r="P476" s="1128"/>
    </row>
    <row r="477" spans="1:16" s="1131" customFormat="1" ht="16.5" x14ac:dyDescent="0.3">
      <c r="A477" s="1020"/>
      <c r="B477" s="1060"/>
      <c r="C477" s="1411"/>
      <c r="D477" s="1411"/>
      <c r="E477" s="1046"/>
      <c r="F477" s="1047"/>
      <c r="G477" s="1048"/>
      <c r="H477" s="1021"/>
      <c r="I477" s="1050">
        <f>IF(C477=0,0,VLOOKUP(C477,Tabla2[],3,FALSE))</f>
        <v>0</v>
      </c>
      <c r="J477" s="1024"/>
      <c r="K477" s="1157">
        <f>+F477*I477</f>
        <v>0</v>
      </c>
      <c r="L477" s="1052">
        <f t="shared" ref="L477:L478" si="64">E477*I477</f>
        <v>0</v>
      </c>
      <c r="M477" s="1021"/>
      <c r="N477" s="1025"/>
      <c r="O477" s="1026"/>
      <c r="P477" s="1128"/>
    </row>
    <row r="478" spans="1:16" s="1131" customFormat="1" ht="16.5" x14ac:dyDescent="0.3">
      <c r="A478" s="1020"/>
      <c r="B478" s="1060"/>
      <c r="C478" s="1412"/>
      <c r="D478" s="1412"/>
      <c r="E478" s="1046"/>
      <c r="F478" s="1053"/>
      <c r="G478" s="1048"/>
      <c r="H478" s="1021"/>
      <c r="I478" s="1050">
        <f>IF(C478=0,0,VLOOKUP(C478,Tabla2[],3,FALSE))</f>
        <v>0</v>
      </c>
      <c r="J478" s="1024"/>
      <c r="K478" s="1157">
        <f t="shared" ref="K478" si="65">+F478*I478</f>
        <v>0</v>
      </c>
      <c r="L478" s="1052">
        <f t="shared" si="64"/>
        <v>0</v>
      </c>
      <c r="M478" s="1021"/>
      <c r="N478" s="1025"/>
      <c r="O478" s="1026"/>
      <c r="P478" s="1128"/>
    </row>
    <row r="479" spans="1:16" s="1131" customFormat="1" ht="17.25" thickBot="1" x14ac:dyDescent="0.35">
      <c r="A479" s="1020"/>
      <c r="B479" s="1022"/>
      <c r="C479" s="1021"/>
      <c r="D479" s="1021"/>
      <c r="E479" s="1022"/>
      <c r="F479" s="1022"/>
      <c r="G479" s="1023"/>
      <c r="H479" s="1021"/>
      <c r="I479" s="1024"/>
      <c r="J479" s="1024"/>
      <c r="K479" s="1024"/>
      <c r="L479" s="1021"/>
      <c r="M479" s="1021"/>
      <c r="N479" s="1025"/>
      <c r="O479" s="1026"/>
      <c r="P479" s="1128"/>
    </row>
    <row r="480" spans="1:16" ht="17.25" thickBot="1" x14ac:dyDescent="0.35">
      <c r="A480" s="1020"/>
      <c r="B480" s="1022"/>
      <c r="C480" s="1021"/>
      <c r="D480" s="1021"/>
      <c r="E480" s="1022"/>
      <c r="F480" s="1408" t="s">
        <v>346</v>
      </c>
      <c r="G480" s="1409"/>
      <c r="H480" s="1409"/>
      <c r="I480" s="1410"/>
      <c r="J480" s="1024"/>
      <c r="K480" s="1158">
        <f>+SUM(K476:K478)</f>
        <v>92</v>
      </c>
      <c r="L480" s="1055">
        <f>+SUM(L476:L478)</f>
        <v>2410.4</v>
      </c>
      <c r="M480" s="1021"/>
      <c r="N480" s="1025"/>
      <c r="O480" s="1026"/>
      <c r="P480" s="1128"/>
    </row>
    <row r="481" spans="1:17" ht="16.5" x14ac:dyDescent="0.3">
      <c r="A481" s="1020"/>
      <c r="B481" s="1022"/>
      <c r="C481" s="1021"/>
      <c r="D481" s="1021"/>
      <c r="E481" s="1022"/>
      <c r="F481" s="1022"/>
      <c r="G481" s="1023"/>
      <c r="H481" s="1021"/>
      <c r="I481" s="1024"/>
      <c r="J481" s="1024"/>
      <c r="K481" s="1024"/>
      <c r="L481" s="1021"/>
      <c r="M481" s="1021"/>
      <c r="N481" s="1025"/>
      <c r="O481" s="1026"/>
      <c r="P481" s="1128"/>
    </row>
    <row r="482" spans="1:17" ht="15" customHeight="1" thickBot="1" x14ac:dyDescent="0.35">
      <c r="A482" s="1020"/>
      <c r="B482" s="1022"/>
      <c r="C482" s="1021"/>
      <c r="D482" s="1021"/>
      <c r="E482" s="1022"/>
      <c r="F482" s="1022"/>
      <c r="G482" s="1023"/>
      <c r="H482" s="1021"/>
      <c r="I482" s="1024"/>
      <c r="J482" s="1024"/>
      <c r="K482" s="1024"/>
      <c r="L482" s="1021"/>
      <c r="M482" s="1021"/>
      <c r="N482" s="1025"/>
      <c r="O482" s="1026"/>
      <c r="P482" s="1128"/>
    </row>
    <row r="483" spans="1:17" ht="17.25" thickBot="1" x14ac:dyDescent="0.35">
      <c r="A483" s="1020"/>
      <c r="B483" s="1022"/>
      <c r="C483" s="1021"/>
      <c r="D483" s="1021"/>
      <c r="E483" s="1022"/>
      <c r="F483" s="1408" t="s">
        <v>388</v>
      </c>
      <c r="G483" s="1409"/>
      <c r="H483" s="1409"/>
      <c r="I483" s="1410"/>
      <c r="J483" s="1024"/>
      <c r="K483" s="1158">
        <f>(+K463+K472+K480)</f>
        <v>175</v>
      </c>
      <c r="L483" s="1055">
        <f>(+L463+L472+L480)</f>
        <v>183038.44</v>
      </c>
      <c r="M483" s="1021"/>
      <c r="N483" s="1065"/>
      <c r="O483" s="1066"/>
      <c r="P483" s="1130"/>
    </row>
    <row r="484" spans="1:17" ht="7.5" customHeight="1" thickBot="1" x14ac:dyDescent="0.35">
      <c r="A484" s="1020"/>
      <c r="B484" s="1022"/>
      <c r="C484" s="1021"/>
      <c r="D484" s="1021"/>
      <c r="E484" s="1022"/>
      <c r="F484" s="1022"/>
      <c r="G484" s="1023"/>
      <c r="H484" s="1021"/>
      <c r="I484" s="1024"/>
      <c r="J484" s="1024"/>
      <c r="K484" s="1024"/>
      <c r="L484" s="1021"/>
      <c r="M484" s="1021"/>
      <c r="N484" s="1065"/>
      <c r="O484" s="1067"/>
      <c r="P484" s="1130"/>
    </row>
    <row r="485" spans="1:17" ht="17.25" thickBot="1" x14ac:dyDescent="0.35">
      <c r="A485" s="1020"/>
      <c r="B485" s="1022"/>
      <c r="C485" s="1021"/>
      <c r="D485" s="1021"/>
      <c r="E485" s="1022"/>
      <c r="F485" s="1408" t="s">
        <v>384</v>
      </c>
      <c r="G485" s="1409"/>
      <c r="H485" s="1409"/>
      <c r="I485" s="1410"/>
      <c r="J485" s="1024"/>
      <c r="K485" s="1158">
        <f>K483*$N$2</f>
        <v>70</v>
      </c>
      <c r="L485" s="1055">
        <f>L483*$N$2</f>
        <v>73215.376000000004</v>
      </c>
      <c r="M485" s="1021"/>
      <c r="N485" s="1025"/>
      <c r="O485" s="1026"/>
      <c r="P485" s="1128"/>
    </row>
    <row r="486" spans="1:17" ht="7.5" customHeight="1" thickBot="1" x14ac:dyDescent="0.35">
      <c r="A486" s="1020"/>
      <c r="B486" s="1022"/>
      <c r="C486" s="1021"/>
      <c r="D486" s="1021"/>
      <c r="E486" s="1022"/>
      <c r="F486" s="1022"/>
      <c r="G486" s="1023"/>
      <c r="H486" s="1021"/>
      <c r="I486" s="1024"/>
      <c r="J486" s="1024"/>
      <c r="K486" s="1024"/>
      <c r="L486" s="1021"/>
      <c r="M486" s="1021"/>
      <c r="N486" s="1025"/>
      <c r="O486" s="1026"/>
      <c r="P486" s="1128"/>
    </row>
    <row r="487" spans="1:17" ht="17.25" thickBot="1" x14ac:dyDescent="0.35">
      <c r="A487" s="1020"/>
      <c r="B487" s="1022"/>
      <c r="C487" s="1021"/>
      <c r="D487" s="1021"/>
      <c r="E487" s="1022"/>
      <c r="F487" s="1408" t="s">
        <v>385</v>
      </c>
      <c r="G487" s="1409"/>
      <c r="H487" s="1409"/>
      <c r="I487" s="1410"/>
      <c r="J487" s="1024"/>
      <c r="K487" s="1158">
        <f>+K483+K485</f>
        <v>245</v>
      </c>
      <c r="L487" s="1055">
        <f>+L483+L485</f>
        <v>256253.81599999999</v>
      </c>
      <c r="M487" s="1021"/>
      <c r="N487" s="1025"/>
      <c r="O487" s="1026"/>
      <c r="P487" s="1128"/>
    </row>
    <row r="488" spans="1:17" ht="17.25" thickBot="1" x14ac:dyDescent="0.35">
      <c r="A488" s="1020"/>
      <c r="B488" s="1022"/>
      <c r="C488" s="1021"/>
      <c r="D488" s="1021"/>
      <c r="E488" s="1022"/>
      <c r="F488" s="1061"/>
      <c r="G488" s="1062"/>
      <c r="H488" s="1063"/>
      <c r="I488" s="1064"/>
      <c r="J488" s="1024"/>
      <c r="K488" s="1159"/>
      <c r="L488" s="1068">
        <f>L487/I450</f>
        <v>9780.68</v>
      </c>
      <c r="M488" s="1069">
        <f>(K487-L488)*I450</f>
        <v>-249834.81599999999</v>
      </c>
      <c r="N488" s="1025"/>
      <c r="O488" s="1026"/>
      <c r="P488" s="1128"/>
    </row>
    <row r="489" spans="1:17" s="1131" customFormat="1" ht="16.5" x14ac:dyDescent="0.3">
      <c r="A489" s="1020"/>
      <c r="B489" s="1022"/>
      <c r="C489" s="1021"/>
      <c r="D489" s="1021"/>
      <c r="E489" s="1022"/>
      <c r="F489" s="1061"/>
      <c r="G489" s="1062"/>
      <c r="H489" s="1063"/>
      <c r="I489" s="1064"/>
      <c r="J489" s="1024"/>
      <c r="K489" s="1160"/>
      <c r="L489" s="1070"/>
      <c r="M489" s="1071"/>
      <c r="N489" s="1072"/>
      <c r="O489" s="1026"/>
      <c r="P489" s="1128"/>
    </row>
    <row r="490" spans="1:17" ht="16.5" x14ac:dyDescent="0.3">
      <c r="A490" s="1020"/>
      <c r="B490" s="1106"/>
      <c r="C490" s="1152"/>
      <c r="D490" s="1152"/>
      <c r="E490" s="1022"/>
      <c r="F490" s="1022"/>
      <c r="G490" s="1023"/>
      <c r="H490" s="1021"/>
      <c r="I490" s="1024"/>
      <c r="J490" s="1024"/>
      <c r="K490" s="1024"/>
      <c r="L490" s="1021"/>
      <c r="M490" s="1021"/>
      <c r="N490" s="1025"/>
      <c r="O490" s="1026"/>
      <c r="P490" s="1128"/>
    </row>
    <row r="491" spans="1:17" ht="16.5" x14ac:dyDescent="0.3">
      <c r="A491" s="1020"/>
      <c r="B491" s="1105" t="s">
        <v>379</v>
      </c>
      <c r="C491" s="1038"/>
      <c r="D491" s="1414" t="s">
        <v>341</v>
      </c>
      <c r="E491" s="1414"/>
      <c r="F491" s="1414"/>
      <c r="G491" s="1414"/>
      <c r="H491" s="1038"/>
      <c r="I491" s="1039" t="s">
        <v>25</v>
      </c>
      <c r="J491" s="1040"/>
      <c r="K491" s="1039" t="s">
        <v>24</v>
      </c>
      <c r="L491" s="1021"/>
      <c r="M491" s="1021"/>
      <c r="N491" s="1025"/>
      <c r="O491" s="1026"/>
      <c r="P491" s="1128"/>
    </row>
    <row r="492" spans="1:17" s="1037" customFormat="1" ht="30.75" customHeight="1" x14ac:dyDescent="0.25">
      <c r="A492" s="1033"/>
      <c r="B492" s="1074">
        <f>'(01)A. TRABAJO EXTRA.'!B119</f>
        <v>0</v>
      </c>
      <c r="C492" s="1034"/>
      <c r="D492" s="1428" t="str">
        <f>'(01)A. TRABAJO EXTRA.'!C119</f>
        <v>SOLERA CORONA (0.15m X 0.20m + 4 NO. 4  + EST NO. 2 @ 0.20m)</v>
      </c>
      <c r="E492" s="1429"/>
      <c r="F492" s="1429"/>
      <c r="G492" s="1429"/>
      <c r="H492" s="1075"/>
      <c r="I492" s="1074">
        <f>'(01)A. TRABAJO EXTRA.'!G119</f>
        <v>13.1</v>
      </c>
      <c r="J492" s="1076"/>
      <c r="K492" s="1155" t="str">
        <f>'(01)A. TRABAJO EXTRA.'!F119</f>
        <v>ml</v>
      </c>
      <c r="L492" s="1034"/>
      <c r="M492" s="1034"/>
      <c r="N492" s="1035"/>
      <c r="O492" s="1036"/>
      <c r="P492" s="1129"/>
      <c r="Q492" s="1132"/>
    </row>
    <row r="493" spans="1:17" ht="17.25" thickBot="1" x14ac:dyDescent="0.35">
      <c r="A493" s="1020"/>
      <c r="B493" s="1022"/>
      <c r="C493" s="1021"/>
      <c r="D493" s="1021"/>
      <c r="E493" s="1022"/>
      <c r="F493" s="1022"/>
      <c r="G493" s="1023"/>
      <c r="H493" s="1021"/>
      <c r="I493" s="1024"/>
      <c r="J493" s="1024"/>
      <c r="K493" s="1024"/>
      <c r="L493" s="1021"/>
      <c r="M493" s="1021"/>
      <c r="N493" s="1025"/>
      <c r="O493" s="1026"/>
      <c r="P493" s="1128"/>
    </row>
    <row r="494" spans="1:17" ht="17.25" thickBot="1" x14ac:dyDescent="0.35">
      <c r="A494" s="1020"/>
      <c r="B494" s="1389" t="s">
        <v>343</v>
      </c>
      <c r="C494" s="1390"/>
      <c r="D494" s="1390"/>
      <c r="E494" s="1390"/>
      <c r="F494" s="1390"/>
      <c r="G494" s="1391"/>
      <c r="H494" s="1021"/>
      <c r="I494" s="1024"/>
      <c r="J494" s="1024"/>
      <c r="K494" s="1024"/>
      <c r="L494" s="1021"/>
      <c r="M494" s="1021"/>
      <c r="N494" s="1025"/>
      <c r="O494" s="1026"/>
      <c r="P494" s="1128"/>
    </row>
    <row r="495" spans="1:17" ht="16.5" x14ac:dyDescent="0.3">
      <c r="A495" s="1020"/>
      <c r="B495" s="1042" t="s">
        <v>49</v>
      </c>
      <c r="C495" s="1406" t="s">
        <v>341</v>
      </c>
      <c r="D495" s="1407"/>
      <c r="E495" s="1041" t="s">
        <v>380</v>
      </c>
      <c r="F495" s="1042" t="s">
        <v>25</v>
      </c>
      <c r="G495" s="1043" t="s">
        <v>24</v>
      </c>
      <c r="H495" s="1044"/>
      <c r="I495" s="1039" t="s">
        <v>342</v>
      </c>
      <c r="J495" s="1040"/>
      <c r="K495" s="1156" t="s">
        <v>27</v>
      </c>
      <c r="L495" s="1045" t="s">
        <v>381</v>
      </c>
      <c r="M495" s="1021"/>
      <c r="N495" s="1025"/>
      <c r="O495" s="1026"/>
      <c r="P495" s="1128"/>
    </row>
    <row r="496" spans="1:17" ht="16.5" x14ac:dyDescent="0.3">
      <c r="A496" s="1020"/>
      <c r="B496" s="1060">
        <v>1</v>
      </c>
      <c r="C496" s="1402" t="s">
        <v>412</v>
      </c>
      <c r="D496" s="1403"/>
      <c r="E496" s="1046">
        <f>I492</f>
        <v>13.1</v>
      </c>
      <c r="F496" s="1047">
        <v>0.6</v>
      </c>
      <c r="G496" s="1048" t="str">
        <f>IF(C496=0,0,VLOOKUP(C496,Tabla1[],2,FALSE))</f>
        <v>Varilla</v>
      </c>
      <c r="H496" s="1049"/>
      <c r="I496" s="1050">
        <f>IF(C496=0,0,VLOOKUP(C496,Tabla1[],3,FALSE))</f>
        <v>70</v>
      </c>
      <c r="J496" s="1051"/>
      <c r="K496" s="1157">
        <f>+F496*I496</f>
        <v>42</v>
      </c>
      <c r="L496" s="1052">
        <f>E496*I496</f>
        <v>917</v>
      </c>
      <c r="M496" s="1021"/>
      <c r="N496" s="1025"/>
      <c r="O496" s="1026"/>
      <c r="P496" s="1128"/>
    </row>
    <row r="497" spans="1:16" ht="16.5" x14ac:dyDescent="0.3">
      <c r="A497" s="1020"/>
      <c r="B497" s="1060">
        <v>2</v>
      </c>
      <c r="C497" s="1402" t="s">
        <v>418</v>
      </c>
      <c r="D497" s="1403"/>
      <c r="E497" s="1046">
        <f>I492*0.9</f>
        <v>11.79</v>
      </c>
      <c r="F497" s="1047">
        <v>0.3</v>
      </c>
      <c r="G497" s="1048" t="str">
        <f>IF(C497=0,0,VLOOKUP(C497,Tabla1[],2,FALSE))</f>
        <v>Varilla</v>
      </c>
      <c r="H497" s="1049"/>
      <c r="I497" s="1050">
        <f>IF(C497=0,0,VLOOKUP(C497,Tabla1[],3,FALSE))</f>
        <v>20</v>
      </c>
      <c r="J497" s="1051"/>
      <c r="K497" s="1157">
        <f t="shared" ref="K497:K503" si="66">+F497*I497</f>
        <v>6</v>
      </c>
      <c r="L497" s="1052">
        <f t="shared" ref="L497:L503" si="67">E497*I497</f>
        <v>235.79999999999998</v>
      </c>
      <c r="M497" s="1021"/>
      <c r="N497" s="1025"/>
      <c r="O497" s="1026"/>
      <c r="P497" s="1128"/>
    </row>
    <row r="498" spans="1:16" ht="16.5" x14ac:dyDescent="0.3">
      <c r="A498" s="1020"/>
      <c r="B498" s="1060">
        <v>3</v>
      </c>
      <c r="C498" s="1415" t="s">
        <v>531</v>
      </c>
      <c r="D498" s="1405"/>
      <c r="E498" s="1046">
        <f>I492*0.04</f>
        <v>0.52400000000000002</v>
      </c>
      <c r="F498" s="1047">
        <v>0.2</v>
      </c>
      <c r="G498" s="1048" t="str">
        <f>IF(C498=0,0,VLOOKUP(C498,Tabla1[],2,FALSE))</f>
        <v>Saco</v>
      </c>
      <c r="H498" s="1049"/>
      <c r="I498" s="1050">
        <f>IF(C498=0,0,VLOOKUP(C498,Tabla1[],3,FALSE))</f>
        <v>80</v>
      </c>
      <c r="J498" s="1051"/>
      <c r="K498" s="1157">
        <f t="shared" si="66"/>
        <v>16</v>
      </c>
      <c r="L498" s="1052">
        <f t="shared" si="67"/>
        <v>41.92</v>
      </c>
      <c r="M498" s="1021"/>
      <c r="N498" s="1025"/>
      <c r="O498" s="1026"/>
      <c r="P498" s="1128"/>
    </row>
    <row r="499" spans="1:16" ht="16.5" x14ac:dyDescent="0.3">
      <c r="A499" s="1020"/>
      <c r="B499" s="1060">
        <v>4</v>
      </c>
      <c r="C499" s="1404" t="s">
        <v>463</v>
      </c>
      <c r="D499" s="1405"/>
      <c r="E499" s="1046">
        <f>I492*0.04</f>
        <v>0.52400000000000002</v>
      </c>
      <c r="F499" s="1047">
        <v>0.01</v>
      </c>
      <c r="G499" s="1048" t="str">
        <f>IF(C499=0,0,VLOOKUP(C499,Tabla1[],2,FALSE))</f>
        <v>m³</v>
      </c>
      <c r="H499" s="1049"/>
      <c r="I499" s="1050">
        <f>IF(C499=0,0,VLOOKUP(C499,Tabla1[],3,FALSE))</f>
        <v>250</v>
      </c>
      <c r="J499" s="1051"/>
      <c r="K499" s="1157">
        <f t="shared" si="66"/>
        <v>2.5</v>
      </c>
      <c r="L499" s="1052">
        <f t="shared" si="67"/>
        <v>131</v>
      </c>
      <c r="M499" s="1021"/>
      <c r="N499" s="1025"/>
      <c r="O499" s="1026"/>
      <c r="P499" s="1128"/>
    </row>
    <row r="500" spans="1:16" ht="16.5" x14ac:dyDescent="0.3">
      <c r="A500" s="1020"/>
      <c r="B500" s="1060">
        <v>5</v>
      </c>
      <c r="C500" s="1404" t="s">
        <v>659</v>
      </c>
      <c r="D500" s="1405"/>
      <c r="E500" s="1046">
        <f>I492*25</f>
        <v>327.5</v>
      </c>
      <c r="F500" s="1047">
        <v>0.01</v>
      </c>
      <c r="G500" s="1048" t="str">
        <f>IF(C500=0,0,VLOOKUP(C500,Tabla1[],2,FALSE))</f>
        <v>m³</v>
      </c>
      <c r="H500" s="1049"/>
      <c r="I500" s="1050">
        <f>IF(C500=0,0,VLOOKUP(C500,Tabla1[],3,FALSE))</f>
        <v>250</v>
      </c>
      <c r="J500" s="1051"/>
      <c r="K500" s="1157">
        <f t="shared" si="66"/>
        <v>2.5</v>
      </c>
      <c r="L500" s="1052">
        <f t="shared" si="67"/>
        <v>81875</v>
      </c>
      <c r="M500" s="1021"/>
      <c r="N500" s="1025"/>
      <c r="O500" s="1026"/>
      <c r="P500" s="1128"/>
    </row>
    <row r="501" spans="1:16" ht="16.5" x14ac:dyDescent="0.3">
      <c r="A501" s="1020"/>
      <c r="B501" s="1060">
        <v>6</v>
      </c>
      <c r="C501" s="1434" t="s">
        <v>443</v>
      </c>
      <c r="D501" s="1434"/>
      <c r="E501" s="1046">
        <f>I492*8</f>
        <v>104.8</v>
      </c>
      <c r="F501" s="1047">
        <v>0.2</v>
      </c>
      <c r="G501" s="1048" t="str">
        <f>IF(C501=0,0,VLOOKUP(C501,Tabla1[],2,FALSE))</f>
        <v>Libra</v>
      </c>
      <c r="H501" s="1049"/>
      <c r="I501" s="1050">
        <f>IF(C501=0,0,VLOOKUP(C501,Tabla1[],3,FALSE))</f>
        <v>7</v>
      </c>
      <c r="J501" s="1051"/>
      <c r="K501" s="1157">
        <f t="shared" si="66"/>
        <v>1.4000000000000001</v>
      </c>
      <c r="L501" s="1052">
        <f t="shared" si="67"/>
        <v>733.6</v>
      </c>
      <c r="M501" s="1021"/>
      <c r="N501" s="1025"/>
      <c r="O501" s="1026"/>
      <c r="P501" s="1128"/>
    </row>
    <row r="502" spans="1:16" ht="16.5" x14ac:dyDescent="0.3">
      <c r="A502" s="1020"/>
      <c r="B502" s="1060">
        <v>7</v>
      </c>
      <c r="C502" s="1434" t="s">
        <v>549</v>
      </c>
      <c r="D502" s="1434"/>
      <c r="E502" s="1046">
        <f>I492*50</f>
        <v>655</v>
      </c>
      <c r="F502" s="1047">
        <v>0.26</v>
      </c>
      <c r="G502" s="1048" t="str">
        <f>IF(C502=0,0,VLOOKUP(C502,Tabla1[],2,FALSE))</f>
        <v>Libra</v>
      </c>
      <c r="H502" s="1049"/>
      <c r="I502" s="1050">
        <f>IF(C502=0,0,VLOOKUP(C502,Tabla1[],3,FALSE))</f>
        <v>10</v>
      </c>
      <c r="J502" s="1051"/>
      <c r="K502" s="1157">
        <f t="shared" si="66"/>
        <v>2.6</v>
      </c>
      <c r="L502" s="1052">
        <f t="shared" si="67"/>
        <v>6550</v>
      </c>
      <c r="M502" s="1021"/>
      <c r="N502" s="1025"/>
      <c r="O502" s="1026"/>
      <c r="P502" s="1128"/>
    </row>
    <row r="503" spans="1:16" ht="16.5" x14ac:dyDescent="0.3">
      <c r="A503" s="1020"/>
      <c r="B503" s="1060">
        <v>8</v>
      </c>
      <c r="C503" s="1434" t="s">
        <v>640</v>
      </c>
      <c r="D503" s="1434"/>
      <c r="E503" s="1046">
        <f>I492*1.7</f>
        <v>22.27</v>
      </c>
      <c r="F503" s="1047">
        <v>3.5</v>
      </c>
      <c r="G503" s="1048" t="str">
        <f>IF(C503=0,0,VLOOKUP(C503,Tabla1[],2,FALSE))</f>
        <v>pt</v>
      </c>
      <c r="H503" s="1049"/>
      <c r="I503" s="1050">
        <f>IF(C503=0,0,VLOOKUP(C503,Tabla1[],3,FALSE))</f>
        <v>10</v>
      </c>
      <c r="J503" s="1051"/>
      <c r="K503" s="1157">
        <f t="shared" si="66"/>
        <v>35</v>
      </c>
      <c r="L503" s="1052">
        <f t="shared" si="67"/>
        <v>222.7</v>
      </c>
      <c r="M503" s="1021"/>
      <c r="N503" s="1025"/>
      <c r="O503" s="1026"/>
      <c r="P503" s="1128"/>
    </row>
    <row r="504" spans="1:16" ht="17.25" thickBot="1" x14ac:dyDescent="0.35">
      <c r="A504" s="1020"/>
      <c r="B504" s="1022"/>
      <c r="C504" s="1021"/>
      <c r="D504" s="1021"/>
      <c r="E504" s="1022"/>
      <c r="F504" s="1022"/>
      <c r="G504" s="1023"/>
      <c r="H504" s="1021"/>
      <c r="I504" s="1024"/>
      <c r="J504" s="1024"/>
      <c r="K504" s="1024"/>
      <c r="L504" s="1021"/>
      <c r="M504" s="1021"/>
      <c r="N504" s="1025"/>
      <c r="O504" s="1026"/>
      <c r="P504" s="1128"/>
    </row>
    <row r="505" spans="1:16" ht="17.25" thickBot="1" x14ac:dyDescent="0.35">
      <c r="A505" s="1020"/>
      <c r="B505" s="1022"/>
      <c r="C505" s="1021"/>
      <c r="D505" s="1021"/>
      <c r="E505" s="1022"/>
      <c r="F505" s="1408" t="s">
        <v>344</v>
      </c>
      <c r="G505" s="1409"/>
      <c r="H505" s="1409"/>
      <c r="I505" s="1410"/>
      <c r="J505" s="1024"/>
      <c r="K505" s="1158">
        <f>+SUM(K496:K503)</f>
        <v>108</v>
      </c>
      <c r="L505" s="1055">
        <f>+SUM(L496:L503)</f>
        <v>90707.02</v>
      </c>
      <c r="M505" s="1021"/>
      <c r="N505" s="1025"/>
      <c r="O505" s="1026"/>
      <c r="P505" s="1128"/>
    </row>
    <row r="506" spans="1:16" s="1131" customFormat="1" ht="17.25" thickBot="1" x14ac:dyDescent="0.35">
      <c r="A506" s="1020"/>
      <c r="B506" s="1022"/>
      <c r="C506" s="1021"/>
      <c r="D506" s="1021"/>
      <c r="E506" s="1022"/>
      <c r="F506" s="1022"/>
      <c r="G506" s="1023"/>
      <c r="H506" s="1021"/>
      <c r="I506" s="1024"/>
      <c r="J506" s="1024"/>
      <c r="K506" s="1024"/>
      <c r="L506" s="1021"/>
      <c r="M506" s="1021"/>
      <c r="N506" s="1025"/>
      <c r="O506" s="1026"/>
      <c r="P506" s="1128"/>
    </row>
    <row r="507" spans="1:16" s="1131" customFormat="1" ht="17.25" thickBot="1" x14ac:dyDescent="0.35">
      <c r="A507" s="1020"/>
      <c r="B507" s="1389" t="s">
        <v>382</v>
      </c>
      <c r="C507" s="1390"/>
      <c r="D507" s="1390"/>
      <c r="E507" s="1390"/>
      <c r="F507" s="1390"/>
      <c r="G507" s="1391"/>
      <c r="H507" s="1021"/>
      <c r="I507" s="1024"/>
      <c r="J507" s="1024"/>
      <c r="K507" s="1024"/>
      <c r="L507" s="1021"/>
      <c r="M507" s="1021"/>
      <c r="N507" s="1025"/>
      <c r="O507" s="1026"/>
      <c r="P507" s="1128"/>
    </row>
    <row r="508" spans="1:16" s="1131" customFormat="1" ht="16.5" x14ac:dyDescent="0.3">
      <c r="A508" s="1020"/>
      <c r="B508" s="1056" t="s">
        <v>49</v>
      </c>
      <c r="C508" s="1392" t="s">
        <v>341</v>
      </c>
      <c r="D508" s="1393"/>
      <c r="E508" s="1041" t="s">
        <v>380</v>
      </c>
      <c r="F508" s="1056" t="s">
        <v>25</v>
      </c>
      <c r="G508" s="1043" t="s">
        <v>24</v>
      </c>
      <c r="H508" s="1038"/>
      <c r="I508" s="1039" t="s">
        <v>342</v>
      </c>
      <c r="J508" s="1040"/>
      <c r="K508" s="1039" t="s">
        <v>27</v>
      </c>
      <c r="L508" s="1045" t="s">
        <v>381</v>
      </c>
      <c r="M508" s="1021"/>
      <c r="N508" s="1025"/>
      <c r="O508" s="1026"/>
      <c r="P508" s="1128"/>
    </row>
    <row r="509" spans="1:16" s="1131" customFormat="1" ht="16.5" x14ac:dyDescent="0.3">
      <c r="A509" s="1020"/>
      <c r="B509" s="1060"/>
      <c r="C509" s="1382"/>
      <c r="D509" s="1383"/>
      <c r="E509" s="1046"/>
      <c r="F509" s="1047"/>
      <c r="G509" s="1048"/>
      <c r="H509" s="1049"/>
      <c r="I509" s="1050">
        <f>IF(C509=0,0,VLOOKUP(C509,Tabla3[],3,FALSE))</f>
        <v>0</v>
      </c>
      <c r="J509" s="1024"/>
      <c r="K509" s="1157">
        <f>+F509*I509</f>
        <v>0</v>
      </c>
      <c r="L509" s="1052">
        <f>E509*I509</f>
        <v>0</v>
      </c>
      <c r="M509" s="1021"/>
      <c r="N509" s="1025"/>
      <c r="O509" s="1026"/>
      <c r="P509" s="1128"/>
    </row>
    <row r="510" spans="1:16" s="1131" customFormat="1" ht="16.5" x14ac:dyDescent="0.3">
      <c r="A510" s="1020"/>
      <c r="B510" s="1060"/>
      <c r="C510" s="1382"/>
      <c r="D510" s="1383"/>
      <c r="E510" s="1057"/>
      <c r="F510" s="1053"/>
      <c r="G510" s="1054"/>
      <c r="H510" s="1021"/>
      <c r="I510" s="1050">
        <f>IF(C510=0,0,VLOOKUP(C510,Tabla3[],3,FALSE))</f>
        <v>0</v>
      </c>
      <c r="J510" s="1024"/>
      <c r="K510" s="1157">
        <f t="shared" ref="K510:K512" si="68">+F510*I510</f>
        <v>0</v>
      </c>
      <c r="L510" s="1052">
        <f t="shared" ref="L510:L512" si="69">E510*I510</f>
        <v>0</v>
      </c>
      <c r="M510" s="1021"/>
      <c r="N510" s="1025"/>
      <c r="O510" s="1026"/>
      <c r="P510" s="1128"/>
    </row>
    <row r="511" spans="1:16" s="1131" customFormat="1" ht="16.5" x14ac:dyDescent="0.3">
      <c r="A511" s="1020"/>
      <c r="B511" s="1060"/>
      <c r="C511" s="1382"/>
      <c r="D511" s="1383"/>
      <c r="E511" s="1057"/>
      <c r="F511" s="1053"/>
      <c r="G511" s="1054"/>
      <c r="H511" s="1021"/>
      <c r="I511" s="1050">
        <f>IF(C511=0,0,VLOOKUP(C511,Tabla3[],3,FALSE))</f>
        <v>0</v>
      </c>
      <c r="J511" s="1024"/>
      <c r="K511" s="1157">
        <f t="shared" si="68"/>
        <v>0</v>
      </c>
      <c r="L511" s="1052">
        <f t="shared" si="69"/>
        <v>0</v>
      </c>
      <c r="M511" s="1021"/>
      <c r="N511" s="1025"/>
      <c r="O511" s="1026"/>
      <c r="P511" s="1128"/>
    </row>
    <row r="512" spans="1:16" s="1131" customFormat="1" ht="16.5" x14ac:dyDescent="0.3">
      <c r="A512" s="1020"/>
      <c r="B512" s="1060"/>
      <c r="C512" s="1384"/>
      <c r="D512" s="1385"/>
      <c r="E512" s="1057"/>
      <c r="F512" s="1053"/>
      <c r="G512" s="1054"/>
      <c r="H512" s="1021"/>
      <c r="I512" s="1050">
        <f>IF(C512=0,0,VLOOKUP(C512,Tabla3[],3,FALSE))</f>
        <v>0</v>
      </c>
      <c r="J512" s="1024"/>
      <c r="K512" s="1157">
        <f t="shared" si="68"/>
        <v>0</v>
      </c>
      <c r="L512" s="1052">
        <f t="shared" si="69"/>
        <v>0</v>
      </c>
      <c r="M512" s="1021"/>
      <c r="N512" s="1025"/>
      <c r="O512" s="1026"/>
      <c r="P512" s="1128"/>
    </row>
    <row r="513" spans="1:16" s="1131" customFormat="1" ht="17.25" thickBot="1" x14ac:dyDescent="0.35">
      <c r="A513" s="1020"/>
      <c r="B513" s="1022"/>
      <c r="C513" s="1021"/>
      <c r="D513" s="1021"/>
      <c r="E513" s="1022"/>
      <c r="F513" s="1022"/>
      <c r="G513" s="1023"/>
      <c r="H513" s="1021"/>
      <c r="I513" s="1024"/>
      <c r="J513" s="1024"/>
      <c r="K513" s="1024"/>
      <c r="L513" s="1021"/>
      <c r="M513" s="1021"/>
      <c r="N513" s="1025"/>
      <c r="O513" s="1026"/>
      <c r="P513" s="1128"/>
    </row>
    <row r="514" spans="1:16" s="1131" customFormat="1" ht="17.25" thickBot="1" x14ac:dyDescent="0.35">
      <c r="A514" s="1020"/>
      <c r="B514" s="1022"/>
      <c r="C514" s="1021"/>
      <c r="D514" s="1021"/>
      <c r="E514" s="1022"/>
      <c r="F514" s="1408" t="s">
        <v>387</v>
      </c>
      <c r="G514" s="1409"/>
      <c r="H514" s="1409"/>
      <c r="I514" s="1410"/>
      <c r="J514" s="1024"/>
      <c r="K514" s="1158">
        <f>+SUM(K509:K512)</f>
        <v>0</v>
      </c>
      <c r="L514" s="1055">
        <f>+SUM(L509:L512)</f>
        <v>0</v>
      </c>
      <c r="M514" s="1021"/>
      <c r="N514" s="1025"/>
      <c r="O514" s="1026"/>
      <c r="P514" s="1128"/>
    </row>
    <row r="515" spans="1:16" s="1131" customFormat="1" ht="17.25" thickBot="1" x14ac:dyDescent="0.35">
      <c r="A515" s="1020"/>
      <c r="B515" s="1022"/>
      <c r="C515" s="1021"/>
      <c r="D515" s="1021"/>
      <c r="E515" s="1022"/>
      <c r="F515" s="1022"/>
      <c r="G515" s="1023"/>
      <c r="H515" s="1021"/>
      <c r="I515" s="1024"/>
      <c r="J515" s="1024"/>
      <c r="K515" s="1024"/>
      <c r="L515" s="1021"/>
      <c r="M515" s="1021"/>
      <c r="N515" s="1025"/>
      <c r="O515" s="1026"/>
      <c r="P515" s="1128"/>
    </row>
    <row r="516" spans="1:16" s="1131" customFormat="1" ht="17.25" thickBot="1" x14ac:dyDescent="0.35">
      <c r="A516" s="1020"/>
      <c r="B516" s="1389" t="s">
        <v>345</v>
      </c>
      <c r="C516" s="1390"/>
      <c r="D516" s="1390"/>
      <c r="E516" s="1390"/>
      <c r="F516" s="1390"/>
      <c r="G516" s="1391"/>
      <c r="H516" s="1021"/>
      <c r="I516" s="1024"/>
      <c r="J516" s="1024"/>
      <c r="K516" s="1024"/>
      <c r="L516" s="1021"/>
      <c r="M516" s="1021"/>
      <c r="N516" s="1025"/>
      <c r="O516" s="1026"/>
      <c r="P516" s="1128"/>
    </row>
    <row r="517" spans="1:16" s="1131" customFormat="1" ht="16.5" x14ac:dyDescent="0.3">
      <c r="A517" s="1020"/>
      <c r="B517" s="1056" t="s">
        <v>49</v>
      </c>
      <c r="C517" s="1392" t="s">
        <v>341</v>
      </c>
      <c r="D517" s="1393"/>
      <c r="E517" s="1041" t="s">
        <v>380</v>
      </c>
      <c r="F517" s="1056" t="s">
        <v>25</v>
      </c>
      <c r="G517" s="1043" t="s">
        <v>24</v>
      </c>
      <c r="H517" s="1038"/>
      <c r="I517" s="1039" t="s">
        <v>342</v>
      </c>
      <c r="J517" s="1040"/>
      <c r="K517" s="1039" t="s">
        <v>27</v>
      </c>
      <c r="L517" s="1045" t="s">
        <v>381</v>
      </c>
      <c r="M517" s="1021"/>
      <c r="N517" s="1025"/>
      <c r="O517" s="1026"/>
      <c r="P517" s="1128"/>
    </row>
    <row r="518" spans="1:16" s="1131" customFormat="1" ht="16.5" x14ac:dyDescent="0.3">
      <c r="A518" s="1020"/>
      <c r="B518" s="1060">
        <v>1</v>
      </c>
      <c r="C518" s="1394" t="s">
        <v>419</v>
      </c>
      <c r="D518" s="1394"/>
      <c r="E518" s="1046">
        <f>I492</f>
        <v>13.1</v>
      </c>
      <c r="F518" s="1047">
        <v>1</v>
      </c>
      <c r="G518" s="1048" t="str">
        <f>IF(C518=0,0,VLOOKUP(C518,Tabla2[],2,FALSE))</f>
        <v>ml</v>
      </c>
      <c r="H518" s="1049"/>
      <c r="I518" s="1050">
        <f>IF(C518=0,0,VLOOKUP(C518,Tabla2[],3,FALSE))+42+25</f>
        <v>92</v>
      </c>
      <c r="J518" s="1024"/>
      <c r="K518" s="1157">
        <f>+F518*I518</f>
        <v>92</v>
      </c>
      <c r="L518" s="1052">
        <f>E518*I518</f>
        <v>1205.2</v>
      </c>
      <c r="M518" s="1021"/>
      <c r="N518" s="1025"/>
      <c r="O518" s="1026"/>
      <c r="P518" s="1128"/>
    </row>
    <row r="519" spans="1:16" s="1131" customFormat="1" ht="16.5" x14ac:dyDescent="0.3">
      <c r="A519" s="1020"/>
      <c r="B519" s="1060"/>
      <c r="C519" s="1411"/>
      <c r="D519" s="1411"/>
      <c r="E519" s="1046"/>
      <c r="F519" s="1047"/>
      <c r="G519" s="1048"/>
      <c r="H519" s="1021"/>
      <c r="I519" s="1050">
        <f>IF(C519=0,0,VLOOKUP(C519,Tabla2[],3,FALSE))</f>
        <v>0</v>
      </c>
      <c r="J519" s="1024"/>
      <c r="K519" s="1157">
        <f>+F519*I519</f>
        <v>0</v>
      </c>
      <c r="L519" s="1052">
        <f t="shared" ref="L519:L520" si="70">E519*I519</f>
        <v>0</v>
      </c>
      <c r="M519" s="1021"/>
      <c r="N519" s="1025"/>
      <c r="O519" s="1026"/>
      <c r="P519" s="1128"/>
    </row>
    <row r="520" spans="1:16" s="1131" customFormat="1" ht="16.5" x14ac:dyDescent="0.3">
      <c r="A520" s="1020"/>
      <c r="B520" s="1060"/>
      <c r="C520" s="1412"/>
      <c r="D520" s="1412"/>
      <c r="E520" s="1046"/>
      <c r="F520" s="1053"/>
      <c r="G520" s="1048"/>
      <c r="H520" s="1021"/>
      <c r="I520" s="1050">
        <f>IF(C520=0,0,VLOOKUP(C520,Tabla2[],3,FALSE))</f>
        <v>0</v>
      </c>
      <c r="J520" s="1024"/>
      <c r="K520" s="1157">
        <f t="shared" ref="K520" si="71">+F520*I520</f>
        <v>0</v>
      </c>
      <c r="L520" s="1052">
        <f t="shared" si="70"/>
        <v>0</v>
      </c>
      <c r="M520" s="1021"/>
      <c r="N520" s="1025"/>
      <c r="O520" s="1026"/>
      <c r="P520" s="1128"/>
    </row>
    <row r="521" spans="1:16" s="1131" customFormat="1" ht="17.25" thickBot="1" x14ac:dyDescent="0.35">
      <c r="A521" s="1020"/>
      <c r="B521" s="1022"/>
      <c r="C521" s="1021"/>
      <c r="D521" s="1021"/>
      <c r="E521" s="1022"/>
      <c r="F521" s="1022"/>
      <c r="G521" s="1023"/>
      <c r="H521" s="1021"/>
      <c r="I521" s="1024"/>
      <c r="J521" s="1024"/>
      <c r="K521" s="1024"/>
      <c r="L521" s="1021"/>
      <c r="M521" s="1021"/>
      <c r="N521" s="1025"/>
      <c r="O521" s="1026"/>
      <c r="P521" s="1128"/>
    </row>
    <row r="522" spans="1:16" ht="17.25" thickBot="1" x14ac:dyDescent="0.35">
      <c r="A522" s="1020"/>
      <c r="B522" s="1022"/>
      <c r="C522" s="1021"/>
      <c r="D522" s="1021"/>
      <c r="E522" s="1022"/>
      <c r="F522" s="1408" t="s">
        <v>346</v>
      </c>
      <c r="G522" s="1409"/>
      <c r="H522" s="1409"/>
      <c r="I522" s="1410"/>
      <c r="J522" s="1024"/>
      <c r="K522" s="1158">
        <f>+SUM(K518:K520)</f>
        <v>92</v>
      </c>
      <c r="L522" s="1055">
        <f>+SUM(L518:L520)</f>
        <v>1205.2</v>
      </c>
      <c r="M522" s="1021"/>
      <c r="N522" s="1025"/>
      <c r="O522" s="1026"/>
      <c r="P522" s="1128"/>
    </row>
    <row r="523" spans="1:16" ht="16.5" x14ac:dyDescent="0.3">
      <c r="A523" s="1020"/>
      <c r="B523" s="1022"/>
      <c r="C523" s="1021"/>
      <c r="D523" s="1021"/>
      <c r="E523" s="1022"/>
      <c r="F523" s="1022"/>
      <c r="G523" s="1023"/>
      <c r="H523" s="1021"/>
      <c r="I523" s="1024"/>
      <c r="J523" s="1024"/>
      <c r="K523" s="1024"/>
      <c r="L523" s="1021"/>
      <c r="M523" s="1021"/>
      <c r="N523" s="1025"/>
      <c r="O523" s="1026"/>
      <c r="P523" s="1128"/>
    </row>
    <row r="524" spans="1:16" ht="15" customHeight="1" thickBot="1" x14ac:dyDescent="0.35">
      <c r="A524" s="1020"/>
      <c r="B524" s="1022"/>
      <c r="C524" s="1021"/>
      <c r="D524" s="1021"/>
      <c r="E524" s="1022"/>
      <c r="F524" s="1022"/>
      <c r="G524" s="1023"/>
      <c r="H524" s="1021"/>
      <c r="I524" s="1024"/>
      <c r="J524" s="1024"/>
      <c r="K524" s="1024"/>
      <c r="L524" s="1021"/>
      <c r="M524" s="1021"/>
      <c r="N524" s="1025"/>
      <c r="O524" s="1026"/>
      <c r="P524" s="1128"/>
    </row>
    <row r="525" spans="1:16" ht="17.25" thickBot="1" x14ac:dyDescent="0.35">
      <c r="A525" s="1020"/>
      <c r="B525" s="1022"/>
      <c r="C525" s="1021"/>
      <c r="D525" s="1021"/>
      <c r="E525" s="1022"/>
      <c r="F525" s="1408" t="s">
        <v>388</v>
      </c>
      <c r="G525" s="1409"/>
      <c r="H525" s="1409"/>
      <c r="I525" s="1410"/>
      <c r="J525" s="1024"/>
      <c r="K525" s="1158">
        <f>(+K505+K514+K522)</f>
        <v>200</v>
      </c>
      <c r="L525" s="1055">
        <f>(+L505+L514+L522)</f>
        <v>91912.22</v>
      </c>
      <c r="M525" s="1021"/>
      <c r="N525" s="1065"/>
      <c r="O525" s="1066"/>
      <c r="P525" s="1130"/>
    </row>
    <row r="526" spans="1:16" ht="7.5" customHeight="1" thickBot="1" x14ac:dyDescent="0.35">
      <c r="A526" s="1020"/>
      <c r="B526" s="1022"/>
      <c r="C526" s="1021"/>
      <c r="D526" s="1021"/>
      <c r="E526" s="1022"/>
      <c r="F526" s="1022"/>
      <c r="G526" s="1023"/>
      <c r="H526" s="1021"/>
      <c r="I526" s="1024"/>
      <c r="J526" s="1024"/>
      <c r="K526" s="1024"/>
      <c r="L526" s="1021"/>
      <c r="M526" s="1021"/>
      <c r="N526" s="1065"/>
      <c r="O526" s="1067"/>
      <c r="P526" s="1130"/>
    </row>
    <row r="527" spans="1:16" ht="17.25" thickBot="1" x14ac:dyDescent="0.35">
      <c r="A527" s="1020"/>
      <c r="B527" s="1022"/>
      <c r="C527" s="1021"/>
      <c r="D527" s="1021"/>
      <c r="E527" s="1022"/>
      <c r="F527" s="1408" t="s">
        <v>384</v>
      </c>
      <c r="G527" s="1409"/>
      <c r="H527" s="1409"/>
      <c r="I527" s="1410"/>
      <c r="J527" s="1024"/>
      <c r="K527" s="1158">
        <f>K525*$N$2</f>
        <v>80</v>
      </c>
      <c r="L527" s="1055">
        <f>L525*$N$2</f>
        <v>36764.887999999999</v>
      </c>
      <c r="M527" s="1021"/>
      <c r="N527" s="1025"/>
      <c r="O527" s="1026"/>
      <c r="P527" s="1128"/>
    </row>
    <row r="528" spans="1:16" ht="7.5" customHeight="1" thickBot="1" x14ac:dyDescent="0.35">
      <c r="A528" s="1020"/>
      <c r="B528" s="1022"/>
      <c r="C528" s="1021"/>
      <c r="D528" s="1021"/>
      <c r="E528" s="1022"/>
      <c r="F528" s="1022"/>
      <c r="G528" s="1023"/>
      <c r="H528" s="1021"/>
      <c r="I528" s="1024"/>
      <c r="J528" s="1024"/>
      <c r="K528" s="1024"/>
      <c r="L528" s="1021"/>
      <c r="M528" s="1021"/>
      <c r="N528" s="1025"/>
      <c r="O528" s="1026"/>
      <c r="P528" s="1128"/>
    </row>
    <row r="529" spans="1:17" ht="17.25" thickBot="1" x14ac:dyDescent="0.35">
      <c r="A529" s="1020"/>
      <c r="B529" s="1022"/>
      <c r="C529" s="1021"/>
      <c r="D529" s="1021"/>
      <c r="E529" s="1022"/>
      <c r="F529" s="1408" t="s">
        <v>385</v>
      </c>
      <c r="G529" s="1409"/>
      <c r="H529" s="1409"/>
      <c r="I529" s="1410"/>
      <c r="J529" s="1024"/>
      <c r="K529" s="1158">
        <f>+K525+K527</f>
        <v>280</v>
      </c>
      <c r="L529" s="1055">
        <f>+L525+L527</f>
        <v>128677.10800000001</v>
      </c>
      <c r="M529" s="1021"/>
      <c r="N529" s="1025"/>
      <c r="O529" s="1026"/>
      <c r="P529" s="1128"/>
    </row>
    <row r="530" spans="1:17" ht="17.25" thickBot="1" x14ac:dyDescent="0.35">
      <c r="A530" s="1020"/>
      <c r="B530" s="1022"/>
      <c r="C530" s="1021"/>
      <c r="D530" s="1021"/>
      <c r="E530" s="1022"/>
      <c r="F530" s="1061"/>
      <c r="G530" s="1062"/>
      <c r="H530" s="1063"/>
      <c r="I530" s="1064"/>
      <c r="J530" s="1024"/>
      <c r="K530" s="1159"/>
      <c r="L530" s="1068">
        <f>L529/I492</f>
        <v>9822.68</v>
      </c>
      <c r="M530" s="1069">
        <f>(K529-L530)*I492</f>
        <v>-125009.10800000001</v>
      </c>
      <c r="N530" s="1025"/>
      <c r="O530" s="1026"/>
      <c r="P530" s="1128"/>
    </row>
    <row r="531" spans="1:17" s="1131" customFormat="1" ht="16.5" x14ac:dyDescent="0.3">
      <c r="A531" s="1020"/>
      <c r="B531" s="1022"/>
      <c r="C531" s="1021"/>
      <c r="D531" s="1021"/>
      <c r="E531" s="1022"/>
      <c r="F531" s="1061"/>
      <c r="G531" s="1062"/>
      <c r="H531" s="1063"/>
      <c r="I531" s="1064"/>
      <c r="J531" s="1024"/>
      <c r="K531" s="1160"/>
      <c r="L531" s="1070"/>
      <c r="M531" s="1071"/>
      <c r="N531" s="1072"/>
      <c r="O531" s="1026"/>
      <c r="P531" s="1128"/>
    </row>
    <row r="532" spans="1:17" s="1131" customFormat="1" ht="16.5" x14ac:dyDescent="0.3">
      <c r="A532" s="1020"/>
      <c r="B532" s="1106"/>
      <c r="C532" s="1152"/>
      <c r="D532" s="1152"/>
      <c r="E532" s="1022"/>
      <c r="F532" s="1022"/>
      <c r="G532" s="1023"/>
      <c r="H532" s="1021"/>
      <c r="I532" s="1024"/>
      <c r="J532" s="1024"/>
      <c r="K532" s="1024"/>
      <c r="L532" s="1021"/>
      <c r="M532" s="1021"/>
      <c r="N532" s="1025"/>
      <c r="O532" s="1026"/>
      <c r="P532" s="1128"/>
    </row>
    <row r="533" spans="1:17" ht="16.5" x14ac:dyDescent="0.3">
      <c r="A533" s="1020"/>
      <c r="B533" s="1105" t="s">
        <v>379</v>
      </c>
      <c r="C533" s="1038"/>
      <c r="D533" s="1414" t="s">
        <v>341</v>
      </c>
      <c r="E533" s="1414"/>
      <c r="F533" s="1414"/>
      <c r="G533" s="1414"/>
      <c r="H533" s="1038"/>
      <c r="I533" s="1039" t="s">
        <v>25</v>
      </c>
      <c r="J533" s="1040"/>
      <c r="K533" s="1039" t="s">
        <v>24</v>
      </c>
      <c r="L533" s="1021"/>
      <c r="M533" s="1021"/>
      <c r="N533" s="1025"/>
      <c r="O533" s="1026"/>
      <c r="P533" s="1128"/>
    </row>
    <row r="534" spans="1:17" s="1037" customFormat="1" ht="30.75" customHeight="1" x14ac:dyDescent="0.25">
      <c r="A534" s="1033"/>
      <c r="B534" s="1074">
        <f>'(01)A. TRABAJO EXTRA.'!B120</f>
        <v>408.01</v>
      </c>
      <c r="C534" s="1034"/>
      <c r="D534" s="1400" t="str">
        <f>'(01)A. TRABAJO EXTRA.'!C120</f>
        <v>LOSA TRADICIONAL (E = 0.10m + REFUERZO NO. 3 - S = 0.18m X 0.18 M + BASTONES NO. 3- S = 0.18 X 0.18 M)</v>
      </c>
      <c r="E534" s="1401"/>
      <c r="F534" s="1401"/>
      <c r="G534" s="1401"/>
      <c r="H534" s="1075"/>
      <c r="I534" s="1074">
        <f>'(01)A. TRABAJO EXTRA.'!G120</f>
        <v>12</v>
      </c>
      <c r="J534" s="1076"/>
      <c r="K534" s="1155" t="str">
        <f>'(01)A. TRABAJO EXTRA.'!F120</f>
        <v>m²</v>
      </c>
      <c r="L534" s="1034"/>
      <c r="M534" s="1034"/>
      <c r="N534" s="1035"/>
      <c r="O534" s="1036"/>
      <c r="P534" s="1129"/>
      <c r="Q534" s="1132"/>
    </row>
    <row r="535" spans="1:17" ht="17.25" thickBot="1" x14ac:dyDescent="0.35">
      <c r="A535" s="1020"/>
      <c r="B535" s="1022"/>
      <c r="C535" s="1021"/>
      <c r="D535" s="1021"/>
      <c r="E535" s="1022"/>
      <c r="F535" s="1022"/>
      <c r="G535" s="1023"/>
      <c r="H535" s="1021"/>
      <c r="I535" s="1024"/>
      <c r="J535" s="1024"/>
      <c r="K535" s="1024"/>
      <c r="L535" s="1021"/>
      <c r="M535" s="1021"/>
      <c r="N535" s="1025"/>
      <c r="O535" s="1026"/>
      <c r="P535" s="1128"/>
    </row>
    <row r="536" spans="1:17" ht="17.25" thickBot="1" x14ac:dyDescent="0.35">
      <c r="A536" s="1020"/>
      <c r="B536" s="1389" t="s">
        <v>343</v>
      </c>
      <c r="C536" s="1390"/>
      <c r="D536" s="1390"/>
      <c r="E536" s="1390"/>
      <c r="F536" s="1390"/>
      <c r="G536" s="1391"/>
      <c r="H536" s="1021"/>
      <c r="I536" s="1024"/>
      <c r="J536" s="1024"/>
      <c r="K536" s="1024"/>
      <c r="L536" s="1021"/>
      <c r="M536" s="1021"/>
      <c r="N536" s="1025"/>
      <c r="O536" s="1026"/>
      <c r="P536" s="1128"/>
    </row>
    <row r="537" spans="1:17" ht="16.5" x14ac:dyDescent="0.3">
      <c r="A537" s="1020"/>
      <c r="B537" s="1042" t="s">
        <v>49</v>
      </c>
      <c r="C537" s="1406" t="s">
        <v>341</v>
      </c>
      <c r="D537" s="1407"/>
      <c r="E537" s="1041" t="s">
        <v>380</v>
      </c>
      <c r="F537" s="1042" t="s">
        <v>25</v>
      </c>
      <c r="G537" s="1043" t="s">
        <v>24</v>
      </c>
      <c r="H537" s="1044"/>
      <c r="I537" s="1039" t="s">
        <v>342</v>
      </c>
      <c r="J537" s="1040"/>
      <c r="K537" s="1156" t="s">
        <v>27</v>
      </c>
      <c r="L537" s="1045" t="s">
        <v>381</v>
      </c>
      <c r="M537" s="1021"/>
      <c r="N537" s="1025"/>
      <c r="O537" s="1026"/>
      <c r="P537" s="1128"/>
    </row>
    <row r="538" spans="1:17" ht="16.5" customHeight="1" x14ac:dyDescent="0.3">
      <c r="A538" s="1020"/>
      <c r="B538" s="1060">
        <v>1</v>
      </c>
      <c r="C538" s="1402" t="s">
        <v>408</v>
      </c>
      <c r="D538" s="1403"/>
      <c r="E538" s="1046">
        <f>I534</f>
        <v>12</v>
      </c>
      <c r="F538" s="1047">
        <v>1.05</v>
      </c>
      <c r="G538" s="1048" t="str">
        <f>IF(C538=0,0,VLOOKUP(C538,Tabla1[],2,FALSE))</f>
        <v>Varilla</v>
      </c>
      <c r="H538" s="1049"/>
      <c r="I538" s="1050">
        <f>IF(C538=0,0,VLOOKUP(C538,Tabla1[],3,FALSE))</f>
        <v>40</v>
      </c>
      <c r="J538" s="1051"/>
      <c r="K538" s="1157">
        <f>+F538*I538</f>
        <v>42</v>
      </c>
      <c r="L538" s="1052">
        <f>E538*I538</f>
        <v>480</v>
      </c>
      <c r="M538" s="1021"/>
      <c r="N538" s="1025"/>
      <c r="O538" s="1026"/>
      <c r="P538" s="1128"/>
    </row>
    <row r="539" spans="1:17" ht="16.5" customHeight="1" x14ac:dyDescent="0.3">
      <c r="A539" s="1020"/>
      <c r="B539" s="1060">
        <v>2</v>
      </c>
      <c r="C539" s="1415" t="s">
        <v>531</v>
      </c>
      <c r="D539" s="1405"/>
      <c r="E539" s="1046">
        <f>I534*0.9</f>
        <v>10.8</v>
      </c>
      <c r="F539" s="1047">
        <v>1.75</v>
      </c>
      <c r="G539" s="1048" t="str">
        <f>IF(C539=0,0,VLOOKUP(C539,Tabla1[],2,FALSE))</f>
        <v>Saco</v>
      </c>
      <c r="H539" s="1049"/>
      <c r="I539" s="1050">
        <f>IF(C539=0,0,VLOOKUP(C539,Tabla1[],3,FALSE))</f>
        <v>80</v>
      </c>
      <c r="J539" s="1051"/>
      <c r="K539" s="1157">
        <f t="shared" ref="K539:K545" si="72">+F539*I539</f>
        <v>140</v>
      </c>
      <c r="L539" s="1052">
        <f t="shared" ref="L539:L545" si="73">E539*I539</f>
        <v>864</v>
      </c>
      <c r="M539" s="1021"/>
      <c r="N539" s="1025"/>
      <c r="O539" s="1026"/>
      <c r="P539" s="1128"/>
    </row>
    <row r="540" spans="1:17" ht="16.5" x14ac:dyDescent="0.3">
      <c r="A540" s="1020"/>
      <c r="B540" s="1060">
        <v>3</v>
      </c>
      <c r="C540" s="1404" t="s">
        <v>463</v>
      </c>
      <c r="D540" s="1405"/>
      <c r="E540" s="1046">
        <f>I534*0.04</f>
        <v>0.48</v>
      </c>
      <c r="F540" s="1047">
        <v>0.04</v>
      </c>
      <c r="G540" s="1048" t="str">
        <f>IF(C540=0,0,VLOOKUP(C540,Tabla1[],2,FALSE))</f>
        <v>m³</v>
      </c>
      <c r="H540" s="1049"/>
      <c r="I540" s="1050">
        <f>IF(C540=0,0,VLOOKUP(C540,Tabla1[],3,FALSE))</f>
        <v>250</v>
      </c>
      <c r="J540" s="1051"/>
      <c r="K540" s="1157">
        <f t="shared" si="72"/>
        <v>10</v>
      </c>
      <c r="L540" s="1052">
        <f t="shared" si="73"/>
        <v>120</v>
      </c>
      <c r="M540" s="1021"/>
      <c r="N540" s="1025"/>
      <c r="O540" s="1026"/>
      <c r="P540" s="1128"/>
    </row>
    <row r="541" spans="1:17" ht="16.5" x14ac:dyDescent="0.3">
      <c r="A541" s="1020"/>
      <c r="B541" s="1060">
        <v>4</v>
      </c>
      <c r="C541" s="1404" t="s">
        <v>659</v>
      </c>
      <c r="D541" s="1405"/>
      <c r="E541" s="1046">
        <f>I534*0.04</f>
        <v>0.48</v>
      </c>
      <c r="F541" s="1047">
        <v>0.04</v>
      </c>
      <c r="G541" s="1048" t="str">
        <f>IF(C541=0,0,VLOOKUP(C541,Tabla1[],2,FALSE))</f>
        <v>m³</v>
      </c>
      <c r="H541" s="1049"/>
      <c r="I541" s="1050">
        <f>IF(C541=0,0,VLOOKUP(C541,Tabla1[],3,FALSE))</f>
        <v>250</v>
      </c>
      <c r="J541" s="1051"/>
      <c r="K541" s="1157">
        <f t="shared" si="72"/>
        <v>10</v>
      </c>
      <c r="L541" s="1052">
        <f t="shared" si="73"/>
        <v>120</v>
      </c>
      <c r="M541" s="1021"/>
      <c r="N541" s="1025"/>
      <c r="O541" s="1026"/>
      <c r="P541" s="1128"/>
    </row>
    <row r="542" spans="1:17" ht="16.5" x14ac:dyDescent="0.3">
      <c r="A542" s="1020"/>
      <c r="B542" s="1060">
        <v>5</v>
      </c>
      <c r="C542" s="1434" t="s">
        <v>443</v>
      </c>
      <c r="D542" s="1434"/>
      <c r="E542" s="1046">
        <f>I534*25</f>
        <v>300</v>
      </c>
      <c r="F542" s="1047">
        <v>0.2</v>
      </c>
      <c r="G542" s="1048" t="str">
        <f>IF(C542=0,0,VLOOKUP(C542,Tabla1[],2,FALSE))</f>
        <v>Libra</v>
      </c>
      <c r="H542" s="1049"/>
      <c r="I542" s="1050">
        <f>IF(C542=0,0,VLOOKUP(C542,Tabla1[],3,FALSE))</f>
        <v>7</v>
      </c>
      <c r="J542" s="1051"/>
      <c r="K542" s="1157">
        <f t="shared" si="72"/>
        <v>1.4000000000000001</v>
      </c>
      <c r="L542" s="1052">
        <f t="shared" si="73"/>
        <v>2100</v>
      </c>
      <c r="M542" s="1021"/>
      <c r="N542" s="1025"/>
      <c r="O542" s="1026"/>
      <c r="P542" s="1128"/>
    </row>
    <row r="543" spans="1:17" ht="16.5" x14ac:dyDescent="0.3">
      <c r="A543" s="1020"/>
      <c r="B543" s="1060">
        <v>6</v>
      </c>
      <c r="C543" s="1434" t="s">
        <v>549</v>
      </c>
      <c r="D543" s="1434"/>
      <c r="E543" s="1046">
        <f>I534*8</f>
        <v>96</v>
      </c>
      <c r="F543" s="1047">
        <v>0.16</v>
      </c>
      <c r="G543" s="1048" t="str">
        <f>IF(C543=0,0,VLOOKUP(C543,Tabla1[],2,FALSE))</f>
        <v>Libra</v>
      </c>
      <c r="H543" s="1049"/>
      <c r="I543" s="1050">
        <f>IF(C543=0,0,VLOOKUP(C543,Tabla1[],3,FALSE))</f>
        <v>10</v>
      </c>
      <c r="J543" s="1051"/>
      <c r="K543" s="1157">
        <f t="shared" si="72"/>
        <v>1.6</v>
      </c>
      <c r="L543" s="1052">
        <f t="shared" si="73"/>
        <v>960</v>
      </c>
      <c r="M543" s="1021"/>
      <c r="N543" s="1025"/>
      <c r="O543" s="1026"/>
      <c r="P543" s="1128"/>
    </row>
    <row r="544" spans="1:17" ht="16.5" x14ac:dyDescent="0.3">
      <c r="A544" s="1020"/>
      <c r="B544" s="1060">
        <v>7</v>
      </c>
      <c r="C544" s="1434" t="s">
        <v>640</v>
      </c>
      <c r="D544" s="1434"/>
      <c r="E544" s="1046">
        <f>I534*50</f>
        <v>600</v>
      </c>
      <c r="F544" s="1047">
        <v>7</v>
      </c>
      <c r="G544" s="1048" t="str">
        <f>IF(C544=0,0,VLOOKUP(C544,Tabla1[],2,FALSE))</f>
        <v>pt</v>
      </c>
      <c r="H544" s="1049"/>
      <c r="I544" s="1050">
        <f>IF(C544=0,0,VLOOKUP(C544,Tabla1[],3,FALSE))</f>
        <v>10</v>
      </c>
      <c r="J544" s="1051"/>
      <c r="K544" s="1157">
        <f t="shared" si="72"/>
        <v>70</v>
      </c>
      <c r="L544" s="1052">
        <f t="shared" si="73"/>
        <v>6000</v>
      </c>
      <c r="M544" s="1021"/>
      <c r="N544" s="1025"/>
      <c r="O544" s="1026"/>
      <c r="P544" s="1128"/>
    </row>
    <row r="545" spans="1:16" ht="16.5" x14ac:dyDescent="0.3">
      <c r="A545" s="1020"/>
      <c r="B545" s="1060"/>
      <c r="C545" s="1434"/>
      <c r="D545" s="1434"/>
      <c r="E545" s="1046"/>
      <c r="F545" s="1047"/>
      <c r="G545" s="1048"/>
      <c r="H545" s="1049"/>
      <c r="I545" s="1050">
        <f>IF(C545=0,0,VLOOKUP(C545,Tabla1[],3,FALSE))</f>
        <v>0</v>
      </c>
      <c r="J545" s="1051"/>
      <c r="K545" s="1157">
        <f t="shared" si="72"/>
        <v>0</v>
      </c>
      <c r="L545" s="1052">
        <f t="shared" si="73"/>
        <v>0</v>
      </c>
      <c r="M545" s="1021"/>
      <c r="N545" s="1025"/>
      <c r="O545" s="1026"/>
      <c r="P545" s="1128"/>
    </row>
    <row r="546" spans="1:16" ht="17.25" thickBot="1" x14ac:dyDescent="0.35">
      <c r="A546" s="1020"/>
      <c r="B546" s="1022"/>
      <c r="C546" s="1021"/>
      <c r="D546" s="1021"/>
      <c r="E546" s="1022"/>
      <c r="F546" s="1022"/>
      <c r="G546" s="1023"/>
      <c r="H546" s="1021"/>
      <c r="I546" s="1024"/>
      <c r="J546" s="1024"/>
      <c r="K546" s="1024"/>
      <c r="L546" s="1021"/>
      <c r="M546" s="1021"/>
      <c r="N546" s="1025"/>
      <c r="O546" s="1026"/>
      <c r="P546" s="1128"/>
    </row>
    <row r="547" spans="1:16" ht="17.25" thickBot="1" x14ac:dyDescent="0.35">
      <c r="A547" s="1020"/>
      <c r="B547" s="1022"/>
      <c r="C547" s="1021"/>
      <c r="D547" s="1021"/>
      <c r="E547" s="1022"/>
      <c r="F547" s="1408" t="s">
        <v>344</v>
      </c>
      <c r="G547" s="1409"/>
      <c r="H547" s="1409"/>
      <c r="I547" s="1410"/>
      <c r="J547" s="1024"/>
      <c r="K547" s="1158">
        <f>+SUM(K538:K545)</f>
        <v>275</v>
      </c>
      <c r="L547" s="1055">
        <f>+SUM(L538:L545)</f>
        <v>10644</v>
      </c>
      <c r="M547" s="1021"/>
      <c r="N547" s="1025"/>
      <c r="O547" s="1026"/>
      <c r="P547" s="1128"/>
    </row>
    <row r="548" spans="1:16" s="1131" customFormat="1" ht="17.25" thickBot="1" x14ac:dyDescent="0.35">
      <c r="A548" s="1020"/>
      <c r="B548" s="1022"/>
      <c r="C548" s="1021"/>
      <c r="D548" s="1021"/>
      <c r="E548" s="1022"/>
      <c r="F548" s="1022"/>
      <c r="G548" s="1023"/>
      <c r="H548" s="1021"/>
      <c r="I548" s="1024"/>
      <c r="J548" s="1024"/>
      <c r="K548" s="1024"/>
      <c r="L548" s="1021"/>
      <c r="M548" s="1021"/>
      <c r="N548" s="1025"/>
      <c r="O548" s="1026"/>
      <c r="P548" s="1128"/>
    </row>
    <row r="549" spans="1:16" s="1131" customFormat="1" ht="17.25" thickBot="1" x14ac:dyDescent="0.35">
      <c r="A549" s="1020"/>
      <c r="B549" s="1389" t="s">
        <v>382</v>
      </c>
      <c r="C549" s="1390"/>
      <c r="D549" s="1390"/>
      <c r="E549" s="1390"/>
      <c r="F549" s="1390"/>
      <c r="G549" s="1391"/>
      <c r="H549" s="1021"/>
      <c r="I549" s="1024"/>
      <c r="J549" s="1024"/>
      <c r="K549" s="1024"/>
      <c r="L549" s="1021"/>
      <c r="M549" s="1021"/>
      <c r="N549" s="1025"/>
      <c r="O549" s="1026"/>
      <c r="P549" s="1128"/>
    </row>
    <row r="550" spans="1:16" s="1131" customFormat="1" ht="16.5" x14ac:dyDescent="0.3">
      <c r="A550" s="1020"/>
      <c r="B550" s="1056" t="s">
        <v>49</v>
      </c>
      <c r="C550" s="1392" t="s">
        <v>341</v>
      </c>
      <c r="D550" s="1393"/>
      <c r="E550" s="1041" t="s">
        <v>380</v>
      </c>
      <c r="F550" s="1056" t="s">
        <v>25</v>
      </c>
      <c r="G550" s="1043" t="s">
        <v>24</v>
      </c>
      <c r="H550" s="1038"/>
      <c r="I550" s="1039" t="s">
        <v>342</v>
      </c>
      <c r="J550" s="1040"/>
      <c r="K550" s="1039" t="s">
        <v>27</v>
      </c>
      <c r="L550" s="1045" t="s">
        <v>381</v>
      </c>
      <c r="M550" s="1021"/>
      <c r="N550" s="1025"/>
      <c r="O550" s="1026"/>
      <c r="P550" s="1128"/>
    </row>
    <row r="551" spans="1:16" s="1131" customFormat="1" ht="16.5" x14ac:dyDescent="0.3">
      <c r="A551" s="1020"/>
      <c r="B551" s="1060"/>
      <c r="C551" s="1382"/>
      <c r="D551" s="1383"/>
      <c r="E551" s="1046"/>
      <c r="F551" s="1047"/>
      <c r="G551" s="1048"/>
      <c r="H551" s="1049"/>
      <c r="I551" s="1050">
        <f>IF(C551=0,0,VLOOKUP(C551,Tabla3[],3,FALSE))</f>
        <v>0</v>
      </c>
      <c r="J551" s="1024"/>
      <c r="K551" s="1157">
        <f>+F551*I551</f>
        <v>0</v>
      </c>
      <c r="L551" s="1052">
        <f>E551*I551</f>
        <v>0</v>
      </c>
      <c r="M551" s="1021"/>
      <c r="N551" s="1025"/>
      <c r="O551" s="1026"/>
      <c r="P551" s="1128"/>
    </row>
    <row r="552" spans="1:16" s="1131" customFormat="1" ht="16.5" x14ac:dyDescent="0.3">
      <c r="A552" s="1020"/>
      <c r="B552" s="1060"/>
      <c r="C552" s="1382"/>
      <c r="D552" s="1383"/>
      <c r="E552" s="1057"/>
      <c r="F552" s="1053"/>
      <c r="G552" s="1054"/>
      <c r="H552" s="1021"/>
      <c r="I552" s="1050">
        <f>IF(C552=0,0,VLOOKUP(C552,Tabla3[],3,FALSE))</f>
        <v>0</v>
      </c>
      <c r="J552" s="1024"/>
      <c r="K552" s="1157">
        <f t="shared" ref="K552:K554" si="74">+F552*I552</f>
        <v>0</v>
      </c>
      <c r="L552" s="1052">
        <f t="shared" ref="L552:L554" si="75">E552*I552</f>
        <v>0</v>
      </c>
      <c r="M552" s="1021"/>
      <c r="N552" s="1025"/>
      <c r="O552" s="1026"/>
      <c r="P552" s="1128"/>
    </row>
    <row r="553" spans="1:16" s="1131" customFormat="1" ht="16.5" x14ac:dyDescent="0.3">
      <c r="A553" s="1020"/>
      <c r="B553" s="1060"/>
      <c r="C553" s="1382"/>
      <c r="D553" s="1383"/>
      <c r="E553" s="1057"/>
      <c r="F553" s="1053"/>
      <c r="G553" s="1054"/>
      <c r="H553" s="1021"/>
      <c r="I553" s="1050">
        <f>IF(C553=0,0,VLOOKUP(C553,Tabla3[],3,FALSE))</f>
        <v>0</v>
      </c>
      <c r="J553" s="1024"/>
      <c r="K553" s="1157">
        <f t="shared" si="74"/>
        <v>0</v>
      </c>
      <c r="L553" s="1052">
        <f t="shared" si="75"/>
        <v>0</v>
      </c>
      <c r="M553" s="1021"/>
      <c r="N553" s="1025"/>
      <c r="O553" s="1026"/>
      <c r="P553" s="1128"/>
    </row>
    <row r="554" spans="1:16" s="1131" customFormat="1" ht="16.5" x14ac:dyDescent="0.3">
      <c r="A554" s="1020"/>
      <c r="B554" s="1060"/>
      <c r="C554" s="1384"/>
      <c r="D554" s="1385"/>
      <c r="E554" s="1057"/>
      <c r="F554" s="1053"/>
      <c r="G554" s="1054"/>
      <c r="H554" s="1021"/>
      <c r="I554" s="1050">
        <f>IF(C554=0,0,VLOOKUP(C554,Tabla3[],3,FALSE))</f>
        <v>0</v>
      </c>
      <c r="J554" s="1024"/>
      <c r="K554" s="1157">
        <f t="shared" si="74"/>
        <v>0</v>
      </c>
      <c r="L554" s="1052">
        <f t="shared" si="75"/>
        <v>0</v>
      </c>
      <c r="M554" s="1021"/>
      <c r="N554" s="1025"/>
      <c r="O554" s="1026"/>
      <c r="P554" s="1128"/>
    </row>
    <row r="555" spans="1:16" s="1131" customFormat="1" ht="17.25" thickBot="1" x14ac:dyDescent="0.35">
      <c r="A555" s="1020"/>
      <c r="B555" s="1022"/>
      <c r="C555" s="1021"/>
      <c r="D555" s="1021"/>
      <c r="E555" s="1022"/>
      <c r="F555" s="1022"/>
      <c r="G555" s="1023"/>
      <c r="H555" s="1021"/>
      <c r="I555" s="1024"/>
      <c r="J555" s="1024"/>
      <c r="K555" s="1024"/>
      <c r="L555" s="1021"/>
      <c r="M555" s="1021"/>
      <c r="N555" s="1025"/>
      <c r="O555" s="1026"/>
      <c r="P555" s="1128"/>
    </row>
    <row r="556" spans="1:16" s="1131" customFormat="1" ht="17.25" thickBot="1" x14ac:dyDescent="0.35">
      <c r="A556" s="1020"/>
      <c r="B556" s="1022"/>
      <c r="C556" s="1021"/>
      <c r="D556" s="1021"/>
      <c r="E556" s="1022"/>
      <c r="F556" s="1408" t="s">
        <v>387</v>
      </c>
      <c r="G556" s="1409"/>
      <c r="H556" s="1409"/>
      <c r="I556" s="1410"/>
      <c r="J556" s="1024"/>
      <c r="K556" s="1158">
        <f>+SUM(K551:K554)</f>
        <v>0</v>
      </c>
      <c r="L556" s="1055">
        <f>+SUM(L551:L554)</f>
        <v>0</v>
      </c>
      <c r="M556" s="1021"/>
      <c r="N556" s="1025"/>
      <c r="O556" s="1026"/>
      <c r="P556" s="1128"/>
    </row>
    <row r="557" spans="1:16" s="1131" customFormat="1" ht="17.25" thickBot="1" x14ac:dyDescent="0.35">
      <c r="A557" s="1020"/>
      <c r="B557" s="1022"/>
      <c r="C557" s="1021"/>
      <c r="D557" s="1021"/>
      <c r="E557" s="1022"/>
      <c r="F557" s="1022"/>
      <c r="G557" s="1023"/>
      <c r="H557" s="1021"/>
      <c r="I557" s="1024"/>
      <c r="J557" s="1024"/>
      <c r="K557" s="1024"/>
      <c r="L557" s="1021"/>
      <c r="M557" s="1021"/>
      <c r="N557" s="1025"/>
      <c r="O557" s="1026"/>
      <c r="P557" s="1128"/>
    </row>
    <row r="558" spans="1:16" s="1131" customFormat="1" ht="17.25" thickBot="1" x14ac:dyDescent="0.35">
      <c r="A558" s="1020"/>
      <c r="B558" s="1389" t="s">
        <v>345</v>
      </c>
      <c r="C558" s="1390"/>
      <c r="D558" s="1390"/>
      <c r="E558" s="1390"/>
      <c r="F558" s="1390"/>
      <c r="G558" s="1391"/>
      <c r="H558" s="1021"/>
      <c r="I558" s="1024"/>
      <c r="J558" s="1024"/>
      <c r="K558" s="1024"/>
      <c r="L558" s="1021"/>
      <c r="M558" s="1021"/>
      <c r="N558" s="1025"/>
      <c r="O558" s="1026"/>
      <c r="P558" s="1128"/>
    </row>
    <row r="559" spans="1:16" s="1131" customFormat="1" ht="16.5" x14ac:dyDescent="0.3">
      <c r="A559" s="1020"/>
      <c r="B559" s="1056" t="s">
        <v>49</v>
      </c>
      <c r="C559" s="1392" t="s">
        <v>341</v>
      </c>
      <c r="D559" s="1393"/>
      <c r="E559" s="1041" t="s">
        <v>380</v>
      </c>
      <c r="F559" s="1056" t="s">
        <v>25</v>
      </c>
      <c r="G559" s="1043" t="s">
        <v>24</v>
      </c>
      <c r="H559" s="1038"/>
      <c r="I559" s="1039" t="s">
        <v>342</v>
      </c>
      <c r="J559" s="1040"/>
      <c r="K559" s="1039" t="s">
        <v>27</v>
      </c>
      <c r="L559" s="1045" t="s">
        <v>381</v>
      </c>
      <c r="M559" s="1021"/>
      <c r="N559" s="1025"/>
      <c r="O559" s="1026"/>
      <c r="P559" s="1128"/>
    </row>
    <row r="560" spans="1:16" s="1131" customFormat="1" ht="16.5" x14ac:dyDescent="0.3">
      <c r="A560" s="1020"/>
      <c r="B560" s="1060">
        <v>1</v>
      </c>
      <c r="C560" s="1394" t="s">
        <v>938</v>
      </c>
      <c r="D560" s="1394"/>
      <c r="E560" s="1046">
        <f>I534</f>
        <v>12</v>
      </c>
      <c r="F560" s="1047">
        <v>1</v>
      </c>
      <c r="G560" s="1048" t="s">
        <v>360</v>
      </c>
      <c r="H560" s="1049"/>
      <c r="I560" s="1050">
        <v>120</v>
      </c>
      <c r="J560" s="1024"/>
      <c r="K560" s="1157">
        <f>+F560*I560</f>
        <v>120</v>
      </c>
      <c r="L560" s="1052">
        <f>E560*I560</f>
        <v>1440</v>
      </c>
      <c r="M560" s="1021"/>
      <c r="N560" s="1025"/>
      <c r="O560" s="1026"/>
      <c r="P560" s="1128"/>
    </row>
    <row r="561" spans="1:17" s="1131" customFormat="1" ht="16.5" x14ac:dyDescent="0.3">
      <c r="A561" s="1020"/>
      <c r="B561" s="1060"/>
      <c r="C561" s="1411"/>
      <c r="D561" s="1411"/>
      <c r="E561" s="1046"/>
      <c r="F561" s="1047"/>
      <c r="G561" s="1048"/>
      <c r="H561" s="1021"/>
      <c r="I561" s="1050">
        <f>IF(C561=0,0,VLOOKUP(C561,Tabla2[],3,FALSE))</f>
        <v>0</v>
      </c>
      <c r="J561" s="1024"/>
      <c r="K561" s="1157">
        <f>+F561*I561</f>
        <v>0</v>
      </c>
      <c r="L561" s="1052">
        <f t="shared" ref="L561:L562" si="76">E561*I561</f>
        <v>0</v>
      </c>
      <c r="M561" s="1021"/>
      <c r="N561" s="1025"/>
      <c r="O561" s="1026"/>
      <c r="P561" s="1128"/>
    </row>
    <row r="562" spans="1:17" s="1131" customFormat="1" ht="16.5" x14ac:dyDescent="0.3">
      <c r="A562" s="1020"/>
      <c r="B562" s="1060"/>
      <c r="C562" s="1412"/>
      <c r="D562" s="1412"/>
      <c r="E562" s="1046"/>
      <c r="F562" s="1053"/>
      <c r="G562" s="1048"/>
      <c r="H562" s="1021"/>
      <c r="I562" s="1050">
        <f>IF(C562=0,0,VLOOKUP(C562,Tabla2[],3,FALSE))</f>
        <v>0</v>
      </c>
      <c r="J562" s="1024"/>
      <c r="K562" s="1157">
        <f t="shared" ref="K562" si="77">+F562*I562</f>
        <v>0</v>
      </c>
      <c r="L562" s="1052">
        <f t="shared" si="76"/>
        <v>0</v>
      </c>
      <c r="M562" s="1021"/>
      <c r="N562" s="1025"/>
      <c r="O562" s="1026"/>
      <c r="P562" s="1128"/>
    </row>
    <row r="563" spans="1:17" s="1131" customFormat="1" ht="17.25" thickBot="1" x14ac:dyDescent="0.35">
      <c r="A563" s="1020"/>
      <c r="B563" s="1022"/>
      <c r="C563" s="1021"/>
      <c r="D563" s="1021"/>
      <c r="E563" s="1022"/>
      <c r="F563" s="1022"/>
      <c r="G563" s="1023"/>
      <c r="H563" s="1021"/>
      <c r="I563" s="1024"/>
      <c r="J563" s="1024"/>
      <c r="K563" s="1024"/>
      <c r="L563" s="1021"/>
      <c r="M563" s="1021"/>
      <c r="N563" s="1025"/>
      <c r="O563" s="1026"/>
      <c r="P563" s="1128"/>
    </row>
    <row r="564" spans="1:17" ht="17.25" thickBot="1" x14ac:dyDescent="0.35">
      <c r="A564" s="1020"/>
      <c r="B564" s="1022"/>
      <c r="C564" s="1021"/>
      <c r="D564" s="1021"/>
      <c r="E564" s="1022"/>
      <c r="F564" s="1408" t="s">
        <v>346</v>
      </c>
      <c r="G564" s="1409"/>
      <c r="H564" s="1409"/>
      <c r="I564" s="1410"/>
      <c r="J564" s="1024"/>
      <c r="K564" s="1158">
        <f>+SUM(K560:K562)</f>
        <v>120</v>
      </c>
      <c r="L564" s="1055">
        <f>+SUM(L560:L562)</f>
        <v>1440</v>
      </c>
      <c r="M564" s="1021"/>
      <c r="N564" s="1025"/>
      <c r="O564" s="1026"/>
      <c r="P564" s="1128"/>
    </row>
    <row r="565" spans="1:17" ht="16.5" x14ac:dyDescent="0.3">
      <c r="A565" s="1020"/>
      <c r="B565" s="1022"/>
      <c r="C565" s="1021"/>
      <c r="D565" s="1021"/>
      <c r="E565" s="1022"/>
      <c r="F565" s="1022"/>
      <c r="G565" s="1023"/>
      <c r="H565" s="1021"/>
      <c r="I565" s="1024"/>
      <c r="J565" s="1024"/>
      <c r="K565" s="1024"/>
      <c r="L565" s="1021"/>
      <c r="M565" s="1021"/>
      <c r="N565" s="1025"/>
      <c r="O565" s="1026"/>
      <c r="P565" s="1128"/>
    </row>
    <row r="566" spans="1:17" ht="15" customHeight="1" thickBot="1" x14ac:dyDescent="0.35">
      <c r="A566" s="1020"/>
      <c r="B566" s="1022"/>
      <c r="C566" s="1021"/>
      <c r="D566" s="1021"/>
      <c r="E566" s="1022"/>
      <c r="F566" s="1022"/>
      <c r="G566" s="1023"/>
      <c r="H566" s="1021"/>
      <c r="I566" s="1024"/>
      <c r="J566" s="1024"/>
      <c r="K566" s="1024"/>
      <c r="L566" s="1021"/>
      <c r="M566" s="1021"/>
      <c r="N566" s="1025"/>
      <c r="O566" s="1026"/>
      <c r="P566" s="1128"/>
    </row>
    <row r="567" spans="1:17" ht="17.25" thickBot="1" x14ac:dyDescent="0.35">
      <c r="A567" s="1020"/>
      <c r="B567" s="1022"/>
      <c r="C567" s="1021"/>
      <c r="D567" s="1021"/>
      <c r="E567" s="1022"/>
      <c r="F567" s="1408" t="s">
        <v>388</v>
      </c>
      <c r="G567" s="1409"/>
      <c r="H567" s="1409"/>
      <c r="I567" s="1410"/>
      <c r="J567" s="1024"/>
      <c r="K567" s="1158">
        <f>(+K547+K556+K564)</f>
        <v>395</v>
      </c>
      <c r="L567" s="1055">
        <f>(+L547+L556+L564)</f>
        <v>12084</v>
      </c>
      <c r="M567" s="1021"/>
      <c r="N567" s="1065"/>
      <c r="O567" s="1066"/>
      <c r="P567" s="1130"/>
    </row>
    <row r="568" spans="1:17" ht="7.5" customHeight="1" thickBot="1" x14ac:dyDescent="0.35">
      <c r="A568" s="1020"/>
      <c r="B568" s="1022"/>
      <c r="C568" s="1021"/>
      <c r="D568" s="1021"/>
      <c r="E568" s="1022"/>
      <c r="F568" s="1022"/>
      <c r="G568" s="1023"/>
      <c r="H568" s="1021"/>
      <c r="I568" s="1024"/>
      <c r="J568" s="1024"/>
      <c r="K568" s="1024"/>
      <c r="L568" s="1021"/>
      <c r="M568" s="1021"/>
      <c r="N568" s="1065"/>
      <c r="O568" s="1067"/>
      <c r="P568" s="1130"/>
    </row>
    <row r="569" spans="1:17" ht="17.25" thickBot="1" x14ac:dyDescent="0.35">
      <c r="A569" s="1020"/>
      <c r="B569" s="1022"/>
      <c r="C569" s="1021"/>
      <c r="D569" s="1021"/>
      <c r="E569" s="1022"/>
      <c r="F569" s="1408" t="s">
        <v>384</v>
      </c>
      <c r="G569" s="1409"/>
      <c r="H569" s="1409"/>
      <c r="I569" s="1410"/>
      <c r="J569" s="1024"/>
      <c r="K569" s="1158">
        <f>K567*$N$2</f>
        <v>158</v>
      </c>
      <c r="L569" s="1055">
        <f>L567*$N$2</f>
        <v>4833.6000000000004</v>
      </c>
      <c r="M569" s="1021"/>
      <c r="N569" s="1025"/>
      <c r="O569" s="1026"/>
      <c r="P569" s="1128"/>
    </row>
    <row r="570" spans="1:17" ht="7.5" customHeight="1" thickBot="1" x14ac:dyDescent="0.35">
      <c r="A570" s="1020"/>
      <c r="B570" s="1022"/>
      <c r="C570" s="1021"/>
      <c r="D570" s="1021"/>
      <c r="E570" s="1022"/>
      <c r="F570" s="1022"/>
      <c r="G570" s="1023"/>
      <c r="H570" s="1021"/>
      <c r="I570" s="1024"/>
      <c r="J570" s="1024"/>
      <c r="K570" s="1024"/>
      <c r="L570" s="1021"/>
      <c r="M570" s="1021"/>
      <c r="N570" s="1025"/>
      <c r="O570" s="1026"/>
      <c r="P570" s="1128"/>
    </row>
    <row r="571" spans="1:17" ht="17.25" thickBot="1" x14ac:dyDescent="0.35">
      <c r="A571" s="1020"/>
      <c r="B571" s="1022"/>
      <c r="C571" s="1021"/>
      <c r="D571" s="1021"/>
      <c r="E571" s="1022"/>
      <c r="F571" s="1408" t="s">
        <v>385</v>
      </c>
      <c r="G571" s="1409"/>
      <c r="H571" s="1409"/>
      <c r="I571" s="1410"/>
      <c r="J571" s="1024"/>
      <c r="K571" s="1158">
        <f>+K567+K569</f>
        <v>553</v>
      </c>
      <c r="L571" s="1055">
        <f>+L567+L569</f>
        <v>16917.599999999999</v>
      </c>
      <c r="M571" s="1021"/>
      <c r="N571" s="1025"/>
      <c r="O571" s="1026"/>
      <c r="P571" s="1128"/>
    </row>
    <row r="572" spans="1:17" ht="17.25" thickBot="1" x14ac:dyDescent="0.35">
      <c r="A572" s="1020"/>
      <c r="B572" s="1022"/>
      <c r="C572" s="1021"/>
      <c r="D572" s="1021"/>
      <c r="E572" s="1022"/>
      <c r="F572" s="1061"/>
      <c r="G572" s="1062"/>
      <c r="H572" s="1063"/>
      <c r="I572" s="1064"/>
      <c r="J572" s="1024"/>
      <c r="K572" s="1159"/>
      <c r="L572" s="1068">
        <f>L571/I534</f>
        <v>1409.8</v>
      </c>
      <c r="M572" s="1069">
        <f>(K571-L572)*I534</f>
        <v>-10281.599999999999</v>
      </c>
      <c r="N572" s="1025"/>
      <c r="O572" s="1026"/>
      <c r="P572" s="1128"/>
    </row>
    <row r="575" spans="1:17" ht="16.5" x14ac:dyDescent="0.3">
      <c r="A575" s="1020"/>
      <c r="B575" s="1105" t="s">
        <v>379</v>
      </c>
      <c r="C575" s="1038"/>
      <c r="D575" s="1414" t="s">
        <v>341</v>
      </c>
      <c r="E575" s="1414"/>
      <c r="F575" s="1414"/>
      <c r="G575" s="1414"/>
      <c r="H575" s="1038"/>
      <c r="I575" s="1039" t="s">
        <v>25</v>
      </c>
      <c r="J575" s="1040"/>
      <c r="K575" s="1039" t="s">
        <v>24</v>
      </c>
      <c r="L575" s="1021"/>
      <c r="M575" s="1021"/>
      <c r="N575" s="1025"/>
      <c r="O575" s="1026"/>
      <c r="P575" s="1128"/>
    </row>
    <row r="576" spans="1:17" s="1037" customFormat="1" ht="30.75" customHeight="1" x14ac:dyDescent="0.25">
      <c r="A576" s="1033"/>
      <c r="B576" s="1074">
        <f>'(01)A. TRABAJO EXTRA.'!B122</f>
        <v>601.05999999999995</v>
      </c>
      <c r="C576" s="1034"/>
      <c r="D576" s="1400" t="str">
        <f>'(01)A. TRABAJO EXTRA.'!C122</f>
        <v>REPELLO + CERNIDO VERTICAL</v>
      </c>
      <c r="E576" s="1401"/>
      <c r="F576" s="1401"/>
      <c r="G576" s="1401"/>
      <c r="H576" s="1075"/>
      <c r="I576" s="1074">
        <f>'(01)A. TRABAJO EXTRA.'!G122</f>
        <v>40</v>
      </c>
      <c r="J576" s="1076"/>
      <c r="K576" s="1155" t="str">
        <f>'(01)A. TRABAJO EXTRA.'!F122</f>
        <v>m²</v>
      </c>
      <c r="L576" s="1034"/>
      <c r="M576" s="1034"/>
      <c r="N576" s="1035"/>
      <c r="O576" s="1036"/>
      <c r="P576" s="1129"/>
      <c r="Q576" s="1132"/>
    </row>
    <row r="577" spans="1:16" ht="17.25" thickBot="1" x14ac:dyDescent="0.35">
      <c r="A577" s="1020"/>
      <c r="B577" s="1022"/>
      <c r="C577" s="1021"/>
      <c r="D577" s="1021"/>
      <c r="E577" s="1022"/>
      <c r="F577" s="1022"/>
      <c r="G577" s="1023"/>
      <c r="H577" s="1021"/>
      <c r="I577" s="1024"/>
      <c r="J577" s="1024"/>
      <c r="K577" s="1024"/>
      <c r="L577" s="1021"/>
      <c r="M577" s="1021"/>
      <c r="N577" s="1025"/>
      <c r="O577" s="1026"/>
      <c r="P577" s="1128"/>
    </row>
    <row r="578" spans="1:16" ht="17.25" thickBot="1" x14ac:dyDescent="0.35">
      <c r="A578" s="1020"/>
      <c r="B578" s="1389" t="s">
        <v>343</v>
      </c>
      <c r="C578" s="1390"/>
      <c r="D578" s="1390"/>
      <c r="E578" s="1390"/>
      <c r="F578" s="1390"/>
      <c r="G578" s="1391"/>
      <c r="H578" s="1021"/>
      <c r="I578" s="1024"/>
      <c r="J578" s="1024"/>
      <c r="K578" s="1024"/>
      <c r="L578" s="1021"/>
      <c r="M578" s="1021"/>
      <c r="N578" s="1025"/>
      <c r="O578" s="1026"/>
      <c r="P578" s="1128"/>
    </row>
    <row r="579" spans="1:16" ht="16.5" x14ac:dyDescent="0.3">
      <c r="A579" s="1020"/>
      <c r="B579" s="1042" t="s">
        <v>49</v>
      </c>
      <c r="C579" s="1406" t="s">
        <v>341</v>
      </c>
      <c r="D579" s="1407"/>
      <c r="E579" s="1041" t="s">
        <v>380</v>
      </c>
      <c r="F579" s="1042" t="s">
        <v>25</v>
      </c>
      <c r="G579" s="1043" t="s">
        <v>24</v>
      </c>
      <c r="H579" s="1044"/>
      <c r="I579" s="1039" t="s">
        <v>342</v>
      </c>
      <c r="J579" s="1040"/>
      <c r="K579" s="1156" t="s">
        <v>27</v>
      </c>
      <c r="L579" s="1045" t="s">
        <v>381</v>
      </c>
      <c r="M579" s="1021"/>
      <c r="N579" s="1025"/>
      <c r="O579" s="1026"/>
      <c r="P579" s="1128"/>
    </row>
    <row r="580" spans="1:16" ht="16.5" customHeight="1" x14ac:dyDescent="0.3">
      <c r="A580" s="1020"/>
      <c r="B580" s="1175">
        <v>1</v>
      </c>
      <c r="C580" s="1457" t="s">
        <v>645</v>
      </c>
      <c r="D580" s="1458"/>
      <c r="E580" s="1046">
        <f>I576</f>
        <v>40</v>
      </c>
      <c r="F580" s="1177">
        <v>0.25</v>
      </c>
      <c r="G580" s="1048" t="s">
        <v>360</v>
      </c>
      <c r="H580" s="1049"/>
      <c r="I580" s="1050">
        <f>IF(C580=0,0,VLOOKUP(C580,Tabla1[],3,FALSE))</f>
        <v>50</v>
      </c>
      <c r="J580" s="1051"/>
      <c r="K580" s="1157">
        <f>+F580*I580</f>
        <v>12.5</v>
      </c>
      <c r="L580" s="1052">
        <f>E580*I580</f>
        <v>2000</v>
      </c>
      <c r="M580" s="1021"/>
      <c r="N580" s="1025"/>
      <c r="O580" s="1026"/>
      <c r="P580" s="1128"/>
    </row>
    <row r="581" spans="1:16" ht="16.5" customHeight="1" x14ac:dyDescent="0.3">
      <c r="A581" s="1020"/>
      <c r="B581" s="1175">
        <v>2</v>
      </c>
      <c r="C581" s="1465" t="s">
        <v>644</v>
      </c>
      <c r="D581" s="1466"/>
      <c r="E581" s="1046">
        <f>I576*0.9</f>
        <v>36</v>
      </c>
      <c r="F581" s="1177">
        <v>0.25</v>
      </c>
      <c r="G581" s="1048" t="str">
        <f>IF(C581=0,0,VLOOKUP(C581,Tabla1[],2,FALSE))</f>
        <v>Unidad</v>
      </c>
      <c r="H581" s="1049"/>
      <c r="I581" s="1050">
        <f>IF(C581=0,0,VLOOKUP(C581,Tabla1[],3,FALSE))</f>
        <v>70</v>
      </c>
      <c r="J581" s="1051"/>
      <c r="K581" s="1157">
        <f t="shared" ref="K581:K586" si="78">+F581*I581</f>
        <v>17.5</v>
      </c>
      <c r="L581" s="1052">
        <f t="shared" ref="L581:L586" si="79">E581*I581</f>
        <v>2520</v>
      </c>
      <c r="M581" s="1021"/>
      <c r="N581" s="1025"/>
      <c r="O581" s="1026"/>
      <c r="P581" s="1128"/>
    </row>
    <row r="582" spans="1:16" ht="16.5" x14ac:dyDescent="0.3">
      <c r="A582" s="1020"/>
      <c r="B582" s="1175"/>
      <c r="C582" s="1422"/>
      <c r="D582" s="1417"/>
      <c r="E582" s="1046"/>
      <c r="F582" s="1177"/>
      <c r="G582" s="1048"/>
      <c r="H582" s="1049"/>
      <c r="I582" s="1050">
        <f>IF(C582=0,0,VLOOKUP(C582,Tabla1[],3,FALSE))</f>
        <v>0</v>
      </c>
      <c r="J582" s="1051"/>
      <c r="K582" s="1157">
        <f t="shared" si="78"/>
        <v>0</v>
      </c>
      <c r="L582" s="1052">
        <f t="shared" si="79"/>
        <v>0</v>
      </c>
      <c r="M582" s="1021"/>
      <c r="N582" s="1025"/>
      <c r="O582" s="1026"/>
      <c r="P582" s="1128"/>
    </row>
    <row r="583" spans="1:16" ht="16.5" x14ac:dyDescent="0.3">
      <c r="A583" s="1020"/>
      <c r="B583" s="1175"/>
      <c r="C583" s="1422"/>
      <c r="D583" s="1417"/>
      <c r="E583" s="1046"/>
      <c r="F583" s="1177"/>
      <c r="G583" s="1048"/>
      <c r="H583" s="1049"/>
      <c r="I583" s="1050">
        <f>IF(C583=0,0,VLOOKUP(C583,Tabla1[],3,FALSE))</f>
        <v>0</v>
      </c>
      <c r="J583" s="1051"/>
      <c r="K583" s="1157">
        <f t="shared" si="78"/>
        <v>0</v>
      </c>
      <c r="L583" s="1052">
        <f t="shared" si="79"/>
        <v>0</v>
      </c>
      <c r="M583" s="1021"/>
      <c r="N583" s="1025"/>
      <c r="O583" s="1026"/>
      <c r="P583" s="1128"/>
    </row>
    <row r="584" spans="1:16" ht="16.5" x14ac:dyDescent="0.3">
      <c r="A584" s="1020"/>
      <c r="B584" s="1175"/>
      <c r="C584" s="1422"/>
      <c r="D584" s="1417"/>
      <c r="E584" s="1046"/>
      <c r="F584" s="1177"/>
      <c r="G584" s="1048"/>
      <c r="H584" s="1049"/>
      <c r="I584" s="1050">
        <f>IF(C584=0,0,VLOOKUP(C584,Tabla1[],3,FALSE))</f>
        <v>0</v>
      </c>
      <c r="J584" s="1051"/>
      <c r="K584" s="1157">
        <f t="shared" si="78"/>
        <v>0</v>
      </c>
      <c r="L584" s="1052">
        <f t="shared" si="79"/>
        <v>0</v>
      </c>
      <c r="M584" s="1021"/>
      <c r="N584" s="1025"/>
      <c r="O584" s="1026"/>
      <c r="P584" s="1128"/>
    </row>
    <row r="585" spans="1:16" ht="16.5" x14ac:dyDescent="0.3">
      <c r="A585" s="1020"/>
      <c r="B585" s="1175"/>
      <c r="C585" s="1417"/>
      <c r="D585" s="1420"/>
      <c r="E585" s="1046"/>
      <c r="F585" s="1177"/>
      <c r="G585" s="1048"/>
      <c r="H585" s="1049"/>
      <c r="I585" s="1050">
        <f>IF(C585=0,0,VLOOKUP(C585,Tabla1[],3,FALSE))</f>
        <v>0</v>
      </c>
      <c r="J585" s="1051"/>
      <c r="K585" s="1157">
        <f t="shared" si="78"/>
        <v>0</v>
      </c>
      <c r="L585" s="1052">
        <f t="shared" si="79"/>
        <v>0</v>
      </c>
      <c r="M585" s="1021"/>
      <c r="N585" s="1025"/>
      <c r="O585" s="1026"/>
      <c r="P585" s="1128"/>
    </row>
    <row r="586" spans="1:16" ht="16.5" x14ac:dyDescent="0.3">
      <c r="A586" s="1020"/>
      <c r="B586" s="1175"/>
      <c r="C586" s="1417"/>
      <c r="D586" s="1420"/>
      <c r="E586" s="1046"/>
      <c r="F586" s="1177"/>
      <c r="G586" s="1048"/>
      <c r="H586" s="1049"/>
      <c r="I586" s="1050">
        <f>IF(C586=0,0,VLOOKUP(C586,Tabla1[],3,FALSE))</f>
        <v>0</v>
      </c>
      <c r="J586" s="1051"/>
      <c r="K586" s="1157">
        <f t="shared" si="78"/>
        <v>0</v>
      </c>
      <c r="L586" s="1052">
        <f t="shared" si="79"/>
        <v>0</v>
      </c>
      <c r="M586" s="1021"/>
      <c r="N586" s="1025"/>
      <c r="O586" s="1026"/>
      <c r="P586" s="1128"/>
    </row>
    <row r="587" spans="1:16" ht="17.25" thickBot="1" x14ac:dyDescent="0.35">
      <c r="A587" s="1020"/>
      <c r="B587" s="1022"/>
      <c r="C587" s="1021"/>
      <c r="D587" s="1021"/>
      <c r="E587" s="1022"/>
      <c r="F587" s="1022"/>
      <c r="G587" s="1023"/>
      <c r="H587" s="1021"/>
      <c r="I587" s="1024"/>
      <c r="J587" s="1024"/>
      <c r="K587" s="1024"/>
      <c r="L587" s="1021"/>
      <c r="M587" s="1021"/>
      <c r="N587" s="1025"/>
      <c r="O587" s="1026"/>
      <c r="P587" s="1128"/>
    </row>
    <row r="588" spans="1:16" ht="17.25" thickBot="1" x14ac:dyDescent="0.35">
      <c r="A588" s="1020"/>
      <c r="B588" s="1022"/>
      <c r="C588" s="1021"/>
      <c r="D588" s="1021"/>
      <c r="E588" s="1022"/>
      <c r="F588" s="1408" t="s">
        <v>344</v>
      </c>
      <c r="G588" s="1409"/>
      <c r="H588" s="1409"/>
      <c r="I588" s="1410"/>
      <c r="J588" s="1024"/>
      <c r="K588" s="1158">
        <f>+SUM(K580:K586)</f>
        <v>30</v>
      </c>
      <c r="L588" s="1055">
        <f>+SUM(L580:L586)</f>
        <v>4520</v>
      </c>
      <c r="M588" s="1021"/>
      <c r="N588" s="1025"/>
      <c r="O588" s="1026"/>
      <c r="P588" s="1128"/>
    </row>
    <row r="589" spans="1:16" s="1131" customFormat="1" ht="17.25" thickBot="1" x14ac:dyDescent="0.35">
      <c r="A589" s="1020"/>
      <c r="B589" s="1022"/>
      <c r="C589" s="1021"/>
      <c r="D589" s="1021"/>
      <c r="E589" s="1022"/>
      <c r="F589" s="1022"/>
      <c r="G589" s="1023"/>
      <c r="H589" s="1021"/>
      <c r="I589" s="1024"/>
      <c r="J589" s="1024"/>
      <c r="K589" s="1024"/>
      <c r="L589" s="1021"/>
      <c r="M589" s="1021"/>
      <c r="N589" s="1025"/>
      <c r="O589" s="1026"/>
      <c r="P589" s="1128"/>
    </row>
    <row r="590" spans="1:16" s="1131" customFormat="1" ht="17.25" thickBot="1" x14ac:dyDescent="0.35">
      <c r="A590" s="1020"/>
      <c r="B590" s="1389" t="s">
        <v>382</v>
      </c>
      <c r="C590" s="1390"/>
      <c r="D590" s="1390"/>
      <c r="E590" s="1390"/>
      <c r="F590" s="1390"/>
      <c r="G590" s="1391"/>
      <c r="H590" s="1021"/>
      <c r="I590" s="1024"/>
      <c r="J590" s="1024"/>
      <c r="K590" s="1024"/>
      <c r="L590" s="1021"/>
      <c r="M590" s="1021"/>
      <c r="N590" s="1025"/>
      <c r="O590" s="1026"/>
      <c r="P590" s="1128"/>
    </row>
    <row r="591" spans="1:16" s="1131" customFormat="1" ht="16.5" x14ac:dyDescent="0.3">
      <c r="A591" s="1020"/>
      <c r="B591" s="1056" t="s">
        <v>49</v>
      </c>
      <c r="C591" s="1392" t="s">
        <v>341</v>
      </c>
      <c r="D591" s="1393"/>
      <c r="E591" s="1041" t="s">
        <v>380</v>
      </c>
      <c r="F591" s="1056" t="s">
        <v>25</v>
      </c>
      <c r="G591" s="1043" t="s">
        <v>24</v>
      </c>
      <c r="H591" s="1038"/>
      <c r="I591" s="1039" t="s">
        <v>342</v>
      </c>
      <c r="J591" s="1040"/>
      <c r="K591" s="1039" t="s">
        <v>27</v>
      </c>
      <c r="L591" s="1045" t="s">
        <v>381</v>
      </c>
      <c r="M591" s="1021"/>
      <c r="N591" s="1025"/>
      <c r="O591" s="1026"/>
      <c r="P591" s="1128"/>
    </row>
    <row r="592" spans="1:16" s="1131" customFormat="1" ht="16.5" x14ac:dyDescent="0.3">
      <c r="A592" s="1020"/>
      <c r="B592" s="1060"/>
      <c r="C592" s="1382"/>
      <c r="D592" s="1383"/>
      <c r="E592" s="1046"/>
      <c r="F592" s="1047"/>
      <c r="G592" s="1048"/>
      <c r="H592" s="1049"/>
      <c r="I592" s="1050">
        <f>IF(C592=0,0,VLOOKUP(C592,Tabla3[],3,FALSE))</f>
        <v>0</v>
      </c>
      <c r="J592" s="1024"/>
      <c r="K592" s="1157">
        <f>+F592*I592</f>
        <v>0</v>
      </c>
      <c r="L592" s="1052">
        <f>E592*I592</f>
        <v>0</v>
      </c>
      <c r="M592" s="1021"/>
      <c r="N592" s="1025"/>
      <c r="O592" s="1026"/>
      <c r="P592" s="1128"/>
    </row>
    <row r="593" spans="1:16" s="1131" customFormat="1" ht="16.5" x14ac:dyDescent="0.3">
      <c r="A593" s="1020"/>
      <c r="B593" s="1060"/>
      <c r="C593" s="1382"/>
      <c r="D593" s="1383"/>
      <c r="E593" s="1057"/>
      <c r="F593" s="1053"/>
      <c r="G593" s="1054"/>
      <c r="H593" s="1021"/>
      <c r="I593" s="1050">
        <f>IF(C593=0,0,VLOOKUP(C593,Tabla3[],3,FALSE))</f>
        <v>0</v>
      </c>
      <c r="J593" s="1024"/>
      <c r="K593" s="1157">
        <f t="shared" ref="K593:K595" si="80">+F593*I593</f>
        <v>0</v>
      </c>
      <c r="L593" s="1052">
        <f t="shared" ref="L593:L595" si="81">E593*I593</f>
        <v>0</v>
      </c>
      <c r="M593" s="1021"/>
      <c r="N593" s="1025"/>
      <c r="O593" s="1026"/>
      <c r="P593" s="1128"/>
    </row>
    <row r="594" spans="1:16" s="1131" customFormat="1" ht="16.5" x14ac:dyDescent="0.3">
      <c r="A594" s="1020"/>
      <c r="B594" s="1060"/>
      <c r="C594" s="1382"/>
      <c r="D594" s="1383"/>
      <c r="E594" s="1057"/>
      <c r="F594" s="1053"/>
      <c r="G594" s="1054"/>
      <c r="H594" s="1021"/>
      <c r="I594" s="1050">
        <f>IF(C594=0,0,VLOOKUP(C594,Tabla3[],3,FALSE))</f>
        <v>0</v>
      </c>
      <c r="J594" s="1024"/>
      <c r="K594" s="1157">
        <f t="shared" si="80"/>
        <v>0</v>
      </c>
      <c r="L594" s="1052">
        <f t="shared" si="81"/>
        <v>0</v>
      </c>
      <c r="M594" s="1021"/>
      <c r="N594" s="1025"/>
      <c r="O594" s="1026"/>
      <c r="P594" s="1128"/>
    </row>
    <row r="595" spans="1:16" s="1131" customFormat="1" ht="16.5" x14ac:dyDescent="0.3">
      <c r="A595" s="1020"/>
      <c r="B595" s="1060"/>
      <c r="C595" s="1384"/>
      <c r="D595" s="1385"/>
      <c r="E595" s="1057"/>
      <c r="F595" s="1053"/>
      <c r="G595" s="1054"/>
      <c r="H595" s="1021"/>
      <c r="I595" s="1050">
        <f>IF(C595=0,0,VLOOKUP(C595,Tabla3[],3,FALSE))</f>
        <v>0</v>
      </c>
      <c r="J595" s="1024"/>
      <c r="K595" s="1157">
        <f t="shared" si="80"/>
        <v>0</v>
      </c>
      <c r="L595" s="1052">
        <f t="shared" si="81"/>
        <v>0</v>
      </c>
      <c r="M595" s="1021"/>
      <c r="N595" s="1025"/>
      <c r="O595" s="1026"/>
      <c r="P595" s="1128"/>
    </row>
    <row r="596" spans="1:16" s="1131" customFormat="1" ht="17.25" thickBot="1" x14ac:dyDescent="0.35">
      <c r="A596" s="1020"/>
      <c r="B596" s="1022"/>
      <c r="C596" s="1021"/>
      <c r="D596" s="1021"/>
      <c r="E596" s="1022"/>
      <c r="F596" s="1022"/>
      <c r="G596" s="1023"/>
      <c r="H596" s="1021"/>
      <c r="I596" s="1024"/>
      <c r="J596" s="1024"/>
      <c r="K596" s="1024"/>
      <c r="L596" s="1021"/>
      <c r="M596" s="1021"/>
      <c r="N596" s="1025"/>
      <c r="O596" s="1026"/>
      <c r="P596" s="1128"/>
    </row>
    <row r="597" spans="1:16" s="1131" customFormat="1" ht="17.25" thickBot="1" x14ac:dyDescent="0.35">
      <c r="A597" s="1020"/>
      <c r="B597" s="1022"/>
      <c r="C597" s="1021"/>
      <c r="D597" s="1021"/>
      <c r="E597" s="1022"/>
      <c r="F597" s="1408" t="s">
        <v>387</v>
      </c>
      <c r="G597" s="1409"/>
      <c r="H597" s="1409"/>
      <c r="I597" s="1410"/>
      <c r="J597" s="1024"/>
      <c r="K597" s="1158">
        <f>+SUM(K592:K595)</f>
        <v>0</v>
      </c>
      <c r="L597" s="1055">
        <f>+SUM(L592:L595)</f>
        <v>0</v>
      </c>
      <c r="M597" s="1021"/>
      <c r="N597" s="1025"/>
      <c r="O597" s="1026"/>
      <c r="P597" s="1128"/>
    </row>
    <row r="598" spans="1:16" s="1131" customFormat="1" ht="17.25" thickBot="1" x14ac:dyDescent="0.35">
      <c r="A598" s="1020"/>
      <c r="B598" s="1022"/>
      <c r="C598" s="1021"/>
      <c r="D598" s="1021"/>
      <c r="E598" s="1022"/>
      <c r="F598" s="1022"/>
      <c r="G598" s="1023"/>
      <c r="H598" s="1021"/>
      <c r="I598" s="1024"/>
      <c r="J598" s="1024"/>
      <c r="K598" s="1024"/>
      <c r="L598" s="1021"/>
      <c r="M598" s="1021"/>
      <c r="N598" s="1025"/>
      <c r="O598" s="1026"/>
      <c r="P598" s="1128"/>
    </row>
    <row r="599" spans="1:16" s="1131" customFormat="1" ht="17.25" thickBot="1" x14ac:dyDescent="0.35">
      <c r="A599" s="1020"/>
      <c r="B599" s="1389" t="s">
        <v>345</v>
      </c>
      <c r="C599" s="1390"/>
      <c r="D599" s="1390"/>
      <c r="E599" s="1390"/>
      <c r="F599" s="1390"/>
      <c r="G599" s="1391"/>
      <c r="H599" s="1021"/>
      <c r="I599" s="1024"/>
      <c r="J599" s="1024"/>
      <c r="K599" s="1024"/>
      <c r="L599" s="1021"/>
      <c r="M599" s="1021"/>
      <c r="N599" s="1025"/>
      <c r="O599" s="1026"/>
      <c r="P599" s="1128"/>
    </row>
    <row r="600" spans="1:16" s="1131" customFormat="1" ht="16.5" x14ac:dyDescent="0.3">
      <c r="A600" s="1020"/>
      <c r="B600" s="1056" t="s">
        <v>49</v>
      </c>
      <c r="C600" s="1392" t="s">
        <v>341</v>
      </c>
      <c r="D600" s="1393"/>
      <c r="E600" s="1041" t="s">
        <v>380</v>
      </c>
      <c r="F600" s="1056" t="s">
        <v>25</v>
      </c>
      <c r="G600" s="1043" t="s">
        <v>24</v>
      </c>
      <c r="H600" s="1038"/>
      <c r="I600" s="1039" t="s">
        <v>342</v>
      </c>
      <c r="J600" s="1040"/>
      <c r="K600" s="1039" t="s">
        <v>27</v>
      </c>
      <c r="L600" s="1045" t="s">
        <v>381</v>
      </c>
      <c r="M600" s="1021"/>
      <c r="N600" s="1025"/>
      <c r="O600" s="1026"/>
      <c r="P600" s="1128"/>
    </row>
    <row r="601" spans="1:16" s="1131" customFormat="1" ht="16.5" customHeight="1" x14ac:dyDescent="0.3">
      <c r="A601" s="1020"/>
      <c r="B601" s="1060">
        <v>1</v>
      </c>
      <c r="C601" s="1464" t="s">
        <v>402</v>
      </c>
      <c r="D601" s="1464"/>
      <c r="E601" s="1046">
        <f>I576</f>
        <v>40</v>
      </c>
      <c r="F601" s="1047">
        <v>2</v>
      </c>
      <c r="G601" s="1048" t="str">
        <f>G580</f>
        <v>m²</v>
      </c>
      <c r="H601" s="1049"/>
      <c r="I601" s="1050">
        <v>22.5</v>
      </c>
      <c r="J601" s="1024"/>
      <c r="K601" s="1157">
        <f>+F601*I601</f>
        <v>45</v>
      </c>
      <c r="L601" s="1052">
        <f>E601*I601</f>
        <v>900</v>
      </c>
      <c r="M601" s="1021"/>
      <c r="N601" s="1025"/>
      <c r="O601" s="1026"/>
      <c r="P601" s="1128"/>
    </row>
    <row r="602" spans="1:16" s="1131" customFormat="1" ht="16.5" x14ac:dyDescent="0.3">
      <c r="A602" s="1020"/>
      <c r="B602" s="1060"/>
      <c r="C602" s="1411"/>
      <c r="D602" s="1411"/>
      <c r="E602" s="1046"/>
      <c r="F602" s="1047"/>
      <c r="G602" s="1048"/>
      <c r="H602" s="1021"/>
      <c r="I602" s="1050">
        <f>IF(C602=0,0,VLOOKUP(C602,Tabla2[],3,FALSE))</f>
        <v>0</v>
      </c>
      <c r="J602" s="1024"/>
      <c r="K602" s="1157">
        <f>+F602*I602</f>
        <v>0</v>
      </c>
      <c r="L602" s="1052">
        <f t="shared" ref="L602:L603" si="82">E602*I602</f>
        <v>0</v>
      </c>
      <c r="M602" s="1021"/>
      <c r="N602" s="1025"/>
      <c r="O602" s="1026"/>
      <c r="P602" s="1128"/>
    </row>
    <row r="603" spans="1:16" s="1131" customFormat="1" ht="16.5" x14ac:dyDescent="0.3">
      <c r="A603" s="1020"/>
      <c r="B603" s="1060"/>
      <c r="C603" s="1412"/>
      <c r="D603" s="1412"/>
      <c r="E603" s="1046"/>
      <c r="F603" s="1053"/>
      <c r="G603" s="1048"/>
      <c r="H603" s="1021"/>
      <c r="I603" s="1050">
        <f>IF(C603=0,0,VLOOKUP(C603,Tabla2[],3,FALSE))</f>
        <v>0</v>
      </c>
      <c r="J603" s="1024"/>
      <c r="K603" s="1157">
        <f t="shared" ref="K603" si="83">+F603*I603</f>
        <v>0</v>
      </c>
      <c r="L603" s="1052">
        <f t="shared" si="82"/>
        <v>0</v>
      </c>
      <c r="M603" s="1021"/>
      <c r="N603" s="1025"/>
      <c r="O603" s="1026"/>
      <c r="P603" s="1128"/>
    </row>
    <row r="604" spans="1:16" s="1131" customFormat="1" ht="17.25" thickBot="1" x14ac:dyDescent="0.35">
      <c r="A604" s="1020"/>
      <c r="B604" s="1022"/>
      <c r="C604" s="1021"/>
      <c r="D604" s="1021"/>
      <c r="E604" s="1022"/>
      <c r="F604" s="1022"/>
      <c r="G604" s="1023"/>
      <c r="H604" s="1021"/>
      <c r="I604" s="1024"/>
      <c r="J604" s="1024"/>
      <c r="K604" s="1024"/>
      <c r="L604" s="1021"/>
      <c r="M604" s="1021"/>
      <c r="N604" s="1025"/>
      <c r="O604" s="1026"/>
      <c r="P604" s="1128"/>
    </row>
    <row r="605" spans="1:16" ht="17.25" thickBot="1" x14ac:dyDescent="0.35">
      <c r="A605" s="1020"/>
      <c r="B605" s="1022"/>
      <c r="C605" s="1021"/>
      <c r="D605" s="1021"/>
      <c r="E605" s="1022"/>
      <c r="F605" s="1408" t="s">
        <v>346</v>
      </c>
      <c r="G605" s="1409"/>
      <c r="H605" s="1409"/>
      <c r="I605" s="1410"/>
      <c r="J605" s="1024"/>
      <c r="K605" s="1158">
        <f>+SUM(K601:K603)</f>
        <v>45</v>
      </c>
      <c r="L605" s="1055">
        <f>+SUM(L601:L603)</f>
        <v>900</v>
      </c>
      <c r="M605" s="1021"/>
      <c r="N605" s="1025"/>
      <c r="O605" s="1026"/>
      <c r="P605" s="1128"/>
    </row>
    <row r="606" spans="1:16" ht="16.5" x14ac:dyDescent="0.3">
      <c r="A606" s="1020"/>
      <c r="B606" s="1022"/>
      <c r="C606" s="1021"/>
      <c r="D606" s="1021"/>
      <c r="E606" s="1022"/>
      <c r="F606" s="1022"/>
      <c r="G606" s="1023"/>
      <c r="H606" s="1021"/>
      <c r="I606" s="1024"/>
      <c r="J606" s="1024"/>
      <c r="K606" s="1024"/>
      <c r="L606" s="1021"/>
      <c r="M606" s="1021"/>
      <c r="N606" s="1025"/>
      <c r="O606" s="1026"/>
      <c r="P606" s="1128"/>
    </row>
    <row r="607" spans="1:16" ht="15" customHeight="1" thickBot="1" x14ac:dyDescent="0.35">
      <c r="A607" s="1020"/>
      <c r="B607" s="1022"/>
      <c r="C607" s="1021"/>
      <c r="D607" s="1021"/>
      <c r="E607" s="1022"/>
      <c r="F607" s="1022"/>
      <c r="G607" s="1023"/>
      <c r="H607" s="1021"/>
      <c r="I607" s="1024"/>
      <c r="J607" s="1024"/>
      <c r="K607" s="1024"/>
      <c r="L607" s="1021"/>
      <c r="M607" s="1021"/>
      <c r="N607" s="1025"/>
      <c r="O607" s="1026"/>
      <c r="P607" s="1128"/>
    </row>
    <row r="608" spans="1:16" ht="17.25" thickBot="1" x14ac:dyDescent="0.35">
      <c r="A608" s="1020"/>
      <c r="B608" s="1022"/>
      <c r="C608" s="1021"/>
      <c r="D608" s="1021"/>
      <c r="E608" s="1022"/>
      <c r="F608" s="1408" t="s">
        <v>388</v>
      </c>
      <c r="G608" s="1409"/>
      <c r="H608" s="1409"/>
      <c r="I608" s="1410"/>
      <c r="J608" s="1024"/>
      <c r="K608" s="1158">
        <f>(+K588+K597+K605)</f>
        <v>75</v>
      </c>
      <c r="L608" s="1055">
        <f>(+L588+L597+L605)</f>
        <v>5420</v>
      </c>
      <c r="M608" s="1021"/>
      <c r="N608" s="1065"/>
      <c r="O608" s="1066"/>
      <c r="P608" s="1130"/>
    </row>
    <row r="609" spans="1:17" ht="7.5" customHeight="1" thickBot="1" x14ac:dyDescent="0.35">
      <c r="A609" s="1020"/>
      <c r="B609" s="1022"/>
      <c r="C609" s="1021"/>
      <c r="D609" s="1021"/>
      <c r="E609" s="1022"/>
      <c r="F609" s="1022"/>
      <c r="G609" s="1023"/>
      <c r="H609" s="1021"/>
      <c r="I609" s="1024"/>
      <c r="J609" s="1024"/>
      <c r="K609" s="1024"/>
      <c r="L609" s="1021"/>
      <c r="M609" s="1021"/>
      <c r="N609" s="1065"/>
      <c r="O609" s="1067"/>
      <c r="P609" s="1130"/>
    </row>
    <row r="610" spans="1:17" ht="17.25" thickBot="1" x14ac:dyDescent="0.35">
      <c r="A610" s="1020"/>
      <c r="B610" s="1022"/>
      <c r="C610" s="1021"/>
      <c r="D610" s="1021"/>
      <c r="E610" s="1022"/>
      <c r="F610" s="1408" t="s">
        <v>384</v>
      </c>
      <c r="G610" s="1409"/>
      <c r="H610" s="1409"/>
      <c r="I610" s="1410"/>
      <c r="J610" s="1024"/>
      <c r="K610" s="1158">
        <f>K608*$N$2</f>
        <v>30</v>
      </c>
      <c r="L610" s="1055">
        <f>L608*$N$2</f>
        <v>2168</v>
      </c>
      <c r="M610" s="1021"/>
      <c r="N610" s="1025"/>
      <c r="O610" s="1026"/>
      <c r="P610" s="1128"/>
    </row>
    <row r="611" spans="1:17" ht="7.5" customHeight="1" thickBot="1" x14ac:dyDescent="0.35">
      <c r="A611" s="1020"/>
      <c r="B611" s="1022"/>
      <c r="C611" s="1021"/>
      <c r="D611" s="1021"/>
      <c r="E611" s="1022"/>
      <c r="F611" s="1022"/>
      <c r="G611" s="1023"/>
      <c r="H611" s="1021"/>
      <c r="I611" s="1024"/>
      <c r="J611" s="1024"/>
      <c r="K611" s="1024"/>
      <c r="L611" s="1021"/>
      <c r="M611" s="1021"/>
      <c r="N611" s="1025"/>
      <c r="O611" s="1026"/>
      <c r="P611" s="1128"/>
    </row>
    <row r="612" spans="1:17" ht="17.25" thickBot="1" x14ac:dyDescent="0.35">
      <c r="A612" s="1020"/>
      <c r="B612" s="1022"/>
      <c r="C612" s="1021"/>
      <c r="D612" s="1021"/>
      <c r="E612" s="1022"/>
      <c r="F612" s="1408" t="s">
        <v>385</v>
      </c>
      <c r="G612" s="1409"/>
      <c r="H612" s="1409"/>
      <c r="I612" s="1410"/>
      <c r="J612" s="1024"/>
      <c r="K612" s="1158">
        <f>+K608+K610</f>
        <v>105</v>
      </c>
      <c r="L612" s="1055">
        <f>+L608+L610</f>
        <v>7588</v>
      </c>
      <c r="M612" s="1021"/>
      <c r="N612" s="1025"/>
      <c r="O612" s="1026"/>
      <c r="P612" s="1128"/>
    </row>
    <row r="613" spans="1:17" ht="17.25" thickBot="1" x14ac:dyDescent="0.35">
      <c r="A613" s="1020"/>
      <c r="B613" s="1022"/>
      <c r="C613" s="1021"/>
      <c r="D613" s="1021"/>
      <c r="E613" s="1022"/>
      <c r="F613" s="1061"/>
      <c r="G613" s="1062"/>
      <c r="H613" s="1063"/>
      <c r="I613" s="1064"/>
      <c r="J613" s="1024"/>
      <c r="K613" s="1159"/>
      <c r="L613" s="1068">
        <f>L612/I576</f>
        <v>189.7</v>
      </c>
      <c r="M613" s="1069">
        <f>(K612-L613)*I576</f>
        <v>-3387.9999999999995</v>
      </c>
      <c r="N613" s="1025"/>
      <c r="O613" s="1026"/>
      <c r="P613" s="1128"/>
    </row>
    <row r="616" spans="1:17" ht="16.5" x14ac:dyDescent="0.3">
      <c r="A616" s="1020"/>
      <c r="B616" s="1105" t="s">
        <v>379</v>
      </c>
      <c r="C616" s="1038"/>
      <c r="D616" s="1414" t="s">
        <v>341</v>
      </c>
      <c r="E616" s="1414"/>
      <c r="F616" s="1414"/>
      <c r="G616" s="1414"/>
      <c r="H616" s="1038"/>
      <c r="I616" s="1039" t="s">
        <v>25</v>
      </c>
      <c r="J616" s="1040"/>
      <c r="K616" s="1039" t="s">
        <v>24</v>
      </c>
      <c r="L616" s="1021"/>
      <c r="M616" s="1021"/>
      <c r="N616" s="1025"/>
      <c r="O616" s="1026"/>
      <c r="P616" s="1128"/>
    </row>
    <row r="617" spans="1:17" s="1037" customFormat="1" ht="30.75" customHeight="1" x14ac:dyDescent="0.25">
      <c r="A617" s="1033"/>
      <c r="B617" s="1074">
        <f>'(01)A. TRABAJO EXTRA.'!B123</f>
        <v>603.04999999999995</v>
      </c>
      <c r="C617" s="1034"/>
      <c r="D617" s="1400" t="str">
        <f>'(01)A. TRABAJO EXTRA.'!C123</f>
        <v>PISO DE CONCRETO (T = 0.10m)</v>
      </c>
      <c r="E617" s="1401"/>
      <c r="F617" s="1401"/>
      <c r="G617" s="1401"/>
      <c r="H617" s="1075"/>
      <c r="I617" s="1074">
        <f>'(01)A. TRABAJO EXTRA.'!G123</f>
        <v>11.5</v>
      </c>
      <c r="J617" s="1076"/>
      <c r="K617" s="1155" t="str">
        <f>'(01)A. TRABAJO EXTRA.'!F123</f>
        <v>m²</v>
      </c>
      <c r="L617" s="1034"/>
      <c r="M617" s="1034"/>
      <c r="N617" s="1035"/>
      <c r="O617" s="1036"/>
      <c r="P617" s="1129"/>
      <c r="Q617" s="1132"/>
    </row>
    <row r="618" spans="1:17" ht="17.25" thickBot="1" x14ac:dyDescent="0.35">
      <c r="A618" s="1020"/>
      <c r="B618" s="1022"/>
      <c r="C618" s="1021"/>
      <c r="D618" s="1021"/>
      <c r="E618" s="1022"/>
      <c r="F618" s="1022"/>
      <c r="G618" s="1023"/>
      <c r="H618" s="1021"/>
      <c r="I618" s="1024"/>
      <c r="J618" s="1024"/>
      <c r="K618" s="1024"/>
      <c r="L618" s="1021"/>
      <c r="M618" s="1021"/>
      <c r="N618" s="1025"/>
      <c r="O618" s="1026"/>
      <c r="P618" s="1128"/>
    </row>
    <row r="619" spans="1:17" ht="17.25" thickBot="1" x14ac:dyDescent="0.35">
      <c r="A619" s="1020"/>
      <c r="B619" s="1389" t="s">
        <v>343</v>
      </c>
      <c r="C619" s="1390"/>
      <c r="D619" s="1390"/>
      <c r="E619" s="1390"/>
      <c r="F619" s="1390"/>
      <c r="G619" s="1391"/>
      <c r="H619" s="1021"/>
      <c r="I619" s="1024"/>
      <c r="J619" s="1024"/>
      <c r="K619" s="1024"/>
      <c r="L619" s="1021"/>
      <c r="M619" s="1021"/>
      <c r="N619" s="1025"/>
      <c r="O619" s="1026"/>
      <c r="P619" s="1128"/>
    </row>
    <row r="620" spans="1:17" ht="16.5" x14ac:dyDescent="0.3">
      <c r="A620" s="1020"/>
      <c r="B620" s="1042" t="s">
        <v>49</v>
      </c>
      <c r="C620" s="1406" t="s">
        <v>341</v>
      </c>
      <c r="D620" s="1407"/>
      <c r="E620" s="1041" t="s">
        <v>380</v>
      </c>
      <c r="F620" s="1042" t="s">
        <v>25</v>
      </c>
      <c r="G620" s="1043" t="s">
        <v>24</v>
      </c>
      <c r="H620" s="1044"/>
      <c r="I620" s="1039" t="s">
        <v>342</v>
      </c>
      <c r="J620" s="1040"/>
      <c r="K620" s="1156" t="s">
        <v>27</v>
      </c>
      <c r="L620" s="1045" t="s">
        <v>381</v>
      </c>
      <c r="M620" s="1021"/>
      <c r="N620" s="1025"/>
      <c r="O620" s="1026"/>
      <c r="P620" s="1128"/>
    </row>
    <row r="621" spans="1:17" ht="16.5" customHeight="1" x14ac:dyDescent="0.3">
      <c r="A621" s="1020"/>
      <c r="B621" s="1175">
        <v>1</v>
      </c>
      <c r="C621" s="1415" t="s">
        <v>531</v>
      </c>
      <c r="D621" s="1405"/>
      <c r="E621" s="1046">
        <f>I617</f>
        <v>11.5</v>
      </c>
      <c r="F621" s="1177">
        <v>1</v>
      </c>
      <c r="G621" s="1048" t="str">
        <f>IF(C621=0,0,VLOOKUP(C621,Tabla1[],2,FALSE))</f>
        <v>Saco</v>
      </c>
      <c r="H621" s="1049"/>
      <c r="I621" s="1050">
        <f>IF(C621=0,0,VLOOKUP(C621,Tabla1[],3,FALSE))</f>
        <v>80</v>
      </c>
      <c r="J621" s="1051"/>
      <c r="K621" s="1157">
        <f>+F621*I621</f>
        <v>80</v>
      </c>
      <c r="L621" s="1052">
        <f>E621*I621</f>
        <v>920</v>
      </c>
      <c r="M621" s="1021"/>
      <c r="N621" s="1025"/>
      <c r="O621" s="1026"/>
      <c r="P621" s="1128"/>
    </row>
    <row r="622" spans="1:17" ht="16.5" customHeight="1" x14ac:dyDescent="0.3">
      <c r="A622" s="1020"/>
      <c r="B622" s="1175">
        <v>2</v>
      </c>
      <c r="C622" s="1404" t="s">
        <v>463</v>
      </c>
      <c r="D622" s="1405"/>
      <c r="E622" s="1046">
        <f>I617*0.9</f>
        <v>10.35</v>
      </c>
      <c r="F622" s="1177">
        <v>0.1</v>
      </c>
      <c r="G622" s="1048" t="str">
        <f>IF(C622=0,0,VLOOKUP(C622,Tabla1[],2,FALSE))</f>
        <v>m³</v>
      </c>
      <c r="H622" s="1049"/>
      <c r="I622" s="1050">
        <f>IF(C622=0,0,VLOOKUP(C622,Tabla1[],3,FALSE))</f>
        <v>250</v>
      </c>
      <c r="J622" s="1051"/>
      <c r="K622" s="1157">
        <f t="shared" ref="K622:K627" si="84">+F622*I622</f>
        <v>25</v>
      </c>
      <c r="L622" s="1052">
        <f t="shared" ref="L622:L627" si="85">E622*I622</f>
        <v>2587.5</v>
      </c>
      <c r="M622" s="1021"/>
      <c r="N622" s="1025"/>
      <c r="O622" s="1026"/>
      <c r="P622" s="1128"/>
    </row>
    <row r="623" spans="1:17" ht="16.5" x14ac:dyDescent="0.3">
      <c r="A623" s="1020"/>
      <c r="B623" s="1175">
        <v>3</v>
      </c>
      <c r="C623" s="1404" t="s">
        <v>659</v>
      </c>
      <c r="D623" s="1405"/>
      <c r="E623" s="1046">
        <f>I617*0.04</f>
        <v>0.46</v>
      </c>
      <c r="F623" s="1177">
        <v>0.1</v>
      </c>
      <c r="G623" s="1048" t="str">
        <f>IF(C623=0,0,VLOOKUP(C623,Tabla1[],2,FALSE))</f>
        <v>m³</v>
      </c>
      <c r="H623" s="1049"/>
      <c r="I623" s="1050">
        <f>IF(C623=0,0,VLOOKUP(C623,Tabla1[],3,FALSE))</f>
        <v>250</v>
      </c>
      <c r="J623" s="1051"/>
      <c r="K623" s="1157">
        <f t="shared" si="84"/>
        <v>25</v>
      </c>
      <c r="L623" s="1052">
        <f t="shared" si="85"/>
        <v>115</v>
      </c>
      <c r="M623" s="1021"/>
      <c r="N623" s="1025"/>
      <c r="O623" s="1026"/>
      <c r="P623" s="1128"/>
    </row>
    <row r="624" spans="1:17" ht="16.5" x14ac:dyDescent="0.3">
      <c r="A624" s="1020"/>
      <c r="B624" s="1175"/>
      <c r="C624" s="1416"/>
      <c r="D624" s="1417"/>
      <c r="E624" s="1046"/>
      <c r="F624" s="1177"/>
      <c r="G624" s="1048"/>
      <c r="H624" s="1049"/>
      <c r="I624" s="1050">
        <f>IF(C624=0,0,VLOOKUP(C624,Tabla1[],3,FALSE))</f>
        <v>0</v>
      </c>
      <c r="J624" s="1051"/>
      <c r="K624" s="1157">
        <f t="shared" si="84"/>
        <v>0</v>
      </c>
      <c r="L624" s="1052">
        <f t="shared" si="85"/>
        <v>0</v>
      </c>
      <c r="M624" s="1021"/>
      <c r="N624" s="1025"/>
      <c r="O624" s="1026"/>
      <c r="P624" s="1128"/>
    </row>
    <row r="625" spans="1:16" ht="16.5" x14ac:dyDescent="0.3">
      <c r="A625" s="1020"/>
      <c r="B625" s="1175"/>
      <c r="C625" s="1416"/>
      <c r="D625" s="1417"/>
      <c r="E625" s="1046"/>
      <c r="F625" s="1177"/>
      <c r="G625" s="1048"/>
      <c r="H625" s="1049"/>
      <c r="I625" s="1050">
        <f>IF(C625=0,0,VLOOKUP(C625,Tabla1[],3,FALSE))</f>
        <v>0</v>
      </c>
      <c r="J625" s="1051"/>
      <c r="K625" s="1157">
        <f t="shared" si="84"/>
        <v>0</v>
      </c>
      <c r="L625" s="1052">
        <f t="shared" si="85"/>
        <v>0</v>
      </c>
      <c r="M625" s="1021"/>
      <c r="N625" s="1025"/>
      <c r="O625" s="1026"/>
      <c r="P625" s="1128"/>
    </row>
    <row r="626" spans="1:16" ht="16.5" x14ac:dyDescent="0.3">
      <c r="A626" s="1020"/>
      <c r="B626" s="1175"/>
      <c r="C626" s="1416"/>
      <c r="D626" s="1417"/>
      <c r="E626" s="1046"/>
      <c r="F626" s="1177"/>
      <c r="G626" s="1048"/>
      <c r="H626" s="1049"/>
      <c r="I626" s="1050">
        <f>IF(C626=0,0,VLOOKUP(C626,Tabla1[],3,FALSE))</f>
        <v>0</v>
      </c>
      <c r="J626" s="1051"/>
      <c r="K626" s="1157">
        <f t="shared" si="84"/>
        <v>0</v>
      </c>
      <c r="L626" s="1052">
        <f t="shared" si="85"/>
        <v>0</v>
      </c>
      <c r="M626" s="1021"/>
      <c r="N626" s="1025"/>
      <c r="O626" s="1026"/>
      <c r="P626" s="1128"/>
    </row>
    <row r="627" spans="1:16" ht="16.5" x14ac:dyDescent="0.3">
      <c r="A627" s="1020"/>
      <c r="B627" s="1175"/>
      <c r="C627" s="1416"/>
      <c r="D627" s="1417"/>
      <c r="E627" s="1046"/>
      <c r="F627" s="1177"/>
      <c r="G627" s="1048"/>
      <c r="H627" s="1049"/>
      <c r="I627" s="1050">
        <f>IF(C627=0,0,VLOOKUP(C627,Tabla1[],3,FALSE))</f>
        <v>0</v>
      </c>
      <c r="J627" s="1051"/>
      <c r="K627" s="1157">
        <f t="shared" si="84"/>
        <v>0</v>
      </c>
      <c r="L627" s="1052">
        <f t="shared" si="85"/>
        <v>0</v>
      </c>
      <c r="M627" s="1021"/>
      <c r="N627" s="1025"/>
      <c r="O627" s="1026"/>
      <c r="P627" s="1128"/>
    </row>
    <row r="628" spans="1:16" ht="17.25" thickBot="1" x14ac:dyDescent="0.35">
      <c r="A628" s="1020"/>
      <c r="B628" s="1022"/>
      <c r="C628" s="1021"/>
      <c r="D628" s="1021"/>
      <c r="E628" s="1022"/>
      <c r="F628" s="1022"/>
      <c r="G628" s="1023"/>
      <c r="H628" s="1021"/>
      <c r="I628" s="1024"/>
      <c r="J628" s="1024"/>
      <c r="K628" s="1024"/>
      <c r="L628" s="1021"/>
      <c r="M628" s="1021"/>
      <c r="N628" s="1025"/>
      <c r="O628" s="1026"/>
      <c r="P628" s="1128"/>
    </row>
    <row r="629" spans="1:16" ht="17.25" thickBot="1" x14ac:dyDescent="0.35">
      <c r="A629" s="1020"/>
      <c r="B629" s="1022"/>
      <c r="C629" s="1021"/>
      <c r="D629" s="1021"/>
      <c r="E629" s="1022"/>
      <c r="F629" s="1408" t="s">
        <v>344</v>
      </c>
      <c r="G629" s="1409"/>
      <c r="H629" s="1409"/>
      <c r="I629" s="1410"/>
      <c r="J629" s="1024"/>
      <c r="K629" s="1158">
        <f>+SUM(K621:K627)</f>
        <v>130</v>
      </c>
      <c r="L629" s="1055">
        <f>+SUM(L621:L627)</f>
        <v>3622.5</v>
      </c>
      <c r="M629" s="1021"/>
      <c r="N629" s="1025"/>
      <c r="O629" s="1026"/>
      <c r="P629" s="1128"/>
    </row>
    <row r="630" spans="1:16" s="1131" customFormat="1" ht="17.25" thickBot="1" x14ac:dyDescent="0.35">
      <c r="A630" s="1020"/>
      <c r="B630" s="1022"/>
      <c r="C630" s="1021"/>
      <c r="D630" s="1021"/>
      <c r="E630" s="1022"/>
      <c r="F630" s="1022"/>
      <c r="G630" s="1023"/>
      <c r="H630" s="1021"/>
      <c r="I630" s="1024"/>
      <c r="J630" s="1024"/>
      <c r="K630" s="1024"/>
      <c r="L630" s="1021"/>
      <c r="M630" s="1021"/>
      <c r="N630" s="1025"/>
      <c r="O630" s="1026"/>
      <c r="P630" s="1128"/>
    </row>
    <row r="631" spans="1:16" s="1131" customFormat="1" ht="17.25" thickBot="1" x14ac:dyDescent="0.35">
      <c r="A631" s="1020"/>
      <c r="B631" s="1389" t="s">
        <v>382</v>
      </c>
      <c r="C631" s="1390"/>
      <c r="D631" s="1390"/>
      <c r="E631" s="1390"/>
      <c r="F631" s="1390"/>
      <c r="G631" s="1391"/>
      <c r="H631" s="1021"/>
      <c r="I631" s="1024"/>
      <c r="J631" s="1024"/>
      <c r="K631" s="1024"/>
      <c r="L631" s="1021"/>
      <c r="M631" s="1021"/>
      <c r="N631" s="1025"/>
      <c r="O631" s="1026"/>
      <c r="P631" s="1128"/>
    </row>
    <row r="632" spans="1:16" s="1131" customFormat="1" ht="16.5" x14ac:dyDescent="0.3">
      <c r="A632" s="1020"/>
      <c r="B632" s="1056" t="s">
        <v>49</v>
      </c>
      <c r="C632" s="1392" t="s">
        <v>341</v>
      </c>
      <c r="D632" s="1393"/>
      <c r="E632" s="1041" t="s">
        <v>380</v>
      </c>
      <c r="F632" s="1056" t="s">
        <v>25</v>
      </c>
      <c r="G632" s="1043" t="s">
        <v>24</v>
      </c>
      <c r="H632" s="1038"/>
      <c r="I632" s="1039" t="s">
        <v>342</v>
      </c>
      <c r="J632" s="1040"/>
      <c r="K632" s="1039" t="s">
        <v>27</v>
      </c>
      <c r="L632" s="1045" t="s">
        <v>381</v>
      </c>
      <c r="M632" s="1021"/>
      <c r="N632" s="1025"/>
      <c r="O632" s="1026"/>
      <c r="P632" s="1128"/>
    </row>
    <row r="633" spans="1:16" s="1131" customFormat="1" ht="16.5" x14ac:dyDescent="0.3">
      <c r="A633" s="1020"/>
      <c r="B633" s="1060"/>
      <c r="C633" s="1382"/>
      <c r="D633" s="1383"/>
      <c r="E633" s="1046"/>
      <c r="F633" s="1047"/>
      <c r="G633" s="1048"/>
      <c r="H633" s="1049"/>
      <c r="I633" s="1050">
        <f>IF(C633=0,0,VLOOKUP(C633,Tabla3[],3,FALSE))</f>
        <v>0</v>
      </c>
      <c r="J633" s="1024"/>
      <c r="K633" s="1157">
        <f>+F633*I633</f>
        <v>0</v>
      </c>
      <c r="L633" s="1052">
        <f>E633*I633</f>
        <v>0</v>
      </c>
      <c r="M633" s="1021"/>
      <c r="N633" s="1025"/>
      <c r="O633" s="1026"/>
      <c r="P633" s="1128"/>
    </row>
    <row r="634" spans="1:16" s="1131" customFormat="1" ht="16.5" x14ac:dyDescent="0.3">
      <c r="A634" s="1020"/>
      <c r="B634" s="1060"/>
      <c r="C634" s="1382"/>
      <c r="D634" s="1383"/>
      <c r="E634" s="1057"/>
      <c r="F634" s="1053"/>
      <c r="G634" s="1054"/>
      <c r="H634" s="1021"/>
      <c r="I634" s="1050">
        <f>IF(C634=0,0,VLOOKUP(C634,Tabla3[],3,FALSE))</f>
        <v>0</v>
      </c>
      <c r="J634" s="1024"/>
      <c r="K634" s="1157">
        <f t="shared" ref="K634:K636" si="86">+F634*I634</f>
        <v>0</v>
      </c>
      <c r="L634" s="1052">
        <f t="shared" ref="L634:L636" si="87">E634*I634</f>
        <v>0</v>
      </c>
      <c r="M634" s="1021"/>
      <c r="N634" s="1025"/>
      <c r="O634" s="1026"/>
      <c r="P634" s="1128"/>
    </row>
    <row r="635" spans="1:16" s="1131" customFormat="1" ht="16.5" x14ac:dyDescent="0.3">
      <c r="A635" s="1020"/>
      <c r="B635" s="1060"/>
      <c r="C635" s="1382"/>
      <c r="D635" s="1383"/>
      <c r="E635" s="1057"/>
      <c r="F635" s="1053"/>
      <c r="G635" s="1054"/>
      <c r="H635" s="1021"/>
      <c r="I635" s="1050">
        <f>IF(C635=0,0,VLOOKUP(C635,Tabla3[],3,FALSE))</f>
        <v>0</v>
      </c>
      <c r="J635" s="1024"/>
      <c r="K635" s="1157">
        <f t="shared" si="86"/>
        <v>0</v>
      </c>
      <c r="L635" s="1052">
        <f t="shared" si="87"/>
        <v>0</v>
      </c>
      <c r="M635" s="1021"/>
      <c r="N635" s="1025"/>
      <c r="O635" s="1026"/>
      <c r="P635" s="1128"/>
    </row>
    <row r="636" spans="1:16" s="1131" customFormat="1" ht="16.5" x14ac:dyDescent="0.3">
      <c r="A636" s="1020"/>
      <c r="B636" s="1060"/>
      <c r="C636" s="1384"/>
      <c r="D636" s="1385"/>
      <c r="E636" s="1057"/>
      <c r="F636" s="1053"/>
      <c r="G636" s="1054"/>
      <c r="H636" s="1021"/>
      <c r="I636" s="1050">
        <f>IF(C636=0,0,VLOOKUP(C636,Tabla3[],3,FALSE))</f>
        <v>0</v>
      </c>
      <c r="J636" s="1024"/>
      <c r="K636" s="1157">
        <f t="shared" si="86"/>
        <v>0</v>
      </c>
      <c r="L636" s="1052">
        <f t="shared" si="87"/>
        <v>0</v>
      </c>
      <c r="M636" s="1021"/>
      <c r="N636" s="1025"/>
      <c r="O636" s="1026"/>
      <c r="P636" s="1128"/>
    </row>
    <row r="637" spans="1:16" s="1131" customFormat="1" ht="17.25" thickBot="1" x14ac:dyDescent="0.35">
      <c r="A637" s="1020"/>
      <c r="B637" s="1022"/>
      <c r="C637" s="1021"/>
      <c r="D637" s="1021"/>
      <c r="E637" s="1022"/>
      <c r="F637" s="1022"/>
      <c r="G637" s="1023"/>
      <c r="H637" s="1021"/>
      <c r="I637" s="1024"/>
      <c r="J637" s="1024"/>
      <c r="K637" s="1024"/>
      <c r="L637" s="1021"/>
      <c r="M637" s="1021"/>
      <c r="N637" s="1025"/>
      <c r="O637" s="1026"/>
      <c r="P637" s="1128"/>
    </row>
    <row r="638" spans="1:16" s="1131" customFormat="1" ht="17.25" thickBot="1" x14ac:dyDescent="0.35">
      <c r="A638" s="1020"/>
      <c r="B638" s="1022"/>
      <c r="C638" s="1021"/>
      <c r="D638" s="1021"/>
      <c r="E638" s="1022"/>
      <c r="F638" s="1408" t="s">
        <v>387</v>
      </c>
      <c r="G638" s="1409"/>
      <c r="H638" s="1409"/>
      <c r="I638" s="1410"/>
      <c r="J638" s="1024"/>
      <c r="K638" s="1158">
        <f>+SUM(K633:K636)</f>
        <v>0</v>
      </c>
      <c r="L638" s="1055">
        <f>+SUM(L633:L636)</f>
        <v>0</v>
      </c>
      <c r="M638" s="1021"/>
      <c r="N638" s="1025"/>
      <c r="O638" s="1026"/>
      <c r="P638" s="1128"/>
    </row>
    <row r="639" spans="1:16" s="1131" customFormat="1" ht="17.25" thickBot="1" x14ac:dyDescent="0.35">
      <c r="A639" s="1020"/>
      <c r="B639" s="1022"/>
      <c r="C639" s="1021"/>
      <c r="D639" s="1021"/>
      <c r="E639" s="1022"/>
      <c r="F639" s="1022"/>
      <c r="G639" s="1023"/>
      <c r="H639" s="1021"/>
      <c r="I639" s="1024"/>
      <c r="J639" s="1024"/>
      <c r="K639" s="1024"/>
      <c r="L639" s="1021"/>
      <c r="M639" s="1021"/>
      <c r="N639" s="1025"/>
      <c r="O639" s="1026"/>
      <c r="P639" s="1128"/>
    </row>
    <row r="640" spans="1:16" s="1131" customFormat="1" ht="17.25" thickBot="1" x14ac:dyDescent="0.35">
      <c r="A640" s="1020"/>
      <c r="B640" s="1389" t="s">
        <v>345</v>
      </c>
      <c r="C640" s="1390"/>
      <c r="D640" s="1390"/>
      <c r="E640" s="1390"/>
      <c r="F640" s="1390"/>
      <c r="G640" s="1391"/>
      <c r="H640" s="1021"/>
      <c r="I640" s="1024"/>
      <c r="J640" s="1024"/>
      <c r="K640" s="1024"/>
      <c r="L640" s="1021"/>
      <c r="M640" s="1021"/>
      <c r="N640" s="1025"/>
      <c r="O640" s="1026"/>
      <c r="P640" s="1128"/>
    </row>
    <row r="641" spans="1:16" s="1131" customFormat="1" ht="16.5" x14ac:dyDescent="0.3">
      <c r="A641" s="1020"/>
      <c r="B641" s="1056" t="s">
        <v>49</v>
      </c>
      <c r="C641" s="1392" t="s">
        <v>341</v>
      </c>
      <c r="D641" s="1393"/>
      <c r="E641" s="1041" t="s">
        <v>380</v>
      </c>
      <c r="F641" s="1056" t="s">
        <v>25</v>
      </c>
      <c r="G641" s="1043" t="s">
        <v>24</v>
      </c>
      <c r="H641" s="1038"/>
      <c r="I641" s="1039" t="s">
        <v>342</v>
      </c>
      <c r="J641" s="1040"/>
      <c r="K641" s="1039" t="s">
        <v>27</v>
      </c>
      <c r="L641" s="1045" t="s">
        <v>381</v>
      </c>
      <c r="M641" s="1021"/>
      <c r="N641" s="1025"/>
      <c r="O641" s="1026"/>
      <c r="P641" s="1128"/>
    </row>
    <row r="642" spans="1:16" s="1131" customFormat="1" ht="16.5" customHeight="1" x14ac:dyDescent="0.3">
      <c r="A642" s="1020"/>
      <c r="B642" s="1060">
        <v>1</v>
      </c>
      <c r="C642" s="1420" t="s">
        <v>941</v>
      </c>
      <c r="D642" s="1420"/>
      <c r="E642" s="1046">
        <f>I617</f>
        <v>11.5</v>
      </c>
      <c r="F642" s="1047">
        <v>1</v>
      </c>
      <c r="G642" s="1050" t="str">
        <f>K617</f>
        <v>m²</v>
      </c>
      <c r="H642" s="1049"/>
      <c r="I642" s="1050">
        <v>85</v>
      </c>
      <c r="J642" s="1024"/>
      <c r="K642" s="1157">
        <f>+F642*I642</f>
        <v>85</v>
      </c>
      <c r="L642" s="1052">
        <f>E642*I642</f>
        <v>977.5</v>
      </c>
      <c r="M642" s="1021"/>
      <c r="N642" s="1025"/>
      <c r="O642" s="1026"/>
      <c r="P642" s="1128"/>
    </row>
    <row r="643" spans="1:16" s="1131" customFormat="1" ht="16.5" x14ac:dyDescent="0.3">
      <c r="A643" s="1020"/>
      <c r="B643" s="1060"/>
      <c r="C643" s="1411"/>
      <c r="D643" s="1411"/>
      <c r="E643" s="1046"/>
      <c r="F643" s="1047"/>
      <c r="G643" s="1048"/>
      <c r="H643" s="1021"/>
      <c r="I643" s="1050">
        <f>IF(C643=0,0,VLOOKUP(C643,Tabla2[],3,FALSE))</f>
        <v>0</v>
      </c>
      <c r="J643" s="1024"/>
      <c r="K643" s="1157">
        <f>+F643*I643</f>
        <v>0</v>
      </c>
      <c r="L643" s="1052">
        <f t="shared" ref="L643:L644" si="88">E643*I643</f>
        <v>0</v>
      </c>
      <c r="M643" s="1021"/>
      <c r="N643" s="1025"/>
      <c r="O643" s="1026"/>
      <c r="P643" s="1128"/>
    </row>
    <row r="644" spans="1:16" s="1131" customFormat="1" ht="16.5" x14ac:dyDescent="0.3">
      <c r="A644" s="1020"/>
      <c r="B644" s="1060"/>
      <c r="C644" s="1412"/>
      <c r="D644" s="1412"/>
      <c r="E644" s="1046"/>
      <c r="F644" s="1053"/>
      <c r="G644" s="1048"/>
      <c r="H644" s="1021"/>
      <c r="I644" s="1050">
        <f>IF(C644=0,0,VLOOKUP(C644,Tabla2[],3,FALSE))</f>
        <v>0</v>
      </c>
      <c r="J644" s="1024"/>
      <c r="K644" s="1157">
        <f t="shared" ref="K644" si="89">+F644*I644</f>
        <v>0</v>
      </c>
      <c r="L644" s="1052">
        <f t="shared" si="88"/>
        <v>0</v>
      </c>
      <c r="M644" s="1021"/>
      <c r="N644" s="1025"/>
      <c r="O644" s="1026"/>
      <c r="P644" s="1128"/>
    </row>
    <row r="645" spans="1:16" s="1131" customFormat="1" ht="17.25" thickBot="1" x14ac:dyDescent="0.35">
      <c r="A645" s="1020"/>
      <c r="B645" s="1022"/>
      <c r="C645" s="1021"/>
      <c r="D645" s="1021"/>
      <c r="E645" s="1022"/>
      <c r="F645" s="1022"/>
      <c r="G645" s="1023"/>
      <c r="H645" s="1021"/>
      <c r="I645" s="1024"/>
      <c r="J645" s="1024"/>
      <c r="K645" s="1024"/>
      <c r="L645" s="1021"/>
      <c r="M645" s="1021"/>
      <c r="N645" s="1025"/>
      <c r="O645" s="1026"/>
      <c r="P645" s="1128"/>
    </row>
    <row r="646" spans="1:16" ht="17.25" thickBot="1" x14ac:dyDescent="0.35">
      <c r="A646" s="1020"/>
      <c r="B646" s="1022"/>
      <c r="C646" s="1021"/>
      <c r="D646" s="1021"/>
      <c r="E646" s="1022"/>
      <c r="F646" s="1408" t="s">
        <v>346</v>
      </c>
      <c r="G646" s="1409"/>
      <c r="H646" s="1409"/>
      <c r="I646" s="1410"/>
      <c r="J646" s="1024"/>
      <c r="K646" s="1158">
        <f>+SUM(K642:K644)</f>
        <v>85</v>
      </c>
      <c r="L646" s="1055">
        <f>+SUM(L642:L644)</f>
        <v>977.5</v>
      </c>
      <c r="M646" s="1021"/>
      <c r="N646" s="1025"/>
      <c r="O646" s="1026"/>
      <c r="P646" s="1128"/>
    </row>
    <row r="647" spans="1:16" ht="16.5" x14ac:dyDescent="0.3">
      <c r="A647" s="1020"/>
      <c r="B647" s="1022"/>
      <c r="C647" s="1021"/>
      <c r="D647" s="1021"/>
      <c r="E647" s="1022"/>
      <c r="F647" s="1022"/>
      <c r="G647" s="1023"/>
      <c r="H647" s="1021"/>
      <c r="I647" s="1024"/>
      <c r="J647" s="1024"/>
      <c r="K647" s="1024"/>
      <c r="L647" s="1021"/>
      <c r="M647" s="1021"/>
      <c r="N647" s="1025"/>
      <c r="O647" s="1026"/>
      <c r="P647" s="1128"/>
    </row>
    <row r="648" spans="1:16" ht="15" customHeight="1" thickBot="1" x14ac:dyDescent="0.35">
      <c r="A648" s="1020"/>
      <c r="B648" s="1022"/>
      <c r="C648" s="1021"/>
      <c r="D648" s="1021"/>
      <c r="E648" s="1022"/>
      <c r="F648" s="1022"/>
      <c r="G648" s="1023"/>
      <c r="H648" s="1021"/>
      <c r="I648" s="1024"/>
      <c r="J648" s="1024"/>
      <c r="K648" s="1024"/>
      <c r="L648" s="1021"/>
      <c r="M648" s="1021"/>
      <c r="N648" s="1025"/>
      <c r="O648" s="1026"/>
      <c r="P648" s="1128"/>
    </row>
    <row r="649" spans="1:16" ht="17.25" thickBot="1" x14ac:dyDescent="0.35">
      <c r="A649" s="1020"/>
      <c r="B649" s="1022"/>
      <c r="C649" s="1021"/>
      <c r="D649" s="1021"/>
      <c r="E649" s="1022"/>
      <c r="F649" s="1408" t="s">
        <v>388</v>
      </c>
      <c r="G649" s="1409"/>
      <c r="H649" s="1409"/>
      <c r="I649" s="1410"/>
      <c r="J649" s="1024"/>
      <c r="K649" s="1158">
        <f>(+K629+K638+K646)</f>
        <v>215</v>
      </c>
      <c r="L649" s="1055">
        <f>(+L629+L638+L646)</f>
        <v>4600</v>
      </c>
      <c r="M649" s="1021"/>
      <c r="N649" s="1065"/>
      <c r="O649" s="1066"/>
      <c r="P649" s="1130"/>
    </row>
    <row r="650" spans="1:16" ht="7.5" customHeight="1" thickBot="1" x14ac:dyDescent="0.35">
      <c r="A650" s="1020"/>
      <c r="B650" s="1022"/>
      <c r="C650" s="1021"/>
      <c r="D650" s="1021"/>
      <c r="E650" s="1022"/>
      <c r="F650" s="1022"/>
      <c r="G650" s="1023"/>
      <c r="H650" s="1021"/>
      <c r="I650" s="1024"/>
      <c r="J650" s="1024"/>
      <c r="K650" s="1024"/>
      <c r="L650" s="1021"/>
      <c r="M650" s="1021"/>
      <c r="N650" s="1065"/>
      <c r="O650" s="1067"/>
      <c r="P650" s="1130"/>
    </row>
    <row r="651" spans="1:16" ht="17.25" thickBot="1" x14ac:dyDescent="0.35">
      <c r="A651" s="1020"/>
      <c r="B651" s="1022"/>
      <c r="C651" s="1021"/>
      <c r="D651" s="1021"/>
      <c r="E651" s="1022"/>
      <c r="F651" s="1408" t="s">
        <v>384</v>
      </c>
      <c r="G651" s="1409"/>
      <c r="H651" s="1409"/>
      <c r="I651" s="1410"/>
      <c r="J651" s="1024"/>
      <c r="K651" s="1158">
        <f>K649*$N$2</f>
        <v>86</v>
      </c>
      <c r="L651" s="1055">
        <f>L649*$N$2</f>
        <v>1840</v>
      </c>
      <c r="M651" s="1021"/>
      <c r="N651" s="1025"/>
      <c r="O651" s="1026"/>
      <c r="P651" s="1128"/>
    </row>
    <row r="652" spans="1:16" ht="7.5" customHeight="1" thickBot="1" x14ac:dyDescent="0.35">
      <c r="A652" s="1020"/>
      <c r="B652" s="1022"/>
      <c r="C652" s="1021"/>
      <c r="D652" s="1021"/>
      <c r="E652" s="1022"/>
      <c r="F652" s="1022"/>
      <c r="G652" s="1023"/>
      <c r="H652" s="1021"/>
      <c r="I652" s="1024"/>
      <c r="J652" s="1024"/>
      <c r="K652" s="1024"/>
      <c r="L652" s="1021"/>
      <c r="M652" s="1021"/>
      <c r="N652" s="1025"/>
      <c r="O652" s="1026"/>
      <c r="P652" s="1128"/>
    </row>
    <row r="653" spans="1:16" ht="17.25" thickBot="1" x14ac:dyDescent="0.35">
      <c r="A653" s="1020"/>
      <c r="B653" s="1022"/>
      <c r="C653" s="1021"/>
      <c r="D653" s="1021"/>
      <c r="E653" s="1022"/>
      <c r="F653" s="1408" t="s">
        <v>385</v>
      </c>
      <c r="G653" s="1409"/>
      <c r="H653" s="1409"/>
      <c r="I653" s="1410"/>
      <c r="J653" s="1024"/>
      <c r="K653" s="1158">
        <f>+K649+K651</f>
        <v>301</v>
      </c>
      <c r="L653" s="1055">
        <f>+L649+L651</f>
        <v>6440</v>
      </c>
      <c r="M653" s="1021"/>
      <c r="N653" s="1025"/>
      <c r="O653" s="1026"/>
      <c r="P653" s="1128"/>
    </row>
    <row r="654" spans="1:16" ht="17.25" thickBot="1" x14ac:dyDescent="0.35">
      <c r="A654" s="1020"/>
      <c r="B654" s="1022"/>
      <c r="C654" s="1021"/>
      <c r="D654" s="1021"/>
      <c r="E654" s="1022"/>
      <c r="F654" s="1061"/>
      <c r="G654" s="1062"/>
      <c r="H654" s="1063"/>
      <c r="I654" s="1064"/>
      <c r="J654" s="1024"/>
      <c r="K654" s="1159"/>
      <c r="L654" s="1068">
        <f>L653/I617</f>
        <v>560</v>
      </c>
      <c r="M654" s="1069">
        <f>(K653-L654)*I617</f>
        <v>-2978.5</v>
      </c>
      <c r="N654" s="1025"/>
      <c r="O654" s="1026"/>
      <c r="P654" s="1128"/>
    </row>
    <row r="657" spans="1:17" ht="16.5" x14ac:dyDescent="0.3">
      <c r="A657" s="1020"/>
      <c r="B657" s="1105" t="s">
        <v>379</v>
      </c>
      <c r="C657" s="1038"/>
      <c r="D657" s="1414" t="s">
        <v>341</v>
      </c>
      <c r="E657" s="1414"/>
      <c r="F657" s="1414"/>
      <c r="G657" s="1414"/>
      <c r="H657" s="1038"/>
      <c r="I657" s="1039" t="s">
        <v>25</v>
      </c>
      <c r="J657" s="1040"/>
      <c r="K657" s="1039" t="s">
        <v>24</v>
      </c>
      <c r="L657" s="1021"/>
      <c r="M657" s="1021"/>
      <c r="N657" s="1025"/>
      <c r="O657" s="1026"/>
      <c r="P657" s="1128"/>
    </row>
    <row r="658" spans="1:17" s="1037" customFormat="1" ht="30.75" customHeight="1" x14ac:dyDescent="0.25">
      <c r="A658" s="1033"/>
      <c r="B658" s="1074">
        <f>'(01)A. TRABAJO EXTRA.'!B124</f>
        <v>604.04999999999995</v>
      </c>
      <c r="C658" s="1034"/>
      <c r="D658" s="1428" t="str">
        <f>'(01)A. TRABAJO EXTRA.'!C124</f>
        <v>PISO DE GRANITO ANTIDESLIZANTE</v>
      </c>
      <c r="E658" s="1429"/>
      <c r="F658" s="1429"/>
      <c r="G658" s="1429"/>
      <c r="H658" s="1075"/>
      <c r="I658" s="1074">
        <f>'(01)A. TRABAJO EXTRA.'!G124</f>
        <v>5.5</v>
      </c>
      <c r="J658" s="1076"/>
      <c r="K658" s="1155" t="str">
        <f>'(01)A. TRABAJO EXTRA.'!F124</f>
        <v>m²</v>
      </c>
      <c r="L658" s="1034"/>
      <c r="M658" s="1034"/>
      <c r="N658" s="1035"/>
      <c r="O658" s="1036"/>
      <c r="P658" s="1129"/>
      <c r="Q658" s="1132"/>
    </row>
    <row r="659" spans="1:17" ht="17.25" thickBot="1" x14ac:dyDescent="0.35">
      <c r="A659" s="1020"/>
      <c r="B659" s="1022"/>
      <c r="C659" s="1021"/>
      <c r="D659" s="1021"/>
      <c r="E659" s="1022"/>
      <c r="F659" s="1022"/>
      <c r="G659" s="1023"/>
      <c r="H659" s="1021"/>
      <c r="I659" s="1024"/>
      <c r="J659" s="1024"/>
      <c r="K659" s="1024"/>
      <c r="L659" s="1021"/>
      <c r="M659" s="1021"/>
      <c r="N659" s="1025"/>
      <c r="O659" s="1026"/>
      <c r="P659" s="1128"/>
    </row>
    <row r="660" spans="1:17" ht="17.25" thickBot="1" x14ac:dyDescent="0.35">
      <c r="A660" s="1020"/>
      <c r="B660" s="1389" t="s">
        <v>343</v>
      </c>
      <c r="C660" s="1390"/>
      <c r="D660" s="1390"/>
      <c r="E660" s="1390"/>
      <c r="F660" s="1390"/>
      <c r="G660" s="1391"/>
      <c r="H660" s="1021"/>
      <c r="I660" s="1024"/>
      <c r="J660" s="1024"/>
      <c r="K660" s="1024"/>
      <c r="L660" s="1021"/>
      <c r="M660" s="1021"/>
      <c r="N660" s="1025"/>
      <c r="O660" s="1026"/>
      <c r="P660" s="1128"/>
    </row>
    <row r="661" spans="1:17" ht="16.5" x14ac:dyDescent="0.3">
      <c r="A661" s="1020"/>
      <c r="B661" s="1042" t="s">
        <v>49</v>
      </c>
      <c r="C661" s="1406" t="s">
        <v>341</v>
      </c>
      <c r="D661" s="1407"/>
      <c r="E661" s="1041" t="s">
        <v>380</v>
      </c>
      <c r="F661" s="1042" t="s">
        <v>25</v>
      </c>
      <c r="G661" s="1043" t="s">
        <v>24</v>
      </c>
      <c r="H661" s="1044"/>
      <c r="I661" s="1039" t="s">
        <v>342</v>
      </c>
      <c r="J661" s="1040"/>
      <c r="K661" s="1156" t="s">
        <v>27</v>
      </c>
      <c r="L661" s="1045" t="s">
        <v>381</v>
      </c>
      <c r="M661" s="1021"/>
      <c r="N661" s="1025"/>
      <c r="O661" s="1026"/>
      <c r="P661" s="1128"/>
    </row>
    <row r="662" spans="1:17" ht="16.5" customHeight="1" x14ac:dyDescent="0.3">
      <c r="A662" s="1020"/>
      <c r="B662" s="1060">
        <v>1</v>
      </c>
      <c r="C662" s="1423" t="s">
        <v>942</v>
      </c>
      <c r="D662" s="1424"/>
      <c r="E662" s="1046">
        <f>I658</f>
        <v>5.5</v>
      </c>
      <c r="F662" s="1047">
        <v>1</v>
      </c>
      <c r="G662" s="1048" t="s">
        <v>360</v>
      </c>
      <c r="H662" s="1049"/>
      <c r="I662" s="1050">
        <v>125</v>
      </c>
      <c r="J662" s="1051"/>
      <c r="K662" s="1157">
        <f>+F662*I662</f>
        <v>125</v>
      </c>
      <c r="L662" s="1052">
        <f>E662*I662</f>
        <v>687.5</v>
      </c>
      <c r="M662" s="1021"/>
      <c r="N662" s="1025"/>
      <c r="O662" s="1026"/>
      <c r="P662" s="1128"/>
    </row>
    <row r="663" spans="1:17" ht="16.5" customHeight="1" x14ac:dyDescent="0.3">
      <c r="A663" s="1020"/>
      <c r="B663" s="1060">
        <v>2</v>
      </c>
      <c r="C663" s="1422" t="s">
        <v>531</v>
      </c>
      <c r="D663" s="1417"/>
      <c r="E663" s="1046">
        <f>I658*0.9</f>
        <v>4.95</v>
      </c>
      <c r="F663" s="1047">
        <v>0.2</v>
      </c>
      <c r="G663" s="1048" t="str">
        <f>IF(C663=0,0,VLOOKUP(C663,Tabla1[],2,FALSE))</f>
        <v>Saco</v>
      </c>
      <c r="H663" s="1049"/>
      <c r="I663" s="1050">
        <f>IF(C663=0,0,VLOOKUP(C663,Tabla1[],3,FALSE))</f>
        <v>80</v>
      </c>
      <c r="J663" s="1051"/>
      <c r="K663" s="1157">
        <f t="shared" ref="K663:K669" si="90">+F663*I663</f>
        <v>16</v>
      </c>
      <c r="L663" s="1052">
        <f t="shared" ref="L663:L669" si="91">E663*I663</f>
        <v>396</v>
      </c>
      <c r="M663" s="1021"/>
      <c r="N663" s="1025"/>
      <c r="O663" s="1026"/>
      <c r="P663" s="1128"/>
    </row>
    <row r="664" spans="1:17" ht="16.5" x14ac:dyDescent="0.3">
      <c r="A664" s="1020"/>
      <c r="B664" s="1060">
        <v>3</v>
      </c>
      <c r="C664" s="1416" t="s">
        <v>463</v>
      </c>
      <c r="D664" s="1417"/>
      <c r="E664" s="1046">
        <f>I658*0.04</f>
        <v>0.22</v>
      </c>
      <c r="F664" s="1047">
        <v>0.02</v>
      </c>
      <c r="G664" s="1048" t="str">
        <f>IF(C664=0,0,VLOOKUP(C664,Tabla1[],2,FALSE))</f>
        <v>m³</v>
      </c>
      <c r="H664" s="1049"/>
      <c r="I664" s="1050">
        <f>IF(C664=0,0,VLOOKUP(C664,Tabla1[],3,FALSE))</f>
        <v>250</v>
      </c>
      <c r="J664" s="1051"/>
      <c r="K664" s="1157">
        <f t="shared" si="90"/>
        <v>5</v>
      </c>
      <c r="L664" s="1052">
        <f t="shared" si="91"/>
        <v>55</v>
      </c>
      <c r="M664" s="1021"/>
      <c r="N664" s="1025"/>
      <c r="O664" s="1026"/>
      <c r="P664" s="1128"/>
    </row>
    <row r="665" spans="1:17" ht="16.5" x14ac:dyDescent="0.3">
      <c r="A665" s="1020"/>
      <c r="B665" s="1060">
        <v>4</v>
      </c>
      <c r="C665" s="1416" t="s">
        <v>523</v>
      </c>
      <c r="D665" s="1417"/>
      <c r="E665" s="1046">
        <f>I658*0.04</f>
        <v>0.22</v>
      </c>
      <c r="F665" s="1047">
        <v>0.08</v>
      </c>
      <c r="G665" s="1048" t="str">
        <f>IF(C665=0,0,VLOOKUP(C665,Tabla1[],2,FALSE))</f>
        <v>Bolsa</v>
      </c>
      <c r="H665" s="1049"/>
      <c r="I665" s="1050">
        <f>IF(C665=0,0,VLOOKUP(C665,Tabla1[],3,FALSE))</f>
        <v>50</v>
      </c>
      <c r="J665" s="1051"/>
      <c r="K665" s="1157">
        <f t="shared" si="90"/>
        <v>4</v>
      </c>
      <c r="L665" s="1052">
        <f t="shared" si="91"/>
        <v>11</v>
      </c>
      <c r="M665" s="1021"/>
      <c r="N665" s="1025"/>
      <c r="O665" s="1026"/>
      <c r="P665" s="1128"/>
    </row>
    <row r="666" spans="1:17" ht="16.5" x14ac:dyDescent="0.3">
      <c r="A666" s="1020"/>
      <c r="B666" s="1060"/>
      <c r="C666" s="1404"/>
      <c r="D666" s="1405"/>
      <c r="E666" s="1046"/>
      <c r="F666" s="1047"/>
      <c r="G666" s="1048"/>
      <c r="H666" s="1049"/>
      <c r="I666" s="1050">
        <f>IF(C666=0,0,VLOOKUP(C666,Tabla1[],3,FALSE))</f>
        <v>0</v>
      </c>
      <c r="J666" s="1051"/>
      <c r="K666" s="1157">
        <f t="shared" si="90"/>
        <v>0</v>
      </c>
      <c r="L666" s="1052">
        <f t="shared" si="91"/>
        <v>0</v>
      </c>
      <c r="M666" s="1021"/>
      <c r="N666" s="1025"/>
      <c r="O666" s="1026"/>
      <c r="P666" s="1128"/>
    </row>
    <row r="667" spans="1:17" ht="16.5" x14ac:dyDescent="0.3">
      <c r="A667" s="1020"/>
      <c r="B667" s="1060"/>
      <c r="C667" s="1434"/>
      <c r="D667" s="1434"/>
      <c r="E667" s="1046"/>
      <c r="F667" s="1047"/>
      <c r="G667" s="1048"/>
      <c r="H667" s="1049"/>
      <c r="I667" s="1050">
        <f>IF(C667=0,0,VLOOKUP(C667,Tabla1[],3,FALSE))</f>
        <v>0</v>
      </c>
      <c r="J667" s="1051"/>
      <c r="K667" s="1157">
        <f t="shared" si="90"/>
        <v>0</v>
      </c>
      <c r="L667" s="1052">
        <f t="shared" si="91"/>
        <v>0</v>
      </c>
      <c r="M667" s="1021"/>
      <c r="N667" s="1025"/>
      <c r="O667" s="1026"/>
      <c r="P667" s="1128"/>
    </row>
    <row r="668" spans="1:17" ht="16.5" x14ac:dyDescent="0.3">
      <c r="A668" s="1020"/>
      <c r="B668" s="1060"/>
      <c r="C668" s="1434"/>
      <c r="D668" s="1434"/>
      <c r="E668" s="1046"/>
      <c r="F668" s="1047"/>
      <c r="G668" s="1048"/>
      <c r="H668" s="1049"/>
      <c r="I668" s="1050">
        <f>IF(C668=0,0,VLOOKUP(C668,Tabla1[],3,FALSE))</f>
        <v>0</v>
      </c>
      <c r="J668" s="1051"/>
      <c r="K668" s="1157">
        <f t="shared" si="90"/>
        <v>0</v>
      </c>
      <c r="L668" s="1052">
        <f t="shared" si="91"/>
        <v>0</v>
      </c>
      <c r="M668" s="1021"/>
      <c r="N668" s="1025"/>
      <c r="O668" s="1026"/>
      <c r="P668" s="1128"/>
    </row>
    <row r="669" spans="1:17" ht="16.5" x14ac:dyDescent="0.3">
      <c r="A669" s="1020"/>
      <c r="B669" s="1060"/>
      <c r="C669" s="1434"/>
      <c r="D669" s="1434"/>
      <c r="E669" s="1046"/>
      <c r="F669" s="1047"/>
      <c r="G669" s="1048"/>
      <c r="H669" s="1049"/>
      <c r="I669" s="1050">
        <f>IF(C669=0,0,VLOOKUP(C669,Tabla1[],3,FALSE))</f>
        <v>0</v>
      </c>
      <c r="J669" s="1051"/>
      <c r="K669" s="1157">
        <f t="shared" si="90"/>
        <v>0</v>
      </c>
      <c r="L669" s="1052">
        <f t="shared" si="91"/>
        <v>0</v>
      </c>
      <c r="M669" s="1021"/>
      <c r="N669" s="1025"/>
      <c r="O669" s="1026"/>
      <c r="P669" s="1128"/>
    </row>
    <row r="670" spans="1:17" ht="17.25" thickBot="1" x14ac:dyDescent="0.35">
      <c r="A670" s="1020"/>
      <c r="B670" s="1022"/>
      <c r="C670" s="1021"/>
      <c r="D670" s="1021"/>
      <c r="E670" s="1022"/>
      <c r="F670" s="1022"/>
      <c r="G670" s="1023"/>
      <c r="H670" s="1021"/>
      <c r="I670" s="1024"/>
      <c r="J670" s="1024"/>
      <c r="K670" s="1024"/>
      <c r="L670" s="1021"/>
      <c r="M670" s="1021"/>
      <c r="N670" s="1025"/>
      <c r="O670" s="1026"/>
      <c r="P670" s="1128"/>
    </row>
    <row r="671" spans="1:17" ht="17.25" thickBot="1" x14ac:dyDescent="0.35">
      <c r="A671" s="1020"/>
      <c r="B671" s="1022"/>
      <c r="C671" s="1021"/>
      <c r="D671" s="1021"/>
      <c r="E671" s="1022"/>
      <c r="F671" s="1408" t="s">
        <v>344</v>
      </c>
      <c r="G671" s="1409"/>
      <c r="H671" s="1409"/>
      <c r="I671" s="1410"/>
      <c r="J671" s="1024"/>
      <c r="K671" s="1158">
        <f>+SUM(K662:K669)</f>
        <v>150</v>
      </c>
      <c r="L671" s="1055">
        <f>+SUM(L662:L669)</f>
        <v>1149.5</v>
      </c>
      <c r="M671" s="1021"/>
      <c r="N671" s="1025"/>
      <c r="O671" s="1026"/>
      <c r="P671" s="1128"/>
    </row>
    <row r="672" spans="1:17" s="1131" customFormat="1" ht="17.25" thickBot="1" x14ac:dyDescent="0.35">
      <c r="A672" s="1020"/>
      <c r="B672" s="1022"/>
      <c r="C672" s="1021"/>
      <c r="D672" s="1021"/>
      <c r="E672" s="1022"/>
      <c r="F672" s="1022"/>
      <c r="G672" s="1023"/>
      <c r="H672" s="1021"/>
      <c r="I672" s="1024"/>
      <c r="J672" s="1024"/>
      <c r="K672" s="1024"/>
      <c r="L672" s="1021"/>
      <c r="M672" s="1021"/>
      <c r="N672" s="1025"/>
      <c r="O672" s="1026"/>
      <c r="P672" s="1128"/>
    </row>
    <row r="673" spans="1:16" s="1131" customFormat="1" ht="17.25" thickBot="1" x14ac:dyDescent="0.35">
      <c r="A673" s="1020"/>
      <c r="B673" s="1389" t="s">
        <v>382</v>
      </c>
      <c r="C673" s="1390"/>
      <c r="D673" s="1390"/>
      <c r="E673" s="1390"/>
      <c r="F673" s="1390"/>
      <c r="G673" s="1391"/>
      <c r="H673" s="1021"/>
      <c r="I673" s="1024"/>
      <c r="J673" s="1024"/>
      <c r="K673" s="1024"/>
      <c r="L673" s="1021"/>
      <c r="M673" s="1021"/>
      <c r="N673" s="1025"/>
      <c r="O673" s="1026"/>
      <c r="P673" s="1128"/>
    </row>
    <row r="674" spans="1:16" s="1131" customFormat="1" ht="16.5" x14ac:dyDescent="0.3">
      <c r="A674" s="1020"/>
      <c r="B674" s="1056" t="s">
        <v>49</v>
      </c>
      <c r="C674" s="1392" t="s">
        <v>341</v>
      </c>
      <c r="D674" s="1393"/>
      <c r="E674" s="1041" t="s">
        <v>380</v>
      </c>
      <c r="F674" s="1056" t="s">
        <v>25</v>
      </c>
      <c r="G674" s="1043" t="s">
        <v>24</v>
      </c>
      <c r="H674" s="1038"/>
      <c r="I674" s="1039" t="s">
        <v>342</v>
      </c>
      <c r="J674" s="1040"/>
      <c r="K674" s="1039" t="s">
        <v>27</v>
      </c>
      <c r="L674" s="1045" t="s">
        <v>381</v>
      </c>
      <c r="M674" s="1021"/>
      <c r="N674" s="1025"/>
      <c r="O674" s="1026"/>
      <c r="P674" s="1128"/>
    </row>
    <row r="675" spans="1:16" s="1131" customFormat="1" ht="16.5" x14ac:dyDescent="0.3">
      <c r="A675" s="1020"/>
      <c r="B675" s="1060"/>
      <c r="C675" s="1382"/>
      <c r="D675" s="1383"/>
      <c r="E675" s="1046"/>
      <c r="F675" s="1047"/>
      <c r="G675" s="1048"/>
      <c r="H675" s="1049"/>
      <c r="I675" s="1050">
        <f>IF(C675=0,0,VLOOKUP(C675,Tabla3[],3,FALSE))</f>
        <v>0</v>
      </c>
      <c r="J675" s="1024"/>
      <c r="K675" s="1157">
        <f>+F675*I675</f>
        <v>0</v>
      </c>
      <c r="L675" s="1052">
        <f>E675*I675</f>
        <v>0</v>
      </c>
      <c r="M675" s="1021"/>
      <c r="N675" s="1025"/>
      <c r="O675" s="1026"/>
      <c r="P675" s="1128"/>
    </row>
    <row r="676" spans="1:16" s="1131" customFormat="1" ht="16.5" x14ac:dyDescent="0.3">
      <c r="A676" s="1020"/>
      <c r="B676" s="1060"/>
      <c r="C676" s="1382"/>
      <c r="D676" s="1383"/>
      <c r="E676" s="1057"/>
      <c r="F676" s="1053"/>
      <c r="G676" s="1054"/>
      <c r="H676" s="1021"/>
      <c r="I676" s="1050">
        <f>IF(C676=0,0,VLOOKUP(C676,Tabla3[],3,FALSE))</f>
        <v>0</v>
      </c>
      <c r="J676" s="1024"/>
      <c r="K676" s="1157">
        <f t="shared" ref="K676:K678" si="92">+F676*I676</f>
        <v>0</v>
      </c>
      <c r="L676" s="1052">
        <f t="shared" ref="L676:L678" si="93">E676*I676</f>
        <v>0</v>
      </c>
      <c r="M676" s="1021"/>
      <c r="N676" s="1025"/>
      <c r="O676" s="1026"/>
      <c r="P676" s="1128"/>
    </row>
    <row r="677" spans="1:16" s="1131" customFormat="1" ht="16.5" x14ac:dyDescent="0.3">
      <c r="A677" s="1020"/>
      <c r="B677" s="1060"/>
      <c r="C677" s="1382"/>
      <c r="D677" s="1383"/>
      <c r="E677" s="1057"/>
      <c r="F677" s="1053"/>
      <c r="G677" s="1054"/>
      <c r="H677" s="1021"/>
      <c r="I677" s="1050">
        <f>IF(C677=0,0,VLOOKUP(C677,Tabla3[],3,FALSE))</f>
        <v>0</v>
      </c>
      <c r="J677" s="1024"/>
      <c r="K677" s="1157">
        <f t="shared" si="92"/>
        <v>0</v>
      </c>
      <c r="L677" s="1052">
        <f t="shared" si="93"/>
        <v>0</v>
      </c>
      <c r="M677" s="1021"/>
      <c r="N677" s="1025"/>
      <c r="O677" s="1026"/>
      <c r="P677" s="1128"/>
    </row>
    <row r="678" spans="1:16" s="1131" customFormat="1" ht="16.5" x14ac:dyDescent="0.3">
      <c r="A678" s="1020"/>
      <c r="B678" s="1060"/>
      <c r="C678" s="1384"/>
      <c r="D678" s="1385"/>
      <c r="E678" s="1057"/>
      <c r="F678" s="1053"/>
      <c r="G678" s="1054"/>
      <c r="H678" s="1021"/>
      <c r="I678" s="1050">
        <f>IF(C678=0,0,VLOOKUP(C678,Tabla3[],3,FALSE))</f>
        <v>0</v>
      </c>
      <c r="J678" s="1024"/>
      <c r="K678" s="1157">
        <f t="shared" si="92"/>
        <v>0</v>
      </c>
      <c r="L678" s="1052">
        <f t="shared" si="93"/>
        <v>0</v>
      </c>
      <c r="M678" s="1021"/>
      <c r="N678" s="1025"/>
      <c r="O678" s="1026"/>
      <c r="P678" s="1128"/>
    </row>
    <row r="679" spans="1:16" s="1131" customFormat="1" ht="17.25" thickBot="1" x14ac:dyDescent="0.35">
      <c r="A679" s="1020"/>
      <c r="B679" s="1022"/>
      <c r="C679" s="1021"/>
      <c r="D679" s="1021"/>
      <c r="E679" s="1022"/>
      <c r="F679" s="1022"/>
      <c r="G679" s="1023"/>
      <c r="H679" s="1021"/>
      <c r="I679" s="1024"/>
      <c r="J679" s="1024"/>
      <c r="K679" s="1024"/>
      <c r="L679" s="1021"/>
      <c r="M679" s="1021"/>
      <c r="N679" s="1025"/>
      <c r="O679" s="1026"/>
      <c r="P679" s="1128"/>
    </row>
    <row r="680" spans="1:16" s="1131" customFormat="1" ht="17.25" thickBot="1" x14ac:dyDescent="0.35">
      <c r="A680" s="1020"/>
      <c r="B680" s="1022"/>
      <c r="C680" s="1021"/>
      <c r="D680" s="1021"/>
      <c r="E680" s="1022"/>
      <c r="F680" s="1408" t="s">
        <v>387</v>
      </c>
      <c r="G680" s="1409"/>
      <c r="H680" s="1409"/>
      <c r="I680" s="1410"/>
      <c r="J680" s="1024"/>
      <c r="K680" s="1158">
        <f>+SUM(K675:K678)</f>
        <v>0</v>
      </c>
      <c r="L680" s="1055">
        <f>+SUM(L675:L678)</f>
        <v>0</v>
      </c>
      <c r="M680" s="1021"/>
      <c r="N680" s="1025"/>
      <c r="O680" s="1026"/>
      <c r="P680" s="1128"/>
    </row>
    <row r="681" spans="1:16" s="1131" customFormat="1" ht="17.25" thickBot="1" x14ac:dyDescent="0.35">
      <c r="A681" s="1020"/>
      <c r="B681" s="1022"/>
      <c r="C681" s="1021"/>
      <c r="D681" s="1021"/>
      <c r="E681" s="1022"/>
      <c r="F681" s="1022"/>
      <c r="G681" s="1023"/>
      <c r="H681" s="1021"/>
      <c r="I681" s="1024"/>
      <c r="J681" s="1024"/>
      <c r="K681" s="1024"/>
      <c r="L681" s="1021"/>
      <c r="M681" s="1021"/>
      <c r="N681" s="1025"/>
      <c r="O681" s="1026"/>
      <c r="P681" s="1128"/>
    </row>
    <row r="682" spans="1:16" s="1131" customFormat="1" ht="17.25" thickBot="1" x14ac:dyDescent="0.35">
      <c r="A682" s="1020"/>
      <c r="B682" s="1389" t="s">
        <v>345</v>
      </c>
      <c r="C682" s="1390"/>
      <c r="D682" s="1390"/>
      <c r="E682" s="1390"/>
      <c r="F682" s="1390"/>
      <c r="G682" s="1391"/>
      <c r="H682" s="1021"/>
      <c r="I682" s="1024"/>
      <c r="J682" s="1024"/>
      <c r="K682" s="1024"/>
      <c r="L682" s="1021"/>
      <c r="M682" s="1021"/>
      <c r="N682" s="1025"/>
      <c r="O682" s="1026"/>
      <c r="P682" s="1128"/>
    </row>
    <row r="683" spans="1:16" s="1131" customFormat="1" ht="16.5" x14ac:dyDescent="0.3">
      <c r="A683" s="1020"/>
      <c r="B683" s="1056" t="s">
        <v>49</v>
      </c>
      <c r="C683" s="1392" t="s">
        <v>341</v>
      </c>
      <c r="D683" s="1393"/>
      <c r="E683" s="1041" t="s">
        <v>380</v>
      </c>
      <c r="F683" s="1056" t="s">
        <v>25</v>
      </c>
      <c r="G683" s="1043" t="s">
        <v>24</v>
      </c>
      <c r="H683" s="1038"/>
      <c r="I683" s="1039" t="s">
        <v>342</v>
      </c>
      <c r="J683" s="1040"/>
      <c r="K683" s="1039" t="s">
        <v>27</v>
      </c>
      <c r="L683" s="1045" t="s">
        <v>381</v>
      </c>
      <c r="M683" s="1021"/>
      <c r="N683" s="1025"/>
      <c r="O683" s="1026"/>
      <c r="P683" s="1128"/>
    </row>
    <row r="684" spans="1:16" s="1131" customFormat="1" ht="16.5" x14ac:dyDescent="0.3">
      <c r="A684" s="1020"/>
      <c r="B684" s="1060">
        <v>1</v>
      </c>
      <c r="C684" s="1420" t="s">
        <v>429</v>
      </c>
      <c r="D684" s="1420"/>
      <c r="E684" s="1046">
        <f>I658</f>
        <v>5.5</v>
      </c>
      <c r="F684" s="1047">
        <v>1</v>
      </c>
      <c r="G684" s="1048" t="str">
        <f>IF(C684=0,0,VLOOKUP(C684,Tabla2[],2,FALSE))</f>
        <v>m²</v>
      </c>
      <c r="H684" s="1049"/>
      <c r="I684" s="1050">
        <f>IF(C684=0,0,VLOOKUP(C684,Tabla2[],3,FALSE))+45</f>
        <v>120</v>
      </c>
      <c r="J684" s="1024"/>
      <c r="K684" s="1157">
        <f>+F684*I684</f>
        <v>120</v>
      </c>
      <c r="L684" s="1052">
        <f>E684*I684</f>
        <v>660</v>
      </c>
      <c r="M684" s="1021"/>
      <c r="N684" s="1025"/>
      <c r="O684" s="1026"/>
      <c r="P684" s="1128"/>
    </row>
    <row r="685" spans="1:16" s="1131" customFormat="1" ht="16.5" x14ac:dyDescent="0.3">
      <c r="A685" s="1020"/>
      <c r="B685" s="1060"/>
      <c r="C685" s="1411"/>
      <c r="D685" s="1411"/>
      <c r="E685" s="1046"/>
      <c r="F685" s="1047"/>
      <c r="G685" s="1048"/>
      <c r="H685" s="1021"/>
      <c r="I685" s="1050">
        <f>IF(C685=0,0,VLOOKUP(C685,Tabla2[],3,FALSE))</f>
        <v>0</v>
      </c>
      <c r="J685" s="1024"/>
      <c r="K685" s="1157">
        <f>+F685*I685</f>
        <v>0</v>
      </c>
      <c r="L685" s="1052">
        <f t="shared" ref="L685:L686" si="94">E685*I685</f>
        <v>0</v>
      </c>
      <c r="M685" s="1021"/>
      <c r="N685" s="1025"/>
      <c r="O685" s="1026"/>
      <c r="P685" s="1128"/>
    </row>
    <row r="686" spans="1:16" s="1131" customFormat="1" ht="16.5" x14ac:dyDescent="0.3">
      <c r="A686" s="1020"/>
      <c r="B686" s="1060"/>
      <c r="C686" s="1412"/>
      <c r="D686" s="1412"/>
      <c r="E686" s="1046"/>
      <c r="F686" s="1053"/>
      <c r="G686" s="1048"/>
      <c r="H686" s="1021"/>
      <c r="I686" s="1050">
        <f>IF(C686=0,0,VLOOKUP(C686,Tabla2[],3,FALSE))</f>
        <v>0</v>
      </c>
      <c r="J686" s="1024"/>
      <c r="K686" s="1157">
        <f t="shared" ref="K686" si="95">+F686*I686</f>
        <v>0</v>
      </c>
      <c r="L686" s="1052">
        <f t="shared" si="94"/>
        <v>0</v>
      </c>
      <c r="M686" s="1021"/>
      <c r="N686" s="1025"/>
      <c r="O686" s="1026"/>
      <c r="P686" s="1128"/>
    </row>
    <row r="687" spans="1:16" s="1131" customFormat="1" ht="17.25" thickBot="1" x14ac:dyDescent="0.35">
      <c r="A687" s="1020"/>
      <c r="B687" s="1022"/>
      <c r="C687" s="1021"/>
      <c r="D687" s="1021"/>
      <c r="E687" s="1022"/>
      <c r="F687" s="1022"/>
      <c r="G687" s="1023"/>
      <c r="H687" s="1021"/>
      <c r="I687" s="1024"/>
      <c r="J687" s="1024"/>
      <c r="K687" s="1024"/>
      <c r="L687" s="1021"/>
      <c r="M687" s="1021"/>
      <c r="N687" s="1025"/>
      <c r="O687" s="1026"/>
      <c r="P687" s="1128"/>
    </row>
    <row r="688" spans="1:16" ht="17.25" thickBot="1" x14ac:dyDescent="0.35">
      <c r="A688" s="1020"/>
      <c r="B688" s="1022"/>
      <c r="C688" s="1021"/>
      <c r="D688" s="1021"/>
      <c r="E688" s="1022"/>
      <c r="F688" s="1408" t="s">
        <v>346</v>
      </c>
      <c r="G688" s="1409"/>
      <c r="H688" s="1409"/>
      <c r="I688" s="1410"/>
      <c r="J688" s="1024"/>
      <c r="K688" s="1158">
        <f>+SUM(K684:K686)</f>
        <v>120</v>
      </c>
      <c r="L688" s="1055">
        <f>+SUM(L684:L686)</f>
        <v>660</v>
      </c>
      <c r="M688" s="1021"/>
      <c r="N688" s="1025"/>
      <c r="O688" s="1026"/>
      <c r="P688" s="1128"/>
    </row>
    <row r="689" spans="1:17" ht="16.5" x14ac:dyDescent="0.3">
      <c r="A689" s="1020"/>
      <c r="B689" s="1022"/>
      <c r="C689" s="1021"/>
      <c r="D689" s="1021"/>
      <c r="E689" s="1022"/>
      <c r="F689" s="1022"/>
      <c r="G689" s="1023"/>
      <c r="H689" s="1021"/>
      <c r="I689" s="1024"/>
      <c r="J689" s="1024"/>
      <c r="K689" s="1024"/>
      <c r="L689" s="1021"/>
      <c r="M689" s="1021"/>
      <c r="N689" s="1025"/>
      <c r="O689" s="1026"/>
      <c r="P689" s="1128"/>
    </row>
    <row r="690" spans="1:17" ht="15" customHeight="1" thickBot="1" x14ac:dyDescent="0.35">
      <c r="A690" s="1020"/>
      <c r="B690" s="1022"/>
      <c r="C690" s="1021"/>
      <c r="D690" s="1021"/>
      <c r="E690" s="1022"/>
      <c r="F690" s="1022"/>
      <c r="G690" s="1023"/>
      <c r="H690" s="1021"/>
      <c r="I690" s="1024"/>
      <c r="J690" s="1024"/>
      <c r="K690" s="1024"/>
      <c r="L690" s="1021"/>
      <c r="M690" s="1021"/>
      <c r="N690" s="1025"/>
      <c r="O690" s="1026"/>
      <c r="P690" s="1128"/>
    </row>
    <row r="691" spans="1:17" ht="17.25" thickBot="1" x14ac:dyDescent="0.35">
      <c r="A691" s="1020"/>
      <c r="B691" s="1022"/>
      <c r="C691" s="1021"/>
      <c r="D691" s="1021"/>
      <c r="E691" s="1022"/>
      <c r="F691" s="1408" t="s">
        <v>388</v>
      </c>
      <c r="G691" s="1409"/>
      <c r="H691" s="1409"/>
      <c r="I691" s="1410"/>
      <c r="J691" s="1024"/>
      <c r="K691" s="1158">
        <f>(+K671+K680+K688)</f>
        <v>270</v>
      </c>
      <c r="L691" s="1055">
        <f>(+L671+L680+L688)</f>
        <v>1809.5</v>
      </c>
      <c r="M691" s="1021"/>
      <c r="N691" s="1065"/>
      <c r="O691" s="1066"/>
      <c r="P691" s="1130"/>
    </row>
    <row r="692" spans="1:17" ht="7.5" customHeight="1" thickBot="1" x14ac:dyDescent="0.35">
      <c r="A692" s="1020"/>
      <c r="B692" s="1022"/>
      <c r="C692" s="1021"/>
      <c r="D692" s="1021"/>
      <c r="E692" s="1022"/>
      <c r="F692" s="1022"/>
      <c r="G692" s="1023"/>
      <c r="H692" s="1021"/>
      <c r="I692" s="1024"/>
      <c r="J692" s="1024"/>
      <c r="K692" s="1024"/>
      <c r="L692" s="1021"/>
      <c r="M692" s="1021"/>
      <c r="N692" s="1065"/>
      <c r="O692" s="1067"/>
      <c r="P692" s="1130"/>
    </row>
    <row r="693" spans="1:17" ht="17.25" thickBot="1" x14ac:dyDescent="0.35">
      <c r="A693" s="1020"/>
      <c r="B693" s="1022"/>
      <c r="C693" s="1021"/>
      <c r="D693" s="1021"/>
      <c r="E693" s="1022"/>
      <c r="F693" s="1408" t="s">
        <v>384</v>
      </c>
      <c r="G693" s="1409"/>
      <c r="H693" s="1409"/>
      <c r="I693" s="1410"/>
      <c r="J693" s="1024"/>
      <c r="K693" s="1158">
        <f>K691*$N$2</f>
        <v>108</v>
      </c>
      <c r="L693" s="1055">
        <f>L691*$N$2</f>
        <v>723.80000000000007</v>
      </c>
      <c r="M693" s="1021"/>
      <c r="N693" s="1025"/>
      <c r="O693" s="1026"/>
      <c r="P693" s="1128"/>
    </row>
    <row r="694" spans="1:17" ht="7.5" customHeight="1" thickBot="1" x14ac:dyDescent="0.35">
      <c r="A694" s="1020"/>
      <c r="B694" s="1022"/>
      <c r="C694" s="1021"/>
      <c r="D694" s="1021"/>
      <c r="E694" s="1022"/>
      <c r="F694" s="1022"/>
      <c r="G694" s="1023"/>
      <c r="H694" s="1021"/>
      <c r="I694" s="1024"/>
      <c r="J694" s="1024"/>
      <c r="K694" s="1024"/>
      <c r="L694" s="1021"/>
      <c r="M694" s="1021"/>
      <c r="N694" s="1025"/>
      <c r="O694" s="1026"/>
      <c r="P694" s="1128"/>
    </row>
    <row r="695" spans="1:17" ht="17.25" thickBot="1" x14ac:dyDescent="0.35">
      <c r="A695" s="1020"/>
      <c r="B695" s="1022"/>
      <c r="C695" s="1021"/>
      <c r="D695" s="1021"/>
      <c r="E695" s="1022"/>
      <c r="F695" s="1408" t="s">
        <v>385</v>
      </c>
      <c r="G695" s="1409"/>
      <c r="H695" s="1409"/>
      <c r="I695" s="1410"/>
      <c r="J695" s="1024"/>
      <c r="K695" s="1158">
        <f>+K691+K693</f>
        <v>378</v>
      </c>
      <c r="L695" s="1055">
        <f>+L691+L693</f>
        <v>2533.3000000000002</v>
      </c>
      <c r="M695" s="1021"/>
      <c r="N695" s="1025"/>
      <c r="O695" s="1026"/>
      <c r="P695" s="1128"/>
    </row>
    <row r="696" spans="1:17" ht="17.25" thickBot="1" x14ac:dyDescent="0.35">
      <c r="A696" s="1020"/>
      <c r="B696" s="1022"/>
      <c r="C696" s="1021"/>
      <c r="D696" s="1021"/>
      <c r="E696" s="1022"/>
      <c r="F696" s="1061"/>
      <c r="G696" s="1062"/>
      <c r="H696" s="1063"/>
      <c r="I696" s="1064"/>
      <c r="J696" s="1024"/>
      <c r="K696" s="1159"/>
      <c r="L696" s="1068">
        <f>L695/I658</f>
        <v>460.6</v>
      </c>
      <c r="M696" s="1069">
        <f>(K695-L696)*I658</f>
        <v>-454.30000000000013</v>
      </c>
      <c r="N696" s="1025"/>
      <c r="O696" s="1026"/>
      <c r="P696" s="1128"/>
    </row>
    <row r="697" spans="1:17" s="1131" customFormat="1" ht="16.5" x14ac:dyDescent="0.3">
      <c r="A697" s="1020"/>
      <c r="B697" s="1022"/>
      <c r="C697" s="1021"/>
      <c r="D697" s="1021"/>
      <c r="E697" s="1022"/>
      <c r="F697" s="1061"/>
      <c r="G697" s="1062"/>
      <c r="H697" s="1063"/>
      <c r="I697" s="1064"/>
      <c r="J697" s="1024"/>
      <c r="K697" s="1160"/>
      <c r="L697" s="1070"/>
      <c r="M697" s="1071"/>
      <c r="N697" s="1072"/>
      <c r="O697" s="1026"/>
      <c r="P697" s="1128"/>
    </row>
    <row r="699" spans="1:17" ht="16.5" x14ac:dyDescent="0.3">
      <c r="A699" s="1020"/>
      <c r="B699" s="1105" t="s">
        <v>379</v>
      </c>
      <c r="C699" s="1038"/>
      <c r="D699" s="1414" t="s">
        <v>341</v>
      </c>
      <c r="E699" s="1414"/>
      <c r="F699" s="1414"/>
      <c r="G699" s="1414"/>
      <c r="H699" s="1038"/>
      <c r="I699" s="1039" t="s">
        <v>25</v>
      </c>
      <c r="J699" s="1040"/>
      <c r="K699" s="1039" t="s">
        <v>24</v>
      </c>
      <c r="L699" s="1021"/>
      <c r="M699" s="1021"/>
      <c r="N699" s="1025"/>
      <c r="O699" s="1026"/>
      <c r="P699" s="1128"/>
    </row>
    <row r="700" spans="1:17" s="1037" customFormat="1" ht="30.75" customHeight="1" x14ac:dyDescent="0.25">
      <c r="A700" s="1033"/>
      <c r="B700" s="1074">
        <f>'(01)A. TRABAJO EXTRA.'!B125</f>
        <v>609.02</v>
      </c>
      <c r="C700" s="1034"/>
      <c r="D700" s="1400" t="str">
        <f>'(01)A. TRABAJO EXTRA.'!C125</f>
        <v>AZULEJO</v>
      </c>
      <c r="E700" s="1401"/>
      <c r="F700" s="1401"/>
      <c r="G700" s="1401"/>
      <c r="H700" s="1075"/>
      <c r="I700" s="1074">
        <f>'(01)A. TRABAJO EXTRA.'!G125</f>
        <v>22</v>
      </c>
      <c r="J700" s="1076"/>
      <c r="K700" s="1155" t="str">
        <f>'(01)A. TRABAJO EXTRA.'!F125</f>
        <v>m²</v>
      </c>
      <c r="L700" s="1034"/>
      <c r="M700" s="1034"/>
      <c r="N700" s="1035"/>
      <c r="O700" s="1036"/>
      <c r="P700" s="1129"/>
      <c r="Q700" s="1132"/>
    </row>
    <row r="701" spans="1:17" ht="17.25" thickBot="1" x14ac:dyDescent="0.35">
      <c r="A701" s="1020"/>
      <c r="B701" s="1022"/>
      <c r="C701" s="1021"/>
      <c r="D701" s="1021"/>
      <c r="E701" s="1022"/>
      <c r="F701" s="1022"/>
      <c r="G701" s="1023"/>
      <c r="H701" s="1021"/>
      <c r="I701" s="1024"/>
      <c r="J701" s="1024"/>
      <c r="K701" s="1024"/>
      <c r="L701" s="1021"/>
      <c r="M701" s="1021"/>
      <c r="N701" s="1025"/>
      <c r="O701" s="1026"/>
      <c r="P701" s="1128"/>
    </row>
    <row r="702" spans="1:17" ht="17.25" thickBot="1" x14ac:dyDescent="0.35">
      <c r="A702" s="1020"/>
      <c r="B702" s="1389" t="s">
        <v>343</v>
      </c>
      <c r="C702" s="1390"/>
      <c r="D702" s="1390"/>
      <c r="E702" s="1390"/>
      <c r="F702" s="1390"/>
      <c r="G702" s="1391"/>
      <c r="H702" s="1021"/>
      <c r="I702" s="1024"/>
      <c r="J702" s="1024"/>
      <c r="K702" s="1024"/>
      <c r="L702" s="1021"/>
      <c r="M702" s="1021"/>
      <c r="N702" s="1025"/>
      <c r="O702" s="1026"/>
      <c r="P702" s="1128"/>
    </row>
    <row r="703" spans="1:17" ht="16.5" x14ac:dyDescent="0.3">
      <c r="A703" s="1020"/>
      <c r="B703" s="1042" t="s">
        <v>49</v>
      </c>
      <c r="C703" s="1406" t="s">
        <v>341</v>
      </c>
      <c r="D703" s="1407"/>
      <c r="E703" s="1041" t="s">
        <v>380</v>
      </c>
      <c r="F703" s="1042" t="s">
        <v>25</v>
      </c>
      <c r="G703" s="1043" t="s">
        <v>24</v>
      </c>
      <c r="H703" s="1044"/>
      <c r="I703" s="1039" t="s">
        <v>342</v>
      </c>
      <c r="J703" s="1040"/>
      <c r="K703" s="1156" t="s">
        <v>27</v>
      </c>
      <c r="L703" s="1045" t="s">
        <v>381</v>
      </c>
      <c r="M703" s="1021"/>
      <c r="N703" s="1025"/>
      <c r="O703" s="1026"/>
      <c r="P703" s="1128"/>
    </row>
    <row r="704" spans="1:17" ht="16.5" customHeight="1" x14ac:dyDescent="0.3">
      <c r="A704" s="1020"/>
      <c r="B704" s="1175">
        <v>1</v>
      </c>
      <c r="C704" s="1423" t="s">
        <v>939</v>
      </c>
      <c r="D704" s="1424"/>
      <c r="E704" s="1046">
        <f>I700</f>
        <v>22</v>
      </c>
      <c r="F704" s="1177">
        <v>1</v>
      </c>
      <c r="G704" s="1048" t="s">
        <v>360</v>
      </c>
      <c r="H704" s="1049"/>
      <c r="I704" s="1050">
        <v>120</v>
      </c>
      <c r="J704" s="1051"/>
      <c r="K704" s="1157">
        <f>+F704*I704</f>
        <v>120</v>
      </c>
      <c r="L704" s="1052">
        <f>E704*I704</f>
        <v>2640</v>
      </c>
      <c r="M704" s="1021"/>
      <c r="N704" s="1025"/>
      <c r="O704" s="1026"/>
      <c r="P704" s="1128"/>
    </row>
    <row r="705" spans="1:16" ht="16.5" customHeight="1" x14ac:dyDescent="0.3">
      <c r="A705" s="1020"/>
      <c r="B705" s="1175">
        <v>2</v>
      </c>
      <c r="C705" s="1422" t="s">
        <v>675</v>
      </c>
      <c r="D705" s="1417"/>
      <c r="E705" s="1046">
        <f>I700*0.9</f>
        <v>19.8</v>
      </c>
      <c r="F705" s="1177">
        <v>0.75</v>
      </c>
      <c r="G705" s="1048" t="str">
        <f>IF(C705=0,0,VLOOKUP(C705,Tabla1[],2,FALSE))</f>
        <v>Libra</v>
      </c>
      <c r="H705" s="1049"/>
      <c r="I705" s="1050">
        <f>IF(C705=0,0,VLOOKUP(C705,Tabla1[],3,FALSE))</f>
        <v>20</v>
      </c>
      <c r="J705" s="1051"/>
      <c r="K705" s="1157">
        <f t="shared" ref="K705:K710" si="96">+F705*I705</f>
        <v>15</v>
      </c>
      <c r="L705" s="1052">
        <f t="shared" ref="L705:L710" si="97">E705*I705</f>
        <v>396</v>
      </c>
      <c r="M705" s="1021"/>
      <c r="N705" s="1025"/>
      <c r="O705" s="1026"/>
      <c r="P705" s="1128"/>
    </row>
    <row r="706" spans="1:16" ht="16.5" x14ac:dyDescent="0.3">
      <c r="A706" s="1020"/>
      <c r="B706" s="1175">
        <v>3</v>
      </c>
      <c r="C706" s="1416" t="s">
        <v>651</v>
      </c>
      <c r="D706" s="1417"/>
      <c r="E706" s="1046">
        <f>I700*0.04</f>
        <v>0.88</v>
      </c>
      <c r="F706" s="1177">
        <v>0.3</v>
      </c>
      <c r="G706" s="1048" t="str">
        <f>IF(C706=0,0,VLOOKUP(C706,Tabla1[],2,FALSE))</f>
        <v>Bolsa</v>
      </c>
      <c r="H706" s="1049"/>
      <c r="I706" s="1050">
        <f>IF(C706=0,0,VLOOKUP(C706,Tabla1[],3,FALSE))</f>
        <v>50</v>
      </c>
      <c r="J706" s="1051"/>
      <c r="K706" s="1157">
        <f t="shared" si="96"/>
        <v>15</v>
      </c>
      <c r="L706" s="1052">
        <f t="shared" si="97"/>
        <v>44</v>
      </c>
      <c r="M706" s="1021"/>
      <c r="N706" s="1025"/>
      <c r="O706" s="1026"/>
      <c r="P706" s="1128"/>
    </row>
    <row r="707" spans="1:16" ht="16.5" x14ac:dyDescent="0.3">
      <c r="A707" s="1020"/>
      <c r="B707" s="1175"/>
      <c r="C707" s="1416"/>
      <c r="D707" s="1417"/>
      <c r="E707" s="1046"/>
      <c r="F707" s="1177"/>
      <c r="G707" s="1048"/>
      <c r="H707" s="1049"/>
      <c r="I707" s="1050">
        <f>IF(C707=0,0,VLOOKUP(C707,Tabla1[],3,FALSE))</f>
        <v>0</v>
      </c>
      <c r="J707" s="1051"/>
      <c r="K707" s="1157">
        <f t="shared" si="96"/>
        <v>0</v>
      </c>
      <c r="L707" s="1052">
        <f t="shared" si="97"/>
        <v>0</v>
      </c>
      <c r="M707" s="1021"/>
      <c r="N707" s="1025"/>
      <c r="O707" s="1026"/>
      <c r="P707" s="1128"/>
    </row>
    <row r="708" spans="1:16" ht="16.5" x14ac:dyDescent="0.3">
      <c r="A708" s="1020"/>
      <c r="B708" s="1175"/>
      <c r="C708" s="1416"/>
      <c r="D708" s="1417"/>
      <c r="E708" s="1046"/>
      <c r="F708" s="1177"/>
      <c r="G708" s="1048"/>
      <c r="H708" s="1049"/>
      <c r="I708" s="1050">
        <f>IF(C708=0,0,VLOOKUP(C708,Tabla1[],3,FALSE))</f>
        <v>0</v>
      </c>
      <c r="J708" s="1051"/>
      <c r="K708" s="1157">
        <f t="shared" si="96"/>
        <v>0</v>
      </c>
      <c r="L708" s="1052">
        <f t="shared" si="97"/>
        <v>0</v>
      </c>
      <c r="M708" s="1021"/>
      <c r="N708" s="1025"/>
      <c r="O708" s="1026"/>
      <c r="P708" s="1128"/>
    </row>
    <row r="709" spans="1:16" ht="16.5" x14ac:dyDescent="0.3">
      <c r="A709" s="1020"/>
      <c r="B709" s="1175"/>
      <c r="C709" s="1416"/>
      <c r="D709" s="1417"/>
      <c r="E709" s="1046"/>
      <c r="F709" s="1177"/>
      <c r="G709" s="1048"/>
      <c r="H709" s="1049"/>
      <c r="I709" s="1050">
        <f>IF(C709=0,0,VLOOKUP(C709,Tabla1[],3,FALSE))</f>
        <v>0</v>
      </c>
      <c r="J709" s="1051"/>
      <c r="K709" s="1157">
        <f t="shared" si="96"/>
        <v>0</v>
      </c>
      <c r="L709" s="1052">
        <f t="shared" si="97"/>
        <v>0</v>
      </c>
      <c r="M709" s="1021"/>
      <c r="N709" s="1025"/>
      <c r="O709" s="1026"/>
      <c r="P709" s="1128"/>
    </row>
    <row r="710" spans="1:16" ht="16.5" x14ac:dyDescent="0.3">
      <c r="A710" s="1020"/>
      <c r="B710" s="1175"/>
      <c r="C710" s="1416"/>
      <c r="D710" s="1417"/>
      <c r="E710" s="1046"/>
      <c r="F710" s="1177"/>
      <c r="G710" s="1048"/>
      <c r="H710" s="1049"/>
      <c r="I710" s="1050">
        <f>IF(C710=0,0,VLOOKUP(C710,Tabla1[],3,FALSE))</f>
        <v>0</v>
      </c>
      <c r="J710" s="1051"/>
      <c r="K710" s="1157">
        <f t="shared" si="96"/>
        <v>0</v>
      </c>
      <c r="L710" s="1052">
        <f t="shared" si="97"/>
        <v>0</v>
      </c>
      <c r="M710" s="1021"/>
      <c r="N710" s="1025"/>
      <c r="O710" s="1026"/>
      <c r="P710" s="1128"/>
    </row>
    <row r="711" spans="1:16" ht="17.25" thickBot="1" x14ac:dyDescent="0.35">
      <c r="A711" s="1020"/>
      <c r="B711" s="1022"/>
      <c r="C711" s="1021"/>
      <c r="D711" s="1021"/>
      <c r="E711" s="1022"/>
      <c r="F711" s="1022"/>
      <c r="G711" s="1023"/>
      <c r="H711" s="1021"/>
      <c r="I711" s="1024"/>
      <c r="J711" s="1024"/>
      <c r="K711" s="1024"/>
      <c r="L711" s="1021"/>
      <c r="M711" s="1021"/>
      <c r="N711" s="1025"/>
      <c r="O711" s="1026"/>
      <c r="P711" s="1128"/>
    </row>
    <row r="712" spans="1:16" ht="17.25" thickBot="1" x14ac:dyDescent="0.35">
      <c r="A712" s="1020"/>
      <c r="B712" s="1022"/>
      <c r="C712" s="1021"/>
      <c r="D712" s="1021"/>
      <c r="E712" s="1022"/>
      <c r="F712" s="1408" t="s">
        <v>344</v>
      </c>
      <c r="G712" s="1409"/>
      <c r="H712" s="1409"/>
      <c r="I712" s="1410"/>
      <c r="J712" s="1024"/>
      <c r="K712" s="1158">
        <f>+SUM(K704:K710)</f>
        <v>150</v>
      </c>
      <c r="L712" s="1055">
        <f>+SUM(L704:L710)</f>
        <v>3080</v>
      </c>
      <c r="M712" s="1021"/>
      <c r="N712" s="1025"/>
      <c r="O712" s="1026"/>
      <c r="P712" s="1128"/>
    </row>
    <row r="713" spans="1:16" s="1131" customFormat="1" ht="17.25" thickBot="1" x14ac:dyDescent="0.35">
      <c r="A713" s="1020"/>
      <c r="B713" s="1022"/>
      <c r="C713" s="1021"/>
      <c r="D713" s="1021"/>
      <c r="E713" s="1022"/>
      <c r="F713" s="1022"/>
      <c r="G713" s="1023"/>
      <c r="H713" s="1021"/>
      <c r="I713" s="1024"/>
      <c r="J713" s="1024"/>
      <c r="K713" s="1024"/>
      <c r="L713" s="1021"/>
      <c r="M713" s="1021"/>
      <c r="N713" s="1025"/>
      <c r="O713" s="1026"/>
      <c r="P713" s="1128"/>
    </row>
    <row r="714" spans="1:16" s="1131" customFormat="1" ht="17.25" thickBot="1" x14ac:dyDescent="0.35">
      <c r="A714" s="1020"/>
      <c r="B714" s="1389" t="s">
        <v>382</v>
      </c>
      <c r="C714" s="1390"/>
      <c r="D714" s="1390"/>
      <c r="E714" s="1390"/>
      <c r="F714" s="1390"/>
      <c r="G714" s="1391"/>
      <c r="H714" s="1021"/>
      <c r="I714" s="1024"/>
      <c r="J714" s="1024"/>
      <c r="K714" s="1024"/>
      <c r="L714" s="1021"/>
      <c r="M714" s="1021"/>
      <c r="N714" s="1025"/>
      <c r="O714" s="1026"/>
      <c r="P714" s="1128"/>
    </row>
    <row r="715" spans="1:16" s="1131" customFormat="1" ht="16.5" x14ac:dyDescent="0.3">
      <c r="A715" s="1020"/>
      <c r="B715" s="1056" t="s">
        <v>49</v>
      </c>
      <c r="C715" s="1392" t="s">
        <v>341</v>
      </c>
      <c r="D715" s="1393"/>
      <c r="E715" s="1041" t="s">
        <v>380</v>
      </c>
      <c r="F715" s="1056" t="s">
        <v>25</v>
      </c>
      <c r="G715" s="1043" t="s">
        <v>24</v>
      </c>
      <c r="H715" s="1038"/>
      <c r="I715" s="1039" t="s">
        <v>342</v>
      </c>
      <c r="J715" s="1040"/>
      <c r="K715" s="1039" t="s">
        <v>27</v>
      </c>
      <c r="L715" s="1045" t="s">
        <v>381</v>
      </c>
      <c r="M715" s="1021"/>
      <c r="N715" s="1025"/>
      <c r="O715" s="1026"/>
      <c r="P715" s="1128"/>
    </row>
    <row r="716" spans="1:16" s="1131" customFormat="1" ht="16.5" x14ac:dyDescent="0.3">
      <c r="A716" s="1020"/>
      <c r="B716" s="1060"/>
      <c r="C716" s="1382"/>
      <c r="D716" s="1383"/>
      <c r="E716" s="1046"/>
      <c r="F716" s="1047"/>
      <c r="G716" s="1048"/>
      <c r="H716" s="1049"/>
      <c r="I716" s="1050">
        <f>IF(C716=0,0,VLOOKUP(C716,Tabla3[],3,FALSE))</f>
        <v>0</v>
      </c>
      <c r="J716" s="1024"/>
      <c r="K716" s="1157">
        <f>+F716*I716</f>
        <v>0</v>
      </c>
      <c r="L716" s="1052">
        <f>E716*I716</f>
        <v>0</v>
      </c>
      <c r="M716" s="1021"/>
      <c r="N716" s="1025"/>
      <c r="O716" s="1026"/>
      <c r="P716" s="1128"/>
    </row>
    <row r="717" spans="1:16" s="1131" customFormat="1" ht="16.5" x14ac:dyDescent="0.3">
      <c r="A717" s="1020"/>
      <c r="B717" s="1060"/>
      <c r="C717" s="1382"/>
      <c r="D717" s="1383"/>
      <c r="E717" s="1057"/>
      <c r="F717" s="1053"/>
      <c r="G717" s="1054"/>
      <c r="H717" s="1021"/>
      <c r="I717" s="1050">
        <f>IF(C717=0,0,VLOOKUP(C717,Tabla3[],3,FALSE))</f>
        <v>0</v>
      </c>
      <c r="J717" s="1024"/>
      <c r="K717" s="1157">
        <f t="shared" ref="K717:K719" si="98">+F717*I717</f>
        <v>0</v>
      </c>
      <c r="L717" s="1052">
        <f t="shared" ref="L717:L719" si="99">E717*I717</f>
        <v>0</v>
      </c>
      <c r="M717" s="1021"/>
      <c r="N717" s="1025"/>
      <c r="O717" s="1026"/>
      <c r="P717" s="1128"/>
    </row>
    <row r="718" spans="1:16" s="1131" customFormat="1" ht="16.5" x14ac:dyDescent="0.3">
      <c r="A718" s="1020"/>
      <c r="B718" s="1060"/>
      <c r="C718" s="1382"/>
      <c r="D718" s="1383"/>
      <c r="E718" s="1057"/>
      <c r="F718" s="1053"/>
      <c r="G718" s="1054"/>
      <c r="H718" s="1021"/>
      <c r="I718" s="1050">
        <f>IF(C718=0,0,VLOOKUP(C718,Tabla3[],3,FALSE))</f>
        <v>0</v>
      </c>
      <c r="J718" s="1024"/>
      <c r="K718" s="1157">
        <f t="shared" si="98"/>
        <v>0</v>
      </c>
      <c r="L718" s="1052">
        <f t="shared" si="99"/>
        <v>0</v>
      </c>
      <c r="M718" s="1021"/>
      <c r="N718" s="1025"/>
      <c r="O718" s="1026"/>
      <c r="P718" s="1128"/>
    </row>
    <row r="719" spans="1:16" s="1131" customFormat="1" ht="16.5" x14ac:dyDescent="0.3">
      <c r="A719" s="1020"/>
      <c r="B719" s="1060"/>
      <c r="C719" s="1384"/>
      <c r="D719" s="1385"/>
      <c r="E719" s="1057"/>
      <c r="F719" s="1053"/>
      <c r="G719" s="1054"/>
      <c r="H719" s="1021"/>
      <c r="I719" s="1050">
        <f>IF(C719=0,0,VLOOKUP(C719,Tabla3[],3,FALSE))</f>
        <v>0</v>
      </c>
      <c r="J719" s="1024"/>
      <c r="K719" s="1157">
        <f t="shared" si="98"/>
        <v>0</v>
      </c>
      <c r="L719" s="1052">
        <f t="shared" si="99"/>
        <v>0</v>
      </c>
      <c r="M719" s="1021"/>
      <c r="N719" s="1025"/>
      <c r="O719" s="1026"/>
      <c r="P719" s="1128"/>
    </row>
    <row r="720" spans="1:16" s="1131" customFormat="1" ht="17.25" thickBot="1" x14ac:dyDescent="0.35">
      <c r="A720" s="1020"/>
      <c r="B720" s="1022"/>
      <c r="C720" s="1021"/>
      <c r="D720" s="1021"/>
      <c r="E720" s="1022"/>
      <c r="F720" s="1022"/>
      <c r="G720" s="1023"/>
      <c r="H720" s="1021"/>
      <c r="I720" s="1024"/>
      <c r="J720" s="1024"/>
      <c r="K720" s="1024"/>
      <c r="L720" s="1021"/>
      <c r="M720" s="1021"/>
      <c r="N720" s="1025"/>
      <c r="O720" s="1026"/>
      <c r="P720" s="1128"/>
    </row>
    <row r="721" spans="1:16" s="1131" customFormat="1" ht="17.25" thickBot="1" x14ac:dyDescent="0.35">
      <c r="A721" s="1020"/>
      <c r="B721" s="1022"/>
      <c r="C721" s="1021"/>
      <c r="D721" s="1021"/>
      <c r="E721" s="1022"/>
      <c r="F721" s="1408" t="s">
        <v>387</v>
      </c>
      <c r="G721" s="1409"/>
      <c r="H721" s="1409"/>
      <c r="I721" s="1410"/>
      <c r="J721" s="1024"/>
      <c r="K721" s="1158">
        <f>+SUM(K716:K719)</f>
        <v>0</v>
      </c>
      <c r="L721" s="1055">
        <f>+SUM(L716:L719)</f>
        <v>0</v>
      </c>
      <c r="M721" s="1021"/>
      <c r="N721" s="1025"/>
      <c r="O721" s="1026"/>
      <c r="P721" s="1128"/>
    </row>
    <row r="722" spans="1:16" s="1131" customFormat="1" ht="17.25" thickBot="1" x14ac:dyDescent="0.35">
      <c r="A722" s="1020"/>
      <c r="B722" s="1022"/>
      <c r="C722" s="1021"/>
      <c r="D722" s="1021"/>
      <c r="E722" s="1022"/>
      <c r="F722" s="1022"/>
      <c r="G722" s="1023"/>
      <c r="H722" s="1021"/>
      <c r="I722" s="1024"/>
      <c r="J722" s="1024"/>
      <c r="K722" s="1024"/>
      <c r="L722" s="1021"/>
      <c r="M722" s="1021"/>
      <c r="N722" s="1025"/>
      <c r="O722" s="1026"/>
      <c r="P722" s="1128"/>
    </row>
    <row r="723" spans="1:16" s="1131" customFormat="1" ht="17.25" thickBot="1" x14ac:dyDescent="0.35">
      <c r="A723" s="1020"/>
      <c r="B723" s="1389" t="s">
        <v>345</v>
      </c>
      <c r="C723" s="1390"/>
      <c r="D723" s="1390"/>
      <c r="E723" s="1390"/>
      <c r="F723" s="1390"/>
      <c r="G723" s="1391"/>
      <c r="H723" s="1021"/>
      <c r="I723" s="1024"/>
      <c r="J723" s="1024"/>
      <c r="K723" s="1024"/>
      <c r="L723" s="1021"/>
      <c r="M723" s="1021"/>
      <c r="N723" s="1025"/>
      <c r="O723" s="1026"/>
      <c r="P723" s="1128"/>
    </row>
    <row r="724" spans="1:16" s="1131" customFormat="1" ht="16.5" x14ac:dyDescent="0.3">
      <c r="A724" s="1020"/>
      <c r="B724" s="1056" t="s">
        <v>49</v>
      </c>
      <c r="C724" s="1392" t="s">
        <v>341</v>
      </c>
      <c r="D724" s="1393"/>
      <c r="E724" s="1041" t="s">
        <v>380</v>
      </c>
      <c r="F724" s="1056" t="s">
        <v>25</v>
      </c>
      <c r="G724" s="1043" t="s">
        <v>24</v>
      </c>
      <c r="H724" s="1038"/>
      <c r="I724" s="1039" t="s">
        <v>342</v>
      </c>
      <c r="J724" s="1040"/>
      <c r="K724" s="1039" t="s">
        <v>27</v>
      </c>
      <c r="L724" s="1045" t="s">
        <v>381</v>
      </c>
      <c r="M724" s="1021"/>
      <c r="N724" s="1025"/>
      <c r="O724" s="1026"/>
      <c r="P724" s="1128"/>
    </row>
    <row r="725" spans="1:16" s="1131" customFormat="1" ht="16.5" customHeight="1" x14ac:dyDescent="0.3">
      <c r="A725" s="1020"/>
      <c r="B725" s="1060">
        <v>1</v>
      </c>
      <c r="C725" s="1420" t="s">
        <v>940</v>
      </c>
      <c r="D725" s="1420"/>
      <c r="E725" s="1046">
        <f>I700</f>
        <v>22</v>
      </c>
      <c r="F725" s="1047">
        <v>1</v>
      </c>
      <c r="G725" s="1048" t="str">
        <f>G704</f>
        <v>m²</v>
      </c>
      <c r="H725" s="1049"/>
      <c r="I725" s="1050">
        <v>120</v>
      </c>
      <c r="J725" s="1024"/>
      <c r="K725" s="1157">
        <f>+F725*I725</f>
        <v>120</v>
      </c>
      <c r="L725" s="1052">
        <f>E725*I725</f>
        <v>2640</v>
      </c>
      <c r="M725" s="1021"/>
      <c r="N725" s="1025"/>
      <c r="O725" s="1026"/>
      <c r="P725" s="1128"/>
    </row>
    <row r="726" spans="1:16" s="1131" customFormat="1" ht="16.5" x14ac:dyDescent="0.3">
      <c r="A726" s="1020"/>
      <c r="B726" s="1060"/>
      <c r="C726" s="1411"/>
      <c r="D726" s="1411"/>
      <c r="E726" s="1046"/>
      <c r="F726" s="1047"/>
      <c r="G726" s="1048"/>
      <c r="H726" s="1021"/>
      <c r="I726" s="1050">
        <f>IF(C726=0,0,VLOOKUP(C726,Tabla2[],3,FALSE))</f>
        <v>0</v>
      </c>
      <c r="J726" s="1024"/>
      <c r="K726" s="1157">
        <f>+F726*I726</f>
        <v>0</v>
      </c>
      <c r="L726" s="1052">
        <f t="shared" ref="L726:L727" si="100">E726*I726</f>
        <v>0</v>
      </c>
      <c r="M726" s="1021"/>
      <c r="N726" s="1025"/>
      <c r="O726" s="1026"/>
      <c r="P726" s="1128"/>
    </row>
    <row r="727" spans="1:16" s="1131" customFormat="1" ht="16.5" x14ac:dyDescent="0.3">
      <c r="A727" s="1020"/>
      <c r="B727" s="1060"/>
      <c r="C727" s="1412"/>
      <c r="D727" s="1412"/>
      <c r="E727" s="1046"/>
      <c r="F727" s="1053"/>
      <c r="G727" s="1048"/>
      <c r="H727" s="1021"/>
      <c r="I727" s="1050">
        <f>IF(C727=0,0,VLOOKUP(C727,Tabla2[],3,FALSE))</f>
        <v>0</v>
      </c>
      <c r="J727" s="1024"/>
      <c r="K727" s="1157">
        <f t="shared" ref="K727" si="101">+F727*I727</f>
        <v>0</v>
      </c>
      <c r="L727" s="1052">
        <f t="shared" si="100"/>
        <v>0</v>
      </c>
      <c r="M727" s="1021"/>
      <c r="N727" s="1025"/>
      <c r="O727" s="1026"/>
      <c r="P727" s="1128"/>
    </row>
    <row r="728" spans="1:16" s="1131" customFormat="1" ht="17.25" thickBot="1" x14ac:dyDescent="0.35">
      <c r="A728" s="1020"/>
      <c r="B728" s="1022"/>
      <c r="C728" s="1021"/>
      <c r="D728" s="1021"/>
      <c r="E728" s="1022"/>
      <c r="F728" s="1022"/>
      <c r="G728" s="1023"/>
      <c r="H728" s="1021"/>
      <c r="I728" s="1024"/>
      <c r="J728" s="1024"/>
      <c r="K728" s="1024"/>
      <c r="L728" s="1021"/>
      <c r="M728" s="1021"/>
      <c r="N728" s="1025"/>
      <c r="O728" s="1026"/>
      <c r="P728" s="1128"/>
    </row>
    <row r="729" spans="1:16" ht="17.25" thickBot="1" x14ac:dyDescent="0.35">
      <c r="A729" s="1020"/>
      <c r="B729" s="1022"/>
      <c r="C729" s="1021"/>
      <c r="D729" s="1021"/>
      <c r="E729" s="1022"/>
      <c r="F729" s="1408" t="s">
        <v>346</v>
      </c>
      <c r="G729" s="1409"/>
      <c r="H729" s="1409"/>
      <c r="I729" s="1410"/>
      <c r="J729" s="1024"/>
      <c r="K729" s="1158">
        <f>+SUM(K725:K727)</f>
        <v>120</v>
      </c>
      <c r="L729" s="1055">
        <f>+SUM(L725:L727)</f>
        <v>2640</v>
      </c>
      <c r="M729" s="1021"/>
      <c r="N729" s="1025"/>
      <c r="O729" s="1026"/>
      <c r="P729" s="1128"/>
    </row>
    <row r="730" spans="1:16" ht="16.5" x14ac:dyDescent="0.3">
      <c r="A730" s="1020"/>
      <c r="B730" s="1022"/>
      <c r="C730" s="1021"/>
      <c r="D730" s="1021"/>
      <c r="E730" s="1022"/>
      <c r="F730" s="1022"/>
      <c r="G730" s="1023"/>
      <c r="H730" s="1021"/>
      <c r="I730" s="1024"/>
      <c r="J730" s="1024"/>
      <c r="K730" s="1024"/>
      <c r="L730" s="1021"/>
      <c r="M730" s="1021"/>
      <c r="N730" s="1025"/>
      <c r="O730" s="1026"/>
      <c r="P730" s="1128"/>
    </row>
    <row r="731" spans="1:16" ht="15" customHeight="1" thickBot="1" x14ac:dyDescent="0.35">
      <c r="A731" s="1020"/>
      <c r="B731" s="1022"/>
      <c r="C731" s="1021"/>
      <c r="D731" s="1021"/>
      <c r="E731" s="1022"/>
      <c r="F731" s="1022"/>
      <c r="G731" s="1023"/>
      <c r="H731" s="1021"/>
      <c r="I731" s="1024"/>
      <c r="J731" s="1024"/>
      <c r="K731" s="1024"/>
      <c r="L731" s="1021"/>
      <c r="M731" s="1021"/>
      <c r="N731" s="1025"/>
      <c r="O731" s="1026"/>
      <c r="P731" s="1128"/>
    </row>
    <row r="732" spans="1:16" ht="17.25" thickBot="1" x14ac:dyDescent="0.35">
      <c r="A732" s="1020"/>
      <c r="B732" s="1022"/>
      <c r="C732" s="1021"/>
      <c r="D732" s="1021"/>
      <c r="E732" s="1022"/>
      <c r="F732" s="1408" t="s">
        <v>388</v>
      </c>
      <c r="G732" s="1409"/>
      <c r="H732" s="1409"/>
      <c r="I732" s="1410"/>
      <c r="J732" s="1024"/>
      <c r="K732" s="1158">
        <f>(+K712+K721+K729)</f>
        <v>270</v>
      </c>
      <c r="L732" s="1055">
        <f>(+L712+L721+L729)</f>
        <v>5720</v>
      </c>
      <c r="M732" s="1021"/>
      <c r="N732" s="1065"/>
      <c r="O732" s="1066"/>
      <c r="P732" s="1130"/>
    </row>
    <row r="733" spans="1:16" ht="7.5" customHeight="1" thickBot="1" x14ac:dyDescent="0.35">
      <c r="A733" s="1020"/>
      <c r="B733" s="1022"/>
      <c r="C733" s="1021"/>
      <c r="D733" s="1021"/>
      <c r="E733" s="1022"/>
      <c r="F733" s="1022"/>
      <c r="G733" s="1023"/>
      <c r="H733" s="1021"/>
      <c r="I733" s="1024"/>
      <c r="J733" s="1024"/>
      <c r="K733" s="1024"/>
      <c r="L733" s="1021"/>
      <c r="M733" s="1021"/>
      <c r="N733" s="1065"/>
      <c r="O733" s="1067"/>
      <c r="P733" s="1130"/>
    </row>
    <row r="734" spans="1:16" ht="17.25" thickBot="1" x14ac:dyDescent="0.35">
      <c r="A734" s="1020"/>
      <c r="B734" s="1022"/>
      <c r="C734" s="1021"/>
      <c r="D734" s="1021"/>
      <c r="E734" s="1022"/>
      <c r="F734" s="1408" t="s">
        <v>384</v>
      </c>
      <c r="G734" s="1409"/>
      <c r="H734" s="1409"/>
      <c r="I734" s="1410"/>
      <c r="J734" s="1024"/>
      <c r="K734" s="1158">
        <f>K732*$N$2</f>
        <v>108</v>
      </c>
      <c r="L734" s="1055">
        <f>L732*$N$2</f>
        <v>2288</v>
      </c>
      <c r="M734" s="1021"/>
      <c r="N734" s="1025"/>
      <c r="O734" s="1026"/>
      <c r="P734" s="1128"/>
    </row>
    <row r="735" spans="1:16" ht="7.5" customHeight="1" thickBot="1" x14ac:dyDescent="0.35">
      <c r="A735" s="1020"/>
      <c r="B735" s="1022"/>
      <c r="C735" s="1021"/>
      <c r="D735" s="1021"/>
      <c r="E735" s="1022"/>
      <c r="F735" s="1022"/>
      <c r="G735" s="1023"/>
      <c r="H735" s="1021"/>
      <c r="I735" s="1024"/>
      <c r="J735" s="1024"/>
      <c r="K735" s="1024"/>
      <c r="L735" s="1021"/>
      <c r="M735" s="1021"/>
      <c r="N735" s="1025"/>
      <c r="O735" s="1026"/>
      <c r="P735" s="1128"/>
    </row>
    <row r="736" spans="1:16" ht="17.25" thickBot="1" x14ac:dyDescent="0.35">
      <c r="A736" s="1020"/>
      <c r="B736" s="1022"/>
      <c r="C736" s="1021"/>
      <c r="D736" s="1021"/>
      <c r="E736" s="1022"/>
      <c r="F736" s="1408" t="s">
        <v>385</v>
      </c>
      <c r="G736" s="1409"/>
      <c r="H736" s="1409"/>
      <c r="I736" s="1410"/>
      <c r="J736" s="1024"/>
      <c r="K736" s="1158">
        <f>+K732+K734</f>
        <v>378</v>
      </c>
      <c r="L736" s="1055">
        <f>+L732+L734</f>
        <v>8008</v>
      </c>
      <c r="M736" s="1021"/>
      <c r="N736" s="1025"/>
      <c r="O736" s="1026"/>
      <c r="P736" s="1128"/>
    </row>
    <row r="737" spans="1:17" ht="17.25" thickBot="1" x14ac:dyDescent="0.35">
      <c r="A737" s="1020"/>
      <c r="B737" s="1022"/>
      <c r="C737" s="1021"/>
      <c r="D737" s="1021"/>
      <c r="E737" s="1022"/>
      <c r="F737" s="1061"/>
      <c r="G737" s="1062"/>
      <c r="H737" s="1063"/>
      <c r="I737" s="1064"/>
      <c r="J737" s="1024"/>
      <c r="K737" s="1159"/>
      <c r="L737" s="1068">
        <f>L736/I700</f>
        <v>364</v>
      </c>
      <c r="M737" s="1069">
        <f>(K736-L737)*I700</f>
        <v>308</v>
      </c>
      <c r="N737" s="1025"/>
      <c r="O737" s="1026"/>
      <c r="P737" s="1128"/>
    </row>
    <row r="739" spans="1:17" ht="16.5" x14ac:dyDescent="0.3">
      <c r="A739" s="1020"/>
      <c r="B739" s="1105" t="s">
        <v>379</v>
      </c>
      <c r="C739" s="1038"/>
      <c r="D739" s="1414" t="s">
        <v>341</v>
      </c>
      <c r="E739" s="1414"/>
      <c r="F739" s="1414"/>
      <c r="G739" s="1414"/>
      <c r="H739" s="1038"/>
      <c r="I739" s="1039" t="s">
        <v>25</v>
      </c>
      <c r="J739" s="1040"/>
      <c r="K739" s="1039" t="s">
        <v>24</v>
      </c>
      <c r="L739" s="1021"/>
      <c r="M739" s="1021"/>
      <c r="N739" s="1025"/>
      <c r="O739" s="1026"/>
      <c r="P739" s="1128"/>
    </row>
    <row r="740" spans="1:17" s="1037" customFormat="1" ht="30.75" customHeight="1" x14ac:dyDescent="0.25">
      <c r="A740" s="1033"/>
      <c r="B740" s="1074">
        <f>'(01)A. TRABAJO EXTRA.'!B126</f>
        <v>611.01</v>
      </c>
      <c r="C740" s="1034"/>
      <c r="D740" s="1400" t="str">
        <f>'(01)A. TRABAJO EXTRA.'!C126</f>
        <v>PINTURA DE MUROS</v>
      </c>
      <c r="E740" s="1401"/>
      <c r="F740" s="1401"/>
      <c r="G740" s="1401"/>
      <c r="H740" s="1075"/>
      <c r="I740" s="1074">
        <f>'(01)A. TRABAJO EXTRA.'!G126</f>
        <v>60</v>
      </c>
      <c r="J740" s="1076"/>
      <c r="K740" s="1155" t="str">
        <f>'(01)A. TRABAJO EXTRA.'!F126</f>
        <v>m²</v>
      </c>
      <c r="L740" s="1034"/>
      <c r="M740" s="1034"/>
      <c r="N740" s="1035"/>
      <c r="O740" s="1036"/>
      <c r="P740" s="1129"/>
      <c r="Q740" s="1132"/>
    </row>
    <row r="741" spans="1:17" ht="17.25" thickBot="1" x14ac:dyDescent="0.35">
      <c r="A741" s="1020"/>
      <c r="B741" s="1022"/>
      <c r="C741" s="1021"/>
      <c r="D741" s="1021"/>
      <c r="E741" s="1022"/>
      <c r="F741" s="1022"/>
      <c r="G741" s="1023"/>
      <c r="H741" s="1021"/>
      <c r="I741" s="1024"/>
      <c r="J741" s="1024"/>
      <c r="K741" s="1024"/>
      <c r="L741" s="1021"/>
      <c r="M741" s="1021"/>
      <c r="N741" s="1025"/>
      <c r="O741" s="1026"/>
      <c r="P741" s="1128"/>
    </row>
    <row r="742" spans="1:17" ht="17.25" thickBot="1" x14ac:dyDescent="0.35">
      <c r="A742" s="1020"/>
      <c r="B742" s="1389" t="s">
        <v>343</v>
      </c>
      <c r="C742" s="1390"/>
      <c r="D742" s="1390"/>
      <c r="E742" s="1390"/>
      <c r="F742" s="1390"/>
      <c r="G742" s="1391"/>
      <c r="H742" s="1021"/>
      <c r="I742" s="1024"/>
      <c r="J742" s="1024"/>
      <c r="K742" s="1024"/>
      <c r="L742" s="1021"/>
      <c r="M742" s="1021"/>
      <c r="N742" s="1025"/>
      <c r="O742" s="1026"/>
      <c r="P742" s="1128"/>
    </row>
    <row r="743" spans="1:17" ht="16.5" x14ac:dyDescent="0.3">
      <c r="A743" s="1020"/>
      <c r="B743" s="1042" t="s">
        <v>49</v>
      </c>
      <c r="C743" s="1406" t="s">
        <v>341</v>
      </c>
      <c r="D743" s="1407"/>
      <c r="E743" s="1041" t="s">
        <v>380</v>
      </c>
      <c r="F743" s="1042" t="s">
        <v>25</v>
      </c>
      <c r="G743" s="1043" t="s">
        <v>24</v>
      </c>
      <c r="H743" s="1044"/>
      <c r="I743" s="1039" t="s">
        <v>342</v>
      </c>
      <c r="J743" s="1040"/>
      <c r="K743" s="1156" t="s">
        <v>27</v>
      </c>
      <c r="L743" s="1045" t="s">
        <v>381</v>
      </c>
      <c r="M743" s="1021"/>
      <c r="N743" s="1025"/>
      <c r="O743" s="1026"/>
      <c r="P743" s="1128"/>
    </row>
    <row r="744" spans="1:17" ht="16.5" customHeight="1" x14ac:dyDescent="0.3">
      <c r="A744" s="1020"/>
      <c r="B744" s="1175">
        <v>1</v>
      </c>
      <c r="C744" s="1422" t="s">
        <v>497</v>
      </c>
      <c r="D744" s="1417"/>
      <c r="E744" s="1046">
        <f>I740</f>
        <v>60</v>
      </c>
      <c r="F744" s="1177">
        <v>0.04</v>
      </c>
      <c r="G744" s="1048" t="s">
        <v>360</v>
      </c>
      <c r="H744" s="1049"/>
      <c r="I744" s="1050">
        <f>IF(C744=0,0,VLOOKUP(C744,Tabla1[],3,FALSE))</f>
        <v>25</v>
      </c>
      <c r="J744" s="1051"/>
      <c r="K744" s="1157">
        <f>+F744*I744</f>
        <v>1</v>
      </c>
      <c r="L744" s="1052">
        <f>E744*I744</f>
        <v>1500</v>
      </c>
      <c r="M744" s="1021"/>
      <c r="N744" s="1025"/>
      <c r="O744" s="1026"/>
      <c r="P744" s="1128"/>
    </row>
    <row r="745" spans="1:17" ht="16.5" customHeight="1" x14ac:dyDescent="0.3">
      <c r="A745" s="1020"/>
      <c r="B745" s="1175">
        <v>2</v>
      </c>
      <c r="C745" s="1422" t="s">
        <v>499</v>
      </c>
      <c r="D745" s="1417"/>
      <c r="E745" s="1046">
        <f>I740*0.9</f>
        <v>54</v>
      </c>
      <c r="F745" s="1177">
        <v>0.02</v>
      </c>
      <c r="G745" s="1048" t="str">
        <f>IF(C745=0,0,VLOOKUP(C745,Tabla1[],2,FALSE))</f>
        <v>Unidad</v>
      </c>
      <c r="H745" s="1049"/>
      <c r="I745" s="1050">
        <f>IF(C745=0,0,VLOOKUP(C745,Tabla1[],3,FALSE))</f>
        <v>50</v>
      </c>
      <c r="J745" s="1051"/>
      <c r="K745" s="1157">
        <f t="shared" ref="K745:K750" si="102">+F745*I745</f>
        <v>1</v>
      </c>
      <c r="L745" s="1052">
        <f t="shared" ref="L745:L750" si="103">E745*I745</f>
        <v>2700</v>
      </c>
      <c r="M745" s="1021"/>
      <c r="N745" s="1025"/>
      <c r="O745" s="1026"/>
      <c r="P745" s="1128"/>
    </row>
    <row r="746" spans="1:17" ht="16.5" x14ac:dyDescent="0.3">
      <c r="A746" s="1020"/>
      <c r="B746" s="1175">
        <v>3</v>
      </c>
      <c r="C746" s="1422" t="s">
        <v>663</v>
      </c>
      <c r="D746" s="1417"/>
      <c r="E746" s="1046">
        <f>I740*0.04</f>
        <v>2.4</v>
      </c>
      <c r="F746" s="1177">
        <v>0.01</v>
      </c>
      <c r="G746" s="1048" t="str">
        <f>IF(C746=0,0,VLOOKUP(C746,Tabla1[],2,FALSE))</f>
        <v>Cubeta</v>
      </c>
      <c r="H746" s="1049"/>
      <c r="I746" s="1050">
        <f>IF(C746=0,0,VLOOKUP(C746,Tabla1[],3,FALSE))</f>
        <v>1500</v>
      </c>
      <c r="J746" s="1051"/>
      <c r="K746" s="1157">
        <f t="shared" si="102"/>
        <v>15</v>
      </c>
      <c r="L746" s="1052">
        <f t="shared" si="103"/>
        <v>3600</v>
      </c>
      <c r="M746" s="1021"/>
      <c r="N746" s="1025"/>
      <c r="O746" s="1026"/>
      <c r="P746" s="1128"/>
    </row>
    <row r="747" spans="1:17" ht="16.5" x14ac:dyDescent="0.3">
      <c r="A747" s="1020"/>
      <c r="B747" s="1175">
        <v>4</v>
      </c>
      <c r="C747" s="1422" t="s">
        <v>470</v>
      </c>
      <c r="D747" s="1417"/>
      <c r="E747" s="1046"/>
      <c r="F747" s="1177">
        <v>0.02</v>
      </c>
      <c r="G747" s="1048" t="str">
        <f>IF(C747=0,0,VLOOKUP(C747,Tabla1[],2,FALSE))</f>
        <v>Unidad</v>
      </c>
      <c r="H747" s="1049"/>
      <c r="I747" s="1050">
        <f>IF(C747=0,0,VLOOKUP(C747,Tabla1[],3,FALSE))</f>
        <v>50</v>
      </c>
      <c r="J747" s="1051"/>
      <c r="K747" s="1157">
        <f t="shared" si="102"/>
        <v>1</v>
      </c>
      <c r="L747" s="1052">
        <f t="shared" si="103"/>
        <v>0</v>
      </c>
      <c r="M747" s="1021"/>
      <c r="N747" s="1025"/>
      <c r="O747" s="1026"/>
      <c r="P747" s="1128"/>
    </row>
    <row r="748" spans="1:17" ht="16.5" x14ac:dyDescent="0.3">
      <c r="A748" s="1020"/>
      <c r="B748" s="1175">
        <v>5</v>
      </c>
      <c r="C748" s="1422" t="s">
        <v>756</v>
      </c>
      <c r="D748" s="1417"/>
      <c r="E748" s="1046"/>
      <c r="F748" s="1177">
        <v>0.04</v>
      </c>
      <c r="G748" s="1048" t="str">
        <f>IF(C748=0,0,VLOOKUP(C748,Tabla1[],2,FALSE))</f>
        <v>Libra</v>
      </c>
      <c r="H748" s="1049"/>
      <c r="I748" s="1050">
        <f>IF(C748=0,0,VLOOKUP(C748,Tabla1[],3,FALSE))</f>
        <v>25</v>
      </c>
      <c r="J748" s="1051"/>
      <c r="K748" s="1157">
        <f t="shared" si="102"/>
        <v>1</v>
      </c>
      <c r="L748" s="1052">
        <f t="shared" si="103"/>
        <v>0</v>
      </c>
      <c r="M748" s="1021"/>
      <c r="N748" s="1025"/>
      <c r="O748" s="1026"/>
      <c r="P748" s="1128"/>
    </row>
    <row r="749" spans="1:17" ht="16.5" x14ac:dyDescent="0.3">
      <c r="A749" s="1020"/>
      <c r="B749" s="1175">
        <v>6</v>
      </c>
      <c r="C749" s="1417" t="s">
        <v>689</v>
      </c>
      <c r="D749" s="1420"/>
      <c r="E749" s="1046"/>
      <c r="F749" s="1177">
        <v>0.04</v>
      </c>
      <c r="G749" s="1048" t="str">
        <f>IF(C749=0,0,VLOOKUP(C749,Tabla1[],2,FALSE))</f>
        <v>Unidad</v>
      </c>
      <c r="H749" s="1049"/>
      <c r="I749" s="1050">
        <f>IF(C749=0,0,VLOOKUP(C749,Tabla1[],3,FALSE))</f>
        <v>100</v>
      </c>
      <c r="J749" s="1051"/>
      <c r="K749" s="1157">
        <f t="shared" si="102"/>
        <v>4</v>
      </c>
      <c r="L749" s="1052">
        <f t="shared" si="103"/>
        <v>0</v>
      </c>
      <c r="M749" s="1021"/>
      <c r="N749" s="1025"/>
      <c r="O749" s="1026"/>
      <c r="P749" s="1128"/>
    </row>
    <row r="750" spans="1:17" ht="16.5" x14ac:dyDescent="0.3">
      <c r="A750" s="1020"/>
      <c r="B750" s="1175">
        <v>7</v>
      </c>
      <c r="C750" s="1417" t="s">
        <v>641</v>
      </c>
      <c r="D750" s="1420"/>
      <c r="E750" s="1046"/>
      <c r="F750" s="1177">
        <v>0.02</v>
      </c>
      <c r="G750" s="1048" t="str">
        <f>IF(C750=0,0,VLOOKUP(C750,Tabla1[],2,FALSE))</f>
        <v>Unidad</v>
      </c>
      <c r="H750" s="1049"/>
      <c r="I750" s="1050">
        <f>IF(C750=0,0,VLOOKUP(C750,Tabla1[],3,FALSE))</f>
        <v>50</v>
      </c>
      <c r="J750" s="1051"/>
      <c r="K750" s="1157">
        <f t="shared" si="102"/>
        <v>1</v>
      </c>
      <c r="L750" s="1052">
        <f t="shared" si="103"/>
        <v>0</v>
      </c>
      <c r="M750" s="1021"/>
      <c r="N750" s="1025"/>
      <c r="O750" s="1026"/>
      <c r="P750" s="1128"/>
    </row>
    <row r="751" spans="1:17" ht="17.25" thickBot="1" x14ac:dyDescent="0.35">
      <c r="A751" s="1020"/>
      <c r="B751" s="1022"/>
      <c r="C751" s="1021"/>
      <c r="D751" s="1021"/>
      <c r="E751" s="1022"/>
      <c r="F751" s="1022"/>
      <c r="G751" s="1023"/>
      <c r="H751" s="1021"/>
      <c r="I751" s="1024"/>
      <c r="J751" s="1024"/>
      <c r="K751" s="1024"/>
      <c r="L751" s="1021"/>
      <c r="M751" s="1021"/>
      <c r="N751" s="1025"/>
      <c r="O751" s="1026"/>
      <c r="P751" s="1128"/>
    </row>
    <row r="752" spans="1:17" ht="17.25" thickBot="1" x14ac:dyDescent="0.35">
      <c r="A752" s="1020"/>
      <c r="B752" s="1022"/>
      <c r="C752" s="1021"/>
      <c r="D752" s="1021"/>
      <c r="E752" s="1022"/>
      <c r="F752" s="1408" t="s">
        <v>344</v>
      </c>
      <c r="G752" s="1409"/>
      <c r="H752" s="1409"/>
      <c r="I752" s="1410"/>
      <c r="J752" s="1024"/>
      <c r="K752" s="1158">
        <f>+SUM(K744:K750)</f>
        <v>24</v>
      </c>
      <c r="L752" s="1055">
        <f>+SUM(L744:L750)</f>
        <v>7800</v>
      </c>
      <c r="M752" s="1021"/>
      <c r="N752" s="1025"/>
      <c r="O752" s="1026"/>
      <c r="P752" s="1128"/>
    </row>
    <row r="753" spans="1:16" s="1131" customFormat="1" ht="17.25" thickBot="1" x14ac:dyDescent="0.35">
      <c r="A753" s="1020"/>
      <c r="B753" s="1022"/>
      <c r="C753" s="1021"/>
      <c r="D753" s="1021"/>
      <c r="E753" s="1022"/>
      <c r="F753" s="1022"/>
      <c r="G753" s="1023"/>
      <c r="H753" s="1021"/>
      <c r="I753" s="1024"/>
      <c r="J753" s="1024"/>
      <c r="K753" s="1024"/>
      <c r="L753" s="1021"/>
      <c r="M753" s="1021"/>
      <c r="N753" s="1025"/>
      <c r="O753" s="1026"/>
      <c r="P753" s="1128"/>
    </row>
    <row r="754" spans="1:16" s="1131" customFormat="1" ht="17.25" thickBot="1" x14ac:dyDescent="0.35">
      <c r="A754" s="1020"/>
      <c r="B754" s="1389" t="s">
        <v>382</v>
      </c>
      <c r="C754" s="1390"/>
      <c r="D754" s="1390"/>
      <c r="E754" s="1390"/>
      <c r="F754" s="1390"/>
      <c r="G754" s="1391"/>
      <c r="H754" s="1021"/>
      <c r="I754" s="1024"/>
      <c r="J754" s="1024"/>
      <c r="K754" s="1024"/>
      <c r="L754" s="1021"/>
      <c r="M754" s="1021"/>
      <c r="N754" s="1025"/>
      <c r="O754" s="1026"/>
      <c r="P754" s="1128"/>
    </row>
    <row r="755" spans="1:16" s="1131" customFormat="1" ht="16.5" x14ac:dyDescent="0.3">
      <c r="A755" s="1020"/>
      <c r="B755" s="1056" t="s">
        <v>49</v>
      </c>
      <c r="C755" s="1392" t="s">
        <v>341</v>
      </c>
      <c r="D755" s="1393"/>
      <c r="E755" s="1041" t="s">
        <v>380</v>
      </c>
      <c r="F755" s="1056" t="s">
        <v>25</v>
      </c>
      <c r="G755" s="1043" t="s">
        <v>24</v>
      </c>
      <c r="H755" s="1038"/>
      <c r="I755" s="1039" t="s">
        <v>342</v>
      </c>
      <c r="J755" s="1040"/>
      <c r="K755" s="1039" t="s">
        <v>27</v>
      </c>
      <c r="L755" s="1045" t="s">
        <v>381</v>
      </c>
      <c r="M755" s="1021"/>
      <c r="N755" s="1025"/>
      <c r="O755" s="1026"/>
      <c r="P755" s="1128"/>
    </row>
    <row r="756" spans="1:16" s="1131" customFormat="1" ht="16.5" x14ac:dyDescent="0.3">
      <c r="A756" s="1020"/>
      <c r="B756" s="1060"/>
      <c r="C756" s="1382"/>
      <c r="D756" s="1383"/>
      <c r="E756" s="1046"/>
      <c r="F756" s="1047"/>
      <c r="G756" s="1048"/>
      <c r="H756" s="1049"/>
      <c r="I756" s="1050">
        <f>IF(C756=0,0,VLOOKUP(C756,Tabla3[],3,FALSE))</f>
        <v>0</v>
      </c>
      <c r="J756" s="1024"/>
      <c r="K756" s="1157">
        <f>+F756*I756</f>
        <v>0</v>
      </c>
      <c r="L756" s="1052">
        <f>E756*I756</f>
        <v>0</v>
      </c>
      <c r="M756" s="1021"/>
      <c r="N756" s="1025"/>
      <c r="O756" s="1026"/>
      <c r="P756" s="1128"/>
    </row>
    <row r="757" spans="1:16" s="1131" customFormat="1" ht="16.5" x14ac:dyDescent="0.3">
      <c r="A757" s="1020"/>
      <c r="B757" s="1060"/>
      <c r="C757" s="1382"/>
      <c r="D757" s="1383"/>
      <c r="E757" s="1057"/>
      <c r="F757" s="1053"/>
      <c r="G757" s="1054"/>
      <c r="H757" s="1021"/>
      <c r="I757" s="1050">
        <f>IF(C757=0,0,VLOOKUP(C757,Tabla3[],3,FALSE))</f>
        <v>0</v>
      </c>
      <c r="J757" s="1024"/>
      <c r="K757" s="1157">
        <f t="shared" ref="K757:K759" si="104">+F757*I757</f>
        <v>0</v>
      </c>
      <c r="L757" s="1052">
        <f t="shared" ref="L757:L759" si="105">E757*I757</f>
        <v>0</v>
      </c>
      <c r="M757" s="1021"/>
      <c r="N757" s="1025"/>
      <c r="O757" s="1026"/>
      <c r="P757" s="1128"/>
    </row>
    <row r="758" spans="1:16" s="1131" customFormat="1" ht="16.5" x14ac:dyDescent="0.3">
      <c r="A758" s="1020"/>
      <c r="B758" s="1060"/>
      <c r="C758" s="1382"/>
      <c r="D758" s="1383"/>
      <c r="E758" s="1057"/>
      <c r="F758" s="1053"/>
      <c r="G758" s="1054"/>
      <c r="H758" s="1021"/>
      <c r="I758" s="1050">
        <f>IF(C758=0,0,VLOOKUP(C758,Tabla3[],3,FALSE))</f>
        <v>0</v>
      </c>
      <c r="J758" s="1024"/>
      <c r="K758" s="1157">
        <f t="shared" si="104"/>
        <v>0</v>
      </c>
      <c r="L758" s="1052">
        <f t="shared" si="105"/>
        <v>0</v>
      </c>
      <c r="M758" s="1021"/>
      <c r="N758" s="1025"/>
      <c r="O758" s="1026"/>
      <c r="P758" s="1128"/>
    </row>
    <row r="759" spans="1:16" s="1131" customFormat="1" ht="16.5" x14ac:dyDescent="0.3">
      <c r="A759" s="1020"/>
      <c r="B759" s="1060"/>
      <c r="C759" s="1384"/>
      <c r="D759" s="1385"/>
      <c r="E759" s="1057"/>
      <c r="F759" s="1053"/>
      <c r="G759" s="1054"/>
      <c r="H759" s="1021"/>
      <c r="I759" s="1050">
        <f>IF(C759=0,0,VLOOKUP(C759,Tabla3[],3,FALSE))</f>
        <v>0</v>
      </c>
      <c r="J759" s="1024"/>
      <c r="K759" s="1157">
        <f t="shared" si="104"/>
        <v>0</v>
      </c>
      <c r="L759" s="1052">
        <f t="shared" si="105"/>
        <v>0</v>
      </c>
      <c r="M759" s="1021"/>
      <c r="N759" s="1025"/>
      <c r="O759" s="1026"/>
      <c r="P759" s="1128"/>
    </row>
    <row r="760" spans="1:16" s="1131" customFormat="1" ht="17.25" thickBot="1" x14ac:dyDescent="0.35">
      <c r="A760" s="1020"/>
      <c r="B760" s="1022"/>
      <c r="C760" s="1021"/>
      <c r="D760" s="1021"/>
      <c r="E760" s="1022"/>
      <c r="F760" s="1022"/>
      <c r="G760" s="1023"/>
      <c r="H760" s="1021"/>
      <c r="I760" s="1024"/>
      <c r="J760" s="1024"/>
      <c r="K760" s="1024"/>
      <c r="L760" s="1021"/>
      <c r="M760" s="1021"/>
      <c r="N760" s="1025"/>
      <c r="O760" s="1026"/>
      <c r="P760" s="1128"/>
    </row>
    <row r="761" spans="1:16" s="1131" customFormat="1" ht="17.25" thickBot="1" x14ac:dyDescent="0.35">
      <c r="A761" s="1020"/>
      <c r="B761" s="1022"/>
      <c r="C761" s="1021"/>
      <c r="D761" s="1021"/>
      <c r="E761" s="1022"/>
      <c r="F761" s="1408" t="s">
        <v>387</v>
      </c>
      <c r="G761" s="1409"/>
      <c r="H761" s="1409"/>
      <c r="I761" s="1410"/>
      <c r="J761" s="1024"/>
      <c r="K761" s="1158">
        <f>+SUM(K756:K759)</f>
        <v>0</v>
      </c>
      <c r="L761" s="1055">
        <f>+SUM(L756:L759)</f>
        <v>0</v>
      </c>
      <c r="M761" s="1021"/>
      <c r="N761" s="1025"/>
      <c r="O761" s="1026"/>
      <c r="P761" s="1128"/>
    </row>
    <row r="762" spans="1:16" s="1131" customFormat="1" ht="17.25" thickBot="1" x14ac:dyDescent="0.35">
      <c r="A762" s="1020"/>
      <c r="B762" s="1022"/>
      <c r="C762" s="1021"/>
      <c r="D762" s="1021"/>
      <c r="E762" s="1022"/>
      <c r="F762" s="1022"/>
      <c r="G762" s="1023"/>
      <c r="H762" s="1021"/>
      <c r="I762" s="1024"/>
      <c r="J762" s="1024"/>
      <c r="K762" s="1024"/>
      <c r="L762" s="1021"/>
      <c r="M762" s="1021"/>
      <c r="N762" s="1025"/>
      <c r="O762" s="1026"/>
      <c r="P762" s="1128"/>
    </row>
    <row r="763" spans="1:16" s="1131" customFormat="1" ht="17.25" thickBot="1" x14ac:dyDescent="0.35">
      <c r="A763" s="1020"/>
      <c r="B763" s="1389" t="s">
        <v>345</v>
      </c>
      <c r="C763" s="1390"/>
      <c r="D763" s="1390"/>
      <c r="E763" s="1390"/>
      <c r="F763" s="1390"/>
      <c r="G763" s="1391"/>
      <c r="H763" s="1021"/>
      <c r="I763" s="1024"/>
      <c r="J763" s="1024"/>
      <c r="K763" s="1024"/>
      <c r="L763" s="1021"/>
      <c r="M763" s="1021"/>
      <c r="N763" s="1025"/>
      <c r="O763" s="1026"/>
      <c r="P763" s="1128"/>
    </row>
    <row r="764" spans="1:16" s="1131" customFormat="1" ht="16.5" x14ac:dyDescent="0.3">
      <c r="A764" s="1020"/>
      <c r="B764" s="1056" t="s">
        <v>49</v>
      </c>
      <c r="C764" s="1392" t="s">
        <v>341</v>
      </c>
      <c r="D764" s="1393"/>
      <c r="E764" s="1041" t="s">
        <v>380</v>
      </c>
      <c r="F764" s="1056" t="s">
        <v>25</v>
      </c>
      <c r="G764" s="1043" t="s">
        <v>24</v>
      </c>
      <c r="H764" s="1038"/>
      <c r="I764" s="1039" t="s">
        <v>342</v>
      </c>
      <c r="J764" s="1040"/>
      <c r="K764" s="1039" t="s">
        <v>27</v>
      </c>
      <c r="L764" s="1045" t="s">
        <v>381</v>
      </c>
      <c r="M764" s="1021"/>
      <c r="N764" s="1025"/>
      <c r="O764" s="1026"/>
      <c r="P764" s="1128"/>
    </row>
    <row r="765" spans="1:16" s="1131" customFormat="1" ht="16.5" customHeight="1" x14ac:dyDescent="0.3">
      <c r="A765" s="1020"/>
      <c r="B765" s="1060">
        <v>1</v>
      </c>
      <c r="C765" s="1420" t="s">
        <v>406</v>
      </c>
      <c r="D765" s="1420"/>
      <c r="E765" s="1046">
        <f>I740</f>
        <v>60</v>
      </c>
      <c r="F765" s="1047">
        <v>1</v>
      </c>
      <c r="G765" s="1048" t="str">
        <f>G744</f>
        <v>m²</v>
      </c>
      <c r="H765" s="1049"/>
      <c r="I765" s="1050">
        <v>21</v>
      </c>
      <c r="J765" s="1024"/>
      <c r="K765" s="1157">
        <f>+F765*I765</f>
        <v>21</v>
      </c>
      <c r="L765" s="1052">
        <f>E765*I765</f>
        <v>1260</v>
      </c>
      <c r="M765" s="1021"/>
      <c r="N765" s="1025"/>
      <c r="O765" s="1026"/>
      <c r="P765" s="1128"/>
    </row>
    <row r="766" spans="1:16" s="1131" customFormat="1" ht="16.5" x14ac:dyDescent="0.3">
      <c r="A766" s="1020"/>
      <c r="B766" s="1060"/>
      <c r="C766" s="1411"/>
      <c r="D766" s="1411"/>
      <c r="E766" s="1046"/>
      <c r="F766" s="1047"/>
      <c r="G766" s="1048"/>
      <c r="H766" s="1021"/>
      <c r="I766" s="1050">
        <f>IF(C766=0,0,VLOOKUP(C766,Tabla2[],3,FALSE))</f>
        <v>0</v>
      </c>
      <c r="J766" s="1024"/>
      <c r="K766" s="1157">
        <f>+F766*I766</f>
        <v>0</v>
      </c>
      <c r="L766" s="1052">
        <f t="shared" ref="L766:L767" si="106">E766*I766</f>
        <v>0</v>
      </c>
      <c r="M766" s="1021"/>
      <c r="N766" s="1025"/>
      <c r="O766" s="1026"/>
      <c r="P766" s="1128"/>
    </row>
    <row r="767" spans="1:16" s="1131" customFormat="1" ht="16.5" x14ac:dyDescent="0.3">
      <c r="A767" s="1020"/>
      <c r="B767" s="1060"/>
      <c r="C767" s="1412"/>
      <c r="D767" s="1412"/>
      <c r="E767" s="1046"/>
      <c r="F767" s="1053"/>
      <c r="G767" s="1048"/>
      <c r="H767" s="1021"/>
      <c r="I767" s="1050">
        <f>IF(C767=0,0,VLOOKUP(C767,Tabla2[],3,FALSE))</f>
        <v>0</v>
      </c>
      <c r="J767" s="1024"/>
      <c r="K767" s="1157">
        <f t="shared" ref="K767" si="107">+F767*I767</f>
        <v>0</v>
      </c>
      <c r="L767" s="1052">
        <f t="shared" si="106"/>
        <v>0</v>
      </c>
      <c r="M767" s="1021"/>
      <c r="N767" s="1025"/>
      <c r="O767" s="1026"/>
      <c r="P767" s="1128"/>
    </row>
    <row r="768" spans="1:16" s="1131" customFormat="1" ht="17.25" thickBot="1" x14ac:dyDescent="0.35">
      <c r="A768" s="1020"/>
      <c r="B768" s="1022"/>
      <c r="C768" s="1021"/>
      <c r="D768" s="1021"/>
      <c r="E768" s="1022"/>
      <c r="F768" s="1022"/>
      <c r="G768" s="1023"/>
      <c r="H768" s="1021"/>
      <c r="I768" s="1024"/>
      <c r="J768" s="1024"/>
      <c r="K768" s="1024"/>
      <c r="L768" s="1021"/>
      <c r="M768" s="1021"/>
      <c r="N768" s="1025"/>
      <c r="O768" s="1026"/>
      <c r="P768" s="1128"/>
    </row>
    <row r="769" spans="1:17" ht="17.25" thickBot="1" x14ac:dyDescent="0.35">
      <c r="A769" s="1020"/>
      <c r="B769" s="1022"/>
      <c r="C769" s="1021"/>
      <c r="D769" s="1021"/>
      <c r="E769" s="1022"/>
      <c r="F769" s="1408" t="s">
        <v>346</v>
      </c>
      <c r="G769" s="1409"/>
      <c r="H769" s="1409"/>
      <c r="I769" s="1410"/>
      <c r="J769" s="1024"/>
      <c r="K769" s="1158">
        <f>+SUM(K765:K767)</f>
        <v>21</v>
      </c>
      <c r="L769" s="1055">
        <f>+SUM(L765:L767)</f>
        <v>1260</v>
      </c>
      <c r="M769" s="1021"/>
      <c r="N769" s="1025"/>
      <c r="O769" s="1026"/>
      <c r="P769" s="1128"/>
    </row>
    <row r="770" spans="1:17" ht="16.5" x14ac:dyDescent="0.3">
      <c r="A770" s="1020"/>
      <c r="B770" s="1022"/>
      <c r="C770" s="1021"/>
      <c r="D770" s="1021"/>
      <c r="E770" s="1022"/>
      <c r="F770" s="1022"/>
      <c r="G770" s="1023"/>
      <c r="H770" s="1021"/>
      <c r="I770" s="1024"/>
      <c r="J770" s="1024"/>
      <c r="K770" s="1024"/>
      <c r="L770" s="1021"/>
      <c r="M770" s="1021"/>
      <c r="N770" s="1025"/>
      <c r="O770" s="1026"/>
      <c r="P770" s="1128"/>
    </row>
    <row r="771" spans="1:17" ht="15" customHeight="1" thickBot="1" x14ac:dyDescent="0.35">
      <c r="A771" s="1020"/>
      <c r="B771" s="1022"/>
      <c r="C771" s="1021"/>
      <c r="D771" s="1021"/>
      <c r="E771" s="1022"/>
      <c r="F771" s="1022"/>
      <c r="G771" s="1023"/>
      <c r="H771" s="1021"/>
      <c r="I771" s="1024"/>
      <c r="J771" s="1024"/>
      <c r="K771" s="1024"/>
      <c r="L771" s="1021"/>
      <c r="M771" s="1021"/>
      <c r="N771" s="1025"/>
      <c r="O771" s="1026"/>
      <c r="P771" s="1128"/>
    </row>
    <row r="772" spans="1:17" ht="17.25" thickBot="1" x14ac:dyDescent="0.35">
      <c r="A772" s="1020"/>
      <c r="B772" s="1022"/>
      <c r="C772" s="1021"/>
      <c r="D772" s="1021"/>
      <c r="E772" s="1022"/>
      <c r="F772" s="1408" t="s">
        <v>388</v>
      </c>
      <c r="G772" s="1409"/>
      <c r="H772" s="1409"/>
      <c r="I772" s="1410"/>
      <c r="J772" s="1024"/>
      <c r="K772" s="1158">
        <f>(+K752+K761+K769)</f>
        <v>45</v>
      </c>
      <c r="L772" s="1055">
        <f>(+L752+L761+L769)</f>
        <v>9060</v>
      </c>
      <c r="M772" s="1021"/>
      <c r="N772" s="1065"/>
      <c r="O772" s="1066"/>
      <c r="P772" s="1130"/>
    </row>
    <row r="773" spans="1:17" ht="7.5" customHeight="1" thickBot="1" x14ac:dyDescent="0.35">
      <c r="A773" s="1020"/>
      <c r="B773" s="1022"/>
      <c r="C773" s="1021"/>
      <c r="D773" s="1021"/>
      <c r="E773" s="1022"/>
      <c r="F773" s="1022"/>
      <c r="G773" s="1023"/>
      <c r="H773" s="1021"/>
      <c r="I773" s="1024"/>
      <c r="J773" s="1024"/>
      <c r="K773" s="1024"/>
      <c r="L773" s="1021"/>
      <c r="M773" s="1021"/>
      <c r="N773" s="1065"/>
      <c r="O773" s="1067"/>
      <c r="P773" s="1130"/>
    </row>
    <row r="774" spans="1:17" ht="17.25" thickBot="1" x14ac:dyDescent="0.35">
      <c r="A774" s="1020"/>
      <c r="B774" s="1022"/>
      <c r="C774" s="1021"/>
      <c r="D774" s="1021"/>
      <c r="E774" s="1022"/>
      <c r="F774" s="1408" t="s">
        <v>384</v>
      </c>
      <c r="G774" s="1409"/>
      <c r="H774" s="1409"/>
      <c r="I774" s="1410"/>
      <c r="J774" s="1024"/>
      <c r="K774" s="1158">
        <f>K772*$N$2</f>
        <v>18</v>
      </c>
      <c r="L774" s="1055">
        <f>L772*$N$2</f>
        <v>3624</v>
      </c>
      <c r="M774" s="1021"/>
      <c r="N774" s="1025"/>
      <c r="O774" s="1026"/>
      <c r="P774" s="1128"/>
    </row>
    <row r="775" spans="1:17" ht="7.5" customHeight="1" thickBot="1" x14ac:dyDescent="0.35">
      <c r="A775" s="1020"/>
      <c r="B775" s="1022"/>
      <c r="C775" s="1021"/>
      <c r="D775" s="1021"/>
      <c r="E775" s="1022"/>
      <c r="F775" s="1022"/>
      <c r="G775" s="1023"/>
      <c r="H775" s="1021"/>
      <c r="I775" s="1024"/>
      <c r="J775" s="1024"/>
      <c r="K775" s="1024"/>
      <c r="L775" s="1021"/>
      <c r="M775" s="1021"/>
      <c r="N775" s="1025"/>
      <c r="O775" s="1026"/>
      <c r="P775" s="1128"/>
    </row>
    <row r="776" spans="1:17" ht="17.25" thickBot="1" x14ac:dyDescent="0.35">
      <c r="A776" s="1020"/>
      <c r="B776" s="1022"/>
      <c r="C776" s="1021"/>
      <c r="D776" s="1021"/>
      <c r="E776" s="1022"/>
      <c r="F776" s="1408" t="s">
        <v>385</v>
      </c>
      <c r="G776" s="1409"/>
      <c r="H776" s="1409"/>
      <c r="I776" s="1410"/>
      <c r="J776" s="1024"/>
      <c r="K776" s="1158">
        <f>+K772+K774</f>
        <v>63</v>
      </c>
      <c r="L776" s="1055">
        <f>+L772+L774</f>
        <v>12684</v>
      </c>
      <c r="M776" s="1021"/>
      <c r="N776" s="1025"/>
      <c r="O776" s="1026"/>
      <c r="P776" s="1128"/>
    </row>
    <row r="777" spans="1:17" ht="17.25" thickBot="1" x14ac:dyDescent="0.35">
      <c r="A777" s="1020"/>
      <c r="B777" s="1022"/>
      <c r="C777" s="1021"/>
      <c r="D777" s="1021"/>
      <c r="E777" s="1022"/>
      <c r="F777" s="1061"/>
      <c r="G777" s="1062"/>
      <c r="H777" s="1063"/>
      <c r="I777" s="1064"/>
      <c r="J777" s="1024"/>
      <c r="K777" s="1159"/>
      <c r="L777" s="1068">
        <f>L776/I740</f>
        <v>211.4</v>
      </c>
      <c r="M777" s="1069">
        <f>(K776-L777)*I740</f>
        <v>-8904</v>
      </c>
      <c r="N777" s="1025"/>
      <c r="O777" s="1026"/>
      <c r="P777" s="1128"/>
    </row>
    <row r="781" spans="1:17" ht="16.5" x14ac:dyDescent="0.3">
      <c r="A781" s="1020"/>
      <c r="B781" s="1105" t="s">
        <v>379</v>
      </c>
      <c r="C781" s="1038"/>
      <c r="D781" s="1414" t="s">
        <v>341</v>
      </c>
      <c r="E781" s="1414"/>
      <c r="F781" s="1414"/>
      <c r="G781" s="1414"/>
      <c r="H781" s="1038"/>
      <c r="I781" s="1039" t="s">
        <v>25</v>
      </c>
      <c r="J781" s="1040"/>
      <c r="K781" s="1039" t="s">
        <v>24</v>
      </c>
      <c r="L781" s="1021"/>
      <c r="M781" s="1021"/>
      <c r="N781" s="1025"/>
      <c r="O781" s="1026"/>
      <c r="P781" s="1128"/>
    </row>
    <row r="782" spans="1:17" s="1037" customFormat="1" ht="30.75" customHeight="1" x14ac:dyDescent="0.25">
      <c r="A782" s="1033"/>
      <c r="B782" s="1074">
        <f>'(01)A. TRABAJO EXTRA.'!B128</f>
        <v>701.01</v>
      </c>
      <c r="C782" s="1034"/>
      <c r="D782" s="1400" t="str">
        <f>'(01)A. TRABAJO EXTRA.'!C128</f>
        <v>PUERTA DE METAL CON PIVOTE + CHAPA</v>
      </c>
      <c r="E782" s="1401"/>
      <c r="F782" s="1401"/>
      <c r="G782" s="1401"/>
      <c r="H782" s="1075"/>
      <c r="I782" s="1074">
        <f>'(01)A. TRABAJO EXTRA.'!G128</f>
        <v>3</v>
      </c>
      <c r="J782" s="1076"/>
      <c r="K782" s="1155" t="str">
        <f>'(01)A. TRABAJO EXTRA.'!F128</f>
        <v>Unidad</v>
      </c>
      <c r="L782" s="1034"/>
      <c r="M782" s="1034"/>
      <c r="N782" s="1035"/>
      <c r="O782" s="1036"/>
      <c r="P782" s="1129"/>
      <c r="Q782" s="1132"/>
    </row>
    <row r="783" spans="1:17" ht="17.25" thickBot="1" x14ac:dyDescent="0.35">
      <c r="A783" s="1020"/>
      <c r="B783" s="1022"/>
      <c r="C783" s="1021"/>
      <c r="D783" s="1021"/>
      <c r="E783" s="1022"/>
      <c r="F783" s="1022"/>
      <c r="G783" s="1023"/>
      <c r="H783" s="1021"/>
      <c r="I783" s="1024"/>
      <c r="J783" s="1024"/>
      <c r="K783" s="1024"/>
      <c r="L783" s="1021"/>
      <c r="M783" s="1021"/>
      <c r="N783" s="1025"/>
      <c r="O783" s="1026"/>
      <c r="P783" s="1128"/>
    </row>
    <row r="784" spans="1:17" ht="17.25" thickBot="1" x14ac:dyDescent="0.35">
      <c r="A784" s="1020"/>
      <c r="B784" s="1389" t="s">
        <v>343</v>
      </c>
      <c r="C784" s="1390"/>
      <c r="D784" s="1390"/>
      <c r="E784" s="1390"/>
      <c r="F784" s="1390"/>
      <c r="G784" s="1391"/>
      <c r="H784" s="1021"/>
      <c r="I784" s="1024"/>
      <c r="J784" s="1024"/>
      <c r="K784" s="1024"/>
      <c r="L784" s="1021"/>
      <c r="M784" s="1021"/>
      <c r="N784" s="1025"/>
      <c r="O784" s="1026"/>
      <c r="P784" s="1128"/>
    </row>
    <row r="785" spans="1:16" ht="16.5" x14ac:dyDescent="0.3">
      <c r="A785" s="1020"/>
      <c r="B785" s="1042" t="s">
        <v>49</v>
      </c>
      <c r="C785" s="1406" t="s">
        <v>341</v>
      </c>
      <c r="D785" s="1407"/>
      <c r="E785" s="1041" t="s">
        <v>380</v>
      </c>
      <c r="F785" s="1042" t="s">
        <v>25</v>
      </c>
      <c r="G785" s="1043" t="s">
        <v>24</v>
      </c>
      <c r="H785" s="1044"/>
      <c r="I785" s="1039" t="s">
        <v>342</v>
      </c>
      <c r="J785" s="1040"/>
      <c r="K785" s="1156" t="s">
        <v>27</v>
      </c>
      <c r="L785" s="1045" t="s">
        <v>381</v>
      </c>
      <c r="M785" s="1021"/>
      <c r="N785" s="1025"/>
      <c r="O785" s="1026"/>
      <c r="P785" s="1128"/>
    </row>
    <row r="786" spans="1:16" ht="16.5" x14ac:dyDescent="0.3">
      <c r="A786" s="1020"/>
      <c r="B786" s="1060"/>
      <c r="C786" s="1402"/>
      <c r="D786" s="1403"/>
      <c r="E786" s="1046"/>
      <c r="F786" s="1047"/>
      <c r="G786" s="1048"/>
      <c r="H786" s="1049"/>
      <c r="I786" s="1050">
        <v>9</v>
      </c>
      <c r="J786" s="1051"/>
      <c r="K786" s="1157">
        <f>+F786*I786</f>
        <v>0</v>
      </c>
      <c r="L786" s="1052">
        <f>E786*I786</f>
        <v>0</v>
      </c>
      <c r="M786" s="1021"/>
      <c r="N786" s="1025"/>
      <c r="O786" s="1026"/>
      <c r="P786" s="1128"/>
    </row>
    <row r="787" spans="1:16" ht="16.5" x14ac:dyDescent="0.3">
      <c r="A787" s="1020"/>
      <c r="B787" s="1060"/>
      <c r="C787" s="1415"/>
      <c r="D787" s="1405"/>
      <c r="E787" s="1046"/>
      <c r="F787" s="1047"/>
      <c r="G787" s="1048"/>
      <c r="H787" s="1049"/>
      <c r="I787" s="1050">
        <f>IF(C787=0,0,VLOOKUP(C787,Tabla1[],3,FALSE))</f>
        <v>0</v>
      </c>
      <c r="J787" s="1051"/>
      <c r="K787" s="1157">
        <f t="shared" ref="K787:K796" si="108">+F787*I787</f>
        <v>0</v>
      </c>
      <c r="L787" s="1052">
        <f t="shared" ref="L787:L796" si="109">E787*I787</f>
        <v>0</v>
      </c>
      <c r="M787" s="1021"/>
      <c r="N787" s="1025"/>
      <c r="O787" s="1026"/>
      <c r="P787" s="1128"/>
    </row>
    <row r="788" spans="1:16" ht="16.5" x14ac:dyDescent="0.3">
      <c r="A788" s="1020"/>
      <c r="B788" s="1060"/>
      <c r="C788" s="1404"/>
      <c r="D788" s="1405"/>
      <c r="E788" s="1046"/>
      <c r="F788" s="1047"/>
      <c r="G788" s="1048"/>
      <c r="H788" s="1049"/>
      <c r="I788" s="1050">
        <f>IF(C788=0,0,VLOOKUP(C788,Tabla1[],3,FALSE))</f>
        <v>0</v>
      </c>
      <c r="J788" s="1051"/>
      <c r="K788" s="1157">
        <f t="shared" si="108"/>
        <v>0</v>
      </c>
      <c r="L788" s="1052">
        <f t="shared" si="109"/>
        <v>0</v>
      </c>
      <c r="M788" s="1021"/>
      <c r="N788" s="1025"/>
      <c r="O788" s="1026"/>
      <c r="P788" s="1128"/>
    </row>
    <row r="789" spans="1:16" ht="16.5" x14ac:dyDescent="0.3">
      <c r="A789" s="1020"/>
      <c r="B789" s="1060"/>
      <c r="C789" s="1411"/>
      <c r="D789" s="1411"/>
      <c r="E789" s="1046"/>
      <c r="F789" s="1047"/>
      <c r="G789" s="1048"/>
      <c r="H789" s="1049"/>
      <c r="I789" s="1050">
        <f>IF(C789=0,0,VLOOKUP(C789,Tabla1[],3,FALSE))</f>
        <v>0</v>
      </c>
      <c r="J789" s="1051"/>
      <c r="K789" s="1157">
        <f t="shared" si="108"/>
        <v>0</v>
      </c>
      <c r="L789" s="1052">
        <f t="shared" si="109"/>
        <v>0</v>
      </c>
      <c r="M789" s="1021"/>
      <c r="N789" s="1025"/>
      <c r="O789" s="1026"/>
      <c r="P789" s="1128"/>
    </row>
    <row r="790" spans="1:16" ht="16.5" x14ac:dyDescent="0.3">
      <c r="A790" s="1020"/>
      <c r="B790" s="1060"/>
      <c r="C790" s="1413"/>
      <c r="D790" s="1413"/>
      <c r="E790" s="1046"/>
      <c r="F790" s="1047"/>
      <c r="G790" s="1048"/>
      <c r="H790" s="1049"/>
      <c r="I790" s="1050">
        <f>IF(C790=0,0,VLOOKUP(C790,Tabla1[],3,FALSE))</f>
        <v>0</v>
      </c>
      <c r="J790" s="1051"/>
      <c r="K790" s="1157">
        <f t="shared" si="108"/>
        <v>0</v>
      </c>
      <c r="L790" s="1052">
        <f t="shared" si="109"/>
        <v>0</v>
      </c>
      <c r="M790" s="1021"/>
      <c r="N790" s="1025"/>
      <c r="O790" s="1026"/>
      <c r="P790" s="1128"/>
    </row>
    <row r="791" spans="1:16" ht="16.5" x14ac:dyDescent="0.3">
      <c r="A791" s="1020"/>
      <c r="B791" s="1060"/>
      <c r="C791" s="1413"/>
      <c r="D791" s="1413"/>
      <c r="E791" s="1046"/>
      <c r="F791" s="1047"/>
      <c r="G791" s="1048"/>
      <c r="H791" s="1049"/>
      <c r="I791" s="1050">
        <f>IF(C791=0,0,VLOOKUP(C791,Tabla1[],3,FALSE))</f>
        <v>0</v>
      </c>
      <c r="J791" s="1051"/>
      <c r="K791" s="1157">
        <f t="shared" si="108"/>
        <v>0</v>
      </c>
      <c r="L791" s="1052">
        <f t="shared" si="109"/>
        <v>0</v>
      </c>
      <c r="M791" s="1021"/>
      <c r="N791" s="1025"/>
      <c r="O791" s="1026"/>
      <c r="P791" s="1128"/>
    </row>
    <row r="792" spans="1:16" ht="16.5" x14ac:dyDescent="0.3">
      <c r="A792" s="1020"/>
      <c r="B792" s="1060"/>
      <c r="C792" s="1413"/>
      <c r="D792" s="1413"/>
      <c r="E792" s="1046"/>
      <c r="F792" s="1047"/>
      <c r="G792" s="1048"/>
      <c r="H792" s="1049"/>
      <c r="I792" s="1050">
        <f>IF(C792=0,0,VLOOKUP(C792,Tabla1[],3,FALSE))</f>
        <v>0</v>
      </c>
      <c r="J792" s="1051"/>
      <c r="K792" s="1157">
        <f t="shared" si="108"/>
        <v>0</v>
      </c>
      <c r="L792" s="1052">
        <f t="shared" si="109"/>
        <v>0</v>
      </c>
      <c r="M792" s="1021"/>
      <c r="N792" s="1025"/>
      <c r="O792" s="1026"/>
      <c r="P792" s="1128"/>
    </row>
    <row r="793" spans="1:16" ht="16.5" x14ac:dyDescent="0.3">
      <c r="A793" s="1020"/>
      <c r="B793" s="1060"/>
      <c r="C793" s="1413"/>
      <c r="D793" s="1413"/>
      <c r="E793" s="1046"/>
      <c r="F793" s="1047"/>
      <c r="G793" s="1048"/>
      <c r="H793" s="1049"/>
      <c r="I793" s="1050">
        <f>IF(C793=0,0,VLOOKUP(C793,Tabla1[],3,FALSE))</f>
        <v>0</v>
      </c>
      <c r="J793" s="1051"/>
      <c r="K793" s="1157">
        <f t="shared" si="108"/>
        <v>0</v>
      </c>
      <c r="L793" s="1052">
        <f t="shared" si="109"/>
        <v>0</v>
      </c>
      <c r="M793" s="1021"/>
      <c r="N793" s="1025"/>
      <c r="O793" s="1026"/>
      <c r="P793" s="1128"/>
    </row>
    <row r="794" spans="1:16" ht="16.5" x14ac:dyDescent="0.3">
      <c r="A794" s="1020"/>
      <c r="B794" s="1060"/>
      <c r="C794" s="1413"/>
      <c r="D794" s="1413"/>
      <c r="E794" s="1046"/>
      <c r="F794" s="1047"/>
      <c r="G794" s="1048"/>
      <c r="H794" s="1049"/>
      <c r="I794" s="1050">
        <f>IF(C794=0,0,VLOOKUP(C794,Tabla1[],3,FALSE))</f>
        <v>0</v>
      </c>
      <c r="J794" s="1051"/>
      <c r="K794" s="1157">
        <f t="shared" si="108"/>
        <v>0</v>
      </c>
      <c r="L794" s="1052">
        <f t="shared" si="109"/>
        <v>0</v>
      </c>
      <c r="M794" s="1021"/>
      <c r="N794" s="1025"/>
      <c r="O794" s="1026"/>
      <c r="P794" s="1128"/>
    </row>
    <row r="795" spans="1:16" s="1131" customFormat="1" ht="16.5" x14ac:dyDescent="0.3">
      <c r="A795" s="1020"/>
      <c r="B795" s="1060"/>
      <c r="C795" s="1413"/>
      <c r="D795" s="1413"/>
      <c r="E795" s="1046"/>
      <c r="F795" s="1047"/>
      <c r="G795" s="1048"/>
      <c r="H795" s="1049"/>
      <c r="I795" s="1050">
        <f>IF(C795=0,0,VLOOKUP(C795,Tabla1[],3,FALSE))</f>
        <v>0</v>
      </c>
      <c r="J795" s="1051"/>
      <c r="K795" s="1157">
        <f t="shared" si="108"/>
        <v>0</v>
      </c>
      <c r="L795" s="1052">
        <f t="shared" si="109"/>
        <v>0</v>
      </c>
      <c r="M795" s="1021"/>
      <c r="N795" s="1025"/>
      <c r="O795" s="1026"/>
      <c r="P795" s="1128"/>
    </row>
    <row r="796" spans="1:16" s="1131" customFormat="1" ht="16.5" x14ac:dyDescent="0.3">
      <c r="A796" s="1020"/>
      <c r="B796" s="1060"/>
      <c r="C796" s="1413"/>
      <c r="D796" s="1413"/>
      <c r="E796" s="1046"/>
      <c r="F796" s="1047"/>
      <c r="G796" s="1048"/>
      <c r="H796" s="1049"/>
      <c r="I796" s="1050">
        <f>IF(C796=0,0,VLOOKUP(C796,Tabla1[],3,FALSE))</f>
        <v>0</v>
      </c>
      <c r="J796" s="1051"/>
      <c r="K796" s="1157">
        <f t="shared" si="108"/>
        <v>0</v>
      </c>
      <c r="L796" s="1052">
        <f t="shared" si="109"/>
        <v>0</v>
      </c>
      <c r="M796" s="1021"/>
      <c r="N796" s="1025"/>
      <c r="O796" s="1026"/>
      <c r="P796" s="1128"/>
    </row>
    <row r="797" spans="1:16" s="1131" customFormat="1" ht="17.25" thickBot="1" x14ac:dyDescent="0.35">
      <c r="A797" s="1020"/>
      <c r="B797" s="1022"/>
      <c r="C797" s="1021"/>
      <c r="D797" s="1021"/>
      <c r="E797" s="1022"/>
      <c r="F797" s="1022"/>
      <c r="G797" s="1023"/>
      <c r="H797" s="1021"/>
      <c r="I797" s="1024"/>
      <c r="J797" s="1024"/>
      <c r="K797" s="1024"/>
      <c r="L797" s="1021"/>
      <c r="M797" s="1021"/>
      <c r="N797" s="1025"/>
      <c r="O797" s="1026"/>
      <c r="P797" s="1128"/>
    </row>
    <row r="798" spans="1:16" s="1131" customFormat="1" ht="17.25" thickBot="1" x14ac:dyDescent="0.35">
      <c r="A798" s="1020"/>
      <c r="B798" s="1022"/>
      <c r="C798" s="1021"/>
      <c r="D798" s="1021"/>
      <c r="E798" s="1022"/>
      <c r="F798" s="1408" t="s">
        <v>344</v>
      </c>
      <c r="G798" s="1409"/>
      <c r="H798" s="1409"/>
      <c r="I798" s="1410"/>
      <c r="J798" s="1024"/>
      <c r="K798" s="1158">
        <f>+SUM(K786:K796)</f>
        <v>0</v>
      </c>
      <c r="L798" s="1055">
        <f>+SUM(L786:L796)</f>
        <v>0</v>
      </c>
      <c r="M798" s="1021"/>
      <c r="N798" s="1025"/>
      <c r="O798" s="1026"/>
      <c r="P798" s="1128"/>
    </row>
    <row r="799" spans="1:16" s="1131" customFormat="1" ht="17.25" thickBot="1" x14ac:dyDescent="0.35">
      <c r="A799" s="1020"/>
      <c r="B799" s="1022"/>
      <c r="C799" s="1021"/>
      <c r="D799" s="1021"/>
      <c r="E799" s="1022"/>
      <c r="F799" s="1022"/>
      <c r="G799" s="1023"/>
      <c r="H799" s="1021"/>
      <c r="I799" s="1024"/>
      <c r="J799" s="1024"/>
      <c r="K799" s="1024"/>
      <c r="L799" s="1021"/>
      <c r="M799" s="1021"/>
      <c r="N799" s="1025"/>
      <c r="O799" s="1026"/>
      <c r="P799" s="1128"/>
    </row>
    <row r="800" spans="1:16" s="1131" customFormat="1" ht="17.25" thickBot="1" x14ac:dyDescent="0.35">
      <c r="A800" s="1020"/>
      <c r="B800" s="1389" t="s">
        <v>382</v>
      </c>
      <c r="C800" s="1390"/>
      <c r="D800" s="1390"/>
      <c r="E800" s="1390"/>
      <c r="F800" s="1390"/>
      <c r="G800" s="1391"/>
      <c r="H800" s="1021"/>
      <c r="I800" s="1024"/>
      <c r="J800" s="1024"/>
      <c r="K800" s="1024"/>
      <c r="L800" s="1021"/>
      <c r="M800" s="1021"/>
      <c r="N800" s="1025"/>
      <c r="O800" s="1026"/>
      <c r="P800" s="1128"/>
    </row>
    <row r="801" spans="1:16" s="1131" customFormat="1" ht="16.5" x14ac:dyDescent="0.3">
      <c r="A801" s="1020"/>
      <c r="B801" s="1056" t="s">
        <v>49</v>
      </c>
      <c r="C801" s="1392" t="s">
        <v>341</v>
      </c>
      <c r="D801" s="1393"/>
      <c r="E801" s="1041" t="s">
        <v>380</v>
      </c>
      <c r="F801" s="1056" t="s">
        <v>25</v>
      </c>
      <c r="G801" s="1043" t="s">
        <v>24</v>
      </c>
      <c r="H801" s="1038"/>
      <c r="I801" s="1039" t="s">
        <v>342</v>
      </c>
      <c r="J801" s="1040"/>
      <c r="K801" s="1039" t="s">
        <v>27</v>
      </c>
      <c r="L801" s="1045" t="s">
        <v>381</v>
      </c>
      <c r="M801" s="1021"/>
      <c r="N801" s="1025"/>
      <c r="O801" s="1026"/>
      <c r="P801" s="1128"/>
    </row>
    <row r="802" spans="1:16" s="1131" customFormat="1" ht="16.5" x14ac:dyDescent="0.3">
      <c r="A802" s="1020"/>
      <c r="B802" s="1060"/>
      <c r="C802" s="1382"/>
      <c r="D802" s="1383"/>
      <c r="E802" s="1046"/>
      <c r="F802" s="1047"/>
      <c r="G802" s="1048"/>
      <c r="H802" s="1049"/>
      <c r="I802" s="1050">
        <f>IF(C802=0,0,VLOOKUP(C802,Tabla3[],3,FALSE))</f>
        <v>0</v>
      </c>
      <c r="J802" s="1024"/>
      <c r="K802" s="1157">
        <f>+F802*I802</f>
        <v>0</v>
      </c>
      <c r="L802" s="1052">
        <f>E802*I802</f>
        <v>0</v>
      </c>
      <c r="M802" s="1021"/>
      <c r="N802" s="1025"/>
      <c r="O802" s="1026"/>
      <c r="P802" s="1128"/>
    </row>
    <row r="803" spans="1:16" s="1131" customFormat="1" ht="16.5" x14ac:dyDescent="0.3">
      <c r="A803" s="1020"/>
      <c r="B803" s="1060"/>
      <c r="C803" s="1382"/>
      <c r="D803" s="1383"/>
      <c r="E803" s="1057"/>
      <c r="F803" s="1053"/>
      <c r="G803" s="1054"/>
      <c r="H803" s="1021"/>
      <c r="I803" s="1050">
        <f>IF(C803=0,0,VLOOKUP(C803,Tabla3[],3,FALSE))</f>
        <v>0</v>
      </c>
      <c r="J803" s="1024"/>
      <c r="K803" s="1157">
        <f t="shared" ref="K803:K805" si="110">+F803*I803</f>
        <v>0</v>
      </c>
      <c r="L803" s="1052">
        <f t="shared" ref="L803:L805" si="111">E803*I803</f>
        <v>0</v>
      </c>
      <c r="M803" s="1021"/>
      <c r="N803" s="1025"/>
      <c r="O803" s="1026"/>
      <c r="P803" s="1128"/>
    </row>
    <row r="804" spans="1:16" s="1131" customFormat="1" ht="16.5" x14ac:dyDescent="0.3">
      <c r="A804" s="1020"/>
      <c r="B804" s="1060"/>
      <c r="C804" s="1382"/>
      <c r="D804" s="1383"/>
      <c r="E804" s="1057"/>
      <c r="F804" s="1053"/>
      <c r="G804" s="1054"/>
      <c r="H804" s="1021"/>
      <c r="I804" s="1050">
        <f>IF(C804=0,0,VLOOKUP(C804,Tabla3[],3,FALSE))</f>
        <v>0</v>
      </c>
      <c r="J804" s="1024"/>
      <c r="K804" s="1157">
        <f t="shared" si="110"/>
        <v>0</v>
      </c>
      <c r="L804" s="1052">
        <f t="shared" si="111"/>
        <v>0</v>
      </c>
      <c r="M804" s="1021"/>
      <c r="N804" s="1025"/>
      <c r="O804" s="1026"/>
      <c r="P804" s="1128"/>
    </row>
    <row r="805" spans="1:16" s="1131" customFormat="1" ht="16.5" x14ac:dyDescent="0.3">
      <c r="A805" s="1020"/>
      <c r="B805" s="1060"/>
      <c r="C805" s="1384"/>
      <c r="D805" s="1385"/>
      <c r="E805" s="1057"/>
      <c r="F805" s="1053"/>
      <c r="G805" s="1054"/>
      <c r="H805" s="1021"/>
      <c r="I805" s="1050">
        <f>IF(C805=0,0,VLOOKUP(C805,Tabla3[],3,FALSE))</f>
        <v>0</v>
      </c>
      <c r="J805" s="1024"/>
      <c r="K805" s="1157">
        <f t="shared" si="110"/>
        <v>0</v>
      </c>
      <c r="L805" s="1052">
        <f t="shared" si="111"/>
        <v>0</v>
      </c>
      <c r="M805" s="1021"/>
      <c r="N805" s="1025"/>
      <c r="O805" s="1026"/>
      <c r="P805" s="1128"/>
    </row>
    <row r="806" spans="1:16" s="1131" customFormat="1" ht="17.25" thickBot="1" x14ac:dyDescent="0.35">
      <c r="A806" s="1020"/>
      <c r="B806" s="1022"/>
      <c r="C806" s="1021"/>
      <c r="D806" s="1021"/>
      <c r="E806" s="1022"/>
      <c r="F806" s="1022"/>
      <c r="G806" s="1023"/>
      <c r="H806" s="1021"/>
      <c r="I806" s="1024"/>
      <c r="J806" s="1024"/>
      <c r="K806" s="1024"/>
      <c r="L806" s="1021"/>
      <c r="M806" s="1021"/>
      <c r="N806" s="1025"/>
      <c r="O806" s="1026"/>
      <c r="P806" s="1128"/>
    </row>
    <row r="807" spans="1:16" s="1131" customFormat="1" ht="17.25" thickBot="1" x14ac:dyDescent="0.35">
      <c r="A807" s="1020"/>
      <c r="B807" s="1022"/>
      <c r="C807" s="1021"/>
      <c r="D807" s="1021"/>
      <c r="E807" s="1022"/>
      <c r="F807" s="1408" t="s">
        <v>387</v>
      </c>
      <c r="G807" s="1409"/>
      <c r="H807" s="1409"/>
      <c r="I807" s="1410"/>
      <c r="J807" s="1024"/>
      <c r="K807" s="1158">
        <f>+SUM(K802:K805)</f>
        <v>0</v>
      </c>
      <c r="L807" s="1055">
        <f>+SUM(L802:L805)</f>
        <v>0</v>
      </c>
      <c r="M807" s="1021"/>
      <c r="N807" s="1025"/>
      <c r="O807" s="1026"/>
      <c r="P807" s="1128"/>
    </row>
    <row r="808" spans="1:16" s="1131" customFormat="1" ht="17.25" thickBot="1" x14ac:dyDescent="0.35">
      <c r="A808" s="1020"/>
      <c r="B808" s="1022"/>
      <c r="C808" s="1021"/>
      <c r="D808" s="1021"/>
      <c r="E808" s="1022"/>
      <c r="F808" s="1022"/>
      <c r="G808" s="1023"/>
      <c r="H808" s="1021"/>
      <c r="I808" s="1024"/>
      <c r="J808" s="1024"/>
      <c r="K808" s="1024"/>
      <c r="L808" s="1021"/>
      <c r="M808" s="1021"/>
      <c r="N808" s="1025"/>
      <c r="O808" s="1026"/>
      <c r="P808" s="1128"/>
    </row>
    <row r="809" spans="1:16" s="1131" customFormat="1" ht="17.25" thickBot="1" x14ac:dyDescent="0.35">
      <c r="A809" s="1020"/>
      <c r="B809" s="1389" t="s">
        <v>345</v>
      </c>
      <c r="C809" s="1390"/>
      <c r="D809" s="1390"/>
      <c r="E809" s="1390"/>
      <c r="F809" s="1390"/>
      <c r="G809" s="1391"/>
      <c r="H809" s="1021"/>
      <c r="I809" s="1024"/>
      <c r="J809" s="1024"/>
      <c r="K809" s="1024"/>
      <c r="L809" s="1021"/>
      <c r="M809" s="1021"/>
      <c r="N809" s="1025"/>
      <c r="O809" s="1026"/>
      <c r="P809" s="1128"/>
    </row>
    <row r="810" spans="1:16" s="1131" customFormat="1" ht="16.5" x14ac:dyDescent="0.3">
      <c r="A810" s="1020"/>
      <c r="B810" s="1056" t="s">
        <v>49</v>
      </c>
      <c r="C810" s="1392" t="s">
        <v>341</v>
      </c>
      <c r="D810" s="1393"/>
      <c r="E810" s="1041" t="s">
        <v>380</v>
      </c>
      <c r="F810" s="1056" t="s">
        <v>25</v>
      </c>
      <c r="G810" s="1043" t="s">
        <v>24</v>
      </c>
      <c r="H810" s="1038"/>
      <c r="I810" s="1039" t="s">
        <v>342</v>
      </c>
      <c r="J810" s="1040"/>
      <c r="K810" s="1039" t="s">
        <v>27</v>
      </c>
      <c r="L810" s="1045" t="s">
        <v>381</v>
      </c>
      <c r="M810" s="1021"/>
      <c r="N810" s="1025"/>
      <c r="O810" s="1026"/>
      <c r="P810" s="1128"/>
    </row>
    <row r="811" spans="1:16" s="1131" customFormat="1" ht="33" customHeight="1" x14ac:dyDescent="0.3">
      <c r="A811" s="1020"/>
      <c r="B811" s="1060">
        <v>1</v>
      </c>
      <c r="C811" s="1421" t="s">
        <v>943</v>
      </c>
      <c r="D811" s="1421"/>
      <c r="E811" s="1046">
        <f>I782</f>
        <v>3</v>
      </c>
      <c r="F811" s="1047">
        <f>ROUND(E811/I782,2)</f>
        <v>1</v>
      </c>
      <c r="G811" s="1050" t="str">
        <f>K782</f>
        <v>Unidad</v>
      </c>
      <c r="H811" s="1049"/>
      <c r="I811" s="1050">
        <v>2515</v>
      </c>
      <c r="J811" s="1024"/>
      <c r="K811" s="1157">
        <f>+F811*I811</f>
        <v>2515</v>
      </c>
      <c r="L811" s="1052">
        <f>E811*I811</f>
        <v>7545</v>
      </c>
      <c r="M811" s="1021"/>
      <c r="N811" s="1025"/>
      <c r="O811" s="1026"/>
      <c r="P811" s="1128"/>
    </row>
    <row r="812" spans="1:16" s="1131" customFormat="1" ht="16.5" x14ac:dyDescent="0.3">
      <c r="A812" s="1020"/>
      <c r="B812" s="1060"/>
      <c r="C812" s="1411"/>
      <c r="D812" s="1411"/>
      <c r="E812" s="1046"/>
      <c r="F812" s="1047"/>
      <c r="G812" s="1048"/>
      <c r="H812" s="1021"/>
      <c r="I812" s="1050">
        <f>IF(C812=0,0,VLOOKUP(C812,Tabla2[],3,FALSE))</f>
        <v>0</v>
      </c>
      <c r="J812" s="1024"/>
      <c r="K812" s="1157">
        <f>+F812*I812</f>
        <v>0</v>
      </c>
      <c r="L812" s="1052">
        <f t="shared" ref="L812:L813" si="112">E812*I812</f>
        <v>0</v>
      </c>
      <c r="M812" s="1021"/>
      <c r="N812" s="1025"/>
      <c r="O812" s="1026"/>
      <c r="P812" s="1128"/>
    </row>
    <row r="813" spans="1:16" s="1131" customFormat="1" ht="16.5" x14ac:dyDescent="0.3">
      <c r="A813" s="1020"/>
      <c r="B813" s="1060"/>
      <c r="C813" s="1412"/>
      <c r="D813" s="1412"/>
      <c r="E813" s="1046"/>
      <c r="F813" s="1053"/>
      <c r="G813" s="1048"/>
      <c r="H813" s="1021"/>
      <c r="I813" s="1050">
        <f>IF(C813=0,0,VLOOKUP(C813,Tabla2[],3,FALSE))</f>
        <v>0</v>
      </c>
      <c r="J813" s="1024"/>
      <c r="K813" s="1157">
        <f t="shared" ref="K813" si="113">+F813*I813</f>
        <v>0</v>
      </c>
      <c r="L813" s="1052">
        <f t="shared" si="112"/>
        <v>0</v>
      </c>
      <c r="M813" s="1021"/>
      <c r="N813" s="1025"/>
      <c r="O813" s="1026"/>
      <c r="P813" s="1128"/>
    </row>
    <row r="814" spans="1:16" s="1131" customFormat="1" ht="17.25" thickBot="1" x14ac:dyDescent="0.35">
      <c r="A814" s="1020"/>
      <c r="B814" s="1022"/>
      <c r="C814" s="1021"/>
      <c r="D814" s="1021"/>
      <c r="E814" s="1022"/>
      <c r="F814" s="1022"/>
      <c r="G814" s="1023"/>
      <c r="H814" s="1021"/>
      <c r="I814" s="1024"/>
      <c r="J814" s="1024"/>
      <c r="K814" s="1024"/>
      <c r="L814" s="1021"/>
      <c r="M814" s="1021"/>
      <c r="N814" s="1025"/>
      <c r="O814" s="1026"/>
      <c r="P814" s="1128"/>
    </row>
    <row r="815" spans="1:16" s="1131" customFormat="1" ht="17.25" thickBot="1" x14ac:dyDescent="0.35">
      <c r="A815" s="1020"/>
      <c r="B815" s="1022"/>
      <c r="C815" s="1021"/>
      <c r="D815" s="1021"/>
      <c r="E815" s="1022"/>
      <c r="F815" s="1408" t="s">
        <v>346</v>
      </c>
      <c r="G815" s="1409"/>
      <c r="H815" s="1409"/>
      <c r="I815" s="1410"/>
      <c r="J815" s="1024"/>
      <c r="K815" s="1158">
        <f>+SUM(K811:K813)</f>
        <v>2515</v>
      </c>
      <c r="L815" s="1055">
        <f>+SUM(L811:L813)</f>
        <v>7545</v>
      </c>
      <c r="M815" s="1021"/>
      <c r="N815" s="1025"/>
      <c r="O815" s="1026"/>
      <c r="P815" s="1128"/>
    </row>
    <row r="816" spans="1:16" s="1131" customFormat="1" ht="16.5" x14ac:dyDescent="0.3">
      <c r="A816" s="1020"/>
      <c r="B816" s="1022"/>
      <c r="C816" s="1021"/>
      <c r="D816" s="1021"/>
      <c r="E816" s="1022"/>
      <c r="F816" s="1022"/>
      <c r="G816" s="1023"/>
      <c r="H816" s="1021"/>
      <c r="I816" s="1024"/>
      <c r="J816" s="1024"/>
      <c r="K816" s="1024"/>
      <c r="L816" s="1021"/>
      <c r="M816" s="1021"/>
      <c r="N816" s="1025"/>
      <c r="O816" s="1026"/>
      <c r="P816" s="1128"/>
    </row>
    <row r="817" spans="1:17" s="1131" customFormat="1" ht="15" customHeight="1" thickBot="1" x14ac:dyDescent="0.35">
      <c r="A817" s="1020"/>
      <c r="B817" s="1022"/>
      <c r="C817" s="1021"/>
      <c r="D817" s="1021"/>
      <c r="E817" s="1022"/>
      <c r="F817" s="1022"/>
      <c r="G817" s="1023"/>
      <c r="H817" s="1021"/>
      <c r="I817" s="1024"/>
      <c r="J817" s="1024"/>
      <c r="K817" s="1024"/>
      <c r="L817" s="1021"/>
      <c r="M817" s="1021"/>
      <c r="N817" s="1025"/>
      <c r="O817" s="1026"/>
      <c r="P817" s="1128"/>
    </row>
    <row r="818" spans="1:17" s="1131" customFormat="1" ht="17.25" thickBot="1" x14ac:dyDescent="0.35">
      <c r="A818" s="1020"/>
      <c r="B818" s="1022"/>
      <c r="C818" s="1021"/>
      <c r="D818" s="1021"/>
      <c r="E818" s="1022"/>
      <c r="F818" s="1408" t="s">
        <v>388</v>
      </c>
      <c r="G818" s="1409"/>
      <c r="H818" s="1409"/>
      <c r="I818" s="1410"/>
      <c r="J818" s="1024"/>
      <c r="K818" s="1158">
        <f>(+K798+K807+K815)</f>
        <v>2515</v>
      </c>
      <c r="L818" s="1055">
        <f>(+L798+L807+L815)</f>
        <v>7545</v>
      </c>
      <c r="M818" s="1021"/>
      <c r="N818" s="1065"/>
      <c r="O818" s="1066"/>
      <c r="P818" s="1130"/>
    </row>
    <row r="819" spans="1:17" s="1131" customFormat="1" ht="7.5" customHeight="1" thickBot="1" x14ac:dyDescent="0.35">
      <c r="A819" s="1020"/>
      <c r="B819" s="1022"/>
      <c r="C819" s="1021"/>
      <c r="D819" s="1021"/>
      <c r="E819" s="1022"/>
      <c r="F819" s="1022"/>
      <c r="G819" s="1023"/>
      <c r="H819" s="1021"/>
      <c r="I819" s="1024"/>
      <c r="J819" s="1024"/>
      <c r="K819" s="1024"/>
      <c r="L819" s="1021"/>
      <c r="M819" s="1021"/>
      <c r="N819" s="1065"/>
      <c r="O819" s="1067"/>
      <c r="P819" s="1130"/>
    </row>
    <row r="820" spans="1:17" s="1131" customFormat="1" ht="17.25" thickBot="1" x14ac:dyDescent="0.35">
      <c r="A820" s="1020"/>
      <c r="B820" s="1022"/>
      <c r="C820" s="1021"/>
      <c r="D820" s="1021"/>
      <c r="E820" s="1022"/>
      <c r="F820" s="1408" t="s">
        <v>384</v>
      </c>
      <c r="G820" s="1409"/>
      <c r="H820" s="1409"/>
      <c r="I820" s="1410"/>
      <c r="J820" s="1024"/>
      <c r="K820" s="1158">
        <f>K818*$N$2</f>
        <v>1006</v>
      </c>
      <c r="L820" s="1055">
        <f>L818*$N$2</f>
        <v>3018</v>
      </c>
      <c r="M820" s="1021"/>
      <c r="N820" s="1025"/>
      <c r="O820" s="1026"/>
      <c r="P820" s="1128"/>
    </row>
    <row r="821" spans="1:17" s="1131" customFormat="1" ht="7.5" customHeight="1" thickBot="1" x14ac:dyDescent="0.35">
      <c r="A821" s="1020"/>
      <c r="B821" s="1022"/>
      <c r="C821" s="1021"/>
      <c r="D821" s="1021"/>
      <c r="E821" s="1022"/>
      <c r="F821" s="1022"/>
      <c r="G821" s="1023"/>
      <c r="H821" s="1021"/>
      <c r="I821" s="1024"/>
      <c r="J821" s="1024"/>
      <c r="K821" s="1024"/>
      <c r="L821" s="1021"/>
      <c r="M821" s="1021"/>
      <c r="N821" s="1025"/>
      <c r="O821" s="1026"/>
      <c r="P821" s="1128"/>
    </row>
    <row r="822" spans="1:17" s="1131" customFormat="1" ht="17.25" thickBot="1" x14ac:dyDescent="0.35">
      <c r="A822" s="1020"/>
      <c r="B822" s="1022"/>
      <c r="C822" s="1021"/>
      <c r="D822" s="1021"/>
      <c r="E822" s="1022"/>
      <c r="F822" s="1408" t="s">
        <v>385</v>
      </c>
      <c r="G822" s="1409"/>
      <c r="H822" s="1409"/>
      <c r="I822" s="1410"/>
      <c r="J822" s="1024"/>
      <c r="K822" s="1158">
        <f>+K818+K820</f>
        <v>3521</v>
      </c>
      <c r="L822" s="1055">
        <f>+L818+L820</f>
        <v>10563</v>
      </c>
      <c r="M822" s="1021"/>
      <c r="N822" s="1025"/>
      <c r="O822" s="1026"/>
      <c r="P822" s="1128"/>
    </row>
    <row r="823" spans="1:17" s="1131" customFormat="1" ht="17.25" thickBot="1" x14ac:dyDescent="0.35">
      <c r="A823" s="1020"/>
      <c r="B823" s="1022"/>
      <c r="C823" s="1021"/>
      <c r="D823" s="1021"/>
      <c r="E823" s="1022"/>
      <c r="F823" s="1061"/>
      <c r="G823" s="1062"/>
      <c r="H823" s="1063"/>
      <c r="I823" s="1064"/>
      <c r="J823" s="1024"/>
      <c r="K823" s="1159"/>
      <c r="L823" s="1068">
        <f>L822/I782</f>
        <v>3521</v>
      </c>
      <c r="M823" s="1069">
        <f>(K822-L823)*I782</f>
        <v>0</v>
      </c>
      <c r="N823" s="1025"/>
      <c r="O823" s="1026"/>
      <c r="P823" s="1128"/>
    </row>
    <row r="827" spans="1:17" ht="16.5" x14ac:dyDescent="0.3">
      <c r="A827" s="1020"/>
      <c r="B827" s="1105" t="s">
        <v>379</v>
      </c>
      <c r="C827" s="1038"/>
      <c r="D827" s="1414" t="s">
        <v>341</v>
      </c>
      <c r="E827" s="1414"/>
      <c r="F827" s="1414"/>
      <c r="G827" s="1414"/>
      <c r="H827" s="1038"/>
      <c r="I827" s="1039" t="s">
        <v>25</v>
      </c>
      <c r="J827" s="1040"/>
      <c r="K827" s="1039" t="s">
        <v>24</v>
      </c>
      <c r="L827" s="1021"/>
      <c r="M827" s="1021"/>
      <c r="N827" s="1025"/>
      <c r="O827" s="1026"/>
      <c r="P827" s="1128"/>
    </row>
    <row r="828" spans="1:17" s="1037" customFormat="1" ht="30.75" customHeight="1" x14ac:dyDescent="0.25">
      <c r="A828" s="1033"/>
      <c r="B828" s="1074">
        <f>'(01)A. TRABAJO EXTRA.'!B130</f>
        <v>801.01</v>
      </c>
      <c r="C828" s="1034"/>
      <c r="D828" s="1400" t="str">
        <f>'(01)A. TRABAJO EXTRA.'!C130</f>
        <v>VENTANAS DE METAL + VIDRIOS</v>
      </c>
      <c r="E828" s="1401"/>
      <c r="F828" s="1401"/>
      <c r="G828" s="1401"/>
      <c r="H828" s="1075"/>
      <c r="I828" s="1074">
        <f>'(01)A. TRABAJO EXTRA.'!G130</f>
        <v>1.44</v>
      </c>
      <c r="J828" s="1076"/>
      <c r="K828" s="1155" t="str">
        <f>'(01)A. TRABAJO EXTRA.'!F130</f>
        <v>m²</v>
      </c>
      <c r="L828" s="1034"/>
      <c r="M828" s="1034"/>
      <c r="N828" s="1035"/>
      <c r="O828" s="1036"/>
      <c r="P828" s="1129"/>
      <c r="Q828" s="1132"/>
    </row>
    <row r="829" spans="1:17" ht="17.25" thickBot="1" x14ac:dyDescent="0.35">
      <c r="A829" s="1020"/>
      <c r="B829" s="1022"/>
      <c r="C829" s="1021"/>
      <c r="D829" s="1021"/>
      <c r="E829" s="1022"/>
      <c r="F829" s="1022"/>
      <c r="G829" s="1023"/>
      <c r="H829" s="1021"/>
      <c r="I829" s="1024"/>
      <c r="J829" s="1024"/>
      <c r="K829" s="1024"/>
      <c r="L829" s="1021"/>
      <c r="M829" s="1021"/>
      <c r="N829" s="1025"/>
      <c r="O829" s="1026"/>
      <c r="P829" s="1128"/>
    </row>
    <row r="830" spans="1:17" ht="17.25" thickBot="1" x14ac:dyDescent="0.35">
      <c r="A830" s="1020"/>
      <c r="B830" s="1389" t="s">
        <v>343</v>
      </c>
      <c r="C830" s="1390"/>
      <c r="D830" s="1390"/>
      <c r="E830" s="1390"/>
      <c r="F830" s="1390"/>
      <c r="G830" s="1391"/>
      <c r="H830" s="1021"/>
      <c r="I830" s="1024"/>
      <c r="J830" s="1024"/>
      <c r="K830" s="1024"/>
      <c r="L830" s="1021"/>
      <c r="M830" s="1021"/>
      <c r="N830" s="1025"/>
      <c r="O830" s="1026"/>
      <c r="P830" s="1128"/>
    </row>
    <row r="831" spans="1:17" ht="16.5" x14ac:dyDescent="0.3">
      <c r="A831" s="1020"/>
      <c r="B831" s="1042" t="s">
        <v>49</v>
      </c>
      <c r="C831" s="1406" t="s">
        <v>341</v>
      </c>
      <c r="D831" s="1407"/>
      <c r="E831" s="1041" t="s">
        <v>380</v>
      </c>
      <c r="F831" s="1042" t="s">
        <v>25</v>
      </c>
      <c r="G831" s="1043" t="s">
        <v>24</v>
      </c>
      <c r="H831" s="1044"/>
      <c r="I831" s="1039" t="s">
        <v>342</v>
      </c>
      <c r="J831" s="1040"/>
      <c r="K831" s="1156" t="s">
        <v>27</v>
      </c>
      <c r="L831" s="1045" t="s">
        <v>381</v>
      </c>
      <c r="M831" s="1021"/>
      <c r="N831" s="1025"/>
      <c r="O831" s="1026"/>
      <c r="P831" s="1128"/>
    </row>
    <row r="832" spans="1:17" ht="16.5" x14ac:dyDescent="0.3">
      <c r="A832" s="1020"/>
      <c r="B832" s="1060"/>
      <c r="C832" s="1402"/>
      <c r="D832" s="1403"/>
      <c r="E832" s="1046"/>
      <c r="F832" s="1047"/>
      <c r="G832" s="1048"/>
      <c r="H832" s="1049"/>
      <c r="I832" s="1050">
        <v>9</v>
      </c>
      <c r="J832" s="1051"/>
      <c r="K832" s="1157">
        <f>+F832*I832</f>
        <v>0</v>
      </c>
      <c r="L832" s="1052">
        <f>E832*I832</f>
        <v>0</v>
      </c>
      <c r="M832" s="1021"/>
      <c r="N832" s="1025"/>
      <c r="O832" s="1026"/>
      <c r="P832" s="1128"/>
    </row>
    <row r="833" spans="1:16" ht="16.5" x14ac:dyDescent="0.3">
      <c r="A833" s="1020"/>
      <c r="B833" s="1060"/>
      <c r="C833" s="1415"/>
      <c r="D833" s="1405"/>
      <c r="E833" s="1046"/>
      <c r="F833" s="1047"/>
      <c r="G833" s="1048"/>
      <c r="H833" s="1049"/>
      <c r="I833" s="1050">
        <f>IF(C833=0,0,VLOOKUP(C833,Tabla1[],3,FALSE))</f>
        <v>0</v>
      </c>
      <c r="J833" s="1051"/>
      <c r="K833" s="1157">
        <f t="shared" ref="K833:K842" si="114">+F833*I833</f>
        <v>0</v>
      </c>
      <c r="L833" s="1052">
        <f t="shared" ref="L833:L842" si="115">E833*I833</f>
        <v>0</v>
      </c>
      <c r="M833" s="1021"/>
      <c r="N833" s="1025"/>
      <c r="O833" s="1026"/>
      <c r="P833" s="1128"/>
    </row>
    <row r="834" spans="1:16" ht="16.5" x14ac:dyDescent="0.3">
      <c r="A834" s="1020"/>
      <c r="B834" s="1060"/>
      <c r="C834" s="1404"/>
      <c r="D834" s="1405"/>
      <c r="E834" s="1046"/>
      <c r="F834" s="1047"/>
      <c r="G834" s="1048"/>
      <c r="H834" s="1049"/>
      <c r="I834" s="1050">
        <f>IF(C834=0,0,VLOOKUP(C834,Tabla1[],3,FALSE))</f>
        <v>0</v>
      </c>
      <c r="J834" s="1051"/>
      <c r="K834" s="1157">
        <f t="shared" si="114"/>
        <v>0</v>
      </c>
      <c r="L834" s="1052">
        <f t="shared" si="115"/>
        <v>0</v>
      </c>
      <c r="M834" s="1021"/>
      <c r="N834" s="1025"/>
      <c r="O834" s="1026"/>
      <c r="P834" s="1128"/>
    </row>
    <row r="835" spans="1:16" ht="16.5" x14ac:dyDescent="0.3">
      <c r="A835" s="1020"/>
      <c r="B835" s="1060"/>
      <c r="C835" s="1411"/>
      <c r="D835" s="1411"/>
      <c r="E835" s="1046"/>
      <c r="F835" s="1047"/>
      <c r="G835" s="1048"/>
      <c r="H835" s="1049"/>
      <c r="I835" s="1050">
        <f>IF(C835=0,0,VLOOKUP(C835,Tabla1[],3,FALSE))</f>
        <v>0</v>
      </c>
      <c r="J835" s="1051"/>
      <c r="K835" s="1157">
        <f t="shared" si="114"/>
        <v>0</v>
      </c>
      <c r="L835" s="1052">
        <f t="shared" si="115"/>
        <v>0</v>
      </c>
      <c r="M835" s="1021"/>
      <c r="N835" s="1025"/>
      <c r="O835" s="1026"/>
      <c r="P835" s="1128"/>
    </row>
    <row r="836" spans="1:16" ht="16.5" x14ac:dyDescent="0.3">
      <c r="A836" s="1020"/>
      <c r="B836" s="1060"/>
      <c r="C836" s="1413"/>
      <c r="D836" s="1413"/>
      <c r="E836" s="1046"/>
      <c r="F836" s="1047"/>
      <c r="G836" s="1048"/>
      <c r="H836" s="1049"/>
      <c r="I836" s="1050">
        <f>IF(C836=0,0,VLOOKUP(C836,Tabla1[],3,FALSE))</f>
        <v>0</v>
      </c>
      <c r="J836" s="1051"/>
      <c r="K836" s="1157">
        <f t="shared" si="114"/>
        <v>0</v>
      </c>
      <c r="L836" s="1052">
        <f t="shared" si="115"/>
        <v>0</v>
      </c>
      <c r="M836" s="1021"/>
      <c r="N836" s="1025"/>
      <c r="O836" s="1026"/>
      <c r="P836" s="1128"/>
    </row>
    <row r="837" spans="1:16" ht="16.5" x14ac:dyDescent="0.3">
      <c r="A837" s="1020"/>
      <c r="B837" s="1060"/>
      <c r="C837" s="1413"/>
      <c r="D837" s="1413"/>
      <c r="E837" s="1046"/>
      <c r="F837" s="1047"/>
      <c r="G837" s="1048"/>
      <c r="H837" s="1049"/>
      <c r="I837" s="1050">
        <f>IF(C837=0,0,VLOOKUP(C837,Tabla1[],3,FALSE))</f>
        <v>0</v>
      </c>
      <c r="J837" s="1051"/>
      <c r="K837" s="1157">
        <f t="shared" si="114"/>
        <v>0</v>
      </c>
      <c r="L837" s="1052">
        <f t="shared" si="115"/>
        <v>0</v>
      </c>
      <c r="M837" s="1021"/>
      <c r="N837" s="1025"/>
      <c r="O837" s="1026"/>
      <c r="P837" s="1128"/>
    </row>
    <row r="838" spans="1:16" ht="16.5" x14ac:dyDescent="0.3">
      <c r="A838" s="1020"/>
      <c r="B838" s="1060"/>
      <c r="C838" s="1413"/>
      <c r="D838" s="1413"/>
      <c r="E838" s="1046"/>
      <c r="F838" s="1047"/>
      <c r="G838" s="1048"/>
      <c r="H838" s="1049"/>
      <c r="I838" s="1050">
        <f>IF(C838=0,0,VLOOKUP(C838,Tabla1[],3,FALSE))</f>
        <v>0</v>
      </c>
      <c r="J838" s="1051"/>
      <c r="K838" s="1157">
        <f t="shared" si="114"/>
        <v>0</v>
      </c>
      <c r="L838" s="1052">
        <f t="shared" si="115"/>
        <v>0</v>
      </c>
      <c r="M838" s="1021"/>
      <c r="N838" s="1025"/>
      <c r="O838" s="1026"/>
      <c r="P838" s="1128"/>
    </row>
    <row r="839" spans="1:16" ht="16.5" x14ac:dyDescent="0.3">
      <c r="A839" s="1020"/>
      <c r="B839" s="1060"/>
      <c r="C839" s="1413"/>
      <c r="D839" s="1413"/>
      <c r="E839" s="1046"/>
      <c r="F839" s="1047"/>
      <c r="G839" s="1048"/>
      <c r="H839" s="1049"/>
      <c r="I839" s="1050">
        <f>IF(C839=0,0,VLOOKUP(C839,Tabla1[],3,FALSE))</f>
        <v>0</v>
      </c>
      <c r="J839" s="1051"/>
      <c r="K839" s="1157">
        <f t="shared" si="114"/>
        <v>0</v>
      </c>
      <c r="L839" s="1052">
        <f t="shared" si="115"/>
        <v>0</v>
      </c>
      <c r="M839" s="1021"/>
      <c r="N839" s="1025"/>
      <c r="O839" s="1026"/>
      <c r="P839" s="1128"/>
    </row>
    <row r="840" spans="1:16" ht="16.5" x14ac:dyDescent="0.3">
      <c r="A840" s="1020"/>
      <c r="B840" s="1060"/>
      <c r="C840" s="1413"/>
      <c r="D840" s="1413"/>
      <c r="E840" s="1046"/>
      <c r="F840" s="1047"/>
      <c r="G840" s="1048"/>
      <c r="H840" s="1049"/>
      <c r="I840" s="1050">
        <f>IF(C840=0,0,VLOOKUP(C840,Tabla1[],3,FALSE))</f>
        <v>0</v>
      </c>
      <c r="J840" s="1051"/>
      <c r="K840" s="1157">
        <f t="shared" si="114"/>
        <v>0</v>
      </c>
      <c r="L840" s="1052">
        <f t="shared" si="115"/>
        <v>0</v>
      </c>
      <c r="M840" s="1021"/>
      <c r="N840" s="1025"/>
      <c r="O840" s="1026"/>
      <c r="P840" s="1128"/>
    </row>
    <row r="841" spans="1:16" s="1131" customFormat="1" ht="16.5" x14ac:dyDescent="0.3">
      <c r="A841" s="1020"/>
      <c r="B841" s="1060"/>
      <c r="C841" s="1413"/>
      <c r="D841" s="1413"/>
      <c r="E841" s="1046"/>
      <c r="F841" s="1047"/>
      <c r="G841" s="1048"/>
      <c r="H841" s="1049"/>
      <c r="I841" s="1050">
        <f>IF(C841=0,0,VLOOKUP(C841,Tabla1[],3,FALSE))</f>
        <v>0</v>
      </c>
      <c r="J841" s="1051"/>
      <c r="K841" s="1157">
        <f t="shared" si="114"/>
        <v>0</v>
      </c>
      <c r="L841" s="1052">
        <f t="shared" si="115"/>
        <v>0</v>
      </c>
      <c r="M841" s="1021"/>
      <c r="N841" s="1025"/>
      <c r="O841" s="1026"/>
      <c r="P841" s="1128"/>
    </row>
    <row r="842" spans="1:16" s="1131" customFormat="1" ht="16.5" x14ac:dyDescent="0.3">
      <c r="A842" s="1020"/>
      <c r="B842" s="1060"/>
      <c r="C842" s="1413"/>
      <c r="D842" s="1413"/>
      <c r="E842" s="1046"/>
      <c r="F842" s="1047"/>
      <c r="G842" s="1048"/>
      <c r="H842" s="1049"/>
      <c r="I842" s="1050">
        <f>IF(C842=0,0,VLOOKUP(C842,Tabla1[],3,FALSE))</f>
        <v>0</v>
      </c>
      <c r="J842" s="1051"/>
      <c r="K842" s="1157">
        <f t="shared" si="114"/>
        <v>0</v>
      </c>
      <c r="L842" s="1052">
        <f t="shared" si="115"/>
        <v>0</v>
      </c>
      <c r="M842" s="1021"/>
      <c r="N842" s="1025"/>
      <c r="O842" s="1026"/>
      <c r="P842" s="1128"/>
    </row>
    <row r="843" spans="1:16" s="1131" customFormat="1" ht="17.25" thickBot="1" x14ac:dyDescent="0.35">
      <c r="A843" s="1020"/>
      <c r="B843" s="1022"/>
      <c r="C843" s="1021"/>
      <c r="D843" s="1021"/>
      <c r="E843" s="1022"/>
      <c r="F843" s="1022"/>
      <c r="G843" s="1023"/>
      <c r="H843" s="1021"/>
      <c r="I843" s="1024"/>
      <c r="J843" s="1024"/>
      <c r="K843" s="1024"/>
      <c r="L843" s="1021"/>
      <c r="M843" s="1021"/>
      <c r="N843" s="1025"/>
      <c r="O843" s="1026"/>
      <c r="P843" s="1128"/>
    </row>
    <row r="844" spans="1:16" s="1131" customFormat="1" ht="17.25" thickBot="1" x14ac:dyDescent="0.35">
      <c r="A844" s="1020"/>
      <c r="B844" s="1022"/>
      <c r="C844" s="1021"/>
      <c r="D844" s="1021"/>
      <c r="E844" s="1022"/>
      <c r="F844" s="1408" t="s">
        <v>344</v>
      </c>
      <c r="G844" s="1409"/>
      <c r="H844" s="1409"/>
      <c r="I844" s="1410"/>
      <c r="J844" s="1024"/>
      <c r="K844" s="1158">
        <f>+SUM(K832:K842)</f>
        <v>0</v>
      </c>
      <c r="L844" s="1055">
        <f>+SUM(L832:L842)</f>
        <v>0</v>
      </c>
      <c r="M844" s="1021"/>
      <c r="N844" s="1025"/>
      <c r="O844" s="1026"/>
      <c r="P844" s="1128"/>
    </row>
    <row r="845" spans="1:16" s="1131" customFormat="1" ht="17.25" thickBot="1" x14ac:dyDescent="0.35">
      <c r="A845" s="1020"/>
      <c r="B845" s="1022"/>
      <c r="C845" s="1021"/>
      <c r="D845" s="1021"/>
      <c r="E845" s="1022"/>
      <c r="F845" s="1022"/>
      <c r="G845" s="1023"/>
      <c r="H845" s="1021"/>
      <c r="I845" s="1024"/>
      <c r="J845" s="1024"/>
      <c r="K845" s="1024"/>
      <c r="L845" s="1021"/>
      <c r="M845" s="1021"/>
      <c r="N845" s="1025"/>
      <c r="O845" s="1026"/>
      <c r="P845" s="1128"/>
    </row>
    <row r="846" spans="1:16" s="1131" customFormat="1" ht="17.25" thickBot="1" x14ac:dyDescent="0.35">
      <c r="A846" s="1020"/>
      <c r="B846" s="1389" t="s">
        <v>382</v>
      </c>
      <c r="C846" s="1390"/>
      <c r="D846" s="1390"/>
      <c r="E846" s="1390"/>
      <c r="F846" s="1390"/>
      <c r="G846" s="1391"/>
      <c r="H846" s="1021"/>
      <c r="I846" s="1024"/>
      <c r="J846" s="1024"/>
      <c r="K846" s="1024"/>
      <c r="L846" s="1021"/>
      <c r="M846" s="1021"/>
      <c r="N846" s="1025"/>
      <c r="O846" s="1026"/>
      <c r="P846" s="1128"/>
    </row>
    <row r="847" spans="1:16" s="1131" customFormat="1" ht="16.5" x14ac:dyDescent="0.3">
      <c r="A847" s="1020"/>
      <c r="B847" s="1056" t="s">
        <v>49</v>
      </c>
      <c r="C847" s="1392" t="s">
        <v>341</v>
      </c>
      <c r="D847" s="1393"/>
      <c r="E847" s="1041" t="s">
        <v>380</v>
      </c>
      <c r="F847" s="1056" t="s">
        <v>25</v>
      </c>
      <c r="G847" s="1043" t="s">
        <v>24</v>
      </c>
      <c r="H847" s="1038"/>
      <c r="I847" s="1039" t="s">
        <v>342</v>
      </c>
      <c r="J847" s="1040"/>
      <c r="K847" s="1039" t="s">
        <v>27</v>
      </c>
      <c r="L847" s="1045" t="s">
        <v>381</v>
      </c>
      <c r="M847" s="1021"/>
      <c r="N847" s="1025"/>
      <c r="O847" s="1026"/>
      <c r="P847" s="1128"/>
    </row>
    <row r="848" spans="1:16" s="1131" customFormat="1" ht="16.5" x14ac:dyDescent="0.3">
      <c r="A848" s="1020"/>
      <c r="B848" s="1060"/>
      <c r="C848" s="1382"/>
      <c r="D848" s="1383"/>
      <c r="E848" s="1046"/>
      <c r="F848" s="1047"/>
      <c r="G848" s="1048"/>
      <c r="H848" s="1049"/>
      <c r="I848" s="1050">
        <f>IF(C848=0,0,VLOOKUP(C848,Tabla3[],3,FALSE))</f>
        <v>0</v>
      </c>
      <c r="J848" s="1024"/>
      <c r="K848" s="1157">
        <f>+F848*I848</f>
        <v>0</v>
      </c>
      <c r="L848" s="1052">
        <f>E848*I848</f>
        <v>0</v>
      </c>
      <c r="M848" s="1021"/>
      <c r="N848" s="1025"/>
      <c r="O848" s="1026"/>
      <c r="P848" s="1128"/>
    </row>
    <row r="849" spans="1:16" s="1131" customFormat="1" ht="16.5" x14ac:dyDescent="0.3">
      <c r="A849" s="1020"/>
      <c r="B849" s="1060"/>
      <c r="C849" s="1382"/>
      <c r="D849" s="1383"/>
      <c r="E849" s="1057"/>
      <c r="F849" s="1053"/>
      <c r="G849" s="1054"/>
      <c r="H849" s="1021"/>
      <c r="I849" s="1050">
        <f>IF(C849=0,0,VLOOKUP(C849,Tabla3[],3,FALSE))</f>
        <v>0</v>
      </c>
      <c r="J849" s="1024"/>
      <c r="K849" s="1157">
        <f t="shared" ref="K849:K851" si="116">+F849*I849</f>
        <v>0</v>
      </c>
      <c r="L849" s="1052">
        <f t="shared" ref="L849:L851" si="117">E849*I849</f>
        <v>0</v>
      </c>
      <c r="M849" s="1021"/>
      <c r="N849" s="1025"/>
      <c r="O849" s="1026"/>
      <c r="P849" s="1128"/>
    </row>
    <row r="850" spans="1:16" s="1131" customFormat="1" ht="16.5" x14ac:dyDescent="0.3">
      <c r="A850" s="1020"/>
      <c r="B850" s="1060"/>
      <c r="C850" s="1382"/>
      <c r="D850" s="1383"/>
      <c r="E850" s="1057"/>
      <c r="F850" s="1053"/>
      <c r="G850" s="1054"/>
      <c r="H850" s="1021"/>
      <c r="I850" s="1050">
        <f>IF(C850=0,0,VLOOKUP(C850,Tabla3[],3,FALSE))</f>
        <v>0</v>
      </c>
      <c r="J850" s="1024"/>
      <c r="K850" s="1157">
        <f t="shared" si="116"/>
        <v>0</v>
      </c>
      <c r="L850" s="1052">
        <f t="shared" si="117"/>
        <v>0</v>
      </c>
      <c r="M850" s="1021"/>
      <c r="N850" s="1025"/>
      <c r="O850" s="1026"/>
      <c r="P850" s="1128"/>
    </row>
    <row r="851" spans="1:16" s="1131" customFormat="1" ht="16.5" x14ac:dyDescent="0.3">
      <c r="A851" s="1020"/>
      <c r="B851" s="1060"/>
      <c r="C851" s="1384"/>
      <c r="D851" s="1385"/>
      <c r="E851" s="1057"/>
      <c r="F851" s="1053"/>
      <c r="G851" s="1054"/>
      <c r="H851" s="1021"/>
      <c r="I851" s="1050">
        <f>IF(C851=0,0,VLOOKUP(C851,Tabla3[],3,FALSE))</f>
        <v>0</v>
      </c>
      <c r="J851" s="1024"/>
      <c r="K851" s="1157">
        <f t="shared" si="116"/>
        <v>0</v>
      </c>
      <c r="L851" s="1052">
        <f t="shared" si="117"/>
        <v>0</v>
      </c>
      <c r="M851" s="1021"/>
      <c r="N851" s="1025"/>
      <c r="O851" s="1026"/>
      <c r="P851" s="1128"/>
    </row>
    <row r="852" spans="1:16" s="1131" customFormat="1" ht="17.25" thickBot="1" x14ac:dyDescent="0.35">
      <c r="A852" s="1020"/>
      <c r="B852" s="1022"/>
      <c r="C852" s="1021"/>
      <c r="D852" s="1021"/>
      <c r="E852" s="1022"/>
      <c r="F852" s="1022"/>
      <c r="G852" s="1023"/>
      <c r="H852" s="1021"/>
      <c r="I852" s="1024"/>
      <c r="J852" s="1024"/>
      <c r="K852" s="1024"/>
      <c r="L852" s="1021"/>
      <c r="M852" s="1021"/>
      <c r="N852" s="1025"/>
      <c r="O852" s="1026"/>
      <c r="P852" s="1128"/>
    </row>
    <row r="853" spans="1:16" s="1131" customFormat="1" ht="17.25" thickBot="1" x14ac:dyDescent="0.35">
      <c r="A853" s="1020"/>
      <c r="B853" s="1022"/>
      <c r="C853" s="1021"/>
      <c r="D853" s="1021"/>
      <c r="E853" s="1022"/>
      <c r="F853" s="1408" t="s">
        <v>387</v>
      </c>
      <c r="G853" s="1409"/>
      <c r="H853" s="1409"/>
      <c r="I853" s="1410"/>
      <c r="J853" s="1024"/>
      <c r="K853" s="1158">
        <f>+SUM(K848:K851)</f>
        <v>0</v>
      </c>
      <c r="L853" s="1055">
        <f>+SUM(L848:L851)</f>
        <v>0</v>
      </c>
      <c r="M853" s="1021"/>
      <c r="N853" s="1025"/>
      <c r="O853" s="1026"/>
      <c r="P853" s="1128"/>
    </row>
    <row r="854" spans="1:16" s="1131" customFormat="1" ht="17.25" thickBot="1" x14ac:dyDescent="0.35">
      <c r="A854" s="1020"/>
      <c r="B854" s="1022"/>
      <c r="C854" s="1021"/>
      <c r="D854" s="1021"/>
      <c r="E854" s="1022"/>
      <c r="F854" s="1022"/>
      <c r="G854" s="1023"/>
      <c r="H854" s="1021"/>
      <c r="I854" s="1024"/>
      <c r="J854" s="1024"/>
      <c r="K854" s="1024"/>
      <c r="L854" s="1021"/>
      <c r="M854" s="1021"/>
      <c r="N854" s="1025"/>
      <c r="O854" s="1026"/>
      <c r="P854" s="1128"/>
    </row>
    <row r="855" spans="1:16" s="1131" customFormat="1" ht="17.25" thickBot="1" x14ac:dyDescent="0.35">
      <c r="A855" s="1020"/>
      <c r="B855" s="1389" t="s">
        <v>345</v>
      </c>
      <c r="C855" s="1390"/>
      <c r="D855" s="1390"/>
      <c r="E855" s="1390"/>
      <c r="F855" s="1390"/>
      <c r="G855" s="1391"/>
      <c r="H855" s="1021"/>
      <c r="I855" s="1024"/>
      <c r="J855" s="1024"/>
      <c r="K855" s="1024"/>
      <c r="L855" s="1021"/>
      <c r="M855" s="1021"/>
      <c r="N855" s="1025"/>
      <c r="O855" s="1026"/>
      <c r="P855" s="1128"/>
    </row>
    <row r="856" spans="1:16" s="1131" customFormat="1" ht="16.5" x14ac:dyDescent="0.3">
      <c r="A856" s="1020"/>
      <c r="B856" s="1056" t="s">
        <v>49</v>
      </c>
      <c r="C856" s="1392" t="s">
        <v>341</v>
      </c>
      <c r="D856" s="1393"/>
      <c r="E856" s="1041" t="s">
        <v>380</v>
      </c>
      <c r="F856" s="1056" t="s">
        <v>25</v>
      </c>
      <c r="G856" s="1043" t="s">
        <v>24</v>
      </c>
      <c r="H856" s="1038"/>
      <c r="I856" s="1039" t="s">
        <v>342</v>
      </c>
      <c r="J856" s="1040"/>
      <c r="K856" s="1039" t="s">
        <v>27</v>
      </c>
      <c r="L856" s="1045" t="s">
        <v>381</v>
      </c>
      <c r="M856" s="1021"/>
      <c r="N856" s="1025"/>
      <c r="O856" s="1026"/>
      <c r="P856" s="1128"/>
    </row>
    <row r="857" spans="1:16" s="1131" customFormat="1" ht="33" customHeight="1" x14ac:dyDescent="0.3">
      <c r="A857" s="1020"/>
      <c r="B857" s="1060">
        <v>1</v>
      </c>
      <c r="C857" s="1421" t="s">
        <v>944</v>
      </c>
      <c r="D857" s="1421"/>
      <c r="E857" s="1046">
        <f>I828</f>
        <v>1.44</v>
      </c>
      <c r="F857" s="1047">
        <f>ROUND(E857/I828,2)</f>
        <v>1</v>
      </c>
      <c r="G857" s="1050" t="str">
        <f>K828</f>
        <v>m²</v>
      </c>
      <c r="H857" s="1049"/>
      <c r="I857" s="1050">
        <v>1180</v>
      </c>
      <c r="J857" s="1024"/>
      <c r="K857" s="1157">
        <f>+F857*I857</f>
        <v>1180</v>
      </c>
      <c r="L857" s="1052">
        <f>E857*I857</f>
        <v>1699.2</v>
      </c>
      <c r="M857" s="1021"/>
      <c r="N857" s="1025"/>
      <c r="O857" s="1026"/>
      <c r="P857" s="1128"/>
    </row>
    <row r="858" spans="1:16" s="1131" customFormat="1" ht="16.5" x14ac:dyDescent="0.3">
      <c r="A858" s="1020"/>
      <c r="B858" s="1060"/>
      <c r="C858" s="1411"/>
      <c r="D858" s="1411"/>
      <c r="E858" s="1046"/>
      <c r="F858" s="1047"/>
      <c r="G858" s="1048"/>
      <c r="H858" s="1021"/>
      <c r="I858" s="1050">
        <f>IF(C858=0,0,VLOOKUP(C858,Tabla2[],3,FALSE))</f>
        <v>0</v>
      </c>
      <c r="J858" s="1024"/>
      <c r="K858" s="1157">
        <f>+F858*I858</f>
        <v>0</v>
      </c>
      <c r="L858" s="1052">
        <f t="shared" ref="L858:L859" si="118">E858*I858</f>
        <v>0</v>
      </c>
      <c r="M858" s="1021"/>
      <c r="N858" s="1025"/>
      <c r="O858" s="1026"/>
      <c r="P858" s="1128"/>
    </row>
    <row r="859" spans="1:16" s="1131" customFormat="1" ht="16.5" x14ac:dyDescent="0.3">
      <c r="A859" s="1020"/>
      <c r="B859" s="1060"/>
      <c r="C859" s="1412"/>
      <c r="D859" s="1412"/>
      <c r="E859" s="1046"/>
      <c r="F859" s="1053"/>
      <c r="G859" s="1048"/>
      <c r="H859" s="1021"/>
      <c r="I859" s="1050">
        <f>IF(C859=0,0,VLOOKUP(C859,Tabla2[],3,FALSE))</f>
        <v>0</v>
      </c>
      <c r="J859" s="1024"/>
      <c r="K859" s="1157">
        <f t="shared" ref="K859" si="119">+F859*I859</f>
        <v>0</v>
      </c>
      <c r="L859" s="1052">
        <f t="shared" si="118"/>
        <v>0</v>
      </c>
      <c r="M859" s="1021"/>
      <c r="N859" s="1025"/>
      <c r="O859" s="1026"/>
      <c r="P859" s="1128"/>
    </row>
    <row r="860" spans="1:16" s="1131" customFormat="1" ht="17.25" thickBot="1" x14ac:dyDescent="0.35">
      <c r="A860" s="1020"/>
      <c r="B860" s="1022"/>
      <c r="C860" s="1021"/>
      <c r="D860" s="1021"/>
      <c r="E860" s="1022"/>
      <c r="F860" s="1022"/>
      <c r="G860" s="1023"/>
      <c r="H860" s="1021"/>
      <c r="I860" s="1024"/>
      <c r="J860" s="1024"/>
      <c r="K860" s="1024"/>
      <c r="L860" s="1021"/>
      <c r="M860" s="1021"/>
      <c r="N860" s="1025"/>
      <c r="O860" s="1026"/>
      <c r="P860" s="1128"/>
    </row>
    <row r="861" spans="1:16" s="1131" customFormat="1" ht="17.25" thickBot="1" x14ac:dyDescent="0.35">
      <c r="A861" s="1020"/>
      <c r="B861" s="1022"/>
      <c r="C861" s="1021"/>
      <c r="D861" s="1021"/>
      <c r="E861" s="1022"/>
      <c r="F861" s="1408" t="s">
        <v>346</v>
      </c>
      <c r="G861" s="1409"/>
      <c r="H861" s="1409"/>
      <c r="I861" s="1410"/>
      <c r="J861" s="1024"/>
      <c r="K861" s="1158">
        <f>+SUM(K857:K859)</f>
        <v>1180</v>
      </c>
      <c r="L861" s="1055">
        <f>+SUM(L857:L859)</f>
        <v>1699.2</v>
      </c>
      <c r="M861" s="1021"/>
      <c r="N861" s="1025"/>
      <c r="O861" s="1026"/>
      <c r="P861" s="1128"/>
    </row>
    <row r="862" spans="1:16" s="1131" customFormat="1" ht="16.5" x14ac:dyDescent="0.3">
      <c r="A862" s="1020"/>
      <c r="B862" s="1022"/>
      <c r="C862" s="1021"/>
      <c r="D862" s="1021"/>
      <c r="E862" s="1022"/>
      <c r="F862" s="1022"/>
      <c r="G862" s="1023"/>
      <c r="H862" s="1021"/>
      <c r="I862" s="1024"/>
      <c r="J862" s="1024"/>
      <c r="K862" s="1024"/>
      <c r="L862" s="1021"/>
      <c r="M862" s="1021"/>
      <c r="N862" s="1025"/>
      <c r="O862" s="1026"/>
      <c r="P862" s="1128"/>
    </row>
    <row r="863" spans="1:16" s="1131" customFormat="1" ht="15" customHeight="1" thickBot="1" x14ac:dyDescent="0.35">
      <c r="A863" s="1020"/>
      <c r="B863" s="1022"/>
      <c r="C863" s="1021"/>
      <c r="D863" s="1021"/>
      <c r="E863" s="1022"/>
      <c r="F863" s="1022"/>
      <c r="G863" s="1023"/>
      <c r="H863" s="1021"/>
      <c r="I863" s="1024"/>
      <c r="J863" s="1024"/>
      <c r="K863" s="1024"/>
      <c r="L863" s="1021"/>
      <c r="M863" s="1021"/>
      <c r="N863" s="1025"/>
      <c r="O863" s="1026"/>
      <c r="P863" s="1128"/>
    </row>
    <row r="864" spans="1:16" s="1131" customFormat="1" ht="17.25" thickBot="1" x14ac:dyDescent="0.35">
      <c r="A864" s="1020"/>
      <c r="B864" s="1022"/>
      <c r="C864" s="1021"/>
      <c r="D864" s="1021"/>
      <c r="E864" s="1022"/>
      <c r="F864" s="1408" t="s">
        <v>388</v>
      </c>
      <c r="G864" s="1409"/>
      <c r="H864" s="1409"/>
      <c r="I864" s="1410"/>
      <c r="J864" s="1024"/>
      <c r="K864" s="1158">
        <f>(+K844+K853+K861)</f>
        <v>1180</v>
      </c>
      <c r="L864" s="1055">
        <f>(+L844+L853+L861)</f>
        <v>1699.2</v>
      </c>
      <c r="M864" s="1021"/>
      <c r="N864" s="1065"/>
      <c r="O864" s="1066"/>
      <c r="P864" s="1130"/>
    </row>
    <row r="865" spans="1:17" s="1131" customFormat="1" ht="7.5" customHeight="1" thickBot="1" x14ac:dyDescent="0.35">
      <c r="A865" s="1020"/>
      <c r="B865" s="1022"/>
      <c r="C865" s="1021"/>
      <c r="D865" s="1021"/>
      <c r="E865" s="1022"/>
      <c r="F865" s="1022"/>
      <c r="G865" s="1023"/>
      <c r="H865" s="1021"/>
      <c r="I865" s="1024"/>
      <c r="J865" s="1024"/>
      <c r="K865" s="1024"/>
      <c r="L865" s="1021"/>
      <c r="M865" s="1021"/>
      <c r="N865" s="1065"/>
      <c r="O865" s="1067"/>
      <c r="P865" s="1130"/>
    </row>
    <row r="866" spans="1:17" s="1131" customFormat="1" ht="17.25" thickBot="1" x14ac:dyDescent="0.35">
      <c r="A866" s="1020"/>
      <c r="B866" s="1022"/>
      <c r="C866" s="1021"/>
      <c r="D866" s="1021"/>
      <c r="E866" s="1022"/>
      <c r="F866" s="1408" t="s">
        <v>384</v>
      </c>
      <c r="G866" s="1409"/>
      <c r="H866" s="1409"/>
      <c r="I866" s="1410"/>
      <c r="J866" s="1024"/>
      <c r="K866" s="1158">
        <f>K864*$N$2</f>
        <v>472</v>
      </c>
      <c r="L866" s="1055">
        <f>L864*$N$2</f>
        <v>679.68000000000006</v>
      </c>
      <c r="M866" s="1021"/>
      <c r="N866" s="1025"/>
      <c r="O866" s="1026"/>
      <c r="P866" s="1128"/>
    </row>
    <row r="867" spans="1:17" s="1131" customFormat="1" ht="7.5" customHeight="1" thickBot="1" x14ac:dyDescent="0.35">
      <c r="A867" s="1020"/>
      <c r="B867" s="1022"/>
      <c r="C867" s="1021"/>
      <c r="D867" s="1021"/>
      <c r="E867" s="1022"/>
      <c r="F867" s="1022"/>
      <c r="G867" s="1023"/>
      <c r="H867" s="1021"/>
      <c r="I867" s="1024"/>
      <c r="J867" s="1024"/>
      <c r="K867" s="1024"/>
      <c r="L867" s="1021"/>
      <c r="M867" s="1021"/>
      <c r="N867" s="1025"/>
      <c r="O867" s="1026"/>
      <c r="P867" s="1128"/>
    </row>
    <row r="868" spans="1:17" s="1131" customFormat="1" ht="17.25" thickBot="1" x14ac:dyDescent="0.35">
      <c r="A868" s="1020"/>
      <c r="B868" s="1022"/>
      <c r="C868" s="1021"/>
      <c r="D868" s="1021"/>
      <c r="E868" s="1022"/>
      <c r="F868" s="1408" t="s">
        <v>385</v>
      </c>
      <c r="G868" s="1409"/>
      <c r="H868" s="1409"/>
      <c r="I868" s="1410"/>
      <c r="J868" s="1024"/>
      <c r="K868" s="1158">
        <f>+K864+K866</f>
        <v>1652</v>
      </c>
      <c r="L868" s="1055">
        <f>+L864+L866</f>
        <v>2378.88</v>
      </c>
      <c r="M868" s="1021"/>
      <c r="N868" s="1025"/>
      <c r="O868" s="1026"/>
      <c r="P868" s="1128"/>
    </row>
    <row r="869" spans="1:17" s="1131" customFormat="1" ht="17.25" thickBot="1" x14ac:dyDescent="0.35">
      <c r="A869" s="1020"/>
      <c r="B869" s="1022"/>
      <c r="C869" s="1021"/>
      <c r="D869" s="1021"/>
      <c r="E869" s="1022"/>
      <c r="F869" s="1061"/>
      <c r="G869" s="1062"/>
      <c r="H869" s="1063"/>
      <c r="I869" s="1064"/>
      <c r="J869" s="1024"/>
      <c r="K869" s="1159"/>
      <c r="L869" s="1068">
        <f>L868/I828</f>
        <v>1652.0000000000002</v>
      </c>
      <c r="M869" s="1069">
        <f>(K868-L869)*I828</f>
        <v>-3.2741809263825415E-13</v>
      </c>
      <c r="N869" s="1025"/>
      <c r="O869" s="1026"/>
      <c r="P869" s="1128"/>
    </row>
    <row r="874" spans="1:17" ht="16.5" x14ac:dyDescent="0.3">
      <c r="A874" s="1020"/>
      <c r="B874" s="1105" t="s">
        <v>379</v>
      </c>
      <c r="C874" s="1038"/>
      <c r="D874" s="1414" t="s">
        <v>341</v>
      </c>
      <c r="E874" s="1414"/>
      <c r="F874" s="1414"/>
      <c r="G874" s="1414"/>
      <c r="H874" s="1038"/>
      <c r="I874" s="1039" t="s">
        <v>25</v>
      </c>
      <c r="J874" s="1040"/>
      <c r="K874" s="1039" t="s">
        <v>24</v>
      </c>
      <c r="L874" s="1021"/>
      <c r="M874" s="1021"/>
      <c r="N874" s="1025"/>
      <c r="O874" s="1026"/>
      <c r="P874" s="1128"/>
    </row>
    <row r="875" spans="1:17" s="1037" customFormat="1" ht="30.75" customHeight="1" x14ac:dyDescent="0.25">
      <c r="A875" s="1033"/>
      <c r="B875" s="1074">
        <f>'(01)A. TRABAJO EXTRA.'!B131</f>
        <v>804.01</v>
      </c>
      <c r="C875" s="1034"/>
      <c r="D875" s="1400" t="str">
        <f>'(01)A. TRABAJO EXTRA.'!C131</f>
        <v>BALCÓN DE BARROTES</v>
      </c>
      <c r="E875" s="1401"/>
      <c r="F875" s="1401"/>
      <c r="G875" s="1401"/>
      <c r="H875" s="1075"/>
      <c r="I875" s="1074">
        <f>'(01)A. TRABAJO EXTRA.'!G131</f>
        <v>1.44</v>
      </c>
      <c r="J875" s="1076"/>
      <c r="K875" s="1155" t="str">
        <f>'(01)A. TRABAJO EXTRA.'!F131</f>
        <v>m²</v>
      </c>
      <c r="L875" s="1034"/>
      <c r="M875" s="1034"/>
      <c r="N875" s="1035"/>
      <c r="O875" s="1036"/>
      <c r="P875" s="1129"/>
      <c r="Q875" s="1132"/>
    </row>
    <row r="876" spans="1:17" ht="17.25" thickBot="1" x14ac:dyDescent="0.35">
      <c r="A876" s="1020"/>
      <c r="B876" s="1022"/>
      <c r="C876" s="1021"/>
      <c r="D876" s="1021"/>
      <c r="E876" s="1022"/>
      <c r="F876" s="1022"/>
      <c r="G876" s="1023"/>
      <c r="H876" s="1021"/>
      <c r="I876" s="1024"/>
      <c r="J876" s="1024"/>
      <c r="K876" s="1024"/>
      <c r="L876" s="1021"/>
      <c r="M876" s="1021"/>
      <c r="N876" s="1025"/>
      <c r="O876" s="1026"/>
      <c r="P876" s="1128"/>
    </row>
    <row r="877" spans="1:17" ht="17.25" thickBot="1" x14ac:dyDescent="0.35">
      <c r="A877" s="1020"/>
      <c r="B877" s="1389" t="s">
        <v>343</v>
      </c>
      <c r="C877" s="1390"/>
      <c r="D877" s="1390"/>
      <c r="E877" s="1390"/>
      <c r="F877" s="1390"/>
      <c r="G877" s="1391"/>
      <c r="H877" s="1021"/>
      <c r="I877" s="1024"/>
      <c r="J877" s="1024"/>
      <c r="K877" s="1024"/>
      <c r="L877" s="1021"/>
      <c r="M877" s="1021"/>
      <c r="N877" s="1025"/>
      <c r="O877" s="1026"/>
      <c r="P877" s="1128"/>
    </row>
    <row r="878" spans="1:17" ht="16.5" x14ac:dyDescent="0.3">
      <c r="A878" s="1020"/>
      <c r="B878" s="1042" t="s">
        <v>49</v>
      </c>
      <c r="C878" s="1406" t="s">
        <v>341</v>
      </c>
      <c r="D878" s="1407"/>
      <c r="E878" s="1041" t="s">
        <v>380</v>
      </c>
      <c r="F878" s="1042" t="s">
        <v>25</v>
      </c>
      <c r="G878" s="1043" t="s">
        <v>24</v>
      </c>
      <c r="H878" s="1044"/>
      <c r="I878" s="1039" t="s">
        <v>342</v>
      </c>
      <c r="J878" s="1040"/>
      <c r="K878" s="1156" t="s">
        <v>27</v>
      </c>
      <c r="L878" s="1045" t="s">
        <v>381</v>
      </c>
      <c r="M878" s="1021"/>
      <c r="N878" s="1025"/>
      <c r="O878" s="1026"/>
      <c r="P878" s="1128"/>
    </row>
    <row r="879" spans="1:17" ht="16.5" x14ac:dyDescent="0.3">
      <c r="A879" s="1020"/>
      <c r="B879" s="1060"/>
      <c r="C879" s="1402"/>
      <c r="D879" s="1403"/>
      <c r="E879" s="1046"/>
      <c r="F879" s="1047"/>
      <c r="G879" s="1048"/>
      <c r="H879" s="1049"/>
      <c r="I879" s="1050">
        <v>9</v>
      </c>
      <c r="J879" s="1051"/>
      <c r="K879" s="1157">
        <f>+F879*I879</f>
        <v>0</v>
      </c>
      <c r="L879" s="1052">
        <f>E879*I879</f>
        <v>0</v>
      </c>
      <c r="M879" s="1021"/>
      <c r="N879" s="1025"/>
      <c r="O879" s="1026"/>
      <c r="P879" s="1128"/>
    </row>
    <row r="880" spans="1:17" ht="16.5" x14ac:dyDescent="0.3">
      <c r="A880" s="1020"/>
      <c r="B880" s="1060"/>
      <c r="C880" s="1415"/>
      <c r="D880" s="1405"/>
      <c r="E880" s="1046"/>
      <c r="F880" s="1047"/>
      <c r="G880" s="1048"/>
      <c r="H880" s="1049"/>
      <c r="I880" s="1050">
        <f>IF(C880=0,0,VLOOKUP(C880,Tabla1[],3,FALSE))</f>
        <v>0</v>
      </c>
      <c r="J880" s="1051"/>
      <c r="K880" s="1157">
        <f t="shared" ref="K880:K889" si="120">+F880*I880</f>
        <v>0</v>
      </c>
      <c r="L880" s="1052">
        <f t="shared" ref="L880:L889" si="121">E880*I880</f>
        <v>0</v>
      </c>
      <c r="M880" s="1021"/>
      <c r="N880" s="1025"/>
      <c r="O880" s="1026"/>
      <c r="P880" s="1128"/>
    </row>
    <row r="881" spans="1:16" ht="16.5" x14ac:dyDescent="0.3">
      <c r="A881" s="1020"/>
      <c r="B881" s="1060"/>
      <c r="C881" s="1404"/>
      <c r="D881" s="1405"/>
      <c r="E881" s="1046"/>
      <c r="F881" s="1047"/>
      <c r="G881" s="1048"/>
      <c r="H881" s="1049"/>
      <c r="I881" s="1050">
        <f>IF(C881=0,0,VLOOKUP(C881,Tabla1[],3,FALSE))</f>
        <v>0</v>
      </c>
      <c r="J881" s="1051"/>
      <c r="K881" s="1157">
        <f t="shared" si="120"/>
        <v>0</v>
      </c>
      <c r="L881" s="1052">
        <f t="shared" si="121"/>
        <v>0</v>
      </c>
      <c r="M881" s="1021"/>
      <c r="N881" s="1025"/>
      <c r="O881" s="1026"/>
      <c r="P881" s="1128"/>
    </row>
    <row r="882" spans="1:16" ht="16.5" x14ac:dyDescent="0.3">
      <c r="A882" s="1020"/>
      <c r="B882" s="1060"/>
      <c r="C882" s="1411"/>
      <c r="D882" s="1411"/>
      <c r="E882" s="1046"/>
      <c r="F882" s="1047"/>
      <c r="G882" s="1048"/>
      <c r="H882" s="1049"/>
      <c r="I882" s="1050">
        <f>IF(C882=0,0,VLOOKUP(C882,Tabla1[],3,FALSE))</f>
        <v>0</v>
      </c>
      <c r="J882" s="1051"/>
      <c r="K882" s="1157">
        <f t="shared" si="120"/>
        <v>0</v>
      </c>
      <c r="L882" s="1052">
        <f t="shared" si="121"/>
        <v>0</v>
      </c>
      <c r="M882" s="1021"/>
      <c r="N882" s="1025"/>
      <c r="O882" s="1026"/>
      <c r="P882" s="1128"/>
    </row>
    <row r="883" spans="1:16" ht="16.5" x14ac:dyDescent="0.3">
      <c r="A883" s="1020"/>
      <c r="B883" s="1060"/>
      <c r="C883" s="1413"/>
      <c r="D883" s="1413"/>
      <c r="E883" s="1046"/>
      <c r="F883" s="1047"/>
      <c r="G883" s="1048"/>
      <c r="H883" s="1049"/>
      <c r="I883" s="1050">
        <f>IF(C883=0,0,VLOOKUP(C883,Tabla1[],3,FALSE))</f>
        <v>0</v>
      </c>
      <c r="J883" s="1051"/>
      <c r="K883" s="1157">
        <f t="shared" si="120"/>
        <v>0</v>
      </c>
      <c r="L883" s="1052">
        <f t="shared" si="121"/>
        <v>0</v>
      </c>
      <c r="M883" s="1021"/>
      <c r="N883" s="1025"/>
      <c r="O883" s="1026"/>
      <c r="P883" s="1128"/>
    </row>
    <row r="884" spans="1:16" ht="16.5" x14ac:dyDescent="0.3">
      <c r="A884" s="1020"/>
      <c r="B884" s="1060"/>
      <c r="C884" s="1413"/>
      <c r="D884" s="1413"/>
      <c r="E884" s="1046"/>
      <c r="F884" s="1047"/>
      <c r="G884" s="1048"/>
      <c r="H884" s="1049"/>
      <c r="I884" s="1050">
        <f>IF(C884=0,0,VLOOKUP(C884,Tabla1[],3,FALSE))</f>
        <v>0</v>
      </c>
      <c r="J884" s="1051"/>
      <c r="K884" s="1157">
        <f t="shared" si="120"/>
        <v>0</v>
      </c>
      <c r="L884" s="1052">
        <f t="shared" si="121"/>
        <v>0</v>
      </c>
      <c r="M884" s="1021"/>
      <c r="N884" s="1025"/>
      <c r="O884" s="1026"/>
      <c r="P884" s="1128"/>
    </row>
    <row r="885" spans="1:16" ht="16.5" x14ac:dyDescent="0.3">
      <c r="A885" s="1020"/>
      <c r="B885" s="1060"/>
      <c r="C885" s="1413"/>
      <c r="D885" s="1413"/>
      <c r="E885" s="1046"/>
      <c r="F885" s="1047"/>
      <c r="G885" s="1048"/>
      <c r="H885" s="1049"/>
      <c r="I885" s="1050">
        <f>IF(C885=0,0,VLOOKUP(C885,Tabla1[],3,FALSE))</f>
        <v>0</v>
      </c>
      <c r="J885" s="1051"/>
      <c r="K885" s="1157">
        <f t="shared" si="120"/>
        <v>0</v>
      </c>
      <c r="L885" s="1052">
        <f t="shared" si="121"/>
        <v>0</v>
      </c>
      <c r="M885" s="1021"/>
      <c r="N885" s="1025"/>
      <c r="O885" s="1026"/>
      <c r="P885" s="1128"/>
    </row>
    <row r="886" spans="1:16" ht="16.5" x14ac:dyDescent="0.3">
      <c r="A886" s="1020"/>
      <c r="B886" s="1060"/>
      <c r="C886" s="1413"/>
      <c r="D886" s="1413"/>
      <c r="E886" s="1046"/>
      <c r="F886" s="1047"/>
      <c r="G886" s="1048"/>
      <c r="H886" s="1049"/>
      <c r="I886" s="1050">
        <f>IF(C886=0,0,VLOOKUP(C886,Tabla1[],3,FALSE))</f>
        <v>0</v>
      </c>
      <c r="J886" s="1051"/>
      <c r="K886" s="1157">
        <f t="shared" si="120"/>
        <v>0</v>
      </c>
      <c r="L886" s="1052">
        <f t="shared" si="121"/>
        <v>0</v>
      </c>
      <c r="M886" s="1021"/>
      <c r="N886" s="1025"/>
      <c r="O886" s="1026"/>
      <c r="P886" s="1128"/>
    </row>
    <row r="887" spans="1:16" ht="16.5" x14ac:dyDescent="0.3">
      <c r="A887" s="1020"/>
      <c r="B887" s="1060"/>
      <c r="C887" s="1413"/>
      <c r="D887" s="1413"/>
      <c r="E887" s="1046"/>
      <c r="F887" s="1047"/>
      <c r="G887" s="1048"/>
      <c r="H887" s="1049"/>
      <c r="I887" s="1050">
        <f>IF(C887=0,0,VLOOKUP(C887,Tabla1[],3,FALSE))</f>
        <v>0</v>
      </c>
      <c r="J887" s="1051"/>
      <c r="K887" s="1157">
        <f t="shared" si="120"/>
        <v>0</v>
      </c>
      <c r="L887" s="1052">
        <f t="shared" si="121"/>
        <v>0</v>
      </c>
      <c r="M887" s="1021"/>
      <c r="N887" s="1025"/>
      <c r="O887" s="1026"/>
      <c r="P887" s="1128"/>
    </row>
    <row r="888" spans="1:16" s="1131" customFormat="1" ht="16.5" x14ac:dyDescent="0.3">
      <c r="A888" s="1020"/>
      <c r="B888" s="1060"/>
      <c r="C888" s="1413"/>
      <c r="D888" s="1413"/>
      <c r="E888" s="1046"/>
      <c r="F888" s="1047"/>
      <c r="G888" s="1048"/>
      <c r="H888" s="1049"/>
      <c r="I888" s="1050">
        <f>IF(C888=0,0,VLOOKUP(C888,Tabla1[],3,FALSE))</f>
        <v>0</v>
      </c>
      <c r="J888" s="1051"/>
      <c r="K888" s="1157">
        <f t="shared" si="120"/>
        <v>0</v>
      </c>
      <c r="L888" s="1052">
        <f t="shared" si="121"/>
        <v>0</v>
      </c>
      <c r="M888" s="1021"/>
      <c r="N888" s="1025"/>
      <c r="O888" s="1026"/>
      <c r="P888" s="1128"/>
    </row>
    <row r="889" spans="1:16" s="1131" customFormat="1" ht="16.5" x14ac:dyDescent="0.3">
      <c r="A889" s="1020"/>
      <c r="B889" s="1060"/>
      <c r="C889" s="1413"/>
      <c r="D889" s="1413"/>
      <c r="E889" s="1046"/>
      <c r="F889" s="1047"/>
      <c r="G889" s="1048"/>
      <c r="H889" s="1049"/>
      <c r="I889" s="1050">
        <f>IF(C889=0,0,VLOOKUP(C889,Tabla1[],3,FALSE))</f>
        <v>0</v>
      </c>
      <c r="J889" s="1051"/>
      <c r="K889" s="1157">
        <f t="shared" si="120"/>
        <v>0</v>
      </c>
      <c r="L889" s="1052">
        <f t="shared" si="121"/>
        <v>0</v>
      </c>
      <c r="M889" s="1021"/>
      <c r="N889" s="1025"/>
      <c r="O889" s="1026"/>
      <c r="P889" s="1128"/>
    </row>
    <row r="890" spans="1:16" s="1131" customFormat="1" ht="17.25" thickBot="1" x14ac:dyDescent="0.35">
      <c r="A890" s="1020"/>
      <c r="B890" s="1022"/>
      <c r="C890" s="1021"/>
      <c r="D890" s="1021"/>
      <c r="E890" s="1022"/>
      <c r="F890" s="1022"/>
      <c r="G890" s="1023"/>
      <c r="H890" s="1021"/>
      <c r="I890" s="1024"/>
      <c r="J890" s="1024"/>
      <c r="K890" s="1024"/>
      <c r="L890" s="1021"/>
      <c r="M890" s="1021"/>
      <c r="N890" s="1025"/>
      <c r="O890" s="1026"/>
      <c r="P890" s="1128"/>
    </row>
    <row r="891" spans="1:16" s="1131" customFormat="1" ht="17.25" thickBot="1" x14ac:dyDescent="0.35">
      <c r="A891" s="1020"/>
      <c r="B891" s="1022"/>
      <c r="C891" s="1021"/>
      <c r="D891" s="1021"/>
      <c r="E891" s="1022"/>
      <c r="F891" s="1408" t="s">
        <v>344</v>
      </c>
      <c r="G891" s="1409"/>
      <c r="H891" s="1409"/>
      <c r="I891" s="1410"/>
      <c r="J891" s="1024"/>
      <c r="K891" s="1158">
        <f>+SUM(K879:K889)</f>
        <v>0</v>
      </c>
      <c r="L891" s="1055">
        <f>+SUM(L879:L889)</f>
        <v>0</v>
      </c>
      <c r="M891" s="1021"/>
      <c r="N891" s="1025"/>
      <c r="O891" s="1026"/>
      <c r="P891" s="1128"/>
    </row>
    <row r="892" spans="1:16" s="1131" customFormat="1" ht="17.25" thickBot="1" x14ac:dyDescent="0.35">
      <c r="A892" s="1020"/>
      <c r="B892" s="1022"/>
      <c r="C892" s="1021"/>
      <c r="D892" s="1021"/>
      <c r="E892" s="1022"/>
      <c r="F892" s="1022"/>
      <c r="G892" s="1023"/>
      <c r="H892" s="1021"/>
      <c r="I892" s="1024"/>
      <c r="J892" s="1024"/>
      <c r="K892" s="1024"/>
      <c r="L892" s="1021"/>
      <c r="M892" s="1021"/>
      <c r="N892" s="1025"/>
      <c r="O892" s="1026"/>
      <c r="P892" s="1128"/>
    </row>
    <row r="893" spans="1:16" s="1131" customFormat="1" ht="17.25" thickBot="1" x14ac:dyDescent="0.35">
      <c r="A893" s="1020"/>
      <c r="B893" s="1389" t="s">
        <v>382</v>
      </c>
      <c r="C893" s="1390"/>
      <c r="D893" s="1390"/>
      <c r="E893" s="1390"/>
      <c r="F893" s="1390"/>
      <c r="G893" s="1391"/>
      <c r="H893" s="1021"/>
      <c r="I893" s="1024"/>
      <c r="J893" s="1024"/>
      <c r="K893" s="1024"/>
      <c r="L893" s="1021"/>
      <c r="M893" s="1021"/>
      <c r="N893" s="1025"/>
      <c r="O893" s="1026"/>
      <c r="P893" s="1128"/>
    </row>
    <row r="894" spans="1:16" s="1131" customFormat="1" ht="16.5" x14ac:dyDescent="0.3">
      <c r="A894" s="1020"/>
      <c r="B894" s="1056" t="s">
        <v>49</v>
      </c>
      <c r="C894" s="1392" t="s">
        <v>341</v>
      </c>
      <c r="D894" s="1393"/>
      <c r="E894" s="1041" t="s">
        <v>380</v>
      </c>
      <c r="F894" s="1056" t="s">
        <v>25</v>
      </c>
      <c r="G894" s="1043" t="s">
        <v>24</v>
      </c>
      <c r="H894" s="1038"/>
      <c r="I894" s="1039" t="s">
        <v>342</v>
      </c>
      <c r="J894" s="1040"/>
      <c r="K894" s="1039" t="s">
        <v>27</v>
      </c>
      <c r="L894" s="1045" t="s">
        <v>381</v>
      </c>
      <c r="M894" s="1021"/>
      <c r="N894" s="1025"/>
      <c r="O894" s="1026"/>
      <c r="P894" s="1128"/>
    </row>
    <row r="895" spans="1:16" s="1131" customFormat="1" ht="16.5" x14ac:dyDescent="0.3">
      <c r="A895" s="1020"/>
      <c r="B895" s="1060"/>
      <c r="C895" s="1382"/>
      <c r="D895" s="1383"/>
      <c r="E895" s="1046"/>
      <c r="F895" s="1047"/>
      <c r="G895" s="1048"/>
      <c r="H895" s="1049"/>
      <c r="I895" s="1050">
        <f>IF(C895=0,0,VLOOKUP(C895,Tabla3[],3,FALSE))</f>
        <v>0</v>
      </c>
      <c r="J895" s="1024"/>
      <c r="K895" s="1157">
        <f>+F895*I895</f>
        <v>0</v>
      </c>
      <c r="L895" s="1052">
        <f>E895*I895</f>
        <v>0</v>
      </c>
      <c r="M895" s="1021"/>
      <c r="N895" s="1025"/>
      <c r="O895" s="1026"/>
      <c r="P895" s="1128"/>
    </row>
    <row r="896" spans="1:16" s="1131" customFormat="1" ht="16.5" x14ac:dyDescent="0.3">
      <c r="A896" s="1020"/>
      <c r="B896" s="1060"/>
      <c r="C896" s="1382"/>
      <c r="D896" s="1383"/>
      <c r="E896" s="1057"/>
      <c r="F896" s="1053"/>
      <c r="G896" s="1054"/>
      <c r="H896" s="1021"/>
      <c r="I896" s="1050">
        <f>IF(C896=0,0,VLOOKUP(C896,Tabla3[],3,FALSE))</f>
        <v>0</v>
      </c>
      <c r="J896" s="1024"/>
      <c r="K896" s="1157">
        <f t="shared" ref="K896:K898" si="122">+F896*I896</f>
        <v>0</v>
      </c>
      <c r="L896" s="1052">
        <f t="shared" ref="L896:L898" si="123">E896*I896</f>
        <v>0</v>
      </c>
      <c r="M896" s="1021"/>
      <c r="N896" s="1025"/>
      <c r="O896" s="1026"/>
      <c r="P896" s="1128"/>
    </row>
    <row r="897" spans="1:16" s="1131" customFormat="1" ht="16.5" x14ac:dyDescent="0.3">
      <c r="A897" s="1020"/>
      <c r="B897" s="1060"/>
      <c r="C897" s="1382"/>
      <c r="D897" s="1383"/>
      <c r="E897" s="1057"/>
      <c r="F897" s="1053"/>
      <c r="G897" s="1054"/>
      <c r="H897" s="1021"/>
      <c r="I897" s="1050">
        <f>IF(C897=0,0,VLOOKUP(C897,Tabla3[],3,FALSE))</f>
        <v>0</v>
      </c>
      <c r="J897" s="1024"/>
      <c r="K897" s="1157">
        <f t="shared" si="122"/>
        <v>0</v>
      </c>
      <c r="L897" s="1052">
        <f t="shared" si="123"/>
        <v>0</v>
      </c>
      <c r="M897" s="1021"/>
      <c r="N897" s="1025"/>
      <c r="O897" s="1026"/>
      <c r="P897" s="1128"/>
    </row>
    <row r="898" spans="1:16" s="1131" customFormat="1" ht="16.5" x14ac:dyDescent="0.3">
      <c r="A898" s="1020"/>
      <c r="B898" s="1060"/>
      <c r="C898" s="1384"/>
      <c r="D898" s="1385"/>
      <c r="E898" s="1057"/>
      <c r="F898" s="1053"/>
      <c r="G898" s="1054"/>
      <c r="H898" s="1021"/>
      <c r="I898" s="1050">
        <f>IF(C898=0,0,VLOOKUP(C898,Tabla3[],3,FALSE))</f>
        <v>0</v>
      </c>
      <c r="J898" s="1024"/>
      <c r="K898" s="1157">
        <f t="shared" si="122"/>
        <v>0</v>
      </c>
      <c r="L898" s="1052">
        <f t="shared" si="123"/>
        <v>0</v>
      </c>
      <c r="M898" s="1021"/>
      <c r="N898" s="1025"/>
      <c r="O898" s="1026"/>
      <c r="P898" s="1128"/>
    </row>
    <row r="899" spans="1:16" s="1131" customFormat="1" ht="17.25" thickBot="1" x14ac:dyDescent="0.35">
      <c r="A899" s="1020"/>
      <c r="B899" s="1022"/>
      <c r="C899" s="1021"/>
      <c r="D899" s="1021"/>
      <c r="E899" s="1022"/>
      <c r="F899" s="1022"/>
      <c r="G899" s="1023"/>
      <c r="H899" s="1021"/>
      <c r="I899" s="1024"/>
      <c r="J899" s="1024"/>
      <c r="K899" s="1024"/>
      <c r="L899" s="1021"/>
      <c r="M899" s="1021"/>
      <c r="N899" s="1025"/>
      <c r="O899" s="1026"/>
      <c r="P899" s="1128"/>
    </row>
    <row r="900" spans="1:16" s="1131" customFormat="1" ht="17.25" thickBot="1" x14ac:dyDescent="0.35">
      <c r="A900" s="1020"/>
      <c r="B900" s="1022"/>
      <c r="C900" s="1021"/>
      <c r="D900" s="1021"/>
      <c r="E900" s="1022"/>
      <c r="F900" s="1408" t="s">
        <v>387</v>
      </c>
      <c r="G900" s="1409"/>
      <c r="H900" s="1409"/>
      <c r="I900" s="1410"/>
      <c r="J900" s="1024"/>
      <c r="K900" s="1158">
        <f>+SUM(K895:K898)</f>
        <v>0</v>
      </c>
      <c r="L900" s="1055">
        <f>+SUM(L895:L898)</f>
        <v>0</v>
      </c>
      <c r="M900" s="1021"/>
      <c r="N900" s="1025"/>
      <c r="O900" s="1026"/>
      <c r="P900" s="1128"/>
    </row>
    <row r="901" spans="1:16" s="1131" customFormat="1" ht="17.25" thickBot="1" x14ac:dyDescent="0.35">
      <c r="A901" s="1020"/>
      <c r="B901" s="1022"/>
      <c r="C901" s="1021"/>
      <c r="D901" s="1021"/>
      <c r="E901" s="1022"/>
      <c r="F901" s="1022"/>
      <c r="G901" s="1023"/>
      <c r="H901" s="1021"/>
      <c r="I901" s="1024"/>
      <c r="J901" s="1024"/>
      <c r="K901" s="1024"/>
      <c r="L901" s="1021"/>
      <c r="M901" s="1021"/>
      <c r="N901" s="1025"/>
      <c r="O901" s="1026"/>
      <c r="P901" s="1128"/>
    </row>
    <row r="902" spans="1:16" s="1131" customFormat="1" ht="17.25" thickBot="1" x14ac:dyDescent="0.35">
      <c r="A902" s="1020"/>
      <c r="B902" s="1389" t="s">
        <v>345</v>
      </c>
      <c r="C902" s="1390"/>
      <c r="D902" s="1390"/>
      <c r="E902" s="1390"/>
      <c r="F902" s="1390"/>
      <c r="G902" s="1391"/>
      <c r="H902" s="1021"/>
      <c r="I902" s="1024"/>
      <c r="J902" s="1024"/>
      <c r="K902" s="1024"/>
      <c r="L902" s="1021"/>
      <c r="M902" s="1021"/>
      <c r="N902" s="1025"/>
      <c r="O902" s="1026"/>
      <c r="P902" s="1128"/>
    </row>
    <row r="903" spans="1:16" s="1131" customFormat="1" ht="16.5" x14ac:dyDescent="0.3">
      <c r="A903" s="1020"/>
      <c r="B903" s="1056" t="s">
        <v>49</v>
      </c>
      <c r="C903" s="1392" t="s">
        <v>341</v>
      </c>
      <c r="D903" s="1393"/>
      <c r="E903" s="1041" t="s">
        <v>380</v>
      </c>
      <c r="F903" s="1056" t="s">
        <v>25</v>
      </c>
      <c r="G903" s="1043" t="s">
        <v>24</v>
      </c>
      <c r="H903" s="1038"/>
      <c r="I903" s="1039" t="s">
        <v>342</v>
      </c>
      <c r="J903" s="1040"/>
      <c r="K903" s="1039" t="s">
        <v>27</v>
      </c>
      <c r="L903" s="1045" t="s">
        <v>381</v>
      </c>
      <c r="M903" s="1021"/>
      <c r="N903" s="1025"/>
      <c r="O903" s="1026"/>
      <c r="P903" s="1128"/>
    </row>
    <row r="904" spans="1:16" s="1131" customFormat="1" ht="33" customHeight="1" x14ac:dyDescent="0.3">
      <c r="A904" s="1020"/>
      <c r="B904" s="1060">
        <v>1</v>
      </c>
      <c r="C904" s="1421" t="s">
        <v>496</v>
      </c>
      <c r="D904" s="1421"/>
      <c r="E904" s="1046">
        <f>I875</f>
        <v>1.44</v>
      </c>
      <c r="F904" s="1047">
        <f>ROUND(E904/I875,2)</f>
        <v>1</v>
      </c>
      <c r="G904" s="1050" t="str">
        <f>K875</f>
        <v>m²</v>
      </c>
      <c r="H904" s="1049"/>
      <c r="I904" s="1050">
        <v>1075</v>
      </c>
      <c r="J904" s="1024"/>
      <c r="K904" s="1157">
        <f>+F904*I904</f>
        <v>1075</v>
      </c>
      <c r="L904" s="1052">
        <f>E904*I904</f>
        <v>1548</v>
      </c>
      <c r="M904" s="1021"/>
      <c r="N904" s="1025"/>
      <c r="O904" s="1026"/>
      <c r="P904" s="1128"/>
    </row>
    <row r="905" spans="1:16" s="1131" customFormat="1" ht="16.5" x14ac:dyDescent="0.3">
      <c r="A905" s="1020"/>
      <c r="B905" s="1060"/>
      <c r="C905" s="1411"/>
      <c r="D905" s="1411"/>
      <c r="E905" s="1046"/>
      <c r="F905" s="1047"/>
      <c r="G905" s="1048"/>
      <c r="H905" s="1021"/>
      <c r="I905" s="1050">
        <f>IF(C905=0,0,VLOOKUP(C905,Tabla2[],3,FALSE))</f>
        <v>0</v>
      </c>
      <c r="J905" s="1024"/>
      <c r="K905" s="1157">
        <f>+F905*I905</f>
        <v>0</v>
      </c>
      <c r="L905" s="1052">
        <f t="shared" ref="L905:L906" si="124">E905*I905</f>
        <v>0</v>
      </c>
      <c r="M905" s="1021"/>
      <c r="N905" s="1025"/>
      <c r="O905" s="1026"/>
      <c r="P905" s="1128"/>
    </row>
    <row r="906" spans="1:16" s="1131" customFormat="1" ht="16.5" x14ac:dyDescent="0.3">
      <c r="A906" s="1020"/>
      <c r="B906" s="1060"/>
      <c r="C906" s="1412"/>
      <c r="D906" s="1412"/>
      <c r="E906" s="1046"/>
      <c r="F906" s="1053"/>
      <c r="G906" s="1048"/>
      <c r="H906" s="1021"/>
      <c r="I906" s="1050">
        <f>IF(C906=0,0,VLOOKUP(C906,Tabla2[],3,FALSE))</f>
        <v>0</v>
      </c>
      <c r="J906" s="1024"/>
      <c r="K906" s="1157">
        <f t="shared" ref="K906" si="125">+F906*I906</f>
        <v>0</v>
      </c>
      <c r="L906" s="1052">
        <f t="shared" si="124"/>
        <v>0</v>
      </c>
      <c r="M906" s="1021"/>
      <c r="N906" s="1025"/>
      <c r="O906" s="1026"/>
      <c r="P906" s="1128"/>
    </row>
    <row r="907" spans="1:16" s="1131" customFormat="1" ht="17.25" thickBot="1" x14ac:dyDescent="0.35">
      <c r="A907" s="1020"/>
      <c r="B907" s="1022"/>
      <c r="C907" s="1021"/>
      <c r="D907" s="1021"/>
      <c r="E907" s="1022"/>
      <c r="F907" s="1022"/>
      <c r="G907" s="1023"/>
      <c r="H907" s="1021"/>
      <c r="I907" s="1024"/>
      <c r="J907" s="1024"/>
      <c r="K907" s="1024"/>
      <c r="L907" s="1021"/>
      <c r="M907" s="1021"/>
      <c r="N907" s="1025"/>
      <c r="O907" s="1026"/>
      <c r="P907" s="1128"/>
    </row>
    <row r="908" spans="1:16" s="1131" customFormat="1" ht="17.25" thickBot="1" x14ac:dyDescent="0.35">
      <c r="A908" s="1020"/>
      <c r="B908" s="1022"/>
      <c r="C908" s="1021"/>
      <c r="D908" s="1021"/>
      <c r="E908" s="1022"/>
      <c r="F908" s="1408" t="s">
        <v>346</v>
      </c>
      <c r="G908" s="1409"/>
      <c r="H908" s="1409"/>
      <c r="I908" s="1410"/>
      <c r="J908" s="1024"/>
      <c r="K908" s="1158">
        <f>+SUM(K904:K906)</f>
        <v>1075</v>
      </c>
      <c r="L908" s="1055">
        <f>+SUM(L904:L906)</f>
        <v>1548</v>
      </c>
      <c r="M908" s="1021"/>
      <c r="N908" s="1025"/>
      <c r="O908" s="1026"/>
      <c r="P908" s="1128"/>
    </row>
    <row r="909" spans="1:16" s="1131" customFormat="1" ht="16.5" x14ac:dyDescent="0.3">
      <c r="A909" s="1020"/>
      <c r="B909" s="1022"/>
      <c r="C909" s="1021"/>
      <c r="D909" s="1021"/>
      <c r="E909" s="1022"/>
      <c r="F909" s="1022"/>
      <c r="G909" s="1023"/>
      <c r="H909" s="1021"/>
      <c r="I909" s="1024"/>
      <c r="J909" s="1024"/>
      <c r="K909" s="1024"/>
      <c r="L909" s="1021"/>
      <c r="M909" s="1021"/>
      <c r="N909" s="1025"/>
      <c r="O909" s="1026"/>
      <c r="P909" s="1128"/>
    </row>
    <row r="910" spans="1:16" s="1131" customFormat="1" ht="15" customHeight="1" thickBot="1" x14ac:dyDescent="0.35">
      <c r="A910" s="1020"/>
      <c r="B910" s="1022"/>
      <c r="C910" s="1021"/>
      <c r="D910" s="1021"/>
      <c r="E910" s="1022"/>
      <c r="F910" s="1022"/>
      <c r="G910" s="1023"/>
      <c r="H910" s="1021"/>
      <c r="I910" s="1024"/>
      <c r="J910" s="1024"/>
      <c r="K910" s="1024"/>
      <c r="L910" s="1021"/>
      <c r="M910" s="1021"/>
      <c r="N910" s="1025"/>
      <c r="O910" s="1026"/>
      <c r="P910" s="1128"/>
    </row>
    <row r="911" spans="1:16" s="1131" customFormat="1" ht="17.25" thickBot="1" x14ac:dyDescent="0.35">
      <c r="A911" s="1020"/>
      <c r="B911" s="1022"/>
      <c r="C911" s="1021"/>
      <c r="D911" s="1021"/>
      <c r="E911" s="1022"/>
      <c r="F911" s="1408" t="s">
        <v>388</v>
      </c>
      <c r="G911" s="1409"/>
      <c r="H911" s="1409"/>
      <c r="I911" s="1410"/>
      <c r="J911" s="1024"/>
      <c r="K911" s="1158">
        <f>(+K891+K900+K908)</f>
        <v>1075</v>
      </c>
      <c r="L911" s="1055">
        <f>(+L891+L900+L908)</f>
        <v>1548</v>
      </c>
      <c r="M911" s="1021"/>
      <c r="N911" s="1065"/>
      <c r="O911" s="1066"/>
      <c r="P911" s="1130"/>
    </row>
    <row r="912" spans="1:16" s="1131" customFormat="1" ht="7.5" customHeight="1" thickBot="1" x14ac:dyDescent="0.35">
      <c r="A912" s="1020"/>
      <c r="B912" s="1022"/>
      <c r="C912" s="1021"/>
      <c r="D912" s="1021"/>
      <c r="E912" s="1022"/>
      <c r="F912" s="1022"/>
      <c r="G912" s="1023"/>
      <c r="H912" s="1021"/>
      <c r="I912" s="1024"/>
      <c r="J912" s="1024"/>
      <c r="K912" s="1024"/>
      <c r="L912" s="1021"/>
      <c r="M912" s="1021"/>
      <c r="N912" s="1065"/>
      <c r="O912" s="1067"/>
      <c r="P912" s="1130"/>
    </row>
    <row r="913" spans="1:17" s="1131" customFormat="1" ht="17.25" thickBot="1" x14ac:dyDescent="0.35">
      <c r="A913" s="1020"/>
      <c r="B913" s="1022"/>
      <c r="C913" s="1021"/>
      <c r="D913" s="1021"/>
      <c r="E913" s="1022"/>
      <c r="F913" s="1408" t="s">
        <v>384</v>
      </c>
      <c r="G913" s="1409"/>
      <c r="H913" s="1409"/>
      <c r="I913" s="1410"/>
      <c r="J913" s="1024"/>
      <c r="K913" s="1158">
        <f>K911*$N$2</f>
        <v>430</v>
      </c>
      <c r="L913" s="1055">
        <f>L911*$N$2</f>
        <v>619.20000000000005</v>
      </c>
      <c r="M913" s="1021"/>
      <c r="N913" s="1025"/>
      <c r="O913" s="1026"/>
      <c r="P913" s="1128"/>
    </row>
    <row r="914" spans="1:17" s="1131" customFormat="1" ht="7.5" customHeight="1" thickBot="1" x14ac:dyDescent="0.35">
      <c r="A914" s="1020"/>
      <c r="B914" s="1022"/>
      <c r="C914" s="1021"/>
      <c r="D914" s="1021"/>
      <c r="E914" s="1022"/>
      <c r="F914" s="1022"/>
      <c r="G914" s="1023"/>
      <c r="H914" s="1021"/>
      <c r="I914" s="1024"/>
      <c r="J914" s="1024"/>
      <c r="K914" s="1024"/>
      <c r="L914" s="1021"/>
      <c r="M914" s="1021"/>
      <c r="N914" s="1025"/>
      <c r="O914" s="1026"/>
      <c r="P914" s="1128"/>
    </row>
    <row r="915" spans="1:17" s="1131" customFormat="1" ht="17.25" thickBot="1" x14ac:dyDescent="0.35">
      <c r="A915" s="1020"/>
      <c r="B915" s="1022"/>
      <c r="C915" s="1021"/>
      <c r="D915" s="1021"/>
      <c r="E915" s="1022"/>
      <c r="F915" s="1408" t="s">
        <v>385</v>
      </c>
      <c r="G915" s="1409"/>
      <c r="H915" s="1409"/>
      <c r="I915" s="1410"/>
      <c r="J915" s="1024"/>
      <c r="K915" s="1158">
        <f>+K911+K913</f>
        <v>1505</v>
      </c>
      <c r="L915" s="1055">
        <f>+L911+L913</f>
        <v>2167.1999999999998</v>
      </c>
      <c r="M915" s="1021"/>
      <c r="N915" s="1025"/>
      <c r="O915" s="1026"/>
      <c r="P915" s="1128"/>
    </row>
    <row r="916" spans="1:17" s="1131" customFormat="1" ht="17.25" thickBot="1" x14ac:dyDescent="0.35">
      <c r="A916" s="1020"/>
      <c r="B916" s="1022"/>
      <c r="C916" s="1021"/>
      <c r="D916" s="1021"/>
      <c r="E916" s="1022"/>
      <c r="F916" s="1061"/>
      <c r="G916" s="1062"/>
      <c r="H916" s="1063"/>
      <c r="I916" s="1064"/>
      <c r="J916" s="1024"/>
      <c r="K916" s="1159"/>
      <c r="L916" s="1068">
        <f>L915/I875</f>
        <v>1505</v>
      </c>
      <c r="M916" s="1069">
        <f>(K915-L916)*I875</f>
        <v>0</v>
      </c>
      <c r="N916" s="1025"/>
      <c r="O916" s="1026"/>
      <c r="P916" s="1128"/>
    </row>
    <row r="920" spans="1:17" ht="16.5" x14ac:dyDescent="0.3">
      <c r="A920" s="1020"/>
      <c r="B920" s="1105" t="s">
        <v>379</v>
      </c>
      <c r="C920" s="1038"/>
      <c r="D920" s="1414" t="s">
        <v>341</v>
      </c>
      <c r="E920" s="1414"/>
      <c r="F920" s="1414"/>
      <c r="G920" s="1414"/>
      <c r="H920" s="1038"/>
      <c r="I920" s="1039" t="s">
        <v>25</v>
      </c>
      <c r="J920" s="1040"/>
      <c r="K920" s="1039" t="s">
        <v>24</v>
      </c>
      <c r="L920" s="1021"/>
      <c r="M920" s="1021"/>
      <c r="N920" s="1025"/>
      <c r="O920" s="1026"/>
      <c r="P920" s="1128"/>
    </row>
    <row r="921" spans="1:17" s="1037" customFormat="1" ht="30.75" customHeight="1" x14ac:dyDescent="0.25">
      <c r="A921" s="1033"/>
      <c r="B921" s="1074">
        <f>'(01)A. TRABAJO EXTRA.'!B133</f>
        <v>903.01</v>
      </c>
      <c r="C921" s="1034"/>
      <c r="D921" s="1400" t="str">
        <f>'(01)A. TRABAJO EXTRA.'!C133</f>
        <v>TUBERÍA AGUA POTABLE PVC Ø 1/2", 315 PSI (INCLUYE ACCESORIOS)</v>
      </c>
      <c r="E921" s="1401"/>
      <c r="F921" s="1401"/>
      <c r="G921" s="1401"/>
      <c r="H921" s="1075"/>
      <c r="I921" s="1074">
        <f>'(01)A. TRABAJO EXTRA.'!G133</f>
        <v>24</v>
      </c>
      <c r="J921" s="1076"/>
      <c r="K921" s="1155" t="str">
        <f>'(01)A. TRABAJO EXTRA.'!F133</f>
        <v>ml</v>
      </c>
      <c r="L921" s="1034"/>
      <c r="M921" s="1034"/>
      <c r="N921" s="1035"/>
      <c r="O921" s="1036"/>
      <c r="P921" s="1129"/>
      <c r="Q921" s="1132"/>
    </row>
    <row r="922" spans="1:17" ht="17.25" thickBot="1" x14ac:dyDescent="0.35">
      <c r="A922" s="1020"/>
      <c r="B922" s="1022"/>
      <c r="C922" s="1021"/>
      <c r="D922" s="1021"/>
      <c r="E922" s="1022"/>
      <c r="F922" s="1022"/>
      <c r="G922" s="1023"/>
      <c r="H922" s="1021"/>
      <c r="I922" s="1024"/>
      <c r="J922" s="1024"/>
      <c r="K922" s="1024"/>
      <c r="L922" s="1021"/>
      <c r="M922" s="1021"/>
      <c r="N922" s="1025"/>
      <c r="O922" s="1026"/>
      <c r="P922" s="1128"/>
    </row>
    <row r="923" spans="1:17" ht="17.25" thickBot="1" x14ac:dyDescent="0.35">
      <c r="A923" s="1020"/>
      <c r="B923" s="1389" t="s">
        <v>343</v>
      </c>
      <c r="C923" s="1390"/>
      <c r="D923" s="1390"/>
      <c r="E923" s="1390"/>
      <c r="F923" s="1390"/>
      <c r="G923" s="1391"/>
      <c r="H923" s="1021"/>
      <c r="I923" s="1024"/>
      <c r="J923" s="1024"/>
      <c r="K923" s="1024"/>
      <c r="L923" s="1021"/>
      <c r="M923" s="1021"/>
      <c r="N923" s="1025"/>
      <c r="O923" s="1026"/>
      <c r="P923" s="1128"/>
    </row>
    <row r="924" spans="1:17" ht="16.5" x14ac:dyDescent="0.3">
      <c r="A924" s="1020"/>
      <c r="B924" s="1042" t="s">
        <v>49</v>
      </c>
      <c r="C924" s="1406" t="s">
        <v>341</v>
      </c>
      <c r="D924" s="1407"/>
      <c r="E924" s="1041" t="s">
        <v>380</v>
      </c>
      <c r="F924" s="1042" t="s">
        <v>25</v>
      </c>
      <c r="G924" s="1043" t="s">
        <v>24</v>
      </c>
      <c r="H924" s="1044"/>
      <c r="I924" s="1039" t="s">
        <v>342</v>
      </c>
      <c r="J924" s="1040"/>
      <c r="K924" s="1156" t="s">
        <v>27</v>
      </c>
      <c r="L924" s="1045" t="s">
        <v>381</v>
      </c>
      <c r="M924" s="1021"/>
      <c r="N924" s="1025"/>
      <c r="O924" s="1026"/>
      <c r="P924" s="1128"/>
    </row>
    <row r="925" spans="1:17" ht="16.5" customHeight="1" x14ac:dyDescent="0.3">
      <c r="A925" s="1020"/>
      <c r="B925" s="1060">
        <v>1</v>
      </c>
      <c r="C925" s="1415" t="s">
        <v>730</v>
      </c>
      <c r="D925" s="1405"/>
      <c r="E925" s="1046">
        <f>I921*2</f>
        <v>48</v>
      </c>
      <c r="F925" s="1047">
        <v>0.15</v>
      </c>
      <c r="G925" s="1048" t="s">
        <v>44</v>
      </c>
      <c r="H925" s="1049"/>
      <c r="I925" s="1050">
        <f>IF(C925=0,0,VLOOKUP(C925,Tabla1[],3,FALSE))</f>
        <v>40</v>
      </c>
      <c r="J925" s="1051"/>
      <c r="K925" s="1157">
        <f>+F925*I925</f>
        <v>6</v>
      </c>
      <c r="L925" s="1052">
        <f>E925*I925</f>
        <v>1920</v>
      </c>
      <c r="M925" s="1021"/>
      <c r="N925" s="1025"/>
      <c r="O925" s="1026"/>
      <c r="P925" s="1128"/>
    </row>
    <row r="926" spans="1:17" ht="16.5" x14ac:dyDescent="0.3">
      <c r="A926" s="1020"/>
      <c r="B926" s="1060">
        <v>2</v>
      </c>
      <c r="C926" s="1415" t="s">
        <v>557</v>
      </c>
      <c r="D926" s="1405"/>
      <c r="E926" s="1046">
        <f>I921</f>
        <v>24</v>
      </c>
      <c r="F926" s="1047">
        <v>1</v>
      </c>
      <c r="G926" s="1048" t="str">
        <f>IF(C926=0,0,VLOOKUP(C926,Tabla1[],2,FALSE))</f>
        <v>Unidad</v>
      </c>
      <c r="H926" s="1049"/>
      <c r="I926" s="1050">
        <f>IF(C926=0,0,VLOOKUP(C926,Tabla1[],3,FALSE))</f>
        <v>5</v>
      </c>
      <c r="J926" s="1051"/>
      <c r="K926" s="1157">
        <f t="shared" ref="K926:K935" si="126">+F926*I926</f>
        <v>5</v>
      </c>
      <c r="L926" s="1052">
        <f t="shared" ref="L926:L935" si="127">E926*I926</f>
        <v>120</v>
      </c>
      <c r="M926" s="1021"/>
      <c r="N926" s="1025"/>
      <c r="O926" s="1026"/>
      <c r="P926" s="1128"/>
    </row>
    <row r="927" spans="1:17" ht="16.5" x14ac:dyDescent="0.3">
      <c r="A927" s="1020"/>
      <c r="B927" s="1060">
        <v>3</v>
      </c>
      <c r="C927" s="1415" t="s">
        <v>650</v>
      </c>
      <c r="D927" s="1405"/>
      <c r="E927" s="1046">
        <f>I921*2</f>
        <v>48</v>
      </c>
      <c r="F927" s="1047">
        <v>0.01</v>
      </c>
      <c r="G927" s="1048" t="str">
        <f>IF(C927=0,0,VLOOKUP(C927,Tabla1[],2,FALSE))</f>
        <v>Galón</v>
      </c>
      <c r="H927" s="1049"/>
      <c r="I927" s="1050">
        <f>IF(C927=0,0,VLOOKUP(C927,Tabla1[],3,FALSE))</f>
        <v>400</v>
      </c>
      <c r="J927" s="1051"/>
      <c r="K927" s="1157">
        <f t="shared" si="126"/>
        <v>4</v>
      </c>
      <c r="L927" s="1052">
        <f t="shared" si="127"/>
        <v>19200</v>
      </c>
      <c r="M927" s="1021"/>
      <c r="N927" s="1025"/>
      <c r="O927" s="1026"/>
      <c r="P927" s="1128"/>
    </row>
    <row r="928" spans="1:17" ht="16.5" x14ac:dyDescent="0.3">
      <c r="A928" s="1020"/>
      <c r="B928" s="1060">
        <v>4</v>
      </c>
      <c r="C928" s="1415" t="s">
        <v>708</v>
      </c>
      <c r="D928" s="1405"/>
      <c r="E928" s="1046"/>
      <c r="F928" s="1047">
        <v>1</v>
      </c>
      <c r="G928" s="1048" t="str">
        <f>IF(C928=0,0,VLOOKUP(C928,Tabla1[],2,FALSE))</f>
        <v>Unidad</v>
      </c>
      <c r="H928" s="1049"/>
      <c r="I928" s="1050">
        <f>IF(C928=0,0,VLOOKUP(C928,Tabla1[],3,FALSE))</f>
        <v>5</v>
      </c>
      <c r="J928" s="1051"/>
      <c r="K928" s="1157">
        <f t="shared" si="126"/>
        <v>5</v>
      </c>
      <c r="L928" s="1052">
        <f t="shared" si="127"/>
        <v>0</v>
      </c>
      <c r="M928" s="1021"/>
      <c r="N928" s="1025"/>
      <c r="O928" s="1026"/>
      <c r="P928" s="1128"/>
    </row>
    <row r="929" spans="1:16" ht="16.5" x14ac:dyDescent="0.3">
      <c r="A929" s="1020"/>
      <c r="B929" s="1060"/>
      <c r="C929" s="1413"/>
      <c r="D929" s="1413"/>
      <c r="E929" s="1046"/>
      <c r="F929" s="1047"/>
      <c r="G929" s="1048"/>
      <c r="H929" s="1049"/>
      <c r="I929" s="1050">
        <f>IF(C929=0,0,VLOOKUP(C929,Tabla1[],3,FALSE))</f>
        <v>0</v>
      </c>
      <c r="J929" s="1051"/>
      <c r="K929" s="1157">
        <f t="shared" si="126"/>
        <v>0</v>
      </c>
      <c r="L929" s="1052">
        <f t="shared" si="127"/>
        <v>0</v>
      </c>
      <c r="M929" s="1021"/>
      <c r="N929" s="1025"/>
      <c r="O929" s="1026"/>
      <c r="P929" s="1128"/>
    </row>
    <row r="930" spans="1:16" ht="16.5" x14ac:dyDescent="0.3">
      <c r="A930" s="1020"/>
      <c r="B930" s="1060"/>
      <c r="C930" s="1413"/>
      <c r="D930" s="1413"/>
      <c r="E930" s="1046"/>
      <c r="F930" s="1047"/>
      <c r="G930" s="1048"/>
      <c r="H930" s="1049"/>
      <c r="I930" s="1050">
        <f>IF(C930=0,0,VLOOKUP(C930,Tabla1[],3,FALSE))</f>
        <v>0</v>
      </c>
      <c r="J930" s="1051"/>
      <c r="K930" s="1157">
        <f t="shared" si="126"/>
        <v>0</v>
      </c>
      <c r="L930" s="1052">
        <f t="shared" si="127"/>
        <v>0</v>
      </c>
      <c r="M930" s="1021"/>
      <c r="N930" s="1025"/>
      <c r="O930" s="1026"/>
      <c r="P930" s="1128"/>
    </row>
    <row r="931" spans="1:16" ht="16.5" x14ac:dyDescent="0.3">
      <c r="A931" s="1020"/>
      <c r="B931" s="1060"/>
      <c r="C931" s="1413"/>
      <c r="D931" s="1413"/>
      <c r="E931" s="1046"/>
      <c r="F931" s="1047"/>
      <c r="G931" s="1048"/>
      <c r="H931" s="1049"/>
      <c r="I931" s="1050">
        <f>IF(C931=0,0,VLOOKUP(C931,Tabla1[],3,FALSE))</f>
        <v>0</v>
      </c>
      <c r="J931" s="1051"/>
      <c r="K931" s="1157">
        <f t="shared" si="126"/>
        <v>0</v>
      </c>
      <c r="L931" s="1052">
        <f t="shared" si="127"/>
        <v>0</v>
      </c>
      <c r="M931" s="1021"/>
      <c r="N931" s="1025"/>
      <c r="O931" s="1026"/>
      <c r="P931" s="1128"/>
    </row>
    <row r="932" spans="1:16" ht="16.5" x14ac:dyDescent="0.3">
      <c r="A932" s="1020"/>
      <c r="B932" s="1060"/>
      <c r="C932" s="1413"/>
      <c r="D932" s="1413"/>
      <c r="E932" s="1046"/>
      <c r="F932" s="1047"/>
      <c r="G932" s="1048"/>
      <c r="H932" s="1049"/>
      <c r="I932" s="1050">
        <f>IF(C932=0,0,VLOOKUP(C932,Tabla1[],3,FALSE))</f>
        <v>0</v>
      </c>
      <c r="J932" s="1051"/>
      <c r="K932" s="1157">
        <f t="shared" si="126"/>
        <v>0</v>
      </c>
      <c r="L932" s="1052">
        <f t="shared" si="127"/>
        <v>0</v>
      </c>
      <c r="M932" s="1021"/>
      <c r="N932" s="1025"/>
      <c r="O932" s="1026"/>
      <c r="P932" s="1128"/>
    </row>
    <row r="933" spans="1:16" ht="16.5" x14ac:dyDescent="0.3">
      <c r="A933" s="1020"/>
      <c r="B933" s="1060"/>
      <c r="C933" s="1413"/>
      <c r="D933" s="1413"/>
      <c r="E933" s="1046"/>
      <c r="F933" s="1047"/>
      <c r="G933" s="1048"/>
      <c r="H933" s="1049"/>
      <c r="I933" s="1050">
        <f>IF(C933=0,0,VLOOKUP(C933,Tabla1[],3,FALSE))</f>
        <v>0</v>
      </c>
      <c r="J933" s="1051"/>
      <c r="K933" s="1157">
        <f t="shared" si="126"/>
        <v>0</v>
      </c>
      <c r="L933" s="1052">
        <f t="shared" si="127"/>
        <v>0</v>
      </c>
      <c r="M933" s="1021"/>
      <c r="N933" s="1025"/>
      <c r="O933" s="1026"/>
      <c r="P933" s="1128"/>
    </row>
    <row r="934" spans="1:16" s="1131" customFormat="1" ht="16.5" x14ac:dyDescent="0.3">
      <c r="A934" s="1020"/>
      <c r="B934" s="1060"/>
      <c r="C934" s="1413"/>
      <c r="D934" s="1413"/>
      <c r="E934" s="1046"/>
      <c r="F934" s="1047"/>
      <c r="G934" s="1048"/>
      <c r="H934" s="1049"/>
      <c r="I934" s="1050">
        <f>IF(C934=0,0,VLOOKUP(C934,Tabla1[],3,FALSE))</f>
        <v>0</v>
      </c>
      <c r="J934" s="1051"/>
      <c r="K934" s="1157">
        <f t="shared" si="126"/>
        <v>0</v>
      </c>
      <c r="L934" s="1052">
        <f t="shared" si="127"/>
        <v>0</v>
      </c>
      <c r="M934" s="1021"/>
      <c r="N934" s="1025"/>
      <c r="O934" s="1026"/>
      <c r="P934" s="1128"/>
    </row>
    <row r="935" spans="1:16" s="1131" customFormat="1" ht="16.5" x14ac:dyDescent="0.3">
      <c r="A935" s="1020"/>
      <c r="B935" s="1060"/>
      <c r="C935" s="1413"/>
      <c r="D935" s="1413"/>
      <c r="E935" s="1046"/>
      <c r="F935" s="1047"/>
      <c r="G935" s="1048"/>
      <c r="H935" s="1049"/>
      <c r="I935" s="1050">
        <f>IF(C935=0,0,VLOOKUP(C935,Tabla1[],3,FALSE))</f>
        <v>0</v>
      </c>
      <c r="J935" s="1051"/>
      <c r="K935" s="1157">
        <f t="shared" si="126"/>
        <v>0</v>
      </c>
      <c r="L935" s="1052">
        <f t="shared" si="127"/>
        <v>0</v>
      </c>
      <c r="M935" s="1021"/>
      <c r="N935" s="1025"/>
      <c r="O935" s="1026"/>
      <c r="P935" s="1128"/>
    </row>
    <row r="936" spans="1:16" s="1131" customFormat="1" ht="17.25" thickBot="1" x14ac:dyDescent="0.35">
      <c r="A936" s="1020"/>
      <c r="B936" s="1022"/>
      <c r="C936" s="1021"/>
      <c r="D936" s="1021"/>
      <c r="E936" s="1022"/>
      <c r="F936" s="1022"/>
      <c r="G936" s="1023"/>
      <c r="H936" s="1021"/>
      <c r="I936" s="1024"/>
      <c r="J936" s="1024"/>
      <c r="K936" s="1024"/>
      <c r="L936" s="1021"/>
      <c r="M936" s="1021"/>
      <c r="N936" s="1025"/>
      <c r="O936" s="1026"/>
      <c r="P936" s="1128"/>
    </row>
    <row r="937" spans="1:16" s="1131" customFormat="1" ht="17.25" thickBot="1" x14ac:dyDescent="0.35">
      <c r="A937" s="1020"/>
      <c r="B937" s="1022"/>
      <c r="C937" s="1021"/>
      <c r="D937" s="1021"/>
      <c r="E937" s="1022"/>
      <c r="F937" s="1408" t="s">
        <v>344</v>
      </c>
      <c r="G937" s="1409"/>
      <c r="H937" s="1409"/>
      <c r="I937" s="1410"/>
      <c r="J937" s="1024"/>
      <c r="K937" s="1158">
        <f>+SUM(K925:K935)</f>
        <v>20</v>
      </c>
      <c r="L937" s="1055">
        <f>+SUM(L925:L935)</f>
        <v>21240</v>
      </c>
      <c r="M937" s="1021"/>
      <c r="N937" s="1025"/>
      <c r="O937" s="1026"/>
      <c r="P937" s="1128"/>
    </row>
    <row r="938" spans="1:16" s="1131" customFormat="1" ht="17.25" thickBot="1" x14ac:dyDescent="0.35">
      <c r="A938" s="1020"/>
      <c r="B938" s="1022"/>
      <c r="C938" s="1021"/>
      <c r="D938" s="1021"/>
      <c r="E938" s="1022"/>
      <c r="F938" s="1022"/>
      <c r="G938" s="1023"/>
      <c r="H938" s="1021"/>
      <c r="I938" s="1024"/>
      <c r="J938" s="1024"/>
      <c r="K938" s="1024"/>
      <c r="L938" s="1021"/>
      <c r="M938" s="1021"/>
      <c r="N938" s="1025"/>
      <c r="O938" s="1026"/>
      <c r="P938" s="1128"/>
    </row>
    <row r="939" spans="1:16" s="1131" customFormat="1" ht="17.25" thickBot="1" x14ac:dyDescent="0.35">
      <c r="A939" s="1020"/>
      <c r="B939" s="1389" t="s">
        <v>382</v>
      </c>
      <c r="C939" s="1390"/>
      <c r="D939" s="1390"/>
      <c r="E939" s="1390"/>
      <c r="F939" s="1390"/>
      <c r="G939" s="1391"/>
      <c r="H939" s="1021"/>
      <c r="I939" s="1024"/>
      <c r="J939" s="1024"/>
      <c r="K939" s="1024"/>
      <c r="L939" s="1021"/>
      <c r="M939" s="1021"/>
      <c r="N939" s="1025"/>
      <c r="O939" s="1026"/>
      <c r="P939" s="1128"/>
    </row>
    <row r="940" spans="1:16" s="1131" customFormat="1" ht="16.5" x14ac:dyDescent="0.3">
      <c r="A940" s="1020"/>
      <c r="B940" s="1056" t="s">
        <v>49</v>
      </c>
      <c r="C940" s="1392" t="s">
        <v>341</v>
      </c>
      <c r="D940" s="1393"/>
      <c r="E940" s="1041" t="s">
        <v>380</v>
      </c>
      <c r="F940" s="1056" t="s">
        <v>25</v>
      </c>
      <c r="G940" s="1043" t="s">
        <v>24</v>
      </c>
      <c r="H940" s="1038"/>
      <c r="I940" s="1039" t="s">
        <v>342</v>
      </c>
      <c r="J940" s="1040"/>
      <c r="K940" s="1039" t="s">
        <v>27</v>
      </c>
      <c r="L940" s="1045" t="s">
        <v>381</v>
      </c>
      <c r="M940" s="1021"/>
      <c r="N940" s="1025"/>
      <c r="O940" s="1026"/>
      <c r="P940" s="1128"/>
    </row>
    <row r="941" spans="1:16" s="1131" customFormat="1" ht="16.5" x14ac:dyDescent="0.3">
      <c r="A941" s="1020"/>
      <c r="B941" s="1060"/>
      <c r="C941" s="1382"/>
      <c r="D941" s="1383"/>
      <c r="E941" s="1046"/>
      <c r="F941" s="1047"/>
      <c r="G941" s="1048"/>
      <c r="H941" s="1049"/>
      <c r="I941" s="1050">
        <f>IF(C941=0,0,VLOOKUP(C941,Tabla3[],3,FALSE))</f>
        <v>0</v>
      </c>
      <c r="J941" s="1024"/>
      <c r="K941" s="1157">
        <f>+F941*I941</f>
        <v>0</v>
      </c>
      <c r="L941" s="1052">
        <f>E941*I941</f>
        <v>0</v>
      </c>
      <c r="M941" s="1021"/>
      <c r="N941" s="1025"/>
      <c r="O941" s="1026"/>
      <c r="P941" s="1128"/>
    </row>
    <row r="942" spans="1:16" s="1131" customFormat="1" ht="16.5" x14ac:dyDescent="0.3">
      <c r="A942" s="1020"/>
      <c r="B942" s="1060"/>
      <c r="C942" s="1382"/>
      <c r="D942" s="1383"/>
      <c r="E942" s="1057"/>
      <c r="F942" s="1053"/>
      <c r="G942" s="1054"/>
      <c r="H942" s="1021"/>
      <c r="I942" s="1050">
        <f>IF(C942=0,0,VLOOKUP(C942,Tabla3[],3,FALSE))</f>
        <v>0</v>
      </c>
      <c r="J942" s="1024"/>
      <c r="K942" s="1157">
        <f t="shared" ref="K942:K944" si="128">+F942*I942</f>
        <v>0</v>
      </c>
      <c r="L942" s="1052">
        <f t="shared" ref="L942:L944" si="129">E942*I942</f>
        <v>0</v>
      </c>
      <c r="M942" s="1021"/>
      <c r="N942" s="1025"/>
      <c r="O942" s="1026"/>
      <c r="P942" s="1128"/>
    </row>
    <row r="943" spans="1:16" s="1131" customFormat="1" ht="16.5" x14ac:dyDescent="0.3">
      <c r="A943" s="1020"/>
      <c r="B943" s="1060"/>
      <c r="C943" s="1382"/>
      <c r="D943" s="1383"/>
      <c r="E943" s="1057"/>
      <c r="F943" s="1053"/>
      <c r="G943" s="1054"/>
      <c r="H943" s="1021"/>
      <c r="I943" s="1050">
        <f>IF(C943=0,0,VLOOKUP(C943,Tabla3[],3,FALSE))</f>
        <v>0</v>
      </c>
      <c r="J943" s="1024"/>
      <c r="K943" s="1157">
        <f t="shared" si="128"/>
        <v>0</v>
      </c>
      <c r="L943" s="1052">
        <f t="shared" si="129"/>
        <v>0</v>
      </c>
      <c r="M943" s="1021"/>
      <c r="N943" s="1025"/>
      <c r="O943" s="1026"/>
      <c r="P943" s="1128"/>
    </row>
    <row r="944" spans="1:16" s="1131" customFormat="1" ht="16.5" x14ac:dyDescent="0.3">
      <c r="A944" s="1020"/>
      <c r="B944" s="1060"/>
      <c r="C944" s="1384"/>
      <c r="D944" s="1385"/>
      <c r="E944" s="1057"/>
      <c r="F944" s="1053"/>
      <c r="G944" s="1054"/>
      <c r="H944" s="1021"/>
      <c r="I944" s="1050">
        <f>IF(C944=0,0,VLOOKUP(C944,Tabla3[],3,FALSE))</f>
        <v>0</v>
      </c>
      <c r="J944" s="1024"/>
      <c r="K944" s="1157">
        <f t="shared" si="128"/>
        <v>0</v>
      </c>
      <c r="L944" s="1052">
        <f t="shared" si="129"/>
        <v>0</v>
      </c>
      <c r="M944" s="1021"/>
      <c r="N944" s="1025"/>
      <c r="O944" s="1026"/>
      <c r="P944" s="1128"/>
    </row>
    <row r="945" spans="1:16" s="1131" customFormat="1" ht="17.25" thickBot="1" x14ac:dyDescent="0.35">
      <c r="A945" s="1020"/>
      <c r="B945" s="1022"/>
      <c r="C945" s="1021"/>
      <c r="D945" s="1021"/>
      <c r="E945" s="1022"/>
      <c r="F945" s="1022"/>
      <c r="G945" s="1023"/>
      <c r="H945" s="1021"/>
      <c r="I945" s="1024"/>
      <c r="J945" s="1024"/>
      <c r="K945" s="1024"/>
      <c r="L945" s="1021"/>
      <c r="M945" s="1021"/>
      <c r="N945" s="1025"/>
      <c r="O945" s="1026"/>
      <c r="P945" s="1128"/>
    </row>
    <row r="946" spans="1:16" s="1131" customFormat="1" ht="17.25" thickBot="1" x14ac:dyDescent="0.35">
      <c r="A946" s="1020"/>
      <c r="B946" s="1022"/>
      <c r="C946" s="1021"/>
      <c r="D946" s="1021"/>
      <c r="E946" s="1022"/>
      <c r="F946" s="1408" t="s">
        <v>387</v>
      </c>
      <c r="G946" s="1409"/>
      <c r="H946" s="1409"/>
      <c r="I946" s="1410"/>
      <c r="J946" s="1024"/>
      <c r="K946" s="1158">
        <f>+SUM(K941:K944)</f>
        <v>0</v>
      </c>
      <c r="L946" s="1055">
        <f>+SUM(L941:L944)</f>
        <v>0</v>
      </c>
      <c r="M946" s="1021"/>
      <c r="N946" s="1025"/>
      <c r="O946" s="1026"/>
      <c r="P946" s="1128"/>
    </row>
    <row r="947" spans="1:16" s="1131" customFormat="1" ht="17.25" thickBot="1" x14ac:dyDescent="0.35">
      <c r="A947" s="1020"/>
      <c r="B947" s="1022"/>
      <c r="C947" s="1021"/>
      <c r="D947" s="1021"/>
      <c r="E947" s="1022"/>
      <c r="F947" s="1022"/>
      <c r="G947" s="1023"/>
      <c r="H947" s="1021"/>
      <c r="I947" s="1024"/>
      <c r="J947" s="1024"/>
      <c r="K947" s="1024"/>
      <c r="L947" s="1021"/>
      <c r="M947" s="1021"/>
      <c r="N947" s="1025"/>
      <c r="O947" s="1026"/>
      <c r="P947" s="1128"/>
    </row>
    <row r="948" spans="1:16" s="1131" customFormat="1" ht="17.25" thickBot="1" x14ac:dyDescent="0.35">
      <c r="A948" s="1020"/>
      <c r="B948" s="1389" t="s">
        <v>345</v>
      </c>
      <c r="C948" s="1390"/>
      <c r="D948" s="1390"/>
      <c r="E948" s="1390"/>
      <c r="F948" s="1390"/>
      <c r="G948" s="1391"/>
      <c r="H948" s="1021"/>
      <c r="I948" s="1024"/>
      <c r="J948" s="1024"/>
      <c r="K948" s="1024"/>
      <c r="L948" s="1021"/>
      <c r="M948" s="1021"/>
      <c r="N948" s="1025"/>
      <c r="O948" s="1026"/>
      <c r="P948" s="1128"/>
    </row>
    <row r="949" spans="1:16" s="1131" customFormat="1" ht="16.5" x14ac:dyDescent="0.3">
      <c r="A949" s="1020"/>
      <c r="B949" s="1056" t="s">
        <v>49</v>
      </c>
      <c r="C949" s="1392" t="s">
        <v>341</v>
      </c>
      <c r="D949" s="1393"/>
      <c r="E949" s="1041" t="s">
        <v>380</v>
      </c>
      <c r="F949" s="1056" t="s">
        <v>25</v>
      </c>
      <c r="G949" s="1043" t="s">
        <v>24</v>
      </c>
      <c r="H949" s="1038"/>
      <c r="I949" s="1039" t="s">
        <v>342</v>
      </c>
      <c r="J949" s="1040"/>
      <c r="K949" s="1039" t="s">
        <v>27</v>
      </c>
      <c r="L949" s="1045" t="s">
        <v>381</v>
      </c>
      <c r="M949" s="1021"/>
      <c r="N949" s="1025"/>
      <c r="O949" s="1026"/>
      <c r="P949" s="1128"/>
    </row>
    <row r="950" spans="1:16" s="1131" customFormat="1" ht="16.5" x14ac:dyDescent="0.3">
      <c r="A950" s="1020"/>
      <c r="B950" s="1060">
        <v>1</v>
      </c>
      <c r="C950" s="1394" t="s">
        <v>582</v>
      </c>
      <c r="D950" s="1394"/>
      <c r="E950" s="1046">
        <f>I921</f>
        <v>24</v>
      </c>
      <c r="F950" s="1047">
        <f>ROUND(E950/I921,2)</f>
        <v>1</v>
      </c>
      <c r="G950" s="1048" t="str">
        <f>IF(C950=0,0,VLOOKUP(C950,Tabla2[],2,FALSE))</f>
        <v>ml</v>
      </c>
      <c r="H950" s="1049"/>
      <c r="I950" s="1050">
        <f>IF(C950=0,0,VLOOKUP(C950,Tabla2[],3,FALSE))+5</f>
        <v>55</v>
      </c>
      <c r="J950" s="1024"/>
      <c r="K950" s="1157">
        <f>+F950*I950</f>
        <v>55</v>
      </c>
      <c r="L950" s="1052">
        <f>E950*I950</f>
        <v>1320</v>
      </c>
      <c r="M950" s="1021"/>
      <c r="N950" s="1025"/>
      <c r="O950" s="1026"/>
      <c r="P950" s="1128"/>
    </row>
    <row r="951" spans="1:16" s="1131" customFormat="1" ht="16.5" x14ac:dyDescent="0.3">
      <c r="A951" s="1020"/>
      <c r="B951" s="1060"/>
      <c r="C951" s="1411"/>
      <c r="D951" s="1411"/>
      <c r="E951" s="1046"/>
      <c r="F951" s="1047"/>
      <c r="G951" s="1048"/>
      <c r="H951" s="1021"/>
      <c r="I951" s="1050">
        <f>IF(C951=0,0,VLOOKUP(C951,Tabla2[],3,FALSE))</f>
        <v>0</v>
      </c>
      <c r="J951" s="1024"/>
      <c r="K951" s="1157">
        <f>+F951*I951</f>
        <v>0</v>
      </c>
      <c r="L951" s="1052">
        <f t="shared" ref="L951:L952" si="130">E951*I951</f>
        <v>0</v>
      </c>
      <c r="M951" s="1021"/>
      <c r="N951" s="1025"/>
      <c r="O951" s="1026"/>
      <c r="P951" s="1128"/>
    </row>
    <row r="952" spans="1:16" s="1131" customFormat="1" ht="16.5" x14ac:dyDescent="0.3">
      <c r="A952" s="1020"/>
      <c r="B952" s="1060"/>
      <c r="C952" s="1412"/>
      <c r="D952" s="1412"/>
      <c r="E952" s="1046"/>
      <c r="F952" s="1053"/>
      <c r="G952" s="1048"/>
      <c r="H952" s="1021"/>
      <c r="I952" s="1050">
        <f>IF(C952=0,0,VLOOKUP(C952,Tabla2[],3,FALSE))</f>
        <v>0</v>
      </c>
      <c r="J952" s="1024"/>
      <c r="K952" s="1157">
        <f t="shared" ref="K952" si="131">+F952*I952</f>
        <v>0</v>
      </c>
      <c r="L952" s="1052">
        <f t="shared" si="130"/>
        <v>0</v>
      </c>
      <c r="M952" s="1021"/>
      <c r="N952" s="1025"/>
      <c r="O952" s="1026"/>
      <c r="P952" s="1128"/>
    </row>
    <row r="953" spans="1:16" s="1131" customFormat="1" ht="17.25" thickBot="1" x14ac:dyDescent="0.35">
      <c r="A953" s="1020"/>
      <c r="B953" s="1022"/>
      <c r="C953" s="1021"/>
      <c r="D953" s="1021"/>
      <c r="E953" s="1022"/>
      <c r="F953" s="1022"/>
      <c r="G953" s="1023"/>
      <c r="H953" s="1021"/>
      <c r="I953" s="1024"/>
      <c r="J953" s="1024"/>
      <c r="K953" s="1024"/>
      <c r="L953" s="1021"/>
      <c r="M953" s="1021"/>
      <c r="N953" s="1025"/>
      <c r="O953" s="1026"/>
      <c r="P953" s="1128"/>
    </row>
    <row r="954" spans="1:16" s="1131" customFormat="1" ht="17.25" thickBot="1" x14ac:dyDescent="0.35">
      <c r="A954" s="1020"/>
      <c r="B954" s="1022"/>
      <c r="C954" s="1021"/>
      <c r="D954" s="1021"/>
      <c r="E954" s="1022"/>
      <c r="F954" s="1408" t="s">
        <v>346</v>
      </c>
      <c r="G954" s="1409"/>
      <c r="H954" s="1409"/>
      <c r="I954" s="1410"/>
      <c r="J954" s="1024"/>
      <c r="K954" s="1158">
        <f>+SUM(K950:K952)</f>
        <v>55</v>
      </c>
      <c r="L954" s="1055">
        <f>+SUM(L950:L952)</f>
        <v>1320</v>
      </c>
      <c r="M954" s="1021"/>
      <c r="N954" s="1025"/>
      <c r="O954" s="1026"/>
      <c r="P954" s="1128"/>
    </row>
    <row r="955" spans="1:16" s="1131" customFormat="1" ht="16.5" x14ac:dyDescent="0.3">
      <c r="A955" s="1020"/>
      <c r="B955" s="1022"/>
      <c r="C955" s="1021"/>
      <c r="D955" s="1021"/>
      <c r="E955" s="1022"/>
      <c r="F955" s="1022"/>
      <c r="G955" s="1023"/>
      <c r="H955" s="1021"/>
      <c r="I955" s="1024"/>
      <c r="J955" s="1024"/>
      <c r="K955" s="1024"/>
      <c r="L955" s="1021"/>
      <c r="M955" s="1021"/>
      <c r="N955" s="1025"/>
      <c r="O955" s="1026"/>
      <c r="P955" s="1128"/>
    </row>
    <row r="956" spans="1:16" s="1131" customFormat="1" ht="15" customHeight="1" thickBot="1" x14ac:dyDescent="0.35">
      <c r="A956" s="1020"/>
      <c r="B956" s="1022"/>
      <c r="C956" s="1021"/>
      <c r="D956" s="1021"/>
      <c r="E956" s="1022"/>
      <c r="F956" s="1022"/>
      <c r="G956" s="1023"/>
      <c r="H956" s="1021"/>
      <c r="I956" s="1024"/>
      <c r="J956" s="1024"/>
      <c r="K956" s="1024"/>
      <c r="L956" s="1021"/>
      <c r="M956" s="1021"/>
      <c r="N956" s="1025"/>
      <c r="O956" s="1026"/>
      <c r="P956" s="1128"/>
    </row>
    <row r="957" spans="1:16" s="1131" customFormat="1" ht="17.25" thickBot="1" x14ac:dyDescent="0.35">
      <c r="A957" s="1020"/>
      <c r="B957" s="1022"/>
      <c r="C957" s="1021"/>
      <c r="D957" s="1021"/>
      <c r="E957" s="1022"/>
      <c r="F957" s="1408" t="s">
        <v>388</v>
      </c>
      <c r="G957" s="1409"/>
      <c r="H957" s="1409"/>
      <c r="I957" s="1410"/>
      <c r="J957" s="1024"/>
      <c r="K957" s="1158">
        <f>(+K937+K946+K954)</f>
        <v>75</v>
      </c>
      <c r="L957" s="1055">
        <f>(+L937+L946+L954)</f>
        <v>22560</v>
      </c>
      <c r="M957" s="1021"/>
      <c r="N957" s="1065"/>
      <c r="O957" s="1066"/>
      <c r="P957" s="1130"/>
    </row>
    <row r="958" spans="1:16" s="1131" customFormat="1" ht="7.5" customHeight="1" thickBot="1" x14ac:dyDescent="0.35">
      <c r="A958" s="1020"/>
      <c r="B958" s="1022"/>
      <c r="C958" s="1021"/>
      <c r="D958" s="1021"/>
      <c r="E958" s="1022"/>
      <c r="F958" s="1022"/>
      <c r="G958" s="1023"/>
      <c r="H958" s="1021"/>
      <c r="I958" s="1024"/>
      <c r="J958" s="1024"/>
      <c r="K958" s="1024"/>
      <c r="L958" s="1021"/>
      <c r="M958" s="1021"/>
      <c r="N958" s="1065"/>
      <c r="O958" s="1067"/>
      <c r="P958" s="1130"/>
    </row>
    <row r="959" spans="1:16" s="1131" customFormat="1" ht="17.25" thickBot="1" x14ac:dyDescent="0.35">
      <c r="A959" s="1020"/>
      <c r="B959" s="1022"/>
      <c r="C959" s="1021"/>
      <c r="D959" s="1021"/>
      <c r="E959" s="1022"/>
      <c r="F959" s="1408" t="s">
        <v>384</v>
      </c>
      <c r="G959" s="1409"/>
      <c r="H959" s="1409"/>
      <c r="I959" s="1410"/>
      <c r="J959" s="1024"/>
      <c r="K959" s="1158">
        <f>K957*$N$2</f>
        <v>30</v>
      </c>
      <c r="L959" s="1055">
        <f>L957*$N$2</f>
        <v>9024</v>
      </c>
      <c r="M959" s="1021"/>
      <c r="N959" s="1025"/>
      <c r="O959" s="1026"/>
      <c r="P959" s="1128"/>
    </row>
    <row r="960" spans="1:16" s="1131" customFormat="1" ht="7.5" customHeight="1" thickBot="1" x14ac:dyDescent="0.35">
      <c r="A960" s="1020"/>
      <c r="B960" s="1022"/>
      <c r="C960" s="1021"/>
      <c r="D960" s="1021"/>
      <c r="E960" s="1022"/>
      <c r="F960" s="1022"/>
      <c r="G960" s="1023"/>
      <c r="H960" s="1021"/>
      <c r="I960" s="1024"/>
      <c r="J960" s="1024"/>
      <c r="K960" s="1024"/>
      <c r="L960" s="1021"/>
      <c r="M960" s="1021"/>
      <c r="N960" s="1025"/>
      <c r="O960" s="1026"/>
      <c r="P960" s="1128"/>
    </row>
    <row r="961" spans="1:17" s="1131" customFormat="1" ht="17.25" thickBot="1" x14ac:dyDescent="0.35">
      <c r="A961" s="1020"/>
      <c r="B961" s="1022"/>
      <c r="C961" s="1021"/>
      <c r="D961" s="1021"/>
      <c r="E961" s="1022"/>
      <c r="F961" s="1408" t="s">
        <v>385</v>
      </c>
      <c r="G961" s="1409"/>
      <c r="H961" s="1409"/>
      <c r="I961" s="1410"/>
      <c r="J961" s="1024"/>
      <c r="K961" s="1158">
        <f>+K957+K959</f>
        <v>105</v>
      </c>
      <c r="L961" s="1055">
        <f>+L957+L959</f>
        <v>31584</v>
      </c>
      <c r="M961" s="1021"/>
      <c r="N961" s="1025"/>
      <c r="O961" s="1026"/>
      <c r="P961" s="1128"/>
    </row>
    <row r="962" spans="1:17" s="1131" customFormat="1" ht="17.25" thickBot="1" x14ac:dyDescent="0.35">
      <c r="A962" s="1020"/>
      <c r="B962" s="1022"/>
      <c r="C962" s="1021"/>
      <c r="D962" s="1021"/>
      <c r="E962" s="1022"/>
      <c r="F962" s="1061"/>
      <c r="G962" s="1062"/>
      <c r="H962" s="1063"/>
      <c r="I962" s="1064"/>
      <c r="J962" s="1024"/>
      <c r="K962" s="1159"/>
      <c r="L962" s="1068">
        <f>L961/I921</f>
        <v>1316</v>
      </c>
      <c r="M962" s="1069">
        <f>(K961-L962)*I921</f>
        <v>-29064</v>
      </c>
      <c r="N962" s="1025"/>
      <c r="O962" s="1026"/>
      <c r="P962" s="1128"/>
    </row>
    <row r="965" spans="1:17" ht="16.5" x14ac:dyDescent="0.3">
      <c r="A965" s="1020"/>
      <c r="B965" s="1105" t="s">
        <v>379</v>
      </c>
      <c r="C965" s="1038"/>
      <c r="D965" s="1397" t="s">
        <v>341</v>
      </c>
      <c r="E965" s="1398"/>
      <c r="F965" s="1398"/>
      <c r="G965" s="1399"/>
      <c r="H965" s="1038"/>
      <c r="I965" s="1039" t="s">
        <v>25</v>
      </c>
      <c r="J965" s="1040"/>
      <c r="K965" s="1039" t="s">
        <v>24</v>
      </c>
      <c r="L965" s="1021"/>
      <c r="M965" s="1021"/>
      <c r="N965" s="1025"/>
      <c r="O965" s="1026"/>
      <c r="P965" s="1128"/>
    </row>
    <row r="966" spans="1:17" s="1037" customFormat="1" ht="30.75" customHeight="1" x14ac:dyDescent="0.25">
      <c r="A966" s="1033"/>
      <c r="B966" s="1074">
        <f>'(01)A. TRABAJO EXTRA.'!B134</f>
        <v>904.01</v>
      </c>
      <c r="C966" s="1034"/>
      <c r="D966" s="1459" t="str">
        <f>'(01)A. TRABAJO EXTRA.'!C134</f>
        <v>TUBERÍA PVC Ø 2", 160 PSI (INLCUYE ACCESORIOS)</v>
      </c>
      <c r="E966" s="1460"/>
      <c r="F966" s="1460"/>
      <c r="G966" s="1461"/>
      <c r="H966" s="1075"/>
      <c r="I966" s="1074">
        <f>'(01)A. TRABAJO EXTRA.'!G134</f>
        <v>6</v>
      </c>
      <c r="J966" s="1076"/>
      <c r="K966" s="1155" t="str">
        <f>'(01)A. TRABAJO EXTRA.'!F134</f>
        <v>ml</v>
      </c>
      <c r="L966" s="1034"/>
      <c r="M966" s="1034"/>
      <c r="N966" s="1035"/>
      <c r="O966" s="1036"/>
      <c r="P966" s="1129"/>
      <c r="Q966" s="1132"/>
    </row>
    <row r="967" spans="1:17" ht="17.25" thickBot="1" x14ac:dyDescent="0.35">
      <c r="A967" s="1020"/>
      <c r="B967" s="1022"/>
      <c r="C967" s="1021"/>
      <c r="D967" s="1021"/>
      <c r="E967" s="1022"/>
      <c r="F967" s="1022"/>
      <c r="G967" s="1023"/>
      <c r="H967" s="1021"/>
      <c r="I967" s="1024"/>
      <c r="J967" s="1024"/>
      <c r="K967" s="1024"/>
      <c r="L967" s="1021"/>
      <c r="M967" s="1021"/>
      <c r="N967" s="1025"/>
      <c r="O967" s="1026"/>
      <c r="P967" s="1128"/>
    </row>
    <row r="968" spans="1:17" ht="17.25" thickBot="1" x14ac:dyDescent="0.35">
      <c r="A968" s="1020"/>
      <c r="B968" s="1389" t="s">
        <v>343</v>
      </c>
      <c r="C968" s="1390"/>
      <c r="D968" s="1390"/>
      <c r="E968" s="1390"/>
      <c r="F968" s="1390"/>
      <c r="G968" s="1391"/>
      <c r="H968" s="1021"/>
      <c r="I968" s="1024"/>
      <c r="J968" s="1024"/>
      <c r="K968" s="1024"/>
      <c r="L968" s="1021"/>
      <c r="M968" s="1021"/>
      <c r="N968" s="1025"/>
      <c r="O968" s="1026"/>
      <c r="P968" s="1128"/>
    </row>
    <row r="969" spans="1:17" ht="16.5" x14ac:dyDescent="0.3">
      <c r="A969" s="1020"/>
      <c r="B969" s="1042" t="s">
        <v>49</v>
      </c>
      <c r="C969" s="1392" t="s">
        <v>341</v>
      </c>
      <c r="D969" s="1393"/>
      <c r="E969" s="1041" t="s">
        <v>380</v>
      </c>
      <c r="F969" s="1042" t="s">
        <v>25</v>
      </c>
      <c r="G969" s="1043" t="s">
        <v>24</v>
      </c>
      <c r="H969" s="1044"/>
      <c r="I969" s="1039" t="s">
        <v>342</v>
      </c>
      <c r="J969" s="1040"/>
      <c r="K969" s="1156" t="s">
        <v>27</v>
      </c>
      <c r="L969" s="1045" t="s">
        <v>381</v>
      </c>
      <c r="M969" s="1021"/>
      <c r="N969" s="1025"/>
      <c r="O969" s="1026"/>
      <c r="P969" s="1128"/>
    </row>
    <row r="970" spans="1:17" ht="16.5" customHeight="1" x14ac:dyDescent="0.3">
      <c r="A970" s="1020"/>
      <c r="B970" s="1060">
        <v>1</v>
      </c>
      <c r="C970" s="1404" t="s">
        <v>734</v>
      </c>
      <c r="D970" s="1405"/>
      <c r="E970" s="1046">
        <f>I966*2</f>
        <v>12</v>
      </c>
      <c r="F970" s="1047">
        <v>0.2</v>
      </c>
      <c r="G970" s="1048" t="s">
        <v>44</v>
      </c>
      <c r="H970" s="1049"/>
      <c r="I970" s="1050">
        <f>IF(C970=0,0,VLOOKUP(C970,Tabla1[],3,FALSE))</f>
        <v>175</v>
      </c>
      <c r="J970" s="1051"/>
      <c r="K970" s="1157">
        <f>+F970*I970</f>
        <v>35</v>
      </c>
      <c r="L970" s="1052">
        <f>E970*I970</f>
        <v>2100</v>
      </c>
      <c r="M970" s="1021"/>
      <c r="N970" s="1025"/>
      <c r="O970" s="1026"/>
      <c r="P970" s="1128"/>
    </row>
    <row r="971" spans="1:17" ht="16.5" x14ac:dyDescent="0.3">
      <c r="A971" s="1020"/>
      <c r="B971" s="1060">
        <v>2</v>
      </c>
      <c r="C971" s="1404" t="s">
        <v>551</v>
      </c>
      <c r="D971" s="1405"/>
      <c r="E971" s="1046">
        <f>I966</f>
        <v>6</v>
      </c>
      <c r="F971" s="1047">
        <v>1.8</v>
      </c>
      <c r="G971" s="1048" t="str">
        <f>IF(C971=0,0,VLOOKUP(C971,Tabla1[],2,FALSE))</f>
        <v>Unidad</v>
      </c>
      <c r="H971" s="1049"/>
      <c r="I971" s="1050">
        <f>IF(C971=0,0,VLOOKUP(C971,Tabla1[],3,FALSE))</f>
        <v>15</v>
      </c>
      <c r="J971" s="1051"/>
      <c r="K971" s="1157">
        <f t="shared" ref="K971:K980" si="132">+F971*I971</f>
        <v>27</v>
      </c>
      <c r="L971" s="1052">
        <f t="shared" ref="L971:L980" si="133">E971*I971</f>
        <v>90</v>
      </c>
      <c r="M971" s="1021"/>
      <c r="N971" s="1025"/>
      <c r="O971" s="1026"/>
      <c r="P971" s="1128"/>
    </row>
    <row r="972" spans="1:17" ht="16.5" x14ac:dyDescent="0.3">
      <c r="A972" s="1020"/>
      <c r="B972" s="1060">
        <v>3</v>
      </c>
      <c r="C972" s="1404" t="s">
        <v>650</v>
      </c>
      <c r="D972" s="1405"/>
      <c r="E972" s="1046">
        <f>I966*2</f>
        <v>12</v>
      </c>
      <c r="F972" s="1047">
        <v>0.02</v>
      </c>
      <c r="G972" s="1048" t="str">
        <f>IF(C972=0,0,VLOOKUP(C972,Tabla1[],2,FALSE))</f>
        <v>Galón</v>
      </c>
      <c r="H972" s="1049"/>
      <c r="I972" s="1050">
        <f>IF(C972=0,0,VLOOKUP(C972,Tabla1[],3,FALSE))</f>
        <v>400</v>
      </c>
      <c r="J972" s="1051"/>
      <c r="K972" s="1157">
        <f t="shared" si="132"/>
        <v>8</v>
      </c>
      <c r="L972" s="1052">
        <f t="shared" si="133"/>
        <v>4800</v>
      </c>
      <c r="M972" s="1021"/>
      <c r="N972" s="1025"/>
      <c r="O972" s="1026"/>
      <c r="P972" s="1128"/>
    </row>
    <row r="973" spans="1:17" ht="16.5" x14ac:dyDescent="0.3">
      <c r="A973" s="1020"/>
      <c r="B973" s="1060"/>
      <c r="C973" s="1404"/>
      <c r="D973" s="1405"/>
      <c r="E973" s="1046"/>
      <c r="F973" s="1047"/>
      <c r="G973" s="1048"/>
      <c r="H973" s="1049"/>
      <c r="I973" s="1050">
        <f>IF(C973=0,0,VLOOKUP(C973,Tabla1[],3,FALSE))</f>
        <v>0</v>
      </c>
      <c r="J973" s="1051"/>
      <c r="K973" s="1157">
        <f t="shared" si="132"/>
        <v>0</v>
      </c>
      <c r="L973" s="1052">
        <f t="shared" si="133"/>
        <v>0</v>
      </c>
      <c r="M973" s="1021"/>
      <c r="N973" s="1025"/>
      <c r="O973" s="1026"/>
      <c r="P973" s="1128"/>
    </row>
    <row r="974" spans="1:17" ht="16.5" x14ac:dyDescent="0.3">
      <c r="A974" s="1020"/>
      <c r="B974" s="1060"/>
      <c r="C974" s="1382"/>
      <c r="D974" s="1383"/>
      <c r="E974" s="1046"/>
      <c r="F974" s="1047"/>
      <c r="G974" s="1048"/>
      <c r="H974" s="1049"/>
      <c r="I974" s="1050">
        <f>IF(C974=0,0,VLOOKUP(C974,Tabla1[],3,FALSE))</f>
        <v>0</v>
      </c>
      <c r="J974" s="1051"/>
      <c r="K974" s="1157">
        <f t="shared" si="132"/>
        <v>0</v>
      </c>
      <c r="L974" s="1052">
        <f t="shared" si="133"/>
        <v>0</v>
      </c>
      <c r="M974" s="1021"/>
      <c r="N974" s="1025"/>
      <c r="O974" s="1026"/>
      <c r="P974" s="1128"/>
    </row>
    <row r="975" spans="1:17" ht="16.5" x14ac:dyDescent="0.3">
      <c r="A975" s="1020"/>
      <c r="B975" s="1060"/>
      <c r="C975" s="1382"/>
      <c r="D975" s="1383"/>
      <c r="E975" s="1046"/>
      <c r="F975" s="1047"/>
      <c r="G975" s="1048"/>
      <c r="H975" s="1049"/>
      <c r="I975" s="1050">
        <f>IF(C975=0,0,VLOOKUP(C975,Tabla1[],3,FALSE))</f>
        <v>0</v>
      </c>
      <c r="J975" s="1051"/>
      <c r="K975" s="1157">
        <f t="shared" si="132"/>
        <v>0</v>
      </c>
      <c r="L975" s="1052">
        <f t="shared" si="133"/>
        <v>0</v>
      </c>
      <c r="M975" s="1021"/>
      <c r="N975" s="1025"/>
      <c r="O975" s="1026"/>
      <c r="P975" s="1128"/>
    </row>
    <row r="976" spans="1:17" ht="16.5" x14ac:dyDescent="0.3">
      <c r="A976" s="1020"/>
      <c r="B976" s="1060"/>
      <c r="C976" s="1382"/>
      <c r="D976" s="1383"/>
      <c r="E976" s="1046"/>
      <c r="F976" s="1047"/>
      <c r="G976" s="1048"/>
      <c r="H976" s="1049"/>
      <c r="I976" s="1050">
        <f>IF(C976=0,0,VLOOKUP(C976,Tabla1[],3,FALSE))</f>
        <v>0</v>
      </c>
      <c r="J976" s="1051"/>
      <c r="K976" s="1157">
        <f t="shared" si="132"/>
        <v>0</v>
      </c>
      <c r="L976" s="1052">
        <f t="shared" si="133"/>
        <v>0</v>
      </c>
      <c r="M976" s="1021"/>
      <c r="N976" s="1025"/>
      <c r="O976" s="1026"/>
      <c r="P976" s="1128"/>
    </row>
    <row r="977" spans="1:16" ht="16.5" x14ac:dyDescent="0.3">
      <c r="A977" s="1020"/>
      <c r="B977" s="1060"/>
      <c r="C977" s="1382"/>
      <c r="D977" s="1383"/>
      <c r="E977" s="1046"/>
      <c r="F977" s="1047"/>
      <c r="G977" s="1048"/>
      <c r="H977" s="1049"/>
      <c r="I977" s="1050">
        <f>IF(C977=0,0,VLOOKUP(C977,Tabla1[],3,FALSE))</f>
        <v>0</v>
      </c>
      <c r="J977" s="1051"/>
      <c r="K977" s="1157">
        <f t="shared" si="132"/>
        <v>0</v>
      </c>
      <c r="L977" s="1052">
        <f t="shared" si="133"/>
        <v>0</v>
      </c>
      <c r="M977" s="1021"/>
      <c r="N977" s="1025"/>
      <c r="O977" s="1026"/>
      <c r="P977" s="1128"/>
    </row>
    <row r="978" spans="1:16" ht="16.5" x14ac:dyDescent="0.3">
      <c r="A978" s="1020"/>
      <c r="B978" s="1060"/>
      <c r="C978" s="1382"/>
      <c r="D978" s="1383"/>
      <c r="E978" s="1046"/>
      <c r="F978" s="1047"/>
      <c r="G978" s="1048"/>
      <c r="H978" s="1049"/>
      <c r="I978" s="1050">
        <f>IF(C978=0,0,VLOOKUP(C978,Tabla1[],3,FALSE))</f>
        <v>0</v>
      </c>
      <c r="J978" s="1051"/>
      <c r="K978" s="1157">
        <f t="shared" si="132"/>
        <v>0</v>
      </c>
      <c r="L978" s="1052">
        <f t="shared" si="133"/>
        <v>0</v>
      </c>
      <c r="M978" s="1021"/>
      <c r="N978" s="1025"/>
      <c r="O978" s="1026"/>
      <c r="P978" s="1128"/>
    </row>
    <row r="979" spans="1:16" s="1131" customFormat="1" ht="16.5" x14ac:dyDescent="0.3">
      <c r="A979" s="1020"/>
      <c r="B979" s="1060"/>
      <c r="C979" s="1382"/>
      <c r="D979" s="1383"/>
      <c r="E979" s="1046"/>
      <c r="F979" s="1047"/>
      <c r="G979" s="1048"/>
      <c r="H979" s="1049"/>
      <c r="I979" s="1050">
        <f>IF(C979=0,0,VLOOKUP(C979,Tabla1[],3,FALSE))</f>
        <v>0</v>
      </c>
      <c r="J979" s="1051"/>
      <c r="K979" s="1157">
        <f t="shared" si="132"/>
        <v>0</v>
      </c>
      <c r="L979" s="1052">
        <f t="shared" si="133"/>
        <v>0</v>
      </c>
      <c r="M979" s="1021"/>
      <c r="N979" s="1025"/>
      <c r="O979" s="1026"/>
      <c r="P979" s="1128"/>
    </row>
    <row r="980" spans="1:16" s="1131" customFormat="1" ht="16.5" x14ac:dyDescent="0.3">
      <c r="A980" s="1020"/>
      <c r="B980" s="1060"/>
      <c r="C980" s="1382"/>
      <c r="D980" s="1383"/>
      <c r="E980" s="1046"/>
      <c r="F980" s="1047"/>
      <c r="G980" s="1048"/>
      <c r="H980" s="1049"/>
      <c r="I980" s="1050">
        <f>IF(C980=0,0,VLOOKUP(C980,Tabla1[],3,FALSE))</f>
        <v>0</v>
      </c>
      <c r="J980" s="1051"/>
      <c r="K980" s="1157">
        <f t="shared" si="132"/>
        <v>0</v>
      </c>
      <c r="L980" s="1052">
        <f t="shared" si="133"/>
        <v>0</v>
      </c>
      <c r="M980" s="1021"/>
      <c r="N980" s="1025"/>
      <c r="O980" s="1026"/>
      <c r="P980" s="1128"/>
    </row>
    <row r="981" spans="1:16" s="1131" customFormat="1" ht="17.25" thickBot="1" x14ac:dyDescent="0.35">
      <c r="A981" s="1020"/>
      <c r="B981" s="1022"/>
      <c r="C981" s="1021"/>
      <c r="D981" s="1021"/>
      <c r="E981" s="1022"/>
      <c r="F981" s="1022"/>
      <c r="G981" s="1023"/>
      <c r="H981" s="1021"/>
      <c r="I981" s="1024"/>
      <c r="J981" s="1024"/>
      <c r="K981" s="1024"/>
      <c r="L981" s="1021"/>
      <c r="M981" s="1021"/>
      <c r="N981" s="1025"/>
      <c r="O981" s="1026"/>
      <c r="P981" s="1128"/>
    </row>
    <row r="982" spans="1:16" s="1131" customFormat="1" ht="17.25" thickBot="1" x14ac:dyDescent="0.35">
      <c r="A982" s="1020"/>
      <c r="B982" s="1022"/>
      <c r="C982" s="1021"/>
      <c r="D982" s="1021"/>
      <c r="E982" s="1022"/>
      <c r="F982" s="1386" t="s">
        <v>344</v>
      </c>
      <c r="G982" s="1387"/>
      <c r="H982" s="1387"/>
      <c r="I982" s="1388"/>
      <c r="J982" s="1024"/>
      <c r="K982" s="1158">
        <f>+SUM(K970:K980)</f>
        <v>70</v>
      </c>
      <c r="L982" s="1055">
        <f>+SUM(L970:L980)</f>
        <v>6990</v>
      </c>
      <c r="M982" s="1021"/>
      <c r="N982" s="1025"/>
      <c r="O982" s="1026"/>
      <c r="P982" s="1128"/>
    </row>
    <row r="983" spans="1:16" s="1131" customFormat="1" ht="17.25" thickBot="1" x14ac:dyDescent="0.35">
      <c r="A983" s="1020"/>
      <c r="B983" s="1022"/>
      <c r="C983" s="1021"/>
      <c r="D983" s="1021"/>
      <c r="E983" s="1022"/>
      <c r="F983" s="1022"/>
      <c r="G983" s="1023"/>
      <c r="H983" s="1021"/>
      <c r="I983" s="1024"/>
      <c r="J983" s="1024"/>
      <c r="K983" s="1024"/>
      <c r="L983" s="1021"/>
      <c r="M983" s="1021"/>
      <c r="N983" s="1025"/>
      <c r="O983" s="1026"/>
      <c r="P983" s="1128"/>
    </row>
    <row r="984" spans="1:16" s="1131" customFormat="1" ht="17.25" thickBot="1" x14ac:dyDescent="0.35">
      <c r="A984" s="1020"/>
      <c r="B984" s="1389" t="s">
        <v>382</v>
      </c>
      <c r="C984" s="1390"/>
      <c r="D984" s="1390"/>
      <c r="E984" s="1390"/>
      <c r="F984" s="1390"/>
      <c r="G984" s="1391"/>
      <c r="H984" s="1021"/>
      <c r="I984" s="1024"/>
      <c r="J984" s="1024"/>
      <c r="K984" s="1024"/>
      <c r="L984" s="1021"/>
      <c r="M984" s="1021"/>
      <c r="N984" s="1025"/>
      <c r="O984" s="1026"/>
      <c r="P984" s="1128"/>
    </row>
    <row r="985" spans="1:16" s="1131" customFormat="1" ht="16.5" x14ac:dyDescent="0.3">
      <c r="A985" s="1020"/>
      <c r="B985" s="1056" t="s">
        <v>49</v>
      </c>
      <c r="C985" s="1392" t="s">
        <v>341</v>
      </c>
      <c r="D985" s="1393"/>
      <c r="E985" s="1041" t="s">
        <v>380</v>
      </c>
      <c r="F985" s="1056" t="s">
        <v>25</v>
      </c>
      <c r="G985" s="1043" t="s">
        <v>24</v>
      </c>
      <c r="H985" s="1038"/>
      <c r="I985" s="1039" t="s">
        <v>342</v>
      </c>
      <c r="J985" s="1040"/>
      <c r="K985" s="1039" t="s">
        <v>27</v>
      </c>
      <c r="L985" s="1045" t="s">
        <v>381</v>
      </c>
      <c r="M985" s="1021"/>
      <c r="N985" s="1025"/>
      <c r="O985" s="1026"/>
      <c r="P985" s="1128"/>
    </row>
    <row r="986" spans="1:16" s="1131" customFormat="1" ht="16.5" x14ac:dyDescent="0.3">
      <c r="A986" s="1020"/>
      <c r="B986" s="1060"/>
      <c r="C986" s="1382"/>
      <c r="D986" s="1383"/>
      <c r="E986" s="1046"/>
      <c r="F986" s="1047"/>
      <c r="G986" s="1048"/>
      <c r="H986" s="1049"/>
      <c r="I986" s="1050">
        <f>IF(C986=0,0,VLOOKUP(C986,Tabla3[],3,FALSE))</f>
        <v>0</v>
      </c>
      <c r="J986" s="1024"/>
      <c r="K986" s="1157">
        <f>+F986*I986</f>
        <v>0</v>
      </c>
      <c r="L986" s="1052">
        <f>E986*I986</f>
        <v>0</v>
      </c>
      <c r="M986" s="1021"/>
      <c r="N986" s="1025"/>
      <c r="O986" s="1026"/>
      <c r="P986" s="1128"/>
    </row>
    <row r="987" spans="1:16" s="1131" customFormat="1" ht="16.5" x14ac:dyDescent="0.3">
      <c r="A987" s="1020"/>
      <c r="B987" s="1060"/>
      <c r="C987" s="1382"/>
      <c r="D987" s="1383"/>
      <c r="E987" s="1057"/>
      <c r="F987" s="1053"/>
      <c r="G987" s="1054"/>
      <c r="H987" s="1021"/>
      <c r="I987" s="1050">
        <f>IF(C987=0,0,VLOOKUP(C987,Tabla3[],3,FALSE))</f>
        <v>0</v>
      </c>
      <c r="J987" s="1024"/>
      <c r="K987" s="1157">
        <f t="shared" ref="K987:K989" si="134">+F987*I987</f>
        <v>0</v>
      </c>
      <c r="L987" s="1052">
        <f t="shared" ref="L987:L989" si="135">E987*I987</f>
        <v>0</v>
      </c>
      <c r="M987" s="1021"/>
      <c r="N987" s="1025"/>
      <c r="O987" s="1026"/>
      <c r="P987" s="1128"/>
    </row>
    <row r="988" spans="1:16" s="1131" customFormat="1" ht="16.5" x14ac:dyDescent="0.3">
      <c r="A988" s="1020"/>
      <c r="B988" s="1060"/>
      <c r="C988" s="1382"/>
      <c r="D988" s="1383"/>
      <c r="E988" s="1057"/>
      <c r="F988" s="1053"/>
      <c r="G988" s="1054"/>
      <c r="H988" s="1021"/>
      <c r="I988" s="1050">
        <f>IF(C988=0,0,VLOOKUP(C988,Tabla3[],3,FALSE))</f>
        <v>0</v>
      </c>
      <c r="J988" s="1024"/>
      <c r="K988" s="1157">
        <f t="shared" si="134"/>
        <v>0</v>
      </c>
      <c r="L988" s="1052">
        <f t="shared" si="135"/>
        <v>0</v>
      </c>
      <c r="M988" s="1021"/>
      <c r="N988" s="1025"/>
      <c r="O988" s="1026"/>
      <c r="P988" s="1128"/>
    </row>
    <row r="989" spans="1:16" s="1131" customFormat="1" ht="16.5" x14ac:dyDescent="0.3">
      <c r="A989" s="1020"/>
      <c r="B989" s="1060"/>
      <c r="C989" s="1384"/>
      <c r="D989" s="1385"/>
      <c r="E989" s="1057"/>
      <c r="F989" s="1053"/>
      <c r="G989" s="1054"/>
      <c r="H989" s="1021"/>
      <c r="I989" s="1050">
        <f>IF(C989=0,0,VLOOKUP(C989,Tabla3[],3,FALSE))</f>
        <v>0</v>
      </c>
      <c r="J989" s="1024"/>
      <c r="K989" s="1157">
        <f t="shared" si="134"/>
        <v>0</v>
      </c>
      <c r="L989" s="1052">
        <f t="shared" si="135"/>
        <v>0</v>
      </c>
      <c r="M989" s="1021"/>
      <c r="N989" s="1025"/>
      <c r="O989" s="1026"/>
      <c r="P989" s="1128"/>
    </row>
    <row r="990" spans="1:16" s="1131" customFormat="1" ht="17.25" thickBot="1" x14ac:dyDescent="0.35">
      <c r="A990" s="1020"/>
      <c r="B990" s="1022"/>
      <c r="C990" s="1021"/>
      <c r="D990" s="1021"/>
      <c r="E990" s="1022"/>
      <c r="F990" s="1022"/>
      <c r="G990" s="1023"/>
      <c r="H990" s="1021"/>
      <c r="I990" s="1024"/>
      <c r="J990" s="1024"/>
      <c r="K990" s="1024"/>
      <c r="L990" s="1021"/>
      <c r="M990" s="1021"/>
      <c r="N990" s="1025"/>
      <c r="O990" s="1026"/>
      <c r="P990" s="1128"/>
    </row>
    <row r="991" spans="1:16" s="1131" customFormat="1" ht="17.25" thickBot="1" x14ac:dyDescent="0.35">
      <c r="A991" s="1020"/>
      <c r="B991" s="1022"/>
      <c r="C991" s="1021"/>
      <c r="D991" s="1021"/>
      <c r="E991" s="1022"/>
      <c r="F991" s="1386" t="s">
        <v>387</v>
      </c>
      <c r="G991" s="1387"/>
      <c r="H991" s="1387"/>
      <c r="I991" s="1388"/>
      <c r="J991" s="1024"/>
      <c r="K991" s="1158">
        <f>+SUM(K986:K989)</f>
        <v>0</v>
      </c>
      <c r="L991" s="1055">
        <f>+SUM(L986:L989)</f>
        <v>0</v>
      </c>
      <c r="M991" s="1021"/>
      <c r="N991" s="1025"/>
      <c r="O991" s="1026"/>
      <c r="P991" s="1128"/>
    </row>
    <row r="992" spans="1:16" s="1131" customFormat="1" ht="17.25" thickBot="1" x14ac:dyDescent="0.35">
      <c r="A992" s="1020"/>
      <c r="B992" s="1022"/>
      <c r="C992" s="1021"/>
      <c r="D992" s="1021"/>
      <c r="E992" s="1022"/>
      <c r="F992" s="1022"/>
      <c r="G992" s="1023"/>
      <c r="H992" s="1021"/>
      <c r="I992" s="1024"/>
      <c r="J992" s="1024"/>
      <c r="K992" s="1024"/>
      <c r="L992" s="1021"/>
      <c r="M992" s="1021"/>
      <c r="N992" s="1025"/>
      <c r="O992" s="1026"/>
      <c r="P992" s="1128"/>
    </row>
    <row r="993" spans="1:16" s="1131" customFormat="1" ht="17.25" thickBot="1" x14ac:dyDescent="0.35">
      <c r="A993" s="1020"/>
      <c r="B993" s="1389" t="s">
        <v>345</v>
      </c>
      <c r="C993" s="1390"/>
      <c r="D993" s="1390"/>
      <c r="E993" s="1390"/>
      <c r="F993" s="1390"/>
      <c r="G993" s="1391"/>
      <c r="H993" s="1021"/>
      <c r="I993" s="1024"/>
      <c r="J993" s="1024"/>
      <c r="K993" s="1024"/>
      <c r="L993" s="1021"/>
      <c r="M993" s="1021"/>
      <c r="N993" s="1025"/>
      <c r="O993" s="1026"/>
      <c r="P993" s="1128"/>
    </row>
    <row r="994" spans="1:16" s="1131" customFormat="1" ht="16.5" x14ac:dyDescent="0.3">
      <c r="A994" s="1020"/>
      <c r="B994" s="1056" t="s">
        <v>49</v>
      </c>
      <c r="C994" s="1392" t="s">
        <v>341</v>
      </c>
      <c r="D994" s="1393"/>
      <c r="E994" s="1041" t="s">
        <v>380</v>
      </c>
      <c r="F994" s="1056" t="s">
        <v>25</v>
      </c>
      <c r="G994" s="1043" t="s">
        <v>24</v>
      </c>
      <c r="H994" s="1038"/>
      <c r="I994" s="1039" t="s">
        <v>342</v>
      </c>
      <c r="J994" s="1040"/>
      <c r="K994" s="1039" t="s">
        <v>27</v>
      </c>
      <c r="L994" s="1045" t="s">
        <v>381</v>
      </c>
      <c r="M994" s="1021"/>
      <c r="N994" s="1025"/>
      <c r="O994" s="1026"/>
      <c r="P994" s="1128"/>
    </row>
    <row r="995" spans="1:16" s="1131" customFormat="1" ht="33" customHeight="1" x14ac:dyDescent="0.3">
      <c r="A995" s="1020"/>
      <c r="B995" s="1060">
        <v>1</v>
      </c>
      <c r="C995" s="1463" t="s">
        <v>586</v>
      </c>
      <c r="D995" s="1403"/>
      <c r="E995" s="1046">
        <f>I966</f>
        <v>6</v>
      </c>
      <c r="F995" s="1047">
        <f>ROUND(E995/I966,2)</f>
        <v>1</v>
      </c>
      <c r="G995" s="1048" t="str">
        <f>IF(C995=0,0,VLOOKUP(C995,Tabla2[],2,FALSE))</f>
        <v>ml</v>
      </c>
      <c r="H995" s="1049"/>
      <c r="I995" s="1050">
        <f>IF(C995=0,0,VLOOKUP(C995,Tabla2[],3,FALSE))</f>
        <v>60</v>
      </c>
      <c r="J995" s="1024"/>
      <c r="K995" s="1157">
        <f>+F995*I995</f>
        <v>60</v>
      </c>
      <c r="L995" s="1052">
        <f>E995*I995</f>
        <v>360</v>
      </c>
      <c r="M995" s="1021"/>
      <c r="N995" s="1025"/>
      <c r="O995" s="1026"/>
      <c r="P995" s="1128"/>
    </row>
    <row r="996" spans="1:16" s="1131" customFormat="1" ht="16.5" x14ac:dyDescent="0.3">
      <c r="A996" s="1020"/>
      <c r="B996" s="1060"/>
      <c r="C996" s="1395"/>
      <c r="D996" s="1396"/>
      <c r="E996" s="1046"/>
      <c r="F996" s="1047"/>
      <c r="G996" s="1048"/>
      <c r="H996" s="1021"/>
      <c r="I996" s="1050">
        <f>IF(C996=0,0,VLOOKUP(C996,Tabla2[],3,FALSE))</f>
        <v>0</v>
      </c>
      <c r="J996" s="1024"/>
      <c r="K996" s="1157">
        <f>+F996*I996</f>
        <v>0</v>
      </c>
      <c r="L996" s="1052">
        <f t="shared" ref="L996:L997" si="136">E996*I996</f>
        <v>0</v>
      </c>
      <c r="M996" s="1021"/>
      <c r="N996" s="1025"/>
      <c r="O996" s="1026"/>
      <c r="P996" s="1128"/>
    </row>
    <row r="997" spans="1:16" s="1131" customFormat="1" ht="16.5" x14ac:dyDescent="0.3">
      <c r="A997" s="1020"/>
      <c r="B997" s="1060"/>
      <c r="C997" s="1384"/>
      <c r="D997" s="1385"/>
      <c r="E997" s="1046"/>
      <c r="F997" s="1053"/>
      <c r="G997" s="1048"/>
      <c r="H997" s="1021"/>
      <c r="I997" s="1050">
        <f>IF(C997=0,0,VLOOKUP(C997,Tabla2[],3,FALSE))</f>
        <v>0</v>
      </c>
      <c r="J997" s="1024"/>
      <c r="K997" s="1157">
        <f t="shared" ref="K997" si="137">+F997*I997</f>
        <v>0</v>
      </c>
      <c r="L997" s="1052">
        <f t="shared" si="136"/>
        <v>0</v>
      </c>
      <c r="M997" s="1021"/>
      <c r="N997" s="1025"/>
      <c r="O997" s="1026"/>
      <c r="P997" s="1128"/>
    </row>
    <row r="998" spans="1:16" s="1131" customFormat="1" ht="17.25" thickBot="1" x14ac:dyDescent="0.35">
      <c r="A998" s="1020"/>
      <c r="B998" s="1022"/>
      <c r="C998" s="1021"/>
      <c r="D998" s="1021"/>
      <c r="E998" s="1022"/>
      <c r="F998" s="1022"/>
      <c r="G998" s="1023"/>
      <c r="H998" s="1021"/>
      <c r="I998" s="1024"/>
      <c r="J998" s="1024"/>
      <c r="K998" s="1024"/>
      <c r="L998" s="1021"/>
      <c r="M998" s="1021"/>
      <c r="N998" s="1025"/>
      <c r="O998" s="1026"/>
      <c r="P998" s="1128"/>
    </row>
    <row r="999" spans="1:16" s="1131" customFormat="1" ht="17.25" thickBot="1" x14ac:dyDescent="0.35">
      <c r="A999" s="1020"/>
      <c r="B999" s="1022"/>
      <c r="C999" s="1021"/>
      <c r="D999" s="1021"/>
      <c r="E999" s="1022"/>
      <c r="F999" s="1386" t="s">
        <v>346</v>
      </c>
      <c r="G999" s="1387"/>
      <c r="H999" s="1387"/>
      <c r="I999" s="1388"/>
      <c r="J999" s="1024"/>
      <c r="K999" s="1158">
        <f>+SUM(K995:K997)</f>
        <v>60</v>
      </c>
      <c r="L999" s="1055">
        <f>+SUM(L995:L997)</f>
        <v>360</v>
      </c>
      <c r="M999" s="1021"/>
      <c r="N999" s="1025"/>
      <c r="O999" s="1026"/>
      <c r="P999" s="1128"/>
    </row>
    <row r="1000" spans="1:16" s="1131" customFormat="1" ht="16.5" x14ac:dyDescent="0.3">
      <c r="A1000" s="1020"/>
      <c r="B1000" s="1022"/>
      <c r="C1000" s="1021"/>
      <c r="D1000" s="1021"/>
      <c r="E1000" s="1022"/>
      <c r="F1000" s="1022"/>
      <c r="G1000" s="1023"/>
      <c r="H1000" s="1021"/>
      <c r="I1000" s="1024"/>
      <c r="J1000" s="1024"/>
      <c r="K1000" s="1024"/>
      <c r="L1000" s="1021"/>
      <c r="M1000" s="1021"/>
      <c r="N1000" s="1025"/>
      <c r="O1000" s="1026"/>
      <c r="P1000" s="1128"/>
    </row>
    <row r="1001" spans="1:16" s="1131" customFormat="1" ht="15" customHeight="1" thickBot="1" x14ac:dyDescent="0.35">
      <c r="A1001" s="1020"/>
      <c r="B1001" s="1022"/>
      <c r="C1001" s="1021"/>
      <c r="D1001" s="1021"/>
      <c r="E1001" s="1022"/>
      <c r="F1001" s="1022"/>
      <c r="G1001" s="1023"/>
      <c r="H1001" s="1021"/>
      <c r="I1001" s="1024"/>
      <c r="J1001" s="1024"/>
      <c r="K1001" s="1024"/>
      <c r="L1001" s="1021"/>
      <c r="M1001" s="1021"/>
      <c r="N1001" s="1025"/>
      <c r="O1001" s="1026"/>
      <c r="P1001" s="1128"/>
    </row>
    <row r="1002" spans="1:16" s="1131" customFormat="1" ht="17.25" thickBot="1" x14ac:dyDescent="0.35">
      <c r="A1002" s="1020"/>
      <c r="B1002" s="1022"/>
      <c r="C1002" s="1021"/>
      <c r="D1002" s="1021"/>
      <c r="E1002" s="1022"/>
      <c r="F1002" s="1386" t="s">
        <v>388</v>
      </c>
      <c r="G1002" s="1387"/>
      <c r="H1002" s="1387"/>
      <c r="I1002" s="1388"/>
      <c r="J1002" s="1024"/>
      <c r="K1002" s="1158">
        <f>(+K982+K991+K999)</f>
        <v>130</v>
      </c>
      <c r="L1002" s="1055">
        <f>(+L982+L991+L999)</f>
        <v>7350</v>
      </c>
      <c r="M1002" s="1021"/>
      <c r="N1002" s="1065"/>
      <c r="O1002" s="1066"/>
      <c r="P1002" s="1130"/>
    </row>
    <row r="1003" spans="1:16" s="1131" customFormat="1" ht="7.5" customHeight="1" thickBot="1" x14ac:dyDescent="0.35">
      <c r="A1003" s="1020"/>
      <c r="B1003" s="1022"/>
      <c r="C1003" s="1021"/>
      <c r="D1003" s="1021"/>
      <c r="E1003" s="1022"/>
      <c r="F1003" s="1022"/>
      <c r="G1003" s="1023"/>
      <c r="H1003" s="1021"/>
      <c r="I1003" s="1024"/>
      <c r="J1003" s="1024"/>
      <c r="K1003" s="1024"/>
      <c r="L1003" s="1021"/>
      <c r="M1003" s="1021"/>
      <c r="N1003" s="1065"/>
      <c r="O1003" s="1067"/>
      <c r="P1003" s="1130"/>
    </row>
    <row r="1004" spans="1:16" s="1131" customFormat="1" ht="17.25" thickBot="1" x14ac:dyDescent="0.35">
      <c r="A1004" s="1020"/>
      <c r="B1004" s="1022"/>
      <c r="C1004" s="1021"/>
      <c r="D1004" s="1021"/>
      <c r="E1004" s="1022"/>
      <c r="F1004" s="1386" t="s">
        <v>384</v>
      </c>
      <c r="G1004" s="1387"/>
      <c r="H1004" s="1387"/>
      <c r="I1004" s="1388"/>
      <c r="J1004" s="1024"/>
      <c r="K1004" s="1158">
        <f>K1002*$N$2</f>
        <v>52</v>
      </c>
      <c r="L1004" s="1055">
        <f>L1002*$N$2</f>
        <v>2940</v>
      </c>
      <c r="M1004" s="1021"/>
      <c r="N1004" s="1025"/>
      <c r="O1004" s="1026"/>
      <c r="P1004" s="1128"/>
    </row>
    <row r="1005" spans="1:16" s="1131" customFormat="1" ht="7.5" customHeight="1" thickBot="1" x14ac:dyDescent="0.35">
      <c r="A1005" s="1020"/>
      <c r="B1005" s="1022"/>
      <c r="C1005" s="1021"/>
      <c r="D1005" s="1021"/>
      <c r="E1005" s="1022"/>
      <c r="F1005" s="1022"/>
      <c r="G1005" s="1023"/>
      <c r="H1005" s="1021"/>
      <c r="I1005" s="1024"/>
      <c r="J1005" s="1024"/>
      <c r="K1005" s="1024"/>
      <c r="L1005" s="1021"/>
      <c r="M1005" s="1021"/>
      <c r="N1005" s="1025"/>
      <c r="O1005" s="1026"/>
      <c r="P1005" s="1128"/>
    </row>
    <row r="1006" spans="1:16" s="1131" customFormat="1" ht="17.25" thickBot="1" x14ac:dyDescent="0.35">
      <c r="A1006" s="1020"/>
      <c r="B1006" s="1022"/>
      <c r="C1006" s="1021"/>
      <c r="D1006" s="1021"/>
      <c r="E1006" s="1022"/>
      <c r="F1006" s="1386" t="s">
        <v>385</v>
      </c>
      <c r="G1006" s="1387"/>
      <c r="H1006" s="1387"/>
      <c r="I1006" s="1388"/>
      <c r="J1006" s="1024"/>
      <c r="K1006" s="1158">
        <f>+K1002+K1004</f>
        <v>182</v>
      </c>
      <c r="L1006" s="1055">
        <f>+L1002+L1004</f>
        <v>10290</v>
      </c>
      <c r="M1006" s="1021"/>
      <c r="N1006" s="1025"/>
      <c r="O1006" s="1026"/>
      <c r="P1006" s="1128"/>
    </row>
    <row r="1007" spans="1:16" s="1131" customFormat="1" ht="17.25" thickBot="1" x14ac:dyDescent="0.35">
      <c r="A1007" s="1020"/>
      <c r="B1007" s="1022"/>
      <c r="C1007" s="1021"/>
      <c r="D1007" s="1021"/>
      <c r="E1007" s="1022"/>
      <c r="F1007" s="1061"/>
      <c r="G1007" s="1062"/>
      <c r="H1007" s="1063"/>
      <c r="I1007" s="1064"/>
      <c r="J1007" s="1024"/>
      <c r="K1007" s="1159"/>
      <c r="L1007" s="1068">
        <f>L1006/I966</f>
        <v>1715</v>
      </c>
      <c r="M1007" s="1069">
        <f>(K1006-L1007)*I966</f>
        <v>-9198</v>
      </c>
      <c r="N1007" s="1025"/>
      <c r="O1007" s="1026"/>
      <c r="P1007" s="1128"/>
    </row>
    <row r="1010" spans="1:17" ht="16.5" x14ac:dyDescent="0.3">
      <c r="A1010" s="1020"/>
      <c r="B1010" s="1105" t="s">
        <v>379</v>
      </c>
      <c r="C1010" s="1038"/>
      <c r="D1010" s="1397" t="s">
        <v>341</v>
      </c>
      <c r="E1010" s="1398"/>
      <c r="F1010" s="1398"/>
      <c r="G1010" s="1399"/>
      <c r="H1010" s="1038"/>
      <c r="I1010" s="1039" t="s">
        <v>25</v>
      </c>
      <c r="J1010" s="1040"/>
      <c r="K1010" s="1039" t="s">
        <v>24</v>
      </c>
      <c r="L1010" s="1021"/>
      <c r="M1010" s="1021"/>
      <c r="N1010" s="1025"/>
      <c r="O1010" s="1026"/>
      <c r="P1010" s="1128"/>
    </row>
    <row r="1011" spans="1:17" s="1037" customFormat="1" ht="30.75" customHeight="1" x14ac:dyDescent="0.25">
      <c r="A1011" s="1033"/>
      <c r="B1011" s="1074">
        <f>'(01)A. TRABAJO EXTRA.'!B135</f>
        <v>904.03</v>
      </c>
      <c r="C1011" s="1034"/>
      <c r="D1011" s="1459" t="str">
        <f>'(01)A. TRABAJO EXTRA.'!C135</f>
        <v>TUBERÍA PVC Ø 4", 160 PSI (INLCUYE ACCESORIOS)</v>
      </c>
      <c r="E1011" s="1460"/>
      <c r="F1011" s="1460"/>
      <c r="G1011" s="1461"/>
      <c r="H1011" s="1075"/>
      <c r="I1011" s="1074">
        <f>'(01)A. TRABAJO EXTRA.'!G135</f>
        <v>18</v>
      </c>
      <c r="J1011" s="1076"/>
      <c r="K1011" s="1155" t="str">
        <f>'(01)A. TRABAJO EXTRA.'!F135</f>
        <v>ml</v>
      </c>
      <c r="L1011" s="1034"/>
      <c r="M1011" s="1034"/>
      <c r="N1011" s="1035"/>
      <c r="O1011" s="1036"/>
      <c r="P1011" s="1129"/>
      <c r="Q1011" s="1132"/>
    </row>
    <row r="1012" spans="1:17" ht="17.25" thickBot="1" x14ac:dyDescent="0.35">
      <c r="A1012" s="1020"/>
      <c r="B1012" s="1022"/>
      <c r="C1012" s="1021"/>
      <c r="D1012" s="1021"/>
      <c r="E1012" s="1022"/>
      <c r="F1012" s="1022"/>
      <c r="G1012" s="1023"/>
      <c r="H1012" s="1021"/>
      <c r="I1012" s="1024"/>
      <c r="J1012" s="1024"/>
      <c r="K1012" s="1024"/>
      <c r="L1012" s="1021"/>
      <c r="M1012" s="1021"/>
      <c r="N1012" s="1025"/>
      <c r="O1012" s="1026"/>
      <c r="P1012" s="1128"/>
    </row>
    <row r="1013" spans="1:17" ht="17.25" thickBot="1" x14ac:dyDescent="0.35">
      <c r="A1013" s="1020"/>
      <c r="B1013" s="1389" t="s">
        <v>343</v>
      </c>
      <c r="C1013" s="1390"/>
      <c r="D1013" s="1390"/>
      <c r="E1013" s="1390"/>
      <c r="F1013" s="1390"/>
      <c r="G1013" s="1391"/>
      <c r="H1013" s="1021"/>
      <c r="I1013" s="1024"/>
      <c r="J1013" s="1024"/>
      <c r="K1013" s="1024"/>
      <c r="L1013" s="1021"/>
      <c r="M1013" s="1021"/>
      <c r="N1013" s="1025"/>
      <c r="O1013" s="1026"/>
      <c r="P1013" s="1128"/>
    </row>
    <row r="1014" spans="1:17" ht="16.5" x14ac:dyDescent="0.3">
      <c r="A1014" s="1020"/>
      <c r="B1014" s="1042" t="s">
        <v>49</v>
      </c>
      <c r="C1014" s="1392" t="s">
        <v>341</v>
      </c>
      <c r="D1014" s="1393"/>
      <c r="E1014" s="1041" t="s">
        <v>380</v>
      </c>
      <c r="F1014" s="1042" t="s">
        <v>25</v>
      </c>
      <c r="G1014" s="1043" t="s">
        <v>24</v>
      </c>
      <c r="H1014" s="1044"/>
      <c r="I1014" s="1039" t="s">
        <v>342</v>
      </c>
      <c r="J1014" s="1040"/>
      <c r="K1014" s="1156" t="s">
        <v>27</v>
      </c>
      <c r="L1014" s="1045" t="s">
        <v>381</v>
      </c>
      <c r="M1014" s="1021"/>
      <c r="N1014" s="1025"/>
      <c r="O1014" s="1026"/>
      <c r="P1014" s="1128"/>
    </row>
    <row r="1015" spans="1:17" ht="16.5" customHeight="1" x14ac:dyDescent="0.3">
      <c r="A1015" s="1020"/>
      <c r="B1015" s="1060">
        <v>1</v>
      </c>
      <c r="C1015" s="1415" t="s">
        <v>738</v>
      </c>
      <c r="D1015" s="1405"/>
      <c r="E1015" s="1046">
        <f>I1011*2</f>
        <v>36</v>
      </c>
      <c r="F1015" s="1047">
        <v>0.2</v>
      </c>
      <c r="G1015" s="1048" t="s">
        <v>44</v>
      </c>
      <c r="H1015" s="1049"/>
      <c r="I1015" s="1050">
        <f>IF(C1015=0,0,VLOOKUP(C1015,Tabla1[],3,FALSE))</f>
        <v>625</v>
      </c>
      <c r="J1015" s="1051"/>
      <c r="K1015" s="1157">
        <f>+F1015*I1015</f>
        <v>125</v>
      </c>
      <c r="L1015" s="1052">
        <f>E1015*I1015</f>
        <v>22500</v>
      </c>
      <c r="M1015" s="1021"/>
      <c r="N1015" s="1025"/>
      <c r="O1015" s="1026"/>
      <c r="P1015" s="1128"/>
    </row>
    <row r="1016" spans="1:17" ht="16.5" x14ac:dyDescent="0.3">
      <c r="A1016" s="1020"/>
      <c r="B1016" s="1060">
        <v>2</v>
      </c>
      <c r="C1016" s="1415" t="s">
        <v>757</v>
      </c>
      <c r="D1016" s="1405"/>
      <c r="E1016" s="1046">
        <f>I1011</f>
        <v>18</v>
      </c>
      <c r="F1016" s="1047">
        <v>0.1</v>
      </c>
      <c r="G1016" s="1048" t="str">
        <f>IF(C1016=0,0,VLOOKUP(C1016,Tabla1[],2,FALSE))</f>
        <v>Unidad</v>
      </c>
      <c r="H1016" s="1049"/>
      <c r="I1016" s="1050">
        <f>IF(C1016=0,0,VLOOKUP(C1016,Tabla1[],3,FALSE))</f>
        <v>70</v>
      </c>
      <c r="J1016" s="1051"/>
      <c r="K1016" s="1157">
        <f t="shared" ref="K1016:K1025" si="138">+F1016*I1016</f>
        <v>7</v>
      </c>
      <c r="L1016" s="1052">
        <f t="shared" ref="L1016:L1025" si="139">E1016*I1016</f>
        <v>1260</v>
      </c>
      <c r="M1016" s="1021"/>
      <c r="N1016" s="1025"/>
      <c r="O1016" s="1026"/>
      <c r="P1016" s="1128"/>
    </row>
    <row r="1017" spans="1:17" ht="16.5" x14ac:dyDescent="0.3">
      <c r="A1017" s="1020"/>
      <c r="B1017" s="1060">
        <v>3</v>
      </c>
      <c r="C1017" s="1415" t="s">
        <v>650</v>
      </c>
      <c r="D1017" s="1405"/>
      <c r="E1017" s="1046">
        <f>I1011*2</f>
        <v>36</v>
      </c>
      <c r="F1017" s="1047">
        <v>0.02</v>
      </c>
      <c r="G1017" s="1048" t="str">
        <f>IF(C1017=0,0,VLOOKUP(C1017,Tabla1[],2,FALSE))</f>
        <v>Galón</v>
      </c>
      <c r="H1017" s="1049"/>
      <c r="I1017" s="1050">
        <f>IF(C1017=0,0,VLOOKUP(C1017,Tabla1[],3,FALSE))</f>
        <v>400</v>
      </c>
      <c r="J1017" s="1051"/>
      <c r="K1017" s="1157">
        <f t="shared" si="138"/>
        <v>8</v>
      </c>
      <c r="L1017" s="1052">
        <f t="shared" si="139"/>
        <v>14400</v>
      </c>
      <c r="M1017" s="1021"/>
      <c r="N1017" s="1025"/>
      <c r="O1017" s="1026"/>
      <c r="P1017" s="1128"/>
    </row>
    <row r="1018" spans="1:17" ht="16.5" x14ac:dyDescent="0.3">
      <c r="A1018" s="1020"/>
      <c r="B1018" s="1060"/>
      <c r="C1018" s="1404"/>
      <c r="D1018" s="1405"/>
      <c r="E1018" s="1046"/>
      <c r="F1018" s="1047"/>
      <c r="G1018" s="1048"/>
      <c r="H1018" s="1049"/>
      <c r="I1018" s="1050">
        <f>IF(C1018=0,0,VLOOKUP(C1018,Tabla1[],3,FALSE))</f>
        <v>0</v>
      </c>
      <c r="J1018" s="1051"/>
      <c r="K1018" s="1157">
        <f t="shared" si="138"/>
        <v>0</v>
      </c>
      <c r="L1018" s="1052">
        <f t="shared" si="139"/>
        <v>0</v>
      </c>
      <c r="M1018" s="1021"/>
      <c r="N1018" s="1025"/>
      <c r="O1018" s="1026"/>
      <c r="P1018" s="1128"/>
    </row>
    <row r="1019" spans="1:17" ht="16.5" x14ac:dyDescent="0.3">
      <c r="A1019" s="1020"/>
      <c r="B1019" s="1060"/>
      <c r="C1019" s="1382"/>
      <c r="D1019" s="1383"/>
      <c r="E1019" s="1046"/>
      <c r="F1019" s="1047"/>
      <c r="G1019" s="1048"/>
      <c r="H1019" s="1049"/>
      <c r="I1019" s="1050">
        <f>IF(C1019=0,0,VLOOKUP(C1019,Tabla1[],3,FALSE))</f>
        <v>0</v>
      </c>
      <c r="J1019" s="1051"/>
      <c r="K1019" s="1157">
        <f t="shared" si="138"/>
        <v>0</v>
      </c>
      <c r="L1019" s="1052">
        <f t="shared" si="139"/>
        <v>0</v>
      </c>
      <c r="M1019" s="1021"/>
      <c r="N1019" s="1025"/>
      <c r="O1019" s="1026"/>
      <c r="P1019" s="1128"/>
    </row>
    <row r="1020" spans="1:17" ht="16.5" x14ac:dyDescent="0.3">
      <c r="A1020" s="1020"/>
      <c r="B1020" s="1060"/>
      <c r="C1020" s="1382"/>
      <c r="D1020" s="1383"/>
      <c r="E1020" s="1046"/>
      <c r="F1020" s="1047"/>
      <c r="G1020" s="1048"/>
      <c r="H1020" s="1049"/>
      <c r="I1020" s="1050">
        <f>IF(C1020=0,0,VLOOKUP(C1020,Tabla1[],3,FALSE))</f>
        <v>0</v>
      </c>
      <c r="J1020" s="1051"/>
      <c r="K1020" s="1157">
        <f t="shared" si="138"/>
        <v>0</v>
      </c>
      <c r="L1020" s="1052">
        <f t="shared" si="139"/>
        <v>0</v>
      </c>
      <c r="M1020" s="1021"/>
      <c r="N1020" s="1025"/>
      <c r="O1020" s="1026"/>
      <c r="P1020" s="1128"/>
    </row>
    <row r="1021" spans="1:17" ht="16.5" x14ac:dyDescent="0.3">
      <c r="A1021" s="1020"/>
      <c r="B1021" s="1060"/>
      <c r="C1021" s="1382"/>
      <c r="D1021" s="1383"/>
      <c r="E1021" s="1046"/>
      <c r="F1021" s="1047"/>
      <c r="G1021" s="1048"/>
      <c r="H1021" s="1049"/>
      <c r="I1021" s="1050">
        <f>IF(C1021=0,0,VLOOKUP(C1021,Tabla1[],3,FALSE))</f>
        <v>0</v>
      </c>
      <c r="J1021" s="1051"/>
      <c r="K1021" s="1157">
        <f t="shared" si="138"/>
        <v>0</v>
      </c>
      <c r="L1021" s="1052">
        <f t="shared" si="139"/>
        <v>0</v>
      </c>
      <c r="M1021" s="1021"/>
      <c r="N1021" s="1025"/>
      <c r="O1021" s="1026"/>
      <c r="P1021" s="1128"/>
    </row>
    <row r="1022" spans="1:17" ht="16.5" x14ac:dyDescent="0.3">
      <c r="A1022" s="1020"/>
      <c r="B1022" s="1060"/>
      <c r="C1022" s="1382"/>
      <c r="D1022" s="1383"/>
      <c r="E1022" s="1046"/>
      <c r="F1022" s="1047"/>
      <c r="G1022" s="1048"/>
      <c r="H1022" s="1049"/>
      <c r="I1022" s="1050">
        <f>IF(C1022=0,0,VLOOKUP(C1022,Tabla1[],3,FALSE))</f>
        <v>0</v>
      </c>
      <c r="J1022" s="1051"/>
      <c r="K1022" s="1157">
        <f t="shared" si="138"/>
        <v>0</v>
      </c>
      <c r="L1022" s="1052">
        <f t="shared" si="139"/>
        <v>0</v>
      </c>
      <c r="M1022" s="1021"/>
      <c r="N1022" s="1025"/>
      <c r="O1022" s="1026"/>
      <c r="P1022" s="1128"/>
    </row>
    <row r="1023" spans="1:17" ht="16.5" x14ac:dyDescent="0.3">
      <c r="A1023" s="1020"/>
      <c r="B1023" s="1060"/>
      <c r="C1023" s="1382"/>
      <c r="D1023" s="1383"/>
      <c r="E1023" s="1046"/>
      <c r="F1023" s="1047"/>
      <c r="G1023" s="1048"/>
      <c r="H1023" s="1049"/>
      <c r="I1023" s="1050">
        <f>IF(C1023=0,0,VLOOKUP(C1023,Tabla1[],3,FALSE))</f>
        <v>0</v>
      </c>
      <c r="J1023" s="1051"/>
      <c r="K1023" s="1157">
        <f t="shared" si="138"/>
        <v>0</v>
      </c>
      <c r="L1023" s="1052">
        <f t="shared" si="139"/>
        <v>0</v>
      </c>
      <c r="M1023" s="1021"/>
      <c r="N1023" s="1025"/>
      <c r="O1023" s="1026"/>
      <c r="P1023" s="1128"/>
    </row>
    <row r="1024" spans="1:17" s="1131" customFormat="1" ht="16.5" x14ac:dyDescent="0.3">
      <c r="A1024" s="1020"/>
      <c r="B1024" s="1060"/>
      <c r="C1024" s="1382"/>
      <c r="D1024" s="1383"/>
      <c r="E1024" s="1046"/>
      <c r="F1024" s="1047"/>
      <c r="G1024" s="1048"/>
      <c r="H1024" s="1049"/>
      <c r="I1024" s="1050">
        <f>IF(C1024=0,0,VLOOKUP(C1024,Tabla1[],3,FALSE))</f>
        <v>0</v>
      </c>
      <c r="J1024" s="1051"/>
      <c r="K1024" s="1157">
        <f t="shared" si="138"/>
        <v>0</v>
      </c>
      <c r="L1024" s="1052">
        <f t="shared" si="139"/>
        <v>0</v>
      </c>
      <c r="M1024" s="1021"/>
      <c r="N1024" s="1025"/>
      <c r="O1024" s="1026"/>
      <c r="P1024" s="1128"/>
    </row>
    <row r="1025" spans="1:16" s="1131" customFormat="1" ht="16.5" x14ac:dyDescent="0.3">
      <c r="A1025" s="1020"/>
      <c r="B1025" s="1060"/>
      <c r="C1025" s="1382"/>
      <c r="D1025" s="1383"/>
      <c r="E1025" s="1046"/>
      <c r="F1025" s="1047"/>
      <c r="G1025" s="1048"/>
      <c r="H1025" s="1049"/>
      <c r="I1025" s="1050">
        <f>IF(C1025=0,0,VLOOKUP(C1025,Tabla1[],3,FALSE))</f>
        <v>0</v>
      </c>
      <c r="J1025" s="1051"/>
      <c r="K1025" s="1157">
        <f t="shared" si="138"/>
        <v>0</v>
      </c>
      <c r="L1025" s="1052">
        <f t="shared" si="139"/>
        <v>0</v>
      </c>
      <c r="M1025" s="1021"/>
      <c r="N1025" s="1025"/>
      <c r="O1025" s="1026"/>
      <c r="P1025" s="1128"/>
    </row>
    <row r="1026" spans="1:16" s="1131" customFormat="1" ht="17.25" thickBot="1" x14ac:dyDescent="0.35">
      <c r="A1026" s="1020"/>
      <c r="B1026" s="1022"/>
      <c r="C1026" s="1021"/>
      <c r="D1026" s="1021"/>
      <c r="E1026" s="1022"/>
      <c r="F1026" s="1022"/>
      <c r="G1026" s="1023"/>
      <c r="H1026" s="1021"/>
      <c r="I1026" s="1024"/>
      <c r="J1026" s="1024"/>
      <c r="K1026" s="1024"/>
      <c r="L1026" s="1021"/>
      <c r="M1026" s="1021"/>
      <c r="N1026" s="1025"/>
      <c r="O1026" s="1026"/>
      <c r="P1026" s="1128"/>
    </row>
    <row r="1027" spans="1:16" s="1131" customFormat="1" ht="17.25" thickBot="1" x14ac:dyDescent="0.35">
      <c r="A1027" s="1020"/>
      <c r="B1027" s="1022"/>
      <c r="C1027" s="1021"/>
      <c r="D1027" s="1021"/>
      <c r="E1027" s="1022"/>
      <c r="F1027" s="1386" t="s">
        <v>344</v>
      </c>
      <c r="G1027" s="1387"/>
      <c r="H1027" s="1387"/>
      <c r="I1027" s="1388"/>
      <c r="J1027" s="1024"/>
      <c r="K1027" s="1158">
        <f>+SUM(K1015:K1025)</f>
        <v>140</v>
      </c>
      <c r="L1027" s="1055">
        <f>+SUM(L1015:L1025)</f>
        <v>38160</v>
      </c>
      <c r="M1027" s="1021"/>
      <c r="N1027" s="1025"/>
      <c r="O1027" s="1026"/>
      <c r="P1027" s="1128"/>
    </row>
    <row r="1028" spans="1:16" s="1131" customFormat="1" ht="17.25" thickBot="1" x14ac:dyDescent="0.35">
      <c r="A1028" s="1020"/>
      <c r="B1028" s="1022"/>
      <c r="C1028" s="1021"/>
      <c r="D1028" s="1021"/>
      <c r="E1028" s="1022"/>
      <c r="F1028" s="1022"/>
      <c r="G1028" s="1023"/>
      <c r="H1028" s="1021"/>
      <c r="I1028" s="1024"/>
      <c r="J1028" s="1024"/>
      <c r="K1028" s="1024"/>
      <c r="L1028" s="1021"/>
      <c r="M1028" s="1021"/>
      <c r="N1028" s="1025"/>
      <c r="O1028" s="1026"/>
      <c r="P1028" s="1128"/>
    </row>
    <row r="1029" spans="1:16" s="1131" customFormat="1" ht="17.25" thickBot="1" x14ac:dyDescent="0.35">
      <c r="A1029" s="1020"/>
      <c r="B1029" s="1389" t="s">
        <v>382</v>
      </c>
      <c r="C1029" s="1390"/>
      <c r="D1029" s="1390"/>
      <c r="E1029" s="1390"/>
      <c r="F1029" s="1390"/>
      <c r="G1029" s="1391"/>
      <c r="H1029" s="1021"/>
      <c r="I1029" s="1024"/>
      <c r="J1029" s="1024"/>
      <c r="K1029" s="1024"/>
      <c r="L1029" s="1021"/>
      <c r="M1029" s="1021"/>
      <c r="N1029" s="1025"/>
      <c r="O1029" s="1026"/>
      <c r="P1029" s="1128"/>
    </row>
    <row r="1030" spans="1:16" s="1131" customFormat="1" ht="16.5" x14ac:dyDescent="0.3">
      <c r="A1030" s="1020"/>
      <c r="B1030" s="1056" t="s">
        <v>49</v>
      </c>
      <c r="C1030" s="1392" t="s">
        <v>341</v>
      </c>
      <c r="D1030" s="1393"/>
      <c r="E1030" s="1041" t="s">
        <v>380</v>
      </c>
      <c r="F1030" s="1056" t="s">
        <v>25</v>
      </c>
      <c r="G1030" s="1043" t="s">
        <v>24</v>
      </c>
      <c r="H1030" s="1038"/>
      <c r="I1030" s="1039" t="s">
        <v>342</v>
      </c>
      <c r="J1030" s="1040"/>
      <c r="K1030" s="1039" t="s">
        <v>27</v>
      </c>
      <c r="L1030" s="1045" t="s">
        <v>381</v>
      </c>
      <c r="M1030" s="1021"/>
      <c r="N1030" s="1025"/>
      <c r="O1030" s="1026"/>
      <c r="P1030" s="1128"/>
    </row>
    <row r="1031" spans="1:16" s="1131" customFormat="1" ht="16.5" x14ac:dyDescent="0.3">
      <c r="A1031" s="1020"/>
      <c r="B1031" s="1060"/>
      <c r="C1031" s="1382"/>
      <c r="D1031" s="1383"/>
      <c r="E1031" s="1046"/>
      <c r="F1031" s="1047"/>
      <c r="G1031" s="1048"/>
      <c r="H1031" s="1049"/>
      <c r="I1031" s="1050">
        <f>IF(C1031=0,0,VLOOKUP(C1031,Tabla3[],3,FALSE))</f>
        <v>0</v>
      </c>
      <c r="J1031" s="1024"/>
      <c r="K1031" s="1157">
        <f>+F1031*I1031</f>
        <v>0</v>
      </c>
      <c r="L1031" s="1052">
        <f>E1031*I1031</f>
        <v>0</v>
      </c>
      <c r="M1031" s="1021"/>
      <c r="N1031" s="1025"/>
      <c r="O1031" s="1026"/>
      <c r="P1031" s="1128"/>
    </row>
    <row r="1032" spans="1:16" s="1131" customFormat="1" ht="16.5" x14ac:dyDescent="0.3">
      <c r="A1032" s="1020"/>
      <c r="B1032" s="1060"/>
      <c r="C1032" s="1382"/>
      <c r="D1032" s="1383"/>
      <c r="E1032" s="1057"/>
      <c r="F1032" s="1053"/>
      <c r="G1032" s="1054"/>
      <c r="H1032" s="1021"/>
      <c r="I1032" s="1050">
        <f>IF(C1032=0,0,VLOOKUP(C1032,Tabla3[],3,FALSE))</f>
        <v>0</v>
      </c>
      <c r="J1032" s="1024"/>
      <c r="K1032" s="1157">
        <f t="shared" ref="K1032:K1034" si="140">+F1032*I1032</f>
        <v>0</v>
      </c>
      <c r="L1032" s="1052">
        <f t="shared" ref="L1032:L1034" si="141">E1032*I1032</f>
        <v>0</v>
      </c>
      <c r="M1032" s="1021"/>
      <c r="N1032" s="1025"/>
      <c r="O1032" s="1026"/>
      <c r="P1032" s="1128"/>
    </row>
    <row r="1033" spans="1:16" s="1131" customFormat="1" ht="16.5" x14ac:dyDescent="0.3">
      <c r="A1033" s="1020"/>
      <c r="B1033" s="1060"/>
      <c r="C1033" s="1382"/>
      <c r="D1033" s="1383"/>
      <c r="E1033" s="1057"/>
      <c r="F1033" s="1053"/>
      <c r="G1033" s="1054"/>
      <c r="H1033" s="1021"/>
      <c r="I1033" s="1050">
        <f>IF(C1033=0,0,VLOOKUP(C1033,Tabla3[],3,FALSE))</f>
        <v>0</v>
      </c>
      <c r="J1033" s="1024"/>
      <c r="K1033" s="1157">
        <f t="shared" si="140"/>
        <v>0</v>
      </c>
      <c r="L1033" s="1052">
        <f t="shared" si="141"/>
        <v>0</v>
      </c>
      <c r="M1033" s="1021"/>
      <c r="N1033" s="1025"/>
      <c r="O1033" s="1026"/>
      <c r="P1033" s="1128"/>
    </row>
    <row r="1034" spans="1:16" s="1131" customFormat="1" ht="16.5" x14ac:dyDescent="0.3">
      <c r="A1034" s="1020"/>
      <c r="B1034" s="1060"/>
      <c r="C1034" s="1384"/>
      <c r="D1034" s="1385"/>
      <c r="E1034" s="1057"/>
      <c r="F1034" s="1053"/>
      <c r="G1034" s="1054"/>
      <c r="H1034" s="1021"/>
      <c r="I1034" s="1050">
        <f>IF(C1034=0,0,VLOOKUP(C1034,Tabla3[],3,FALSE))</f>
        <v>0</v>
      </c>
      <c r="J1034" s="1024"/>
      <c r="K1034" s="1157">
        <f t="shared" si="140"/>
        <v>0</v>
      </c>
      <c r="L1034" s="1052">
        <f t="shared" si="141"/>
        <v>0</v>
      </c>
      <c r="M1034" s="1021"/>
      <c r="N1034" s="1025"/>
      <c r="O1034" s="1026"/>
      <c r="P1034" s="1128"/>
    </row>
    <row r="1035" spans="1:16" s="1131" customFormat="1" ht="17.25" thickBot="1" x14ac:dyDescent="0.35">
      <c r="A1035" s="1020"/>
      <c r="B1035" s="1022"/>
      <c r="C1035" s="1021"/>
      <c r="D1035" s="1021"/>
      <c r="E1035" s="1022"/>
      <c r="F1035" s="1022"/>
      <c r="G1035" s="1023"/>
      <c r="H1035" s="1021"/>
      <c r="I1035" s="1024"/>
      <c r="J1035" s="1024"/>
      <c r="K1035" s="1024"/>
      <c r="L1035" s="1021"/>
      <c r="M1035" s="1021"/>
      <c r="N1035" s="1025"/>
      <c r="O1035" s="1026"/>
      <c r="P1035" s="1128"/>
    </row>
    <row r="1036" spans="1:16" s="1131" customFormat="1" ht="17.25" thickBot="1" x14ac:dyDescent="0.35">
      <c r="A1036" s="1020"/>
      <c r="B1036" s="1022"/>
      <c r="C1036" s="1021"/>
      <c r="D1036" s="1021"/>
      <c r="E1036" s="1022"/>
      <c r="F1036" s="1386" t="s">
        <v>387</v>
      </c>
      <c r="G1036" s="1387"/>
      <c r="H1036" s="1387"/>
      <c r="I1036" s="1388"/>
      <c r="J1036" s="1024"/>
      <c r="K1036" s="1158">
        <f>+SUM(K1031:K1034)</f>
        <v>0</v>
      </c>
      <c r="L1036" s="1055">
        <f>+SUM(L1031:L1034)</f>
        <v>0</v>
      </c>
      <c r="M1036" s="1021"/>
      <c r="N1036" s="1025"/>
      <c r="O1036" s="1026"/>
      <c r="P1036" s="1128"/>
    </row>
    <row r="1037" spans="1:16" s="1131" customFormat="1" ht="17.25" thickBot="1" x14ac:dyDescent="0.35">
      <c r="A1037" s="1020"/>
      <c r="B1037" s="1022"/>
      <c r="C1037" s="1021"/>
      <c r="D1037" s="1021"/>
      <c r="E1037" s="1022"/>
      <c r="F1037" s="1022"/>
      <c r="G1037" s="1023"/>
      <c r="H1037" s="1021"/>
      <c r="I1037" s="1024"/>
      <c r="J1037" s="1024"/>
      <c r="K1037" s="1024"/>
      <c r="L1037" s="1021"/>
      <c r="M1037" s="1021"/>
      <c r="N1037" s="1025"/>
      <c r="O1037" s="1026"/>
      <c r="P1037" s="1128"/>
    </row>
    <row r="1038" spans="1:16" s="1131" customFormat="1" ht="17.25" thickBot="1" x14ac:dyDescent="0.35">
      <c r="A1038" s="1020"/>
      <c r="B1038" s="1389" t="s">
        <v>345</v>
      </c>
      <c r="C1038" s="1390"/>
      <c r="D1038" s="1390"/>
      <c r="E1038" s="1390"/>
      <c r="F1038" s="1390"/>
      <c r="G1038" s="1391"/>
      <c r="H1038" s="1021"/>
      <c r="I1038" s="1024"/>
      <c r="J1038" s="1024"/>
      <c r="K1038" s="1024"/>
      <c r="L1038" s="1021"/>
      <c r="M1038" s="1021"/>
      <c r="N1038" s="1025"/>
      <c r="O1038" s="1026"/>
      <c r="P1038" s="1128"/>
    </row>
    <row r="1039" spans="1:16" s="1131" customFormat="1" ht="16.5" x14ac:dyDescent="0.3">
      <c r="A1039" s="1020"/>
      <c r="B1039" s="1056" t="s">
        <v>49</v>
      </c>
      <c r="C1039" s="1392" t="s">
        <v>341</v>
      </c>
      <c r="D1039" s="1393"/>
      <c r="E1039" s="1041" t="s">
        <v>380</v>
      </c>
      <c r="F1039" s="1056" t="s">
        <v>25</v>
      </c>
      <c r="G1039" s="1043" t="s">
        <v>24</v>
      </c>
      <c r="H1039" s="1038"/>
      <c r="I1039" s="1039" t="s">
        <v>342</v>
      </c>
      <c r="J1039" s="1040"/>
      <c r="K1039" s="1039" t="s">
        <v>27</v>
      </c>
      <c r="L1039" s="1045" t="s">
        <v>381</v>
      </c>
      <c r="M1039" s="1021"/>
      <c r="N1039" s="1025"/>
      <c r="O1039" s="1026"/>
      <c r="P1039" s="1128"/>
    </row>
    <row r="1040" spans="1:16" s="1131" customFormat="1" ht="33" customHeight="1" x14ac:dyDescent="0.3">
      <c r="A1040" s="1020"/>
      <c r="B1040" s="1060">
        <v>1</v>
      </c>
      <c r="C1040" s="1421" t="s">
        <v>588</v>
      </c>
      <c r="D1040" s="1421"/>
      <c r="E1040" s="1046">
        <f>I1011</f>
        <v>18</v>
      </c>
      <c r="F1040" s="1047">
        <f>ROUND(E1040/I1011,2)</f>
        <v>1</v>
      </c>
      <c r="G1040" s="1048" t="str">
        <f>IF(C1040=0,0,VLOOKUP(C1040,Tabla2[],2,FALSE))</f>
        <v>ml</v>
      </c>
      <c r="H1040" s="1049"/>
      <c r="I1040" s="1050">
        <f>IF(C1040=0,0,VLOOKUP(C1040,Tabla2[],3,FALSE))+20</f>
        <v>100</v>
      </c>
      <c r="J1040" s="1024"/>
      <c r="K1040" s="1157">
        <f>+F1040*I1040</f>
        <v>100</v>
      </c>
      <c r="L1040" s="1052">
        <f>E1040*I1040</f>
        <v>1800</v>
      </c>
      <c r="M1040" s="1021"/>
      <c r="N1040" s="1025"/>
      <c r="O1040" s="1026"/>
      <c r="P1040" s="1128"/>
    </row>
    <row r="1041" spans="1:17" s="1131" customFormat="1" ht="16.5" x14ac:dyDescent="0.3">
      <c r="A1041" s="1020"/>
      <c r="B1041" s="1060"/>
      <c r="C1041" s="1395"/>
      <c r="D1041" s="1396"/>
      <c r="E1041" s="1046"/>
      <c r="F1041" s="1047"/>
      <c r="G1041" s="1048"/>
      <c r="H1041" s="1021"/>
      <c r="I1041" s="1050">
        <f>IF(C1041=0,0,VLOOKUP(C1041,Tabla2[],3,FALSE))</f>
        <v>0</v>
      </c>
      <c r="J1041" s="1024"/>
      <c r="K1041" s="1157">
        <f>+F1041*I1041</f>
        <v>0</v>
      </c>
      <c r="L1041" s="1052">
        <f t="shared" ref="L1041:L1042" si="142">E1041*I1041</f>
        <v>0</v>
      </c>
      <c r="M1041" s="1021"/>
      <c r="N1041" s="1025"/>
      <c r="O1041" s="1026"/>
      <c r="P1041" s="1128"/>
    </row>
    <row r="1042" spans="1:17" s="1131" customFormat="1" ht="16.5" x14ac:dyDescent="0.3">
      <c r="A1042" s="1020"/>
      <c r="B1042" s="1060"/>
      <c r="C1042" s="1384"/>
      <c r="D1042" s="1385"/>
      <c r="E1042" s="1046"/>
      <c r="F1042" s="1053"/>
      <c r="G1042" s="1048"/>
      <c r="H1042" s="1021"/>
      <c r="I1042" s="1050">
        <f>IF(C1042=0,0,VLOOKUP(C1042,Tabla2[],3,FALSE))</f>
        <v>0</v>
      </c>
      <c r="J1042" s="1024"/>
      <c r="K1042" s="1157">
        <f t="shared" ref="K1042" si="143">+F1042*I1042</f>
        <v>0</v>
      </c>
      <c r="L1042" s="1052">
        <f t="shared" si="142"/>
        <v>0</v>
      </c>
      <c r="M1042" s="1021"/>
      <c r="N1042" s="1025"/>
      <c r="O1042" s="1026"/>
      <c r="P1042" s="1128"/>
    </row>
    <row r="1043" spans="1:17" s="1131" customFormat="1" ht="17.25" thickBot="1" x14ac:dyDescent="0.35">
      <c r="A1043" s="1020"/>
      <c r="B1043" s="1022"/>
      <c r="C1043" s="1021"/>
      <c r="D1043" s="1021"/>
      <c r="E1043" s="1022"/>
      <c r="F1043" s="1022"/>
      <c r="G1043" s="1023"/>
      <c r="H1043" s="1021"/>
      <c r="I1043" s="1024"/>
      <c r="J1043" s="1024"/>
      <c r="K1043" s="1024"/>
      <c r="L1043" s="1021"/>
      <c r="M1043" s="1021"/>
      <c r="N1043" s="1025"/>
      <c r="O1043" s="1026"/>
      <c r="P1043" s="1128"/>
    </row>
    <row r="1044" spans="1:17" s="1131" customFormat="1" ht="17.25" thickBot="1" x14ac:dyDescent="0.35">
      <c r="A1044" s="1020"/>
      <c r="B1044" s="1022"/>
      <c r="C1044" s="1021"/>
      <c r="D1044" s="1021"/>
      <c r="E1044" s="1022"/>
      <c r="F1044" s="1386" t="s">
        <v>346</v>
      </c>
      <c r="G1044" s="1387"/>
      <c r="H1044" s="1387"/>
      <c r="I1044" s="1388"/>
      <c r="J1044" s="1024"/>
      <c r="K1044" s="1158">
        <f>+SUM(K1040:K1042)</f>
        <v>100</v>
      </c>
      <c r="L1044" s="1055">
        <f>+SUM(L1040:L1042)</f>
        <v>1800</v>
      </c>
      <c r="M1044" s="1021"/>
      <c r="N1044" s="1025"/>
      <c r="O1044" s="1026"/>
      <c r="P1044" s="1128"/>
    </row>
    <row r="1045" spans="1:17" s="1131" customFormat="1" ht="16.5" x14ac:dyDescent="0.3">
      <c r="A1045" s="1020"/>
      <c r="B1045" s="1022"/>
      <c r="C1045" s="1021"/>
      <c r="D1045" s="1021"/>
      <c r="E1045" s="1022"/>
      <c r="F1045" s="1022"/>
      <c r="G1045" s="1023"/>
      <c r="H1045" s="1021"/>
      <c r="I1045" s="1024"/>
      <c r="J1045" s="1024"/>
      <c r="K1045" s="1024"/>
      <c r="L1045" s="1021"/>
      <c r="M1045" s="1021"/>
      <c r="N1045" s="1025"/>
      <c r="O1045" s="1026"/>
      <c r="P1045" s="1128"/>
    </row>
    <row r="1046" spans="1:17" s="1131" customFormat="1" ht="15" customHeight="1" thickBot="1" x14ac:dyDescent="0.35">
      <c r="A1046" s="1020"/>
      <c r="B1046" s="1022"/>
      <c r="C1046" s="1021"/>
      <c r="D1046" s="1021"/>
      <c r="E1046" s="1022"/>
      <c r="F1046" s="1022"/>
      <c r="G1046" s="1023"/>
      <c r="H1046" s="1021"/>
      <c r="I1046" s="1024"/>
      <c r="J1046" s="1024"/>
      <c r="K1046" s="1024"/>
      <c r="L1046" s="1021"/>
      <c r="M1046" s="1021"/>
      <c r="N1046" s="1025"/>
      <c r="O1046" s="1026"/>
      <c r="P1046" s="1128"/>
    </row>
    <row r="1047" spans="1:17" s="1131" customFormat="1" ht="17.25" thickBot="1" x14ac:dyDescent="0.35">
      <c r="A1047" s="1020"/>
      <c r="B1047" s="1022"/>
      <c r="C1047" s="1021"/>
      <c r="D1047" s="1021"/>
      <c r="E1047" s="1022"/>
      <c r="F1047" s="1386" t="s">
        <v>388</v>
      </c>
      <c r="G1047" s="1387"/>
      <c r="H1047" s="1387"/>
      <c r="I1047" s="1388"/>
      <c r="J1047" s="1024"/>
      <c r="K1047" s="1158">
        <f>(+K1027+K1036+K1044)</f>
        <v>240</v>
      </c>
      <c r="L1047" s="1055">
        <f>(+L1027+L1036+L1044)</f>
        <v>39960</v>
      </c>
      <c r="M1047" s="1021"/>
      <c r="N1047" s="1065"/>
      <c r="O1047" s="1066"/>
      <c r="P1047" s="1130"/>
    </row>
    <row r="1048" spans="1:17" s="1131" customFormat="1" ht="7.5" customHeight="1" thickBot="1" x14ac:dyDescent="0.35">
      <c r="A1048" s="1020"/>
      <c r="B1048" s="1022"/>
      <c r="C1048" s="1021"/>
      <c r="D1048" s="1021"/>
      <c r="E1048" s="1022"/>
      <c r="F1048" s="1022"/>
      <c r="G1048" s="1023"/>
      <c r="H1048" s="1021"/>
      <c r="I1048" s="1024"/>
      <c r="J1048" s="1024"/>
      <c r="K1048" s="1024"/>
      <c r="L1048" s="1021"/>
      <c r="M1048" s="1021"/>
      <c r="N1048" s="1065"/>
      <c r="O1048" s="1067"/>
      <c r="P1048" s="1130"/>
    </row>
    <row r="1049" spans="1:17" s="1131" customFormat="1" ht="17.25" thickBot="1" x14ac:dyDescent="0.35">
      <c r="A1049" s="1020"/>
      <c r="B1049" s="1022"/>
      <c r="C1049" s="1021"/>
      <c r="D1049" s="1021"/>
      <c r="E1049" s="1022"/>
      <c r="F1049" s="1386" t="s">
        <v>384</v>
      </c>
      <c r="G1049" s="1387"/>
      <c r="H1049" s="1387"/>
      <c r="I1049" s="1388"/>
      <c r="J1049" s="1024"/>
      <c r="K1049" s="1158">
        <f>K1047*$N$2</f>
        <v>96</v>
      </c>
      <c r="L1049" s="1055">
        <f>L1047*$N$2</f>
        <v>15984</v>
      </c>
      <c r="M1049" s="1021"/>
      <c r="N1049" s="1025"/>
      <c r="O1049" s="1026"/>
      <c r="P1049" s="1128"/>
    </row>
    <row r="1050" spans="1:17" s="1131" customFormat="1" ht="7.5" customHeight="1" thickBot="1" x14ac:dyDescent="0.35">
      <c r="A1050" s="1020"/>
      <c r="B1050" s="1022"/>
      <c r="C1050" s="1021"/>
      <c r="D1050" s="1021"/>
      <c r="E1050" s="1022"/>
      <c r="F1050" s="1022"/>
      <c r="G1050" s="1023"/>
      <c r="H1050" s="1021"/>
      <c r="I1050" s="1024"/>
      <c r="J1050" s="1024"/>
      <c r="K1050" s="1024"/>
      <c r="L1050" s="1021"/>
      <c r="M1050" s="1021"/>
      <c r="N1050" s="1025"/>
      <c r="O1050" s="1026"/>
      <c r="P1050" s="1128"/>
    </row>
    <row r="1051" spans="1:17" s="1131" customFormat="1" ht="17.25" thickBot="1" x14ac:dyDescent="0.35">
      <c r="A1051" s="1020"/>
      <c r="B1051" s="1022"/>
      <c r="C1051" s="1021"/>
      <c r="D1051" s="1021"/>
      <c r="E1051" s="1022"/>
      <c r="F1051" s="1386" t="s">
        <v>385</v>
      </c>
      <c r="G1051" s="1387"/>
      <c r="H1051" s="1387"/>
      <c r="I1051" s="1388"/>
      <c r="J1051" s="1024"/>
      <c r="K1051" s="1158">
        <f>+K1047+K1049</f>
        <v>336</v>
      </c>
      <c r="L1051" s="1055">
        <f>+L1047+L1049</f>
        <v>55944</v>
      </c>
      <c r="M1051" s="1021"/>
      <c r="N1051" s="1025"/>
      <c r="O1051" s="1026"/>
      <c r="P1051" s="1128"/>
    </row>
    <row r="1052" spans="1:17" s="1131" customFormat="1" ht="17.25" thickBot="1" x14ac:dyDescent="0.35">
      <c r="A1052" s="1020"/>
      <c r="B1052" s="1022"/>
      <c r="C1052" s="1021"/>
      <c r="D1052" s="1021"/>
      <c r="E1052" s="1022"/>
      <c r="F1052" s="1061"/>
      <c r="G1052" s="1062"/>
      <c r="H1052" s="1063"/>
      <c r="I1052" s="1064"/>
      <c r="J1052" s="1024"/>
      <c r="K1052" s="1159"/>
      <c r="L1052" s="1068">
        <f>L1051/I1011</f>
        <v>3108</v>
      </c>
      <c r="M1052" s="1069">
        <f>(K1051-L1052)*I1011</f>
        <v>-49896</v>
      </c>
      <c r="N1052" s="1025"/>
      <c r="O1052" s="1026"/>
      <c r="P1052" s="1128"/>
    </row>
    <row r="1054" spans="1:17" ht="16.5" x14ac:dyDescent="0.3">
      <c r="A1054" s="1020"/>
      <c r="B1054" s="1105" t="s">
        <v>379</v>
      </c>
      <c r="C1054" s="1038"/>
      <c r="D1054" s="1397" t="s">
        <v>341</v>
      </c>
      <c r="E1054" s="1398"/>
      <c r="F1054" s="1398"/>
      <c r="G1054" s="1399"/>
      <c r="H1054" s="1038"/>
      <c r="I1054" s="1039" t="s">
        <v>25</v>
      </c>
      <c r="J1054" s="1040"/>
      <c r="K1054" s="1039" t="s">
        <v>24</v>
      </c>
      <c r="L1054" s="1021"/>
      <c r="M1054" s="1021"/>
      <c r="N1054" s="1025"/>
      <c r="O1054" s="1026"/>
      <c r="P1054" s="1128"/>
    </row>
    <row r="1055" spans="1:17" s="1037" customFormat="1" ht="30.75" customHeight="1" x14ac:dyDescent="0.25">
      <c r="A1055" s="1033"/>
      <c r="B1055" s="1074">
        <f>'(01)A. TRABAJO EXTRA.'!B137</f>
        <v>1001.01</v>
      </c>
      <c r="C1055" s="1034"/>
      <c r="D1055" s="1459" t="str">
        <f>'(01)A. TRABAJO EXTRA.'!C137</f>
        <v>INODORO</v>
      </c>
      <c r="E1055" s="1460"/>
      <c r="F1055" s="1460"/>
      <c r="G1055" s="1461"/>
      <c r="H1055" s="1075"/>
      <c r="I1055" s="1074">
        <f>'(01)A. TRABAJO EXTRA.'!G137</f>
        <v>3</v>
      </c>
      <c r="J1055" s="1076"/>
      <c r="K1055" s="1155" t="str">
        <f>'(01)A. TRABAJO EXTRA.'!F137</f>
        <v>Unidad</v>
      </c>
      <c r="L1055" s="1034"/>
      <c r="M1055" s="1034"/>
      <c r="N1055" s="1035"/>
      <c r="O1055" s="1036"/>
      <c r="P1055" s="1129"/>
      <c r="Q1055" s="1132"/>
    </row>
    <row r="1056" spans="1:17" ht="17.25" thickBot="1" x14ac:dyDescent="0.35">
      <c r="A1056" s="1020"/>
      <c r="B1056" s="1022"/>
      <c r="C1056" s="1021"/>
      <c r="D1056" s="1021"/>
      <c r="E1056" s="1022"/>
      <c r="F1056" s="1022"/>
      <c r="G1056" s="1023"/>
      <c r="H1056" s="1021"/>
      <c r="I1056" s="1024"/>
      <c r="J1056" s="1024"/>
      <c r="K1056" s="1024"/>
      <c r="L1056" s="1021"/>
      <c r="M1056" s="1021"/>
      <c r="N1056" s="1025"/>
      <c r="O1056" s="1026"/>
      <c r="P1056" s="1128"/>
    </row>
    <row r="1057" spans="1:16" ht="17.25" thickBot="1" x14ac:dyDescent="0.35">
      <c r="A1057" s="1020"/>
      <c r="B1057" s="1389" t="s">
        <v>343</v>
      </c>
      <c r="C1057" s="1390"/>
      <c r="D1057" s="1390"/>
      <c r="E1057" s="1390"/>
      <c r="F1057" s="1390"/>
      <c r="G1057" s="1391"/>
      <c r="H1057" s="1021"/>
      <c r="I1057" s="1024"/>
      <c r="J1057" s="1024"/>
      <c r="K1057" s="1024"/>
      <c r="L1057" s="1021"/>
      <c r="M1057" s="1021"/>
      <c r="N1057" s="1025"/>
      <c r="O1057" s="1026"/>
      <c r="P1057" s="1128"/>
    </row>
    <row r="1058" spans="1:16" ht="16.5" x14ac:dyDescent="0.3">
      <c r="A1058" s="1020"/>
      <c r="B1058" s="1042" t="s">
        <v>49</v>
      </c>
      <c r="C1058" s="1392" t="s">
        <v>341</v>
      </c>
      <c r="D1058" s="1393"/>
      <c r="E1058" s="1041" t="s">
        <v>380</v>
      </c>
      <c r="F1058" s="1042" t="s">
        <v>25</v>
      </c>
      <c r="G1058" s="1043" t="s">
        <v>24</v>
      </c>
      <c r="H1058" s="1044"/>
      <c r="I1058" s="1039" t="s">
        <v>342</v>
      </c>
      <c r="J1058" s="1040"/>
      <c r="K1058" s="1156" t="s">
        <v>27</v>
      </c>
      <c r="L1058" s="1045" t="s">
        <v>381</v>
      </c>
      <c r="M1058" s="1021"/>
      <c r="N1058" s="1025"/>
      <c r="O1058" s="1026"/>
      <c r="P1058" s="1128"/>
    </row>
    <row r="1059" spans="1:16" ht="16.5" customHeight="1" x14ac:dyDescent="0.3">
      <c r="A1059" s="1020"/>
      <c r="B1059" s="1060">
        <v>1</v>
      </c>
      <c r="C1059" s="1402" t="s">
        <v>622</v>
      </c>
      <c r="D1059" s="1403"/>
      <c r="E1059" s="1046">
        <f>I1055*2</f>
        <v>6</v>
      </c>
      <c r="F1059" s="1047">
        <v>1</v>
      </c>
      <c r="G1059" s="1048" t="s">
        <v>44</v>
      </c>
      <c r="H1059" s="1049"/>
      <c r="I1059" s="1050">
        <f>IF(C1059=0,0,VLOOKUP(C1059,Tabla1[],3,FALSE))</f>
        <v>1500</v>
      </c>
      <c r="J1059" s="1051"/>
      <c r="K1059" s="1157">
        <f>+F1059*I1059</f>
        <v>1500</v>
      </c>
      <c r="L1059" s="1052">
        <f>E1059*I1059</f>
        <v>9000</v>
      </c>
      <c r="M1059" s="1021"/>
      <c r="N1059" s="1025"/>
      <c r="O1059" s="1026"/>
      <c r="P1059" s="1128"/>
    </row>
    <row r="1060" spans="1:16" ht="16.5" x14ac:dyDescent="0.3">
      <c r="A1060" s="1020"/>
      <c r="B1060" s="1060">
        <v>2</v>
      </c>
      <c r="C1060" s="1402" t="s">
        <v>602</v>
      </c>
      <c r="D1060" s="1403"/>
      <c r="E1060" s="1046">
        <f>I1055</f>
        <v>3</v>
      </c>
      <c r="F1060" s="1047">
        <v>1</v>
      </c>
      <c r="G1060" s="1048" t="str">
        <f>IF(C1060=0,0,VLOOKUP(C1060,Tabla1[],2,FALSE))</f>
        <v>Unidad</v>
      </c>
      <c r="H1060" s="1049"/>
      <c r="I1060" s="1050">
        <f>IF(C1060=0,0,VLOOKUP(C1060,Tabla1[],3,FALSE))</f>
        <v>150</v>
      </c>
      <c r="J1060" s="1051"/>
      <c r="K1060" s="1157">
        <f t="shared" ref="K1060:K1069" si="144">+F1060*I1060</f>
        <v>150</v>
      </c>
      <c r="L1060" s="1052">
        <f t="shared" ref="L1060:L1069" si="145">E1060*I1060</f>
        <v>450</v>
      </c>
      <c r="M1060" s="1021"/>
      <c r="N1060" s="1025"/>
      <c r="O1060" s="1026"/>
      <c r="P1060" s="1128"/>
    </row>
    <row r="1061" spans="1:16" ht="16.5" x14ac:dyDescent="0.3">
      <c r="A1061" s="1020"/>
      <c r="B1061" s="1060"/>
      <c r="C1061" s="1415"/>
      <c r="D1061" s="1405"/>
      <c r="E1061" s="1046"/>
      <c r="F1061" s="1047"/>
      <c r="G1061" s="1048"/>
      <c r="H1061" s="1049"/>
      <c r="I1061" s="1050">
        <f>IF(C1061=0,0,VLOOKUP(C1061,Tabla1[],3,FALSE))</f>
        <v>0</v>
      </c>
      <c r="J1061" s="1051"/>
      <c r="K1061" s="1157">
        <f t="shared" si="144"/>
        <v>0</v>
      </c>
      <c r="L1061" s="1052">
        <f t="shared" si="145"/>
        <v>0</v>
      </c>
      <c r="M1061" s="1021"/>
      <c r="N1061" s="1025"/>
      <c r="O1061" s="1026"/>
      <c r="P1061" s="1128"/>
    </row>
    <row r="1062" spans="1:16" ht="16.5" x14ac:dyDescent="0.3">
      <c r="A1062" s="1020"/>
      <c r="B1062" s="1060"/>
      <c r="C1062" s="1404"/>
      <c r="D1062" s="1405"/>
      <c r="E1062" s="1046"/>
      <c r="F1062" s="1047"/>
      <c r="G1062" s="1048"/>
      <c r="H1062" s="1049"/>
      <c r="I1062" s="1050">
        <f>IF(C1062=0,0,VLOOKUP(C1062,Tabla1[],3,FALSE))</f>
        <v>0</v>
      </c>
      <c r="J1062" s="1051"/>
      <c r="K1062" s="1157">
        <f t="shared" si="144"/>
        <v>0</v>
      </c>
      <c r="L1062" s="1052">
        <f t="shared" si="145"/>
        <v>0</v>
      </c>
      <c r="M1062" s="1021"/>
      <c r="N1062" s="1025"/>
      <c r="O1062" s="1026"/>
      <c r="P1062" s="1128"/>
    </row>
    <row r="1063" spans="1:16" ht="16.5" x14ac:dyDescent="0.3">
      <c r="A1063" s="1020"/>
      <c r="B1063" s="1060"/>
      <c r="C1063" s="1382"/>
      <c r="D1063" s="1383"/>
      <c r="E1063" s="1046"/>
      <c r="F1063" s="1047"/>
      <c r="G1063" s="1048"/>
      <c r="H1063" s="1049"/>
      <c r="I1063" s="1050">
        <f>IF(C1063=0,0,VLOOKUP(C1063,Tabla1[],3,FALSE))</f>
        <v>0</v>
      </c>
      <c r="J1063" s="1051"/>
      <c r="K1063" s="1157">
        <f t="shared" si="144"/>
        <v>0</v>
      </c>
      <c r="L1063" s="1052">
        <f t="shared" si="145"/>
        <v>0</v>
      </c>
      <c r="M1063" s="1021"/>
      <c r="N1063" s="1025"/>
      <c r="O1063" s="1026"/>
      <c r="P1063" s="1128"/>
    </row>
    <row r="1064" spans="1:16" ht="16.5" x14ac:dyDescent="0.3">
      <c r="A1064" s="1020"/>
      <c r="B1064" s="1060"/>
      <c r="C1064" s="1382"/>
      <c r="D1064" s="1383"/>
      <c r="E1064" s="1046"/>
      <c r="F1064" s="1047"/>
      <c r="G1064" s="1048"/>
      <c r="H1064" s="1049"/>
      <c r="I1064" s="1050">
        <f>IF(C1064=0,0,VLOOKUP(C1064,Tabla1[],3,FALSE))</f>
        <v>0</v>
      </c>
      <c r="J1064" s="1051"/>
      <c r="K1064" s="1157">
        <f t="shared" si="144"/>
        <v>0</v>
      </c>
      <c r="L1064" s="1052">
        <f t="shared" si="145"/>
        <v>0</v>
      </c>
      <c r="M1064" s="1021"/>
      <c r="N1064" s="1025"/>
      <c r="O1064" s="1026"/>
      <c r="P1064" s="1128"/>
    </row>
    <row r="1065" spans="1:16" ht="16.5" x14ac:dyDescent="0.3">
      <c r="A1065" s="1020"/>
      <c r="B1065" s="1060"/>
      <c r="C1065" s="1382"/>
      <c r="D1065" s="1383"/>
      <c r="E1065" s="1046"/>
      <c r="F1065" s="1047"/>
      <c r="G1065" s="1048"/>
      <c r="H1065" s="1049"/>
      <c r="I1065" s="1050">
        <f>IF(C1065=0,0,VLOOKUP(C1065,Tabla1[],3,FALSE))</f>
        <v>0</v>
      </c>
      <c r="J1065" s="1051"/>
      <c r="K1065" s="1157">
        <f t="shared" si="144"/>
        <v>0</v>
      </c>
      <c r="L1065" s="1052">
        <f t="shared" si="145"/>
        <v>0</v>
      </c>
      <c r="M1065" s="1021"/>
      <c r="N1065" s="1025"/>
      <c r="O1065" s="1026"/>
      <c r="P1065" s="1128"/>
    </row>
    <row r="1066" spans="1:16" ht="16.5" x14ac:dyDescent="0.3">
      <c r="A1066" s="1020"/>
      <c r="B1066" s="1060"/>
      <c r="C1066" s="1382"/>
      <c r="D1066" s="1383"/>
      <c r="E1066" s="1046"/>
      <c r="F1066" s="1047"/>
      <c r="G1066" s="1048"/>
      <c r="H1066" s="1049"/>
      <c r="I1066" s="1050">
        <f>IF(C1066=0,0,VLOOKUP(C1066,Tabla1[],3,FALSE))</f>
        <v>0</v>
      </c>
      <c r="J1066" s="1051"/>
      <c r="K1066" s="1157">
        <f t="shared" si="144"/>
        <v>0</v>
      </c>
      <c r="L1066" s="1052">
        <f t="shared" si="145"/>
        <v>0</v>
      </c>
      <c r="M1066" s="1021"/>
      <c r="N1066" s="1025"/>
      <c r="O1066" s="1026"/>
      <c r="P1066" s="1128"/>
    </row>
    <row r="1067" spans="1:16" ht="16.5" x14ac:dyDescent="0.3">
      <c r="A1067" s="1020"/>
      <c r="B1067" s="1060"/>
      <c r="C1067" s="1382"/>
      <c r="D1067" s="1383"/>
      <c r="E1067" s="1046"/>
      <c r="F1067" s="1047"/>
      <c r="G1067" s="1048"/>
      <c r="H1067" s="1049"/>
      <c r="I1067" s="1050">
        <f>IF(C1067=0,0,VLOOKUP(C1067,Tabla1[],3,FALSE))</f>
        <v>0</v>
      </c>
      <c r="J1067" s="1051"/>
      <c r="K1067" s="1157">
        <f t="shared" si="144"/>
        <v>0</v>
      </c>
      <c r="L1067" s="1052">
        <f t="shared" si="145"/>
        <v>0</v>
      </c>
      <c r="M1067" s="1021"/>
      <c r="N1067" s="1025"/>
      <c r="O1067" s="1026"/>
      <c r="P1067" s="1128"/>
    </row>
    <row r="1068" spans="1:16" s="1131" customFormat="1" ht="16.5" x14ac:dyDescent="0.3">
      <c r="A1068" s="1020"/>
      <c r="B1068" s="1060"/>
      <c r="C1068" s="1382"/>
      <c r="D1068" s="1383"/>
      <c r="E1068" s="1046"/>
      <c r="F1068" s="1047"/>
      <c r="G1068" s="1048"/>
      <c r="H1068" s="1049"/>
      <c r="I1068" s="1050">
        <f>IF(C1068=0,0,VLOOKUP(C1068,Tabla1[],3,FALSE))</f>
        <v>0</v>
      </c>
      <c r="J1068" s="1051"/>
      <c r="K1068" s="1157">
        <f t="shared" si="144"/>
        <v>0</v>
      </c>
      <c r="L1068" s="1052">
        <f t="shared" si="145"/>
        <v>0</v>
      </c>
      <c r="M1068" s="1021"/>
      <c r="N1068" s="1025"/>
      <c r="O1068" s="1026"/>
      <c r="P1068" s="1128"/>
    </row>
    <row r="1069" spans="1:16" s="1131" customFormat="1" ht="16.5" x14ac:dyDescent="0.3">
      <c r="A1069" s="1020"/>
      <c r="B1069" s="1060"/>
      <c r="C1069" s="1382"/>
      <c r="D1069" s="1383"/>
      <c r="E1069" s="1046"/>
      <c r="F1069" s="1047"/>
      <c r="G1069" s="1048"/>
      <c r="H1069" s="1049"/>
      <c r="I1069" s="1050">
        <f>IF(C1069=0,0,VLOOKUP(C1069,Tabla1[],3,FALSE))</f>
        <v>0</v>
      </c>
      <c r="J1069" s="1051"/>
      <c r="K1069" s="1157">
        <f t="shared" si="144"/>
        <v>0</v>
      </c>
      <c r="L1069" s="1052">
        <f t="shared" si="145"/>
        <v>0</v>
      </c>
      <c r="M1069" s="1021"/>
      <c r="N1069" s="1025"/>
      <c r="O1069" s="1026"/>
      <c r="P1069" s="1128"/>
    </row>
    <row r="1070" spans="1:16" s="1131" customFormat="1" ht="17.25" thickBot="1" x14ac:dyDescent="0.35">
      <c r="A1070" s="1020"/>
      <c r="B1070" s="1022"/>
      <c r="C1070" s="1021"/>
      <c r="D1070" s="1021"/>
      <c r="E1070" s="1022"/>
      <c r="F1070" s="1022"/>
      <c r="G1070" s="1023"/>
      <c r="H1070" s="1021"/>
      <c r="I1070" s="1024"/>
      <c r="J1070" s="1024"/>
      <c r="K1070" s="1024"/>
      <c r="L1070" s="1021"/>
      <c r="M1070" s="1021"/>
      <c r="N1070" s="1025"/>
      <c r="O1070" s="1026"/>
      <c r="P1070" s="1128"/>
    </row>
    <row r="1071" spans="1:16" s="1131" customFormat="1" ht="17.25" thickBot="1" x14ac:dyDescent="0.35">
      <c r="A1071" s="1020"/>
      <c r="B1071" s="1022"/>
      <c r="C1071" s="1021"/>
      <c r="D1071" s="1021"/>
      <c r="E1071" s="1022"/>
      <c r="F1071" s="1386" t="s">
        <v>344</v>
      </c>
      <c r="G1071" s="1387"/>
      <c r="H1071" s="1387"/>
      <c r="I1071" s="1388"/>
      <c r="J1071" s="1024"/>
      <c r="K1071" s="1158">
        <f>+SUM(K1059:K1069)</f>
        <v>1650</v>
      </c>
      <c r="L1071" s="1055">
        <f>+SUM(L1059:L1069)</f>
        <v>9450</v>
      </c>
      <c r="M1071" s="1021"/>
      <c r="N1071" s="1025"/>
      <c r="O1071" s="1026"/>
      <c r="P1071" s="1128"/>
    </row>
    <row r="1072" spans="1:16" s="1131" customFormat="1" ht="17.25" thickBot="1" x14ac:dyDescent="0.35">
      <c r="A1072" s="1020"/>
      <c r="B1072" s="1022"/>
      <c r="C1072" s="1021"/>
      <c r="D1072" s="1021"/>
      <c r="E1072" s="1022"/>
      <c r="F1072" s="1022"/>
      <c r="G1072" s="1023"/>
      <c r="H1072" s="1021"/>
      <c r="I1072" s="1024"/>
      <c r="J1072" s="1024"/>
      <c r="K1072" s="1024"/>
      <c r="L1072" s="1021"/>
      <c r="M1072" s="1021"/>
      <c r="N1072" s="1025"/>
      <c r="O1072" s="1026"/>
      <c r="P1072" s="1128"/>
    </row>
    <row r="1073" spans="1:16" s="1131" customFormat="1" ht="17.25" thickBot="1" x14ac:dyDescent="0.35">
      <c r="A1073" s="1020"/>
      <c r="B1073" s="1389" t="s">
        <v>382</v>
      </c>
      <c r="C1073" s="1390"/>
      <c r="D1073" s="1390"/>
      <c r="E1073" s="1390"/>
      <c r="F1073" s="1390"/>
      <c r="G1073" s="1391"/>
      <c r="H1073" s="1021"/>
      <c r="I1073" s="1024"/>
      <c r="J1073" s="1024"/>
      <c r="K1073" s="1024"/>
      <c r="L1073" s="1021"/>
      <c r="M1073" s="1021"/>
      <c r="N1073" s="1025"/>
      <c r="O1073" s="1026"/>
      <c r="P1073" s="1128"/>
    </row>
    <row r="1074" spans="1:16" s="1131" customFormat="1" ht="16.5" x14ac:dyDescent="0.3">
      <c r="A1074" s="1020"/>
      <c r="B1074" s="1056" t="s">
        <v>49</v>
      </c>
      <c r="C1074" s="1392" t="s">
        <v>341</v>
      </c>
      <c r="D1074" s="1393"/>
      <c r="E1074" s="1041" t="s">
        <v>380</v>
      </c>
      <c r="F1074" s="1056" t="s">
        <v>25</v>
      </c>
      <c r="G1074" s="1043" t="s">
        <v>24</v>
      </c>
      <c r="H1074" s="1038"/>
      <c r="I1074" s="1039" t="s">
        <v>342</v>
      </c>
      <c r="J1074" s="1040"/>
      <c r="K1074" s="1039" t="s">
        <v>27</v>
      </c>
      <c r="L1074" s="1045" t="s">
        <v>381</v>
      </c>
      <c r="M1074" s="1021"/>
      <c r="N1074" s="1025"/>
      <c r="O1074" s="1026"/>
      <c r="P1074" s="1128"/>
    </row>
    <row r="1075" spans="1:16" s="1131" customFormat="1" ht="16.5" x14ac:dyDescent="0.3">
      <c r="A1075" s="1020"/>
      <c r="B1075" s="1060"/>
      <c r="C1075" s="1382"/>
      <c r="D1075" s="1383"/>
      <c r="E1075" s="1046"/>
      <c r="F1075" s="1047"/>
      <c r="G1075" s="1048"/>
      <c r="H1075" s="1049"/>
      <c r="I1075" s="1050">
        <f>IF(C1075=0,0,VLOOKUP(C1075,Tabla3[],3,FALSE))</f>
        <v>0</v>
      </c>
      <c r="J1075" s="1024"/>
      <c r="K1075" s="1157">
        <f>+F1075*I1075</f>
        <v>0</v>
      </c>
      <c r="L1075" s="1052">
        <f>E1075*I1075</f>
        <v>0</v>
      </c>
      <c r="M1075" s="1021"/>
      <c r="N1075" s="1025"/>
      <c r="O1075" s="1026"/>
      <c r="P1075" s="1128"/>
    </row>
    <row r="1076" spans="1:16" s="1131" customFormat="1" ht="16.5" x14ac:dyDescent="0.3">
      <c r="A1076" s="1020"/>
      <c r="B1076" s="1060"/>
      <c r="C1076" s="1382"/>
      <c r="D1076" s="1383"/>
      <c r="E1076" s="1057"/>
      <c r="F1076" s="1053"/>
      <c r="G1076" s="1054"/>
      <c r="H1076" s="1021"/>
      <c r="I1076" s="1050">
        <f>IF(C1076=0,0,VLOOKUP(C1076,Tabla3[],3,FALSE))</f>
        <v>0</v>
      </c>
      <c r="J1076" s="1024"/>
      <c r="K1076" s="1157">
        <f t="shared" ref="K1076:K1078" si="146">+F1076*I1076</f>
        <v>0</v>
      </c>
      <c r="L1076" s="1052">
        <f t="shared" ref="L1076:L1078" si="147">E1076*I1076</f>
        <v>0</v>
      </c>
      <c r="M1076" s="1021"/>
      <c r="N1076" s="1025"/>
      <c r="O1076" s="1026"/>
      <c r="P1076" s="1128"/>
    </row>
    <row r="1077" spans="1:16" s="1131" customFormat="1" ht="16.5" x14ac:dyDescent="0.3">
      <c r="A1077" s="1020"/>
      <c r="B1077" s="1060"/>
      <c r="C1077" s="1382"/>
      <c r="D1077" s="1383"/>
      <c r="E1077" s="1057"/>
      <c r="F1077" s="1053"/>
      <c r="G1077" s="1054"/>
      <c r="H1077" s="1021"/>
      <c r="I1077" s="1050">
        <f>IF(C1077=0,0,VLOOKUP(C1077,Tabla3[],3,FALSE))</f>
        <v>0</v>
      </c>
      <c r="J1077" s="1024"/>
      <c r="K1077" s="1157">
        <f t="shared" si="146"/>
        <v>0</v>
      </c>
      <c r="L1077" s="1052">
        <f t="shared" si="147"/>
        <v>0</v>
      </c>
      <c r="M1077" s="1021"/>
      <c r="N1077" s="1025"/>
      <c r="O1077" s="1026"/>
      <c r="P1077" s="1128"/>
    </row>
    <row r="1078" spans="1:16" s="1131" customFormat="1" ht="16.5" x14ac:dyDescent="0.3">
      <c r="A1078" s="1020"/>
      <c r="B1078" s="1060"/>
      <c r="C1078" s="1384"/>
      <c r="D1078" s="1385"/>
      <c r="E1078" s="1057"/>
      <c r="F1078" s="1053"/>
      <c r="G1078" s="1054"/>
      <c r="H1078" s="1021"/>
      <c r="I1078" s="1050">
        <f>IF(C1078=0,0,VLOOKUP(C1078,Tabla3[],3,FALSE))</f>
        <v>0</v>
      </c>
      <c r="J1078" s="1024"/>
      <c r="K1078" s="1157">
        <f t="shared" si="146"/>
        <v>0</v>
      </c>
      <c r="L1078" s="1052">
        <f t="shared" si="147"/>
        <v>0</v>
      </c>
      <c r="M1078" s="1021"/>
      <c r="N1078" s="1025"/>
      <c r="O1078" s="1026"/>
      <c r="P1078" s="1128"/>
    </row>
    <row r="1079" spans="1:16" s="1131" customFormat="1" ht="17.25" thickBot="1" x14ac:dyDescent="0.35">
      <c r="A1079" s="1020"/>
      <c r="B1079" s="1022"/>
      <c r="C1079" s="1021"/>
      <c r="D1079" s="1021"/>
      <c r="E1079" s="1022"/>
      <c r="F1079" s="1022"/>
      <c r="G1079" s="1023"/>
      <c r="H1079" s="1021"/>
      <c r="I1079" s="1024"/>
      <c r="J1079" s="1024"/>
      <c r="K1079" s="1024"/>
      <c r="L1079" s="1021"/>
      <c r="M1079" s="1021"/>
      <c r="N1079" s="1025"/>
      <c r="O1079" s="1026"/>
      <c r="P1079" s="1128"/>
    </row>
    <row r="1080" spans="1:16" s="1131" customFormat="1" ht="17.25" thickBot="1" x14ac:dyDescent="0.35">
      <c r="A1080" s="1020"/>
      <c r="B1080" s="1022"/>
      <c r="C1080" s="1021"/>
      <c r="D1080" s="1021"/>
      <c r="E1080" s="1022"/>
      <c r="F1080" s="1386" t="s">
        <v>387</v>
      </c>
      <c r="G1080" s="1387"/>
      <c r="H1080" s="1387"/>
      <c r="I1080" s="1388"/>
      <c r="J1080" s="1024"/>
      <c r="K1080" s="1158">
        <f>+SUM(K1075:K1078)</f>
        <v>0</v>
      </c>
      <c r="L1080" s="1055">
        <f>+SUM(L1075:L1078)</f>
        <v>0</v>
      </c>
      <c r="M1080" s="1021"/>
      <c r="N1080" s="1025"/>
      <c r="O1080" s="1026"/>
      <c r="P1080" s="1128"/>
    </row>
    <row r="1081" spans="1:16" s="1131" customFormat="1" ht="17.25" thickBot="1" x14ac:dyDescent="0.35">
      <c r="A1081" s="1020"/>
      <c r="B1081" s="1022"/>
      <c r="C1081" s="1021"/>
      <c r="D1081" s="1021"/>
      <c r="E1081" s="1022"/>
      <c r="F1081" s="1022"/>
      <c r="G1081" s="1023"/>
      <c r="H1081" s="1021"/>
      <c r="I1081" s="1024"/>
      <c r="J1081" s="1024"/>
      <c r="K1081" s="1024"/>
      <c r="L1081" s="1021"/>
      <c r="M1081" s="1021"/>
      <c r="N1081" s="1025"/>
      <c r="O1081" s="1026"/>
      <c r="P1081" s="1128"/>
    </row>
    <row r="1082" spans="1:16" s="1131" customFormat="1" ht="17.25" thickBot="1" x14ac:dyDescent="0.35">
      <c r="A1082" s="1020"/>
      <c r="B1082" s="1389" t="s">
        <v>345</v>
      </c>
      <c r="C1082" s="1390"/>
      <c r="D1082" s="1390"/>
      <c r="E1082" s="1390"/>
      <c r="F1082" s="1390"/>
      <c r="G1082" s="1391"/>
      <c r="H1082" s="1021"/>
      <c r="I1082" s="1024"/>
      <c r="J1082" s="1024"/>
      <c r="K1082" s="1024"/>
      <c r="L1082" s="1021"/>
      <c r="M1082" s="1021"/>
      <c r="N1082" s="1025"/>
      <c r="O1082" s="1026"/>
      <c r="P1082" s="1128"/>
    </row>
    <row r="1083" spans="1:16" s="1131" customFormat="1" ht="16.5" x14ac:dyDescent="0.3">
      <c r="A1083" s="1020"/>
      <c r="B1083" s="1056" t="s">
        <v>49</v>
      </c>
      <c r="C1083" s="1392" t="s">
        <v>341</v>
      </c>
      <c r="D1083" s="1393"/>
      <c r="E1083" s="1041" t="s">
        <v>380</v>
      </c>
      <c r="F1083" s="1056" t="s">
        <v>25</v>
      </c>
      <c r="G1083" s="1043" t="s">
        <v>24</v>
      </c>
      <c r="H1083" s="1038"/>
      <c r="I1083" s="1039" t="s">
        <v>342</v>
      </c>
      <c r="J1083" s="1040"/>
      <c r="K1083" s="1039" t="s">
        <v>27</v>
      </c>
      <c r="L1083" s="1045" t="s">
        <v>381</v>
      </c>
      <c r="M1083" s="1021"/>
      <c r="N1083" s="1025"/>
      <c r="O1083" s="1026"/>
      <c r="P1083" s="1128"/>
    </row>
    <row r="1084" spans="1:16" s="1131" customFormat="1" ht="33" customHeight="1" x14ac:dyDescent="0.3">
      <c r="A1084" s="1020"/>
      <c r="B1084" s="1060">
        <v>1</v>
      </c>
      <c r="C1084" s="1394" t="s">
        <v>552</v>
      </c>
      <c r="D1084" s="1394"/>
      <c r="E1084" s="1046">
        <f>I1055</f>
        <v>3</v>
      </c>
      <c r="F1084" s="1047">
        <f>ROUND(E1084/I1055,2)</f>
        <v>1</v>
      </c>
      <c r="G1084" s="1048" t="str">
        <f>IF(C1084=0,0,VLOOKUP(C1084,Tabla2[],2,FALSE))</f>
        <v>Unidad</v>
      </c>
      <c r="H1084" s="1049"/>
      <c r="I1084" s="1050">
        <f>IF(C1084=0,0,VLOOKUP(C1084,Tabla2[],3,FALSE))+125</f>
        <v>225</v>
      </c>
      <c r="J1084" s="1024"/>
      <c r="K1084" s="1157">
        <f>+F1084*I1084</f>
        <v>225</v>
      </c>
      <c r="L1084" s="1052">
        <f>E1084*I1084</f>
        <v>675</v>
      </c>
      <c r="M1084" s="1021"/>
      <c r="N1084" s="1025"/>
      <c r="O1084" s="1026"/>
      <c r="P1084" s="1128"/>
    </row>
    <row r="1085" spans="1:16" s="1131" customFormat="1" ht="16.5" x14ac:dyDescent="0.3">
      <c r="A1085" s="1020"/>
      <c r="B1085" s="1060"/>
      <c r="C1085" s="1395"/>
      <c r="D1085" s="1396"/>
      <c r="E1085" s="1046"/>
      <c r="F1085" s="1047"/>
      <c r="G1085" s="1048"/>
      <c r="H1085" s="1021"/>
      <c r="I1085" s="1050">
        <f>IF(C1085=0,0,VLOOKUP(C1085,Tabla2[],3,FALSE))</f>
        <v>0</v>
      </c>
      <c r="J1085" s="1024"/>
      <c r="K1085" s="1157">
        <f>+F1085*I1085</f>
        <v>0</v>
      </c>
      <c r="L1085" s="1052">
        <f t="shared" ref="L1085:L1086" si="148">E1085*I1085</f>
        <v>0</v>
      </c>
      <c r="M1085" s="1021"/>
      <c r="N1085" s="1025"/>
      <c r="O1085" s="1026"/>
      <c r="P1085" s="1128"/>
    </row>
    <row r="1086" spans="1:16" s="1131" customFormat="1" ht="16.5" x14ac:dyDescent="0.3">
      <c r="A1086" s="1020"/>
      <c r="B1086" s="1060"/>
      <c r="C1086" s="1384"/>
      <c r="D1086" s="1385"/>
      <c r="E1086" s="1046"/>
      <c r="F1086" s="1053"/>
      <c r="G1086" s="1048"/>
      <c r="H1086" s="1021"/>
      <c r="I1086" s="1050">
        <f>IF(C1086=0,0,VLOOKUP(C1086,Tabla2[],3,FALSE))</f>
        <v>0</v>
      </c>
      <c r="J1086" s="1024"/>
      <c r="K1086" s="1157">
        <f t="shared" ref="K1086" si="149">+F1086*I1086</f>
        <v>0</v>
      </c>
      <c r="L1086" s="1052">
        <f t="shared" si="148"/>
        <v>0</v>
      </c>
      <c r="M1086" s="1021"/>
      <c r="N1086" s="1025"/>
      <c r="O1086" s="1026"/>
      <c r="P1086" s="1128"/>
    </row>
    <row r="1087" spans="1:16" s="1131" customFormat="1" ht="17.25" thickBot="1" x14ac:dyDescent="0.35">
      <c r="A1087" s="1020"/>
      <c r="B1087" s="1022"/>
      <c r="C1087" s="1021"/>
      <c r="D1087" s="1021"/>
      <c r="E1087" s="1022"/>
      <c r="F1087" s="1022"/>
      <c r="G1087" s="1023"/>
      <c r="H1087" s="1021"/>
      <c r="I1087" s="1024"/>
      <c r="J1087" s="1024"/>
      <c r="K1087" s="1024"/>
      <c r="L1087" s="1021"/>
      <c r="M1087" s="1021"/>
      <c r="N1087" s="1025"/>
      <c r="O1087" s="1026"/>
      <c r="P1087" s="1128"/>
    </row>
    <row r="1088" spans="1:16" s="1131" customFormat="1" ht="17.25" thickBot="1" x14ac:dyDescent="0.35">
      <c r="A1088" s="1020"/>
      <c r="B1088" s="1022"/>
      <c r="C1088" s="1021"/>
      <c r="D1088" s="1021"/>
      <c r="E1088" s="1022"/>
      <c r="F1088" s="1386" t="s">
        <v>346</v>
      </c>
      <c r="G1088" s="1387"/>
      <c r="H1088" s="1387"/>
      <c r="I1088" s="1388"/>
      <c r="J1088" s="1024"/>
      <c r="K1088" s="1158">
        <f>+SUM(K1084:K1086)</f>
        <v>225</v>
      </c>
      <c r="L1088" s="1055">
        <f>+SUM(L1084:L1086)</f>
        <v>675</v>
      </c>
      <c r="M1088" s="1021"/>
      <c r="N1088" s="1025"/>
      <c r="O1088" s="1026"/>
      <c r="P1088" s="1128"/>
    </row>
    <row r="1089" spans="1:17" s="1131" customFormat="1" ht="16.5" x14ac:dyDescent="0.3">
      <c r="A1089" s="1020"/>
      <c r="B1089" s="1022"/>
      <c r="C1089" s="1021"/>
      <c r="D1089" s="1021"/>
      <c r="E1089" s="1022"/>
      <c r="F1089" s="1022"/>
      <c r="G1089" s="1023"/>
      <c r="H1089" s="1021"/>
      <c r="I1089" s="1024"/>
      <c r="J1089" s="1024"/>
      <c r="K1089" s="1024"/>
      <c r="L1089" s="1021"/>
      <c r="M1089" s="1021"/>
      <c r="N1089" s="1025"/>
      <c r="O1089" s="1026"/>
      <c r="P1089" s="1128"/>
    </row>
    <row r="1090" spans="1:17" s="1131" customFormat="1" ht="15" customHeight="1" thickBot="1" x14ac:dyDescent="0.35">
      <c r="A1090" s="1020"/>
      <c r="B1090" s="1022"/>
      <c r="C1090" s="1021"/>
      <c r="D1090" s="1021"/>
      <c r="E1090" s="1022"/>
      <c r="F1090" s="1022"/>
      <c r="G1090" s="1023"/>
      <c r="H1090" s="1021"/>
      <c r="I1090" s="1024"/>
      <c r="J1090" s="1024"/>
      <c r="K1090" s="1024"/>
      <c r="L1090" s="1021"/>
      <c r="M1090" s="1021"/>
      <c r="N1090" s="1025"/>
      <c r="O1090" s="1026"/>
      <c r="P1090" s="1128"/>
    </row>
    <row r="1091" spans="1:17" s="1131" customFormat="1" ht="17.25" thickBot="1" x14ac:dyDescent="0.35">
      <c r="A1091" s="1020"/>
      <c r="B1091" s="1022"/>
      <c r="C1091" s="1021"/>
      <c r="D1091" s="1021"/>
      <c r="E1091" s="1022"/>
      <c r="F1091" s="1386" t="s">
        <v>388</v>
      </c>
      <c r="G1091" s="1387"/>
      <c r="H1091" s="1387"/>
      <c r="I1091" s="1388"/>
      <c r="J1091" s="1024"/>
      <c r="K1091" s="1158">
        <f>(+K1071+K1080+K1088)</f>
        <v>1875</v>
      </c>
      <c r="L1091" s="1055">
        <f>(+L1071+L1080+L1088)</f>
        <v>10125</v>
      </c>
      <c r="M1091" s="1021"/>
      <c r="N1091" s="1065"/>
      <c r="O1091" s="1066"/>
      <c r="P1091" s="1130"/>
    </row>
    <row r="1092" spans="1:17" s="1131" customFormat="1" ht="7.5" customHeight="1" thickBot="1" x14ac:dyDescent="0.35">
      <c r="A1092" s="1020"/>
      <c r="B1092" s="1022"/>
      <c r="C1092" s="1021"/>
      <c r="D1092" s="1021"/>
      <c r="E1092" s="1022"/>
      <c r="F1092" s="1022"/>
      <c r="G1092" s="1023"/>
      <c r="H1092" s="1021"/>
      <c r="I1092" s="1024"/>
      <c r="J1092" s="1024"/>
      <c r="K1092" s="1024"/>
      <c r="L1092" s="1021"/>
      <c r="M1092" s="1021"/>
      <c r="N1092" s="1065"/>
      <c r="O1092" s="1067"/>
      <c r="P1092" s="1130"/>
    </row>
    <row r="1093" spans="1:17" s="1131" customFormat="1" ht="17.25" thickBot="1" x14ac:dyDescent="0.35">
      <c r="A1093" s="1020"/>
      <c r="B1093" s="1022"/>
      <c r="C1093" s="1021"/>
      <c r="D1093" s="1021"/>
      <c r="E1093" s="1022"/>
      <c r="F1093" s="1386" t="s">
        <v>384</v>
      </c>
      <c r="G1093" s="1387"/>
      <c r="H1093" s="1387"/>
      <c r="I1093" s="1388"/>
      <c r="J1093" s="1024"/>
      <c r="K1093" s="1158">
        <f>K1091*$N$2</f>
        <v>750</v>
      </c>
      <c r="L1093" s="1055">
        <f>L1091*$N$2</f>
        <v>4050</v>
      </c>
      <c r="M1093" s="1021"/>
      <c r="N1093" s="1025"/>
      <c r="O1093" s="1026"/>
      <c r="P1093" s="1128"/>
    </row>
    <row r="1094" spans="1:17" s="1131" customFormat="1" ht="7.5" customHeight="1" thickBot="1" x14ac:dyDescent="0.35">
      <c r="A1094" s="1020"/>
      <c r="B1094" s="1022"/>
      <c r="C1094" s="1021"/>
      <c r="D1094" s="1021"/>
      <c r="E1094" s="1022"/>
      <c r="F1094" s="1022"/>
      <c r="G1094" s="1023"/>
      <c r="H1094" s="1021"/>
      <c r="I1094" s="1024"/>
      <c r="J1094" s="1024"/>
      <c r="K1094" s="1024"/>
      <c r="L1094" s="1021"/>
      <c r="M1094" s="1021"/>
      <c r="N1094" s="1025"/>
      <c r="O1094" s="1026"/>
      <c r="P1094" s="1128"/>
    </row>
    <row r="1095" spans="1:17" s="1131" customFormat="1" ht="17.25" thickBot="1" x14ac:dyDescent="0.35">
      <c r="A1095" s="1020"/>
      <c r="B1095" s="1022"/>
      <c r="C1095" s="1021"/>
      <c r="D1095" s="1021"/>
      <c r="E1095" s="1022"/>
      <c r="F1095" s="1386" t="s">
        <v>385</v>
      </c>
      <c r="G1095" s="1387"/>
      <c r="H1095" s="1387"/>
      <c r="I1095" s="1388"/>
      <c r="J1095" s="1024"/>
      <c r="K1095" s="1158">
        <f>+K1091+K1093</f>
        <v>2625</v>
      </c>
      <c r="L1095" s="1055">
        <f>+L1091+L1093</f>
        <v>14175</v>
      </c>
      <c r="M1095" s="1021"/>
      <c r="N1095" s="1025"/>
      <c r="O1095" s="1026"/>
      <c r="P1095" s="1128"/>
    </row>
    <row r="1096" spans="1:17" s="1131" customFormat="1" ht="17.25" thickBot="1" x14ac:dyDescent="0.35">
      <c r="A1096" s="1020"/>
      <c r="B1096" s="1022"/>
      <c r="C1096" s="1021"/>
      <c r="D1096" s="1021"/>
      <c r="E1096" s="1022"/>
      <c r="F1096" s="1061"/>
      <c r="G1096" s="1062"/>
      <c r="H1096" s="1063"/>
      <c r="I1096" s="1064"/>
      <c r="J1096" s="1024"/>
      <c r="K1096" s="1159"/>
      <c r="L1096" s="1068">
        <f>L1095/I1055</f>
        <v>4725</v>
      </c>
      <c r="M1096" s="1069">
        <f>(K1095-L1096)*I1055</f>
        <v>-6300</v>
      </c>
      <c r="N1096" s="1025"/>
      <c r="O1096" s="1026"/>
      <c r="P1096" s="1128"/>
    </row>
    <row r="1099" spans="1:17" ht="16.5" x14ac:dyDescent="0.3">
      <c r="A1099" s="1020"/>
      <c r="B1099" s="1105" t="s">
        <v>379</v>
      </c>
      <c r="C1099" s="1038"/>
      <c r="D1099" s="1397" t="s">
        <v>341</v>
      </c>
      <c r="E1099" s="1398"/>
      <c r="F1099" s="1398"/>
      <c r="G1099" s="1399"/>
      <c r="H1099" s="1038"/>
      <c r="I1099" s="1039" t="s">
        <v>25</v>
      </c>
      <c r="J1099" s="1040"/>
      <c r="K1099" s="1039" t="s">
        <v>24</v>
      </c>
      <c r="L1099" s="1021"/>
      <c r="M1099" s="1021"/>
      <c r="N1099" s="1025"/>
      <c r="O1099" s="1026"/>
      <c r="P1099" s="1128"/>
    </row>
    <row r="1100" spans="1:17" s="1037" customFormat="1" ht="30.75" customHeight="1" x14ac:dyDescent="0.25">
      <c r="A1100" s="1033"/>
      <c r="B1100" s="1074">
        <f>'(01)A. TRABAJO EXTRA.'!B139</f>
        <v>1304.1300000000001</v>
      </c>
      <c r="C1100" s="1034"/>
      <c r="D1100" s="1459" t="str">
        <f>'(01)A. TRABAJO EXTRA.'!C139</f>
        <v>TOP DE CONCRETO PARA LAVAMANOS EMPOTRADO + AZULEJO</v>
      </c>
      <c r="E1100" s="1460"/>
      <c r="F1100" s="1460"/>
      <c r="G1100" s="1461"/>
      <c r="H1100" s="1075"/>
      <c r="I1100" s="1074">
        <f>'(01)A. TRABAJO EXTRA.'!G139</f>
        <v>3</v>
      </c>
      <c r="J1100" s="1076"/>
      <c r="K1100" s="1155" t="str">
        <f>'(01)A. TRABAJO EXTRA.'!F139</f>
        <v>Unidad</v>
      </c>
      <c r="L1100" s="1034"/>
      <c r="M1100" s="1034"/>
      <c r="N1100" s="1035"/>
      <c r="O1100" s="1036"/>
      <c r="P1100" s="1129"/>
      <c r="Q1100" s="1132"/>
    </row>
    <row r="1101" spans="1:17" ht="17.25" thickBot="1" x14ac:dyDescent="0.35">
      <c r="A1101" s="1020"/>
      <c r="B1101" s="1022"/>
      <c r="C1101" s="1021"/>
      <c r="D1101" s="1021"/>
      <c r="E1101" s="1022"/>
      <c r="F1101" s="1022"/>
      <c r="G1101" s="1023"/>
      <c r="H1101" s="1021"/>
      <c r="I1101" s="1024"/>
      <c r="J1101" s="1024"/>
      <c r="K1101" s="1024"/>
      <c r="L1101" s="1021"/>
      <c r="M1101" s="1021"/>
      <c r="N1101" s="1025"/>
      <c r="O1101" s="1026"/>
      <c r="P1101" s="1128"/>
    </row>
    <row r="1102" spans="1:17" ht="17.25" thickBot="1" x14ac:dyDescent="0.35">
      <c r="A1102" s="1020"/>
      <c r="B1102" s="1389" t="s">
        <v>343</v>
      </c>
      <c r="C1102" s="1390"/>
      <c r="D1102" s="1390"/>
      <c r="E1102" s="1390"/>
      <c r="F1102" s="1390"/>
      <c r="G1102" s="1391"/>
      <c r="H1102" s="1021"/>
      <c r="I1102" s="1024"/>
      <c r="J1102" s="1024"/>
      <c r="K1102" s="1024"/>
      <c r="L1102" s="1021"/>
      <c r="M1102" s="1021"/>
      <c r="N1102" s="1025"/>
      <c r="O1102" s="1026"/>
      <c r="P1102" s="1128"/>
    </row>
    <row r="1103" spans="1:17" ht="16.5" x14ac:dyDescent="0.3">
      <c r="A1103" s="1020"/>
      <c r="B1103" s="1042" t="s">
        <v>49</v>
      </c>
      <c r="C1103" s="1392" t="s">
        <v>341</v>
      </c>
      <c r="D1103" s="1393"/>
      <c r="E1103" s="1041" t="s">
        <v>380</v>
      </c>
      <c r="F1103" s="1042" t="s">
        <v>25</v>
      </c>
      <c r="G1103" s="1043" t="s">
        <v>24</v>
      </c>
      <c r="H1103" s="1044"/>
      <c r="I1103" s="1039" t="s">
        <v>342</v>
      </c>
      <c r="J1103" s="1040"/>
      <c r="K1103" s="1156" t="s">
        <v>27</v>
      </c>
      <c r="L1103" s="1045" t="s">
        <v>381</v>
      </c>
      <c r="M1103" s="1021"/>
      <c r="N1103" s="1025"/>
      <c r="O1103" s="1026"/>
      <c r="P1103" s="1128"/>
    </row>
    <row r="1104" spans="1:17" ht="16.5" customHeight="1" x14ac:dyDescent="0.3">
      <c r="A1104" s="1020"/>
      <c r="B1104" s="1178">
        <v>1</v>
      </c>
      <c r="C1104" s="1457" t="s">
        <v>466</v>
      </c>
      <c r="D1104" s="1458"/>
      <c r="E1104" s="1046">
        <f>I1100*2</f>
        <v>6</v>
      </c>
      <c r="F1104" s="1047">
        <v>1</v>
      </c>
      <c r="G1104" s="1048" t="str">
        <f>IF(C1104=0,0,VLOOKUP(C1104,Tabla1[],2,FALSE))</f>
        <v>m²</v>
      </c>
      <c r="H1104" s="1049"/>
      <c r="I1104" s="1050">
        <f>IF(C1104=0,0,VLOOKUP(C1104,Tabla1[],3,FALSE))</f>
        <v>150</v>
      </c>
      <c r="J1104" s="1051"/>
      <c r="K1104" s="1157">
        <f>+F1104*I1104</f>
        <v>150</v>
      </c>
      <c r="L1104" s="1052">
        <f>E1104*I1104</f>
        <v>900</v>
      </c>
      <c r="M1104" s="1021"/>
      <c r="N1104" s="1025"/>
      <c r="O1104" s="1026"/>
      <c r="P1104" s="1128"/>
    </row>
    <row r="1105" spans="1:16" ht="16.5" customHeight="1" x14ac:dyDescent="0.3">
      <c r="A1105" s="1020"/>
      <c r="B1105" s="1178">
        <v>2</v>
      </c>
      <c r="C1105" s="1457" t="s">
        <v>478</v>
      </c>
      <c r="D1105" s="1458"/>
      <c r="E1105" s="1046">
        <f>I1100</f>
        <v>3</v>
      </c>
      <c r="F1105" s="1047">
        <v>40</v>
      </c>
      <c r="G1105" s="1048" t="str">
        <f>IF(C1105=0,0,VLOOKUP(C1105,Tabla1[],2,FALSE))</f>
        <v>Unidad</v>
      </c>
      <c r="H1105" s="1049"/>
      <c r="I1105" s="1050">
        <f>IF(C1105=0,0,VLOOKUP(C1105,Tabla1[],3,FALSE))</f>
        <v>6</v>
      </c>
      <c r="J1105" s="1051"/>
      <c r="K1105" s="1157">
        <f t="shared" ref="K1105:K1114" si="150">+F1105*I1105</f>
        <v>240</v>
      </c>
      <c r="L1105" s="1052">
        <f t="shared" ref="L1105:L1114" si="151">E1105*I1105</f>
        <v>18</v>
      </c>
      <c r="M1105" s="1021"/>
      <c r="N1105" s="1025"/>
      <c r="O1105" s="1026"/>
      <c r="P1105" s="1128"/>
    </row>
    <row r="1106" spans="1:16" ht="17.25" x14ac:dyDescent="0.3">
      <c r="A1106" s="1020"/>
      <c r="B1106" s="1178">
        <v>3</v>
      </c>
      <c r="C1106" s="1457" t="s">
        <v>408</v>
      </c>
      <c r="D1106" s="1458"/>
      <c r="E1106" s="1046"/>
      <c r="F1106" s="1047">
        <v>5</v>
      </c>
      <c r="G1106" s="1048" t="str">
        <f>IF(C1106=0,0,VLOOKUP(C1106,Tabla1[],2,FALSE))</f>
        <v>Varilla</v>
      </c>
      <c r="H1106" s="1049"/>
      <c r="I1106" s="1050">
        <f>IF(C1106=0,0,VLOOKUP(C1106,Tabla1[],3,FALSE))</f>
        <v>40</v>
      </c>
      <c r="J1106" s="1051"/>
      <c r="K1106" s="1157">
        <f t="shared" si="150"/>
        <v>200</v>
      </c>
      <c r="L1106" s="1052">
        <f t="shared" si="151"/>
        <v>0</v>
      </c>
      <c r="M1106" s="1021"/>
      <c r="N1106" s="1025"/>
      <c r="O1106" s="1026"/>
      <c r="P1106" s="1128"/>
    </row>
    <row r="1107" spans="1:16" ht="17.25" x14ac:dyDescent="0.3">
      <c r="A1107" s="1020"/>
      <c r="B1107" s="1178">
        <v>4</v>
      </c>
      <c r="C1107" s="1457" t="s">
        <v>531</v>
      </c>
      <c r="D1107" s="1458"/>
      <c r="E1107" s="1046"/>
      <c r="F1107" s="1047">
        <v>4</v>
      </c>
      <c r="G1107" s="1048" t="str">
        <f>IF(C1107=0,0,VLOOKUP(C1107,Tabla1[],2,FALSE))</f>
        <v>Saco</v>
      </c>
      <c r="H1107" s="1049"/>
      <c r="I1107" s="1050">
        <f>IF(C1107=0,0,VLOOKUP(C1107,Tabla1[],3,FALSE))</f>
        <v>80</v>
      </c>
      <c r="J1107" s="1051"/>
      <c r="K1107" s="1157">
        <f t="shared" si="150"/>
        <v>320</v>
      </c>
      <c r="L1107" s="1052">
        <f t="shared" si="151"/>
        <v>0</v>
      </c>
      <c r="M1107" s="1021"/>
      <c r="N1107" s="1025"/>
      <c r="O1107" s="1026"/>
      <c r="P1107" s="1128"/>
    </row>
    <row r="1108" spans="1:16" ht="17.25" x14ac:dyDescent="0.3">
      <c r="A1108" s="1020"/>
      <c r="B1108" s="1178">
        <v>5</v>
      </c>
      <c r="C1108" s="1457" t="s">
        <v>463</v>
      </c>
      <c r="D1108" s="1458"/>
      <c r="E1108" s="1046"/>
      <c r="F1108" s="1047">
        <v>0.1</v>
      </c>
      <c r="G1108" s="1048" t="str">
        <f>IF(C1108=0,0,VLOOKUP(C1108,Tabla1[],2,FALSE))</f>
        <v>m³</v>
      </c>
      <c r="H1108" s="1049"/>
      <c r="I1108" s="1050">
        <f>IF(C1108=0,0,VLOOKUP(C1108,Tabla1[],3,FALSE))</f>
        <v>250</v>
      </c>
      <c r="J1108" s="1051"/>
      <c r="K1108" s="1157">
        <f t="shared" si="150"/>
        <v>25</v>
      </c>
      <c r="L1108" s="1052">
        <f t="shared" si="151"/>
        <v>0</v>
      </c>
      <c r="M1108" s="1021"/>
      <c r="N1108" s="1025"/>
      <c r="O1108" s="1026"/>
      <c r="P1108" s="1128"/>
    </row>
    <row r="1109" spans="1:16" ht="17.25" x14ac:dyDescent="0.3">
      <c r="A1109" s="1020"/>
      <c r="B1109" s="1178">
        <v>6</v>
      </c>
      <c r="C1109" s="1457" t="s">
        <v>659</v>
      </c>
      <c r="D1109" s="1458"/>
      <c r="E1109" s="1046"/>
      <c r="F1109" s="1047">
        <v>0.1</v>
      </c>
      <c r="G1109" s="1048" t="str">
        <f>IF(C1109=0,0,VLOOKUP(C1109,Tabla1[],2,FALSE))</f>
        <v>m³</v>
      </c>
      <c r="H1109" s="1049"/>
      <c r="I1109" s="1050">
        <f>IF(C1109=0,0,VLOOKUP(C1109,Tabla1[],3,FALSE))</f>
        <v>250</v>
      </c>
      <c r="J1109" s="1051"/>
      <c r="K1109" s="1157">
        <f t="shared" si="150"/>
        <v>25</v>
      </c>
      <c r="L1109" s="1052">
        <f t="shared" si="151"/>
        <v>0</v>
      </c>
      <c r="M1109" s="1021"/>
      <c r="N1109" s="1025"/>
      <c r="O1109" s="1026"/>
      <c r="P1109" s="1128"/>
    </row>
    <row r="1110" spans="1:16" ht="17.25" x14ac:dyDescent="0.3">
      <c r="A1110" s="1020"/>
      <c r="B1110" s="1178">
        <v>7</v>
      </c>
      <c r="C1110" s="1457" t="s">
        <v>662</v>
      </c>
      <c r="D1110" s="1458"/>
      <c r="E1110" s="1046"/>
      <c r="F1110" s="1047">
        <v>0.3</v>
      </c>
      <c r="G1110" s="1048" t="str">
        <f>IF(C1110=0,0,VLOOKUP(C1110,Tabla1[],2,FALSE))</f>
        <v>Galón</v>
      </c>
      <c r="H1110" s="1049"/>
      <c r="I1110" s="1050">
        <f>IF(C1110=0,0,VLOOKUP(C1110,Tabla1[],3,FALSE))</f>
        <v>200</v>
      </c>
      <c r="J1110" s="1051"/>
      <c r="K1110" s="1157">
        <f t="shared" si="150"/>
        <v>60</v>
      </c>
      <c r="L1110" s="1052">
        <f t="shared" si="151"/>
        <v>0</v>
      </c>
      <c r="M1110" s="1021"/>
      <c r="N1110" s="1025"/>
      <c r="O1110" s="1026"/>
      <c r="P1110" s="1128"/>
    </row>
    <row r="1111" spans="1:16" ht="17.25" x14ac:dyDescent="0.3">
      <c r="A1111" s="1020"/>
      <c r="B1111" s="1178">
        <v>8</v>
      </c>
      <c r="C1111" s="1457" t="s">
        <v>633</v>
      </c>
      <c r="D1111" s="1458"/>
      <c r="E1111" s="1046"/>
      <c r="F1111" s="1047">
        <v>3</v>
      </c>
      <c r="G1111" s="1048" t="str">
        <f>IF(C1111=0,0,VLOOKUP(C1111,Tabla1[],2,FALSE))</f>
        <v>Unidad</v>
      </c>
      <c r="H1111" s="1049"/>
      <c r="I1111" s="1050">
        <f>IF(C1111=0,0,VLOOKUP(C1111,Tabla1[],3,FALSE))</f>
        <v>400</v>
      </c>
      <c r="J1111" s="1051"/>
      <c r="K1111" s="1157">
        <f t="shared" si="150"/>
        <v>1200</v>
      </c>
      <c r="L1111" s="1052">
        <f t="shared" si="151"/>
        <v>0</v>
      </c>
      <c r="M1111" s="1021"/>
      <c r="N1111" s="1025"/>
      <c r="O1111" s="1026"/>
      <c r="P1111" s="1128"/>
    </row>
    <row r="1112" spans="1:16" ht="17.25" x14ac:dyDescent="0.3">
      <c r="A1112" s="1020"/>
      <c r="B1112" s="1178">
        <v>9</v>
      </c>
      <c r="C1112" s="1457" t="s">
        <v>643</v>
      </c>
      <c r="D1112" s="1458"/>
      <c r="E1112" s="1046"/>
      <c r="F1112" s="1047">
        <v>3</v>
      </c>
      <c r="G1112" s="1048" t="str">
        <f>IF(C1112=0,0,VLOOKUP(C1112,Tabla1[],2,FALSE))</f>
        <v>Unidad</v>
      </c>
      <c r="H1112" s="1049"/>
      <c r="I1112" s="1050">
        <f>IF(C1112=0,0,VLOOKUP(C1112,Tabla1[],3,FALSE))</f>
        <v>500</v>
      </c>
      <c r="J1112" s="1051"/>
      <c r="K1112" s="1157">
        <f t="shared" si="150"/>
        <v>1500</v>
      </c>
      <c r="L1112" s="1052">
        <f t="shared" si="151"/>
        <v>0</v>
      </c>
      <c r="M1112" s="1021"/>
      <c r="N1112" s="1025"/>
      <c r="O1112" s="1026"/>
      <c r="P1112" s="1128"/>
    </row>
    <row r="1113" spans="1:16" s="1131" customFormat="1" ht="16.5" x14ac:dyDescent="0.3">
      <c r="A1113" s="1020"/>
      <c r="B1113" s="1060"/>
      <c r="C1113" s="1382"/>
      <c r="D1113" s="1383"/>
      <c r="E1113" s="1046"/>
      <c r="F1113" s="1047"/>
      <c r="G1113" s="1048"/>
      <c r="H1113" s="1049"/>
      <c r="I1113" s="1050">
        <f>IF(C1113=0,0,VLOOKUP(C1113,Tabla1[],3,FALSE))</f>
        <v>0</v>
      </c>
      <c r="J1113" s="1051"/>
      <c r="K1113" s="1157">
        <f t="shared" si="150"/>
        <v>0</v>
      </c>
      <c r="L1113" s="1052">
        <f t="shared" si="151"/>
        <v>0</v>
      </c>
      <c r="M1113" s="1021"/>
      <c r="N1113" s="1025"/>
      <c r="O1113" s="1026"/>
      <c r="P1113" s="1128"/>
    </row>
    <row r="1114" spans="1:16" s="1131" customFormat="1" ht="16.5" x14ac:dyDescent="0.3">
      <c r="A1114" s="1020"/>
      <c r="B1114" s="1060"/>
      <c r="C1114" s="1382"/>
      <c r="D1114" s="1383"/>
      <c r="E1114" s="1046"/>
      <c r="F1114" s="1047"/>
      <c r="G1114" s="1048"/>
      <c r="H1114" s="1049"/>
      <c r="I1114" s="1050">
        <f>IF(C1114=0,0,VLOOKUP(C1114,Tabla1[],3,FALSE))</f>
        <v>0</v>
      </c>
      <c r="J1114" s="1051"/>
      <c r="K1114" s="1157">
        <f t="shared" si="150"/>
        <v>0</v>
      </c>
      <c r="L1114" s="1052">
        <f t="shared" si="151"/>
        <v>0</v>
      </c>
      <c r="M1114" s="1021"/>
      <c r="N1114" s="1025"/>
      <c r="O1114" s="1026"/>
      <c r="P1114" s="1128"/>
    </row>
    <row r="1115" spans="1:16" s="1131" customFormat="1" ht="17.25" thickBot="1" x14ac:dyDescent="0.35">
      <c r="A1115" s="1020"/>
      <c r="B1115" s="1022"/>
      <c r="C1115" s="1021"/>
      <c r="D1115" s="1021"/>
      <c r="E1115" s="1022"/>
      <c r="F1115" s="1022"/>
      <c r="G1115" s="1023"/>
      <c r="H1115" s="1021"/>
      <c r="I1115" s="1024"/>
      <c r="J1115" s="1024"/>
      <c r="K1115" s="1024"/>
      <c r="L1115" s="1021"/>
      <c r="M1115" s="1021"/>
      <c r="N1115" s="1025"/>
      <c r="O1115" s="1026"/>
      <c r="P1115" s="1128"/>
    </row>
    <row r="1116" spans="1:16" s="1131" customFormat="1" ht="17.25" thickBot="1" x14ac:dyDescent="0.35">
      <c r="A1116" s="1020"/>
      <c r="B1116" s="1022"/>
      <c r="C1116" s="1021"/>
      <c r="D1116" s="1021"/>
      <c r="E1116" s="1022"/>
      <c r="F1116" s="1386" t="s">
        <v>344</v>
      </c>
      <c r="G1116" s="1387"/>
      <c r="H1116" s="1387"/>
      <c r="I1116" s="1388"/>
      <c r="J1116" s="1024"/>
      <c r="K1116" s="1158">
        <f>+SUM(K1104:K1114)</f>
        <v>3720</v>
      </c>
      <c r="L1116" s="1055">
        <f>+SUM(L1104:L1114)</f>
        <v>918</v>
      </c>
      <c r="M1116" s="1021"/>
      <c r="N1116" s="1025"/>
      <c r="O1116" s="1026"/>
      <c r="P1116" s="1128"/>
    </row>
    <row r="1117" spans="1:16" s="1131" customFormat="1" ht="17.25" thickBot="1" x14ac:dyDescent="0.35">
      <c r="A1117" s="1020"/>
      <c r="B1117" s="1022"/>
      <c r="C1117" s="1021"/>
      <c r="D1117" s="1021"/>
      <c r="E1117" s="1022"/>
      <c r="F1117" s="1022"/>
      <c r="G1117" s="1023"/>
      <c r="H1117" s="1021"/>
      <c r="I1117" s="1024"/>
      <c r="J1117" s="1024"/>
      <c r="K1117" s="1024"/>
      <c r="L1117" s="1021"/>
      <c r="M1117" s="1021"/>
      <c r="N1117" s="1025"/>
      <c r="O1117" s="1026"/>
      <c r="P1117" s="1128"/>
    </row>
    <row r="1118" spans="1:16" s="1131" customFormat="1" ht="17.25" thickBot="1" x14ac:dyDescent="0.35">
      <c r="A1118" s="1020"/>
      <c r="B1118" s="1389" t="s">
        <v>382</v>
      </c>
      <c r="C1118" s="1390"/>
      <c r="D1118" s="1390"/>
      <c r="E1118" s="1390"/>
      <c r="F1118" s="1390"/>
      <c r="G1118" s="1391"/>
      <c r="H1118" s="1021"/>
      <c r="I1118" s="1024"/>
      <c r="J1118" s="1024"/>
      <c r="K1118" s="1024"/>
      <c r="L1118" s="1021"/>
      <c r="M1118" s="1021"/>
      <c r="N1118" s="1025"/>
      <c r="O1118" s="1026"/>
      <c r="P1118" s="1128"/>
    </row>
    <row r="1119" spans="1:16" s="1131" customFormat="1" ht="16.5" x14ac:dyDescent="0.3">
      <c r="A1119" s="1020"/>
      <c r="B1119" s="1056" t="s">
        <v>49</v>
      </c>
      <c r="C1119" s="1392" t="s">
        <v>341</v>
      </c>
      <c r="D1119" s="1393"/>
      <c r="E1119" s="1041" t="s">
        <v>380</v>
      </c>
      <c r="F1119" s="1056" t="s">
        <v>25</v>
      </c>
      <c r="G1119" s="1043" t="s">
        <v>24</v>
      </c>
      <c r="H1119" s="1038"/>
      <c r="I1119" s="1039" t="s">
        <v>342</v>
      </c>
      <c r="J1119" s="1040"/>
      <c r="K1119" s="1039" t="s">
        <v>27</v>
      </c>
      <c r="L1119" s="1045" t="s">
        <v>381</v>
      </c>
      <c r="M1119" s="1021"/>
      <c r="N1119" s="1025"/>
      <c r="O1119" s="1026"/>
      <c r="P1119" s="1128"/>
    </row>
    <row r="1120" spans="1:16" s="1131" customFormat="1" ht="16.5" x14ac:dyDescent="0.3">
      <c r="A1120" s="1020"/>
      <c r="B1120" s="1060"/>
      <c r="C1120" s="1382"/>
      <c r="D1120" s="1383"/>
      <c r="E1120" s="1046"/>
      <c r="F1120" s="1047"/>
      <c r="G1120" s="1048"/>
      <c r="H1120" s="1049"/>
      <c r="I1120" s="1050">
        <f>IF(C1120=0,0,VLOOKUP(C1120,Tabla3[],3,FALSE))</f>
        <v>0</v>
      </c>
      <c r="J1120" s="1024"/>
      <c r="K1120" s="1157">
        <f>+F1120*I1120</f>
        <v>0</v>
      </c>
      <c r="L1120" s="1052">
        <f>E1120*I1120</f>
        <v>0</v>
      </c>
      <c r="M1120" s="1021"/>
      <c r="N1120" s="1025"/>
      <c r="O1120" s="1026"/>
      <c r="P1120" s="1128"/>
    </row>
    <row r="1121" spans="1:16" s="1131" customFormat="1" ht="16.5" x14ac:dyDescent="0.3">
      <c r="A1121" s="1020"/>
      <c r="B1121" s="1060"/>
      <c r="C1121" s="1382"/>
      <c r="D1121" s="1383"/>
      <c r="E1121" s="1057"/>
      <c r="F1121" s="1053"/>
      <c r="G1121" s="1054"/>
      <c r="H1121" s="1021"/>
      <c r="I1121" s="1050">
        <f>IF(C1121=0,0,VLOOKUP(C1121,Tabla3[],3,FALSE))</f>
        <v>0</v>
      </c>
      <c r="J1121" s="1024"/>
      <c r="K1121" s="1157">
        <f t="shared" ref="K1121:K1123" si="152">+F1121*I1121</f>
        <v>0</v>
      </c>
      <c r="L1121" s="1052">
        <f t="shared" ref="L1121:L1123" si="153">E1121*I1121</f>
        <v>0</v>
      </c>
      <c r="M1121" s="1021"/>
      <c r="N1121" s="1025"/>
      <c r="O1121" s="1026"/>
      <c r="P1121" s="1128"/>
    </row>
    <row r="1122" spans="1:16" s="1131" customFormat="1" ht="16.5" x14ac:dyDescent="0.3">
      <c r="A1122" s="1020"/>
      <c r="B1122" s="1060"/>
      <c r="C1122" s="1382"/>
      <c r="D1122" s="1383"/>
      <c r="E1122" s="1057"/>
      <c r="F1122" s="1053"/>
      <c r="G1122" s="1054"/>
      <c r="H1122" s="1021"/>
      <c r="I1122" s="1050">
        <f>IF(C1122=0,0,VLOOKUP(C1122,Tabla3[],3,FALSE))</f>
        <v>0</v>
      </c>
      <c r="J1122" s="1024"/>
      <c r="K1122" s="1157">
        <f t="shared" si="152"/>
        <v>0</v>
      </c>
      <c r="L1122" s="1052">
        <f t="shared" si="153"/>
        <v>0</v>
      </c>
      <c r="M1122" s="1021"/>
      <c r="N1122" s="1025"/>
      <c r="O1122" s="1026"/>
      <c r="P1122" s="1128"/>
    </row>
    <row r="1123" spans="1:16" s="1131" customFormat="1" ht="16.5" x14ac:dyDescent="0.3">
      <c r="A1123" s="1020"/>
      <c r="B1123" s="1060"/>
      <c r="C1123" s="1384"/>
      <c r="D1123" s="1385"/>
      <c r="E1123" s="1057"/>
      <c r="F1123" s="1053"/>
      <c r="G1123" s="1054"/>
      <c r="H1123" s="1021"/>
      <c r="I1123" s="1050">
        <f>IF(C1123=0,0,VLOOKUP(C1123,Tabla3[],3,FALSE))</f>
        <v>0</v>
      </c>
      <c r="J1123" s="1024"/>
      <c r="K1123" s="1157">
        <f t="shared" si="152"/>
        <v>0</v>
      </c>
      <c r="L1123" s="1052">
        <f t="shared" si="153"/>
        <v>0</v>
      </c>
      <c r="M1123" s="1021"/>
      <c r="N1123" s="1025"/>
      <c r="O1123" s="1026"/>
      <c r="P1123" s="1128"/>
    </row>
    <row r="1124" spans="1:16" s="1131" customFormat="1" ht="17.25" thickBot="1" x14ac:dyDescent="0.35">
      <c r="A1124" s="1020"/>
      <c r="B1124" s="1022"/>
      <c r="C1124" s="1021"/>
      <c r="D1124" s="1021"/>
      <c r="E1124" s="1022"/>
      <c r="F1124" s="1022"/>
      <c r="G1124" s="1023"/>
      <c r="H1124" s="1021"/>
      <c r="I1124" s="1024"/>
      <c r="J1124" s="1024"/>
      <c r="K1124" s="1024"/>
      <c r="L1124" s="1021"/>
      <c r="M1124" s="1021"/>
      <c r="N1124" s="1025"/>
      <c r="O1124" s="1026"/>
      <c r="P1124" s="1128"/>
    </row>
    <row r="1125" spans="1:16" s="1131" customFormat="1" ht="17.25" thickBot="1" x14ac:dyDescent="0.35">
      <c r="A1125" s="1020"/>
      <c r="B1125" s="1022"/>
      <c r="C1125" s="1021"/>
      <c r="D1125" s="1021"/>
      <c r="E1125" s="1022"/>
      <c r="F1125" s="1386" t="s">
        <v>387</v>
      </c>
      <c r="G1125" s="1387"/>
      <c r="H1125" s="1387"/>
      <c r="I1125" s="1388"/>
      <c r="J1125" s="1024"/>
      <c r="K1125" s="1158">
        <f>+SUM(K1120:K1123)</f>
        <v>0</v>
      </c>
      <c r="L1125" s="1055">
        <f>+SUM(L1120:L1123)</f>
        <v>0</v>
      </c>
      <c r="M1125" s="1021"/>
      <c r="N1125" s="1025"/>
      <c r="O1125" s="1026"/>
      <c r="P1125" s="1128"/>
    </row>
    <row r="1126" spans="1:16" s="1131" customFormat="1" ht="17.25" thickBot="1" x14ac:dyDescent="0.35">
      <c r="A1126" s="1020"/>
      <c r="B1126" s="1022"/>
      <c r="C1126" s="1021"/>
      <c r="D1126" s="1021"/>
      <c r="E1126" s="1022"/>
      <c r="F1126" s="1022"/>
      <c r="G1126" s="1023"/>
      <c r="H1126" s="1021"/>
      <c r="I1126" s="1024"/>
      <c r="J1126" s="1024"/>
      <c r="K1126" s="1024"/>
      <c r="L1126" s="1021"/>
      <c r="M1126" s="1021"/>
      <c r="N1126" s="1025"/>
      <c r="O1126" s="1026"/>
      <c r="P1126" s="1128"/>
    </row>
    <row r="1127" spans="1:16" s="1131" customFormat="1" ht="17.25" thickBot="1" x14ac:dyDescent="0.35">
      <c r="A1127" s="1020"/>
      <c r="B1127" s="1389" t="s">
        <v>345</v>
      </c>
      <c r="C1127" s="1390"/>
      <c r="D1127" s="1390"/>
      <c r="E1127" s="1390"/>
      <c r="F1127" s="1390"/>
      <c r="G1127" s="1391"/>
      <c r="H1127" s="1021"/>
      <c r="I1127" s="1024"/>
      <c r="J1127" s="1024"/>
      <c r="K1127" s="1024"/>
      <c r="L1127" s="1021"/>
      <c r="M1127" s="1021"/>
      <c r="N1127" s="1025"/>
      <c r="O1127" s="1026"/>
      <c r="P1127" s="1128"/>
    </row>
    <row r="1128" spans="1:16" s="1131" customFormat="1" ht="16.5" x14ac:dyDescent="0.3">
      <c r="A1128" s="1020"/>
      <c r="B1128" s="1056" t="s">
        <v>49</v>
      </c>
      <c r="C1128" s="1392" t="s">
        <v>341</v>
      </c>
      <c r="D1128" s="1393"/>
      <c r="E1128" s="1041" t="s">
        <v>380</v>
      </c>
      <c r="F1128" s="1056" t="s">
        <v>25</v>
      </c>
      <c r="G1128" s="1043" t="s">
        <v>24</v>
      </c>
      <c r="H1128" s="1038"/>
      <c r="I1128" s="1039" t="s">
        <v>342</v>
      </c>
      <c r="J1128" s="1040"/>
      <c r="K1128" s="1039" t="s">
        <v>27</v>
      </c>
      <c r="L1128" s="1045" t="s">
        <v>381</v>
      </c>
      <c r="M1128" s="1021"/>
      <c r="N1128" s="1025"/>
      <c r="O1128" s="1026"/>
      <c r="P1128" s="1128"/>
    </row>
    <row r="1129" spans="1:16" s="1131" customFormat="1" ht="33" customHeight="1" x14ac:dyDescent="0.3">
      <c r="A1129" s="1020"/>
      <c r="B1129" s="1060">
        <v>1</v>
      </c>
      <c r="C1129" s="1462" t="s">
        <v>447</v>
      </c>
      <c r="D1129" s="1462"/>
      <c r="E1129" s="1046">
        <f>I1100</f>
        <v>3</v>
      </c>
      <c r="F1129" s="1047">
        <f>ROUND(E1129/I1100,2)</f>
        <v>1</v>
      </c>
      <c r="G1129" s="1048" t="str">
        <f>IF(C1129=0,0,VLOOKUP(C1129,Tabla2[],2,FALSE))</f>
        <v>Unidad</v>
      </c>
      <c r="H1129" s="1049"/>
      <c r="I1129" s="1050">
        <f>IF(C1129=0,0,VLOOKUP(C1129,Tabla2[],3,FALSE))+305</f>
        <v>805</v>
      </c>
      <c r="J1129" s="1024"/>
      <c r="K1129" s="1157">
        <f>+F1129*I1129</f>
        <v>805</v>
      </c>
      <c r="L1129" s="1052">
        <f>E1129*I1129</f>
        <v>2415</v>
      </c>
      <c r="M1129" s="1021"/>
      <c r="N1129" s="1025"/>
      <c r="O1129" s="1026"/>
      <c r="P1129" s="1128"/>
    </row>
    <row r="1130" spans="1:16" s="1131" customFormat="1" ht="16.5" x14ac:dyDescent="0.3">
      <c r="A1130" s="1020"/>
      <c r="B1130" s="1060"/>
      <c r="C1130" s="1395"/>
      <c r="D1130" s="1396"/>
      <c r="E1130" s="1046"/>
      <c r="F1130" s="1047"/>
      <c r="G1130" s="1048"/>
      <c r="H1130" s="1021"/>
      <c r="I1130" s="1050">
        <f>IF(C1130=0,0,VLOOKUP(C1130,Tabla2[],3,FALSE))</f>
        <v>0</v>
      </c>
      <c r="J1130" s="1024"/>
      <c r="K1130" s="1157">
        <f>+F1130*I1130</f>
        <v>0</v>
      </c>
      <c r="L1130" s="1052">
        <f t="shared" ref="L1130:L1131" si="154">E1130*I1130</f>
        <v>0</v>
      </c>
      <c r="M1130" s="1021"/>
      <c r="N1130" s="1025"/>
      <c r="O1130" s="1026"/>
      <c r="P1130" s="1128"/>
    </row>
    <row r="1131" spans="1:16" s="1131" customFormat="1" ht="16.5" x14ac:dyDescent="0.3">
      <c r="A1131" s="1020"/>
      <c r="B1131" s="1060"/>
      <c r="C1131" s="1384"/>
      <c r="D1131" s="1385"/>
      <c r="E1131" s="1046"/>
      <c r="F1131" s="1053"/>
      <c r="G1131" s="1048"/>
      <c r="H1131" s="1021"/>
      <c r="I1131" s="1050">
        <f>IF(C1131=0,0,VLOOKUP(C1131,Tabla2[],3,FALSE))</f>
        <v>0</v>
      </c>
      <c r="J1131" s="1024"/>
      <c r="K1131" s="1157">
        <f t="shared" ref="K1131" si="155">+F1131*I1131</f>
        <v>0</v>
      </c>
      <c r="L1131" s="1052">
        <f t="shared" si="154"/>
        <v>0</v>
      </c>
      <c r="M1131" s="1021"/>
      <c r="N1131" s="1025"/>
      <c r="O1131" s="1026"/>
      <c r="P1131" s="1128"/>
    </row>
    <row r="1132" spans="1:16" s="1131" customFormat="1" ht="17.25" thickBot="1" x14ac:dyDescent="0.35">
      <c r="A1132" s="1020"/>
      <c r="B1132" s="1022"/>
      <c r="C1132" s="1021"/>
      <c r="D1132" s="1021"/>
      <c r="E1132" s="1022"/>
      <c r="F1132" s="1022"/>
      <c r="G1132" s="1023"/>
      <c r="H1132" s="1021"/>
      <c r="I1132" s="1024"/>
      <c r="J1132" s="1024"/>
      <c r="K1132" s="1024"/>
      <c r="L1132" s="1021"/>
      <c r="M1132" s="1021"/>
      <c r="N1132" s="1025"/>
      <c r="O1132" s="1026"/>
      <c r="P1132" s="1128"/>
    </row>
    <row r="1133" spans="1:16" s="1131" customFormat="1" ht="17.25" thickBot="1" x14ac:dyDescent="0.35">
      <c r="A1133" s="1020"/>
      <c r="B1133" s="1022"/>
      <c r="C1133" s="1021"/>
      <c r="D1133" s="1021"/>
      <c r="E1133" s="1022"/>
      <c r="F1133" s="1386" t="s">
        <v>346</v>
      </c>
      <c r="G1133" s="1387"/>
      <c r="H1133" s="1387"/>
      <c r="I1133" s="1388"/>
      <c r="J1133" s="1024"/>
      <c r="K1133" s="1158">
        <f>+SUM(K1129:K1131)</f>
        <v>805</v>
      </c>
      <c r="L1133" s="1055">
        <f>+SUM(L1129:L1131)</f>
        <v>2415</v>
      </c>
      <c r="M1133" s="1021"/>
      <c r="N1133" s="1025"/>
      <c r="O1133" s="1026"/>
      <c r="P1133" s="1128"/>
    </row>
    <row r="1134" spans="1:16" s="1131" customFormat="1" ht="16.5" x14ac:dyDescent="0.3">
      <c r="A1134" s="1020"/>
      <c r="B1134" s="1022"/>
      <c r="C1134" s="1021"/>
      <c r="D1134" s="1021"/>
      <c r="E1134" s="1022"/>
      <c r="F1134" s="1022"/>
      <c r="G1134" s="1023"/>
      <c r="H1134" s="1021"/>
      <c r="I1134" s="1024"/>
      <c r="J1134" s="1024"/>
      <c r="K1134" s="1024"/>
      <c r="L1134" s="1021"/>
      <c r="M1134" s="1021"/>
      <c r="N1134" s="1025"/>
      <c r="O1134" s="1026"/>
      <c r="P1134" s="1128"/>
    </row>
    <row r="1135" spans="1:16" s="1131" customFormat="1" ht="15" customHeight="1" thickBot="1" x14ac:dyDescent="0.35">
      <c r="A1135" s="1020"/>
      <c r="B1135" s="1022"/>
      <c r="C1135" s="1021"/>
      <c r="D1135" s="1021"/>
      <c r="E1135" s="1022"/>
      <c r="F1135" s="1022"/>
      <c r="G1135" s="1023"/>
      <c r="H1135" s="1021"/>
      <c r="I1135" s="1024"/>
      <c r="J1135" s="1024"/>
      <c r="K1135" s="1024"/>
      <c r="L1135" s="1021"/>
      <c r="M1135" s="1021"/>
      <c r="N1135" s="1025"/>
      <c r="O1135" s="1026"/>
      <c r="P1135" s="1128"/>
    </row>
    <row r="1136" spans="1:16" s="1131" customFormat="1" ht="17.25" thickBot="1" x14ac:dyDescent="0.35">
      <c r="A1136" s="1020"/>
      <c r="B1136" s="1022"/>
      <c r="C1136" s="1021"/>
      <c r="D1136" s="1021"/>
      <c r="E1136" s="1022"/>
      <c r="F1136" s="1386" t="s">
        <v>388</v>
      </c>
      <c r="G1136" s="1387"/>
      <c r="H1136" s="1387"/>
      <c r="I1136" s="1388"/>
      <c r="J1136" s="1024"/>
      <c r="K1136" s="1158">
        <f>(+K1116+K1125+K1133)</f>
        <v>4525</v>
      </c>
      <c r="L1136" s="1055">
        <f>(+L1116+L1125+L1133)</f>
        <v>3333</v>
      </c>
      <c r="M1136" s="1021"/>
      <c r="N1136" s="1065"/>
      <c r="O1136" s="1066"/>
      <c r="P1136" s="1130"/>
    </row>
    <row r="1137" spans="1:17" s="1131" customFormat="1" ht="7.5" customHeight="1" thickBot="1" x14ac:dyDescent="0.35">
      <c r="A1137" s="1020"/>
      <c r="B1137" s="1022"/>
      <c r="C1137" s="1021"/>
      <c r="D1137" s="1021"/>
      <c r="E1137" s="1022"/>
      <c r="F1137" s="1022"/>
      <c r="G1137" s="1023"/>
      <c r="H1137" s="1021"/>
      <c r="I1137" s="1024"/>
      <c r="J1137" s="1024"/>
      <c r="K1137" s="1024"/>
      <c r="L1137" s="1021"/>
      <c r="M1137" s="1021"/>
      <c r="N1137" s="1065"/>
      <c r="O1137" s="1067"/>
      <c r="P1137" s="1130"/>
    </row>
    <row r="1138" spans="1:17" s="1131" customFormat="1" ht="17.25" thickBot="1" x14ac:dyDescent="0.35">
      <c r="A1138" s="1020"/>
      <c r="B1138" s="1022"/>
      <c r="C1138" s="1021"/>
      <c r="D1138" s="1021"/>
      <c r="E1138" s="1022"/>
      <c r="F1138" s="1386" t="s">
        <v>384</v>
      </c>
      <c r="G1138" s="1387"/>
      <c r="H1138" s="1387"/>
      <c r="I1138" s="1388"/>
      <c r="J1138" s="1024"/>
      <c r="K1138" s="1158">
        <f>K1136*$N$2</f>
        <v>1810</v>
      </c>
      <c r="L1138" s="1055">
        <f>L1136*$N$2</f>
        <v>1333.2</v>
      </c>
      <c r="M1138" s="1021"/>
      <c r="N1138" s="1025"/>
      <c r="O1138" s="1026"/>
      <c r="P1138" s="1128"/>
    </row>
    <row r="1139" spans="1:17" s="1131" customFormat="1" ht="7.5" customHeight="1" thickBot="1" x14ac:dyDescent="0.35">
      <c r="A1139" s="1020"/>
      <c r="B1139" s="1022"/>
      <c r="C1139" s="1021"/>
      <c r="D1139" s="1021"/>
      <c r="E1139" s="1022"/>
      <c r="F1139" s="1022"/>
      <c r="G1139" s="1023"/>
      <c r="H1139" s="1021"/>
      <c r="I1139" s="1024"/>
      <c r="J1139" s="1024"/>
      <c r="K1139" s="1024"/>
      <c r="L1139" s="1021"/>
      <c r="M1139" s="1021"/>
      <c r="N1139" s="1025"/>
      <c r="O1139" s="1026"/>
      <c r="P1139" s="1128"/>
    </row>
    <row r="1140" spans="1:17" s="1131" customFormat="1" ht="17.25" thickBot="1" x14ac:dyDescent="0.35">
      <c r="A1140" s="1020"/>
      <c r="B1140" s="1022"/>
      <c r="C1140" s="1021"/>
      <c r="D1140" s="1021"/>
      <c r="E1140" s="1022"/>
      <c r="F1140" s="1386" t="s">
        <v>385</v>
      </c>
      <c r="G1140" s="1387"/>
      <c r="H1140" s="1387"/>
      <c r="I1140" s="1388"/>
      <c r="J1140" s="1024"/>
      <c r="K1140" s="1158">
        <f>+K1136+K1138</f>
        <v>6335</v>
      </c>
      <c r="L1140" s="1055">
        <f>+L1136+L1138</f>
        <v>4666.2</v>
      </c>
      <c r="M1140" s="1021"/>
      <c r="N1140" s="1025"/>
      <c r="O1140" s="1026"/>
      <c r="P1140" s="1128"/>
    </row>
    <row r="1141" spans="1:17" s="1131" customFormat="1" ht="17.25" thickBot="1" x14ac:dyDescent="0.35">
      <c r="A1141" s="1020"/>
      <c r="B1141" s="1022"/>
      <c r="C1141" s="1021"/>
      <c r="D1141" s="1021"/>
      <c r="E1141" s="1022"/>
      <c r="F1141" s="1061"/>
      <c r="G1141" s="1062"/>
      <c r="H1141" s="1063"/>
      <c r="I1141" s="1064"/>
      <c r="J1141" s="1024"/>
      <c r="K1141" s="1159"/>
      <c r="L1141" s="1068">
        <f>L1140/I1100</f>
        <v>1555.3999999999999</v>
      </c>
      <c r="M1141" s="1069">
        <f>(K1140-L1141)*I1100</f>
        <v>14338.800000000001</v>
      </c>
      <c r="N1141" s="1025"/>
      <c r="O1141" s="1026"/>
      <c r="P1141" s="1128"/>
    </row>
    <row r="1143" spans="1:17" ht="16.5" x14ac:dyDescent="0.3">
      <c r="A1143" s="1020"/>
      <c r="B1143" s="1105" t="s">
        <v>379</v>
      </c>
      <c r="C1143" s="1038"/>
      <c r="D1143" s="1397" t="s">
        <v>341</v>
      </c>
      <c r="E1143" s="1398"/>
      <c r="F1143" s="1398"/>
      <c r="G1143" s="1399"/>
      <c r="H1143" s="1038"/>
      <c r="I1143" s="1039" t="s">
        <v>25</v>
      </c>
      <c r="J1143" s="1040"/>
      <c r="K1143" s="1039" t="s">
        <v>24</v>
      </c>
      <c r="L1143" s="1021"/>
      <c r="M1143" s="1021"/>
      <c r="N1143" s="1025"/>
      <c r="O1143" s="1026"/>
      <c r="P1143" s="1128"/>
    </row>
    <row r="1144" spans="1:17" s="1037" customFormat="1" ht="30.75" customHeight="1" x14ac:dyDescent="0.25">
      <c r="A1144" s="1033"/>
      <c r="B1144" s="1074">
        <f>'(01)A. TRABAJO EXTRA.'!B142</f>
        <v>909.04</v>
      </c>
      <c r="C1144" s="1034"/>
      <c r="D1144" s="1459" t="str">
        <f>'(01)A. TRABAJO EXTRA.'!C142</f>
        <v>TINACO (2000 LTS)</v>
      </c>
      <c r="E1144" s="1460"/>
      <c r="F1144" s="1460"/>
      <c r="G1144" s="1461"/>
      <c r="H1144" s="1075"/>
      <c r="I1144" s="1074">
        <f>'(01)A. TRABAJO EXTRA.'!G142</f>
        <v>1</v>
      </c>
      <c r="J1144" s="1076"/>
      <c r="K1144" s="1155" t="str">
        <f>'(01)A. TRABAJO EXTRA.'!F142</f>
        <v>Unidad</v>
      </c>
      <c r="L1144" s="1034"/>
      <c r="M1144" s="1034"/>
      <c r="N1144" s="1035"/>
      <c r="O1144" s="1036"/>
      <c r="P1144" s="1129"/>
      <c r="Q1144" s="1132"/>
    </row>
    <row r="1145" spans="1:17" ht="17.25" thickBot="1" x14ac:dyDescent="0.35">
      <c r="A1145" s="1020"/>
      <c r="B1145" s="1022"/>
      <c r="C1145" s="1021"/>
      <c r="D1145" s="1021"/>
      <c r="E1145" s="1022"/>
      <c r="F1145" s="1022"/>
      <c r="G1145" s="1023"/>
      <c r="H1145" s="1021"/>
      <c r="I1145" s="1024"/>
      <c r="J1145" s="1024"/>
      <c r="K1145" s="1024"/>
      <c r="L1145" s="1021"/>
      <c r="M1145" s="1021"/>
      <c r="N1145" s="1025"/>
      <c r="O1145" s="1026"/>
      <c r="P1145" s="1128"/>
    </row>
    <row r="1146" spans="1:17" ht="17.25" thickBot="1" x14ac:dyDescent="0.35">
      <c r="A1146" s="1020"/>
      <c r="B1146" s="1389" t="s">
        <v>343</v>
      </c>
      <c r="C1146" s="1390"/>
      <c r="D1146" s="1390"/>
      <c r="E1146" s="1390"/>
      <c r="F1146" s="1390"/>
      <c r="G1146" s="1391"/>
      <c r="H1146" s="1021"/>
      <c r="I1146" s="1024"/>
      <c r="J1146" s="1024"/>
      <c r="K1146" s="1024"/>
      <c r="L1146" s="1021"/>
      <c r="M1146" s="1021"/>
      <c r="N1146" s="1025"/>
      <c r="O1146" s="1026"/>
      <c r="P1146" s="1128"/>
    </row>
    <row r="1147" spans="1:17" ht="16.5" x14ac:dyDescent="0.3">
      <c r="A1147" s="1020"/>
      <c r="B1147" s="1042" t="s">
        <v>49</v>
      </c>
      <c r="C1147" s="1392" t="s">
        <v>341</v>
      </c>
      <c r="D1147" s="1393"/>
      <c r="E1147" s="1041" t="s">
        <v>380</v>
      </c>
      <c r="F1147" s="1042" t="s">
        <v>25</v>
      </c>
      <c r="G1147" s="1043" t="s">
        <v>24</v>
      </c>
      <c r="H1147" s="1044"/>
      <c r="I1147" s="1039" t="s">
        <v>342</v>
      </c>
      <c r="J1147" s="1040"/>
      <c r="K1147" s="1156" t="s">
        <v>27</v>
      </c>
      <c r="L1147" s="1045" t="s">
        <v>381</v>
      </c>
      <c r="M1147" s="1021"/>
      <c r="N1147" s="1025"/>
      <c r="O1147" s="1026"/>
      <c r="P1147" s="1128"/>
    </row>
    <row r="1148" spans="1:17" ht="16.5" customHeight="1" x14ac:dyDescent="0.3">
      <c r="A1148" s="1020"/>
      <c r="B1148" s="1178">
        <v>1</v>
      </c>
      <c r="C1148" s="1402" t="s">
        <v>946</v>
      </c>
      <c r="D1148" s="1403"/>
      <c r="E1148" s="1046">
        <f>I1144*2</f>
        <v>2</v>
      </c>
      <c r="F1148" s="1047">
        <v>1</v>
      </c>
      <c r="G1148" s="1050" t="str">
        <f>K1144</f>
        <v>Unidad</v>
      </c>
      <c r="H1148" s="1049"/>
      <c r="I1148" s="1050">
        <v>5600</v>
      </c>
      <c r="J1148" s="1051"/>
      <c r="K1148" s="1157">
        <f>+F1148*I1148</f>
        <v>5600</v>
      </c>
      <c r="L1148" s="1052">
        <f>E1148*I1148</f>
        <v>11200</v>
      </c>
      <c r="M1148" s="1021"/>
      <c r="N1148" s="1025"/>
      <c r="O1148" s="1026"/>
      <c r="P1148" s="1128"/>
    </row>
    <row r="1149" spans="1:17" ht="16.5" customHeight="1" x14ac:dyDescent="0.3">
      <c r="A1149" s="1020"/>
      <c r="B1149" s="1178"/>
      <c r="C1149" s="1457"/>
      <c r="D1149" s="1458"/>
      <c r="E1149" s="1046"/>
      <c r="F1149" s="1047"/>
      <c r="G1149" s="1048"/>
      <c r="H1149" s="1049"/>
      <c r="I1149" s="1050">
        <f>IF(C1149=0,0,VLOOKUP(C1149,Tabla1[],3,FALSE))</f>
        <v>0</v>
      </c>
      <c r="J1149" s="1051"/>
      <c r="K1149" s="1157">
        <f t="shared" ref="K1149:K1158" si="156">+F1149*I1149</f>
        <v>0</v>
      </c>
      <c r="L1149" s="1052">
        <f t="shared" ref="L1149:L1158" si="157">E1149*I1149</f>
        <v>0</v>
      </c>
      <c r="M1149" s="1021"/>
      <c r="N1149" s="1025"/>
      <c r="O1149" s="1026"/>
      <c r="P1149" s="1128"/>
    </row>
    <row r="1150" spans="1:17" ht="17.25" x14ac:dyDescent="0.3">
      <c r="A1150" s="1020"/>
      <c r="B1150" s="1178"/>
      <c r="C1150" s="1457"/>
      <c r="D1150" s="1458"/>
      <c r="E1150" s="1046"/>
      <c r="F1150" s="1047"/>
      <c r="G1150" s="1048"/>
      <c r="H1150" s="1049"/>
      <c r="I1150" s="1050">
        <f>IF(C1150=0,0,VLOOKUP(C1150,Tabla1[],3,FALSE))</f>
        <v>0</v>
      </c>
      <c r="J1150" s="1051"/>
      <c r="K1150" s="1157">
        <f t="shared" si="156"/>
        <v>0</v>
      </c>
      <c r="L1150" s="1052">
        <f t="shared" si="157"/>
        <v>0</v>
      </c>
      <c r="M1150" s="1021"/>
      <c r="N1150" s="1025"/>
      <c r="O1150" s="1026"/>
      <c r="P1150" s="1128"/>
    </row>
    <row r="1151" spans="1:17" ht="17.25" x14ac:dyDescent="0.3">
      <c r="A1151" s="1020"/>
      <c r="B1151" s="1178"/>
      <c r="C1151" s="1457"/>
      <c r="D1151" s="1458"/>
      <c r="E1151" s="1046"/>
      <c r="F1151" s="1047"/>
      <c r="G1151" s="1048"/>
      <c r="H1151" s="1049"/>
      <c r="I1151" s="1050">
        <f>IF(C1151=0,0,VLOOKUP(C1151,Tabla1[],3,FALSE))</f>
        <v>0</v>
      </c>
      <c r="J1151" s="1051"/>
      <c r="K1151" s="1157">
        <f t="shared" si="156"/>
        <v>0</v>
      </c>
      <c r="L1151" s="1052">
        <f t="shared" si="157"/>
        <v>0</v>
      </c>
      <c r="M1151" s="1021"/>
      <c r="N1151" s="1025"/>
      <c r="O1151" s="1026"/>
      <c r="P1151" s="1128"/>
    </row>
    <row r="1152" spans="1:17" ht="17.25" x14ac:dyDescent="0.3">
      <c r="A1152" s="1020"/>
      <c r="B1152" s="1178"/>
      <c r="C1152" s="1457"/>
      <c r="D1152" s="1458"/>
      <c r="E1152" s="1046"/>
      <c r="F1152" s="1047"/>
      <c r="G1152" s="1048"/>
      <c r="H1152" s="1049"/>
      <c r="I1152" s="1050">
        <f>IF(C1152=0,0,VLOOKUP(C1152,Tabla1[],3,FALSE))</f>
        <v>0</v>
      </c>
      <c r="J1152" s="1051"/>
      <c r="K1152" s="1157">
        <f t="shared" si="156"/>
        <v>0</v>
      </c>
      <c r="L1152" s="1052">
        <f t="shared" si="157"/>
        <v>0</v>
      </c>
      <c r="M1152" s="1021"/>
      <c r="N1152" s="1025"/>
      <c r="O1152" s="1026"/>
      <c r="P1152" s="1128"/>
    </row>
    <row r="1153" spans="1:16" ht="17.25" x14ac:dyDescent="0.3">
      <c r="A1153" s="1020"/>
      <c r="B1153" s="1178"/>
      <c r="C1153" s="1457"/>
      <c r="D1153" s="1458"/>
      <c r="E1153" s="1046"/>
      <c r="F1153" s="1047"/>
      <c r="G1153" s="1048"/>
      <c r="H1153" s="1049"/>
      <c r="I1153" s="1050">
        <f>IF(C1153=0,0,VLOOKUP(C1153,Tabla1[],3,FALSE))</f>
        <v>0</v>
      </c>
      <c r="J1153" s="1051"/>
      <c r="K1153" s="1157">
        <f t="shared" si="156"/>
        <v>0</v>
      </c>
      <c r="L1153" s="1052">
        <f t="shared" si="157"/>
        <v>0</v>
      </c>
      <c r="M1153" s="1021"/>
      <c r="N1153" s="1025"/>
      <c r="O1153" s="1026"/>
      <c r="P1153" s="1128"/>
    </row>
    <row r="1154" spans="1:16" ht="17.25" x14ac:dyDescent="0.3">
      <c r="A1154" s="1020"/>
      <c r="B1154" s="1178"/>
      <c r="C1154" s="1457"/>
      <c r="D1154" s="1458"/>
      <c r="E1154" s="1046"/>
      <c r="F1154" s="1047"/>
      <c r="G1154" s="1048"/>
      <c r="H1154" s="1049"/>
      <c r="I1154" s="1050">
        <f>IF(C1154=0,0,VLOOKUP(C1154,Tabla1[],3,FALSE))</f>
        <v>0</v>
      </c>
      <c r="J1154" s="1051"/>
      <c r="K1154" s="1157">
        <f t="shared" si="156"/>
        <v>0</v>
      </c>
      <c r="L1154" s="1052">
        <f t="shared" si="157"/>
        <v>0</v>
      </c>
      <c r="M1154" s="1021"/>
      <c r="N1154" s="1025"/>
      <c r="O1154" s="1026"/>
      <c r="P1154" s="1128"/>
    </row>
    <row r="1155" spans="1:16" ht="17.25" x14ac:dyDescent="0.3">
      <c r="A1155" s="1020"/>
      <c r="B1155" s="1178"/>
      <c r="C1155" s="1457"/>
      <c r="D1155" s="1458"/>
      <c r="E1155" s="1046"/>
      <c r="F1155" s="1047"/>
      <c r="G1155" s="1048"/>
      <c r="H1155" s="1049"/>
      <c r="I1155" s="1050">
        <f>IF(C1155=0,0,VLOOKUP(C1155,Tabla1[],3,FALSE))</f>
        <v>0</v>
      </c>
      <c r="J1155" s="1051"/>
      <c r="K1155" s="1157">
        <f t="shared" si="156"/>
        <v>0</v>
      </c>
      <c r="L1155" s="1052">
        <f t="shared" si="157"/>
        <v>0</v>
      </c>
      <c r="M1155" s="1021"/>
      <c r="N1155" s="1025"/>
      <c r="O1155" s="1026"/>
      <c r="P1155" s="1128"/>
    </row>
    <row r="1156" spans="1:16" ht="17.25" x14ac:dyDescent="0.3">
      <c r="A1156" s="1020"/>
      <c r="B1156" s="1178"/>
      <c r="C1156" s="1457"/>
      <c r="D1156" s="1458"/>
      <c r="E1156" s="1046"/>
      <c r="F1156" s="1047"/>
      <c r="G1156" s="1048"/>
      <c r="H1156" s="1049"/>
      <c r="I1156" s="1050">
        <f>IF(C1156=0,0,VLOOKUP(C1156,Tabla1[],3,FALSE))</f>
        <v>0</v>
      </c>
      <c r="J1156" s="1051"/>
      <c r="K1156" s="1157">
        <f t="shared" si="156"/>
        <v>0</v>
      </c>
      <c r="L1156" s="1052">
        <f t="shared" si="157"/>
        <v>0</v>
      </c>
      <c r="M1156" s="1021"/>
      <c r="N1156" s="1025"/>
      <c r="O1156" s="1026"/>
      <c r="P1156" s="1128"/>
    </row>
    <row r="1157" spans="1:16" s="1131" customFormat="1" ht="16.5" x14ac:dyDescent="0.3">
      <c r="A1157" s="1020"/>
      <c r="B1157" s="1060"/>
      <c r="C1157" s="1382"/>
      <c r="D1157" s="1383"/>
      <c r="E1157" s="1046"/>
      <c r="F1157" s="1047"/>
      <c r="G1157" s="1048"/>
      <c r="H1157" s="1049"/>
      <c r="I1157" s="1050">
        <f>IF(C1157=0,0,VLOOKUP(C1157,Tabla1[],3,FALSE))</f>
        <v>0</v>
      </c>
      <c r="J1157" s="1051"/>
      <c r="K1157" s="1157">
        <f t="shared" si="156"/>
        <v>0</v>
      </c>
      <c r="L1157" s="1052">
        <f t="shared" si="157"/>
        <v>0</v>
      </c>
      <c r="M1157" s="1021"/>
      <c r="N1157" s="1025"/>
      <c r="O1157" s="1026"/>
      <c r="P1157" s="1128"/>
    </row>
    <row r="1158" spans="1:16" s="1131" customFormat="1" ht="16.5" x14ac:dyDescent="0.3">
      <c r="A1158" s="1020"/>
      <c r="B1158" s="1060"/>
      <c r="C1158" s="1382"/>
      <c r="D1158" s="1383"/>
      <c r="E1158" s="1046"/>
      <c r="F1158" s="1047"/>
      <c r="G1158" s="1048"/>
      <c r="H1158" s="1049"/>
      <c r="I1158" s="1050">
        <f>IF(C1158=0,0,VLOOKUP(C1158,Tabla1[],3,FALSE))</f>
        <v>0</v>
      </c>
      <c r="J1158" s="1051"/>
      <c r="K1158" s="1157">
        <f t="shared" si="156"/>
        <v>0</v>
      </c>
      <c r="L1158" s="1052">
        <f t="shared" si="157"/>
        <v>0</v>
      </c>
      <c r="M1158" s="1021"/>
      <c r="N1158" s="1025"/>
      <c r="O1158" s="1026"/>
      <c r="P1158" s="1128"/>
    </row>
    <row r="1159" spans="1:16" s="1131" customFormat="1" ht="17.25" thickBot="1" x14ac:dyDescent="0.35">
      <c r="A1159" s="1020"/>
      <c r="B1159" s="1022"/>
      <c r="C1159" s="1021"/>
      <c r="D1159" s="1021"/>
      <c r="E1159" s="1022"/>
      <c r="F1159" s="1022"/>
      <c r="G1159" s="1023"/>
      <c r="H1159" s="1021"/>
      <c r="I1159" s="1024"/>
      <c r="J1159" s="1024"/>
      <c r="K1159" s="1024"/>
      <c r="L1159" s="1021"/>
      <c r="M1159" s="1021"/>
      <c r="N1159" s="1025"/>
      <c r="O1159" s="1026"/>
      <c r="P1159" s="1128"/>
    </row>
    <row r="1160" spans="1:16" s="1131" customFormat="1" ht="17.25" thickBot="1" x14ac:dyDescent="0.35">
      <c r="A1160" s="1020"/>
      <c r="B1160" s="1022"/>
      <c r="C1160" s="1021"/>
      <c r="D1160" s="1021"/>
      <c r="E1160" s="1022"/>
      <c r="F1160" s="1386" t="s">
        <v>344</v>
      </c>
      <c r="G1160" s="1387"/>
      <c r="H1160" s="1387"/>
      <c r="I1160" s="1388"/>
      <c r="J1160" s="1024"/>
      <c r="K1160" s="1158">
        <f>+SUM(K1148:K1158)</f>
        <v>5600</v>
      </c>
      <c r="L1160" s="1055">
        <f>+SUM(L1148:L1158)</f>
        <v>11200</v>
      </c>
      <c r="M1160" s="1021"/>
      <c r="N1160" s="1025"/>
      <c r="O1160" s="1026"/>
      <c r="P1160" s="1128"/>
    </row>
    <row r="1161" spans="1:16" s="1131" customFormat="1" ht="17.25" thickBot="1" x14ac:dyDescent="0.35">
      <c r="A1161" s="1020"/>
      <c r="B1161" s="1022"/>
      <c r="C1161" s="1021"/>
      <c r="D1161" s="1021"/>
      <c r="E1161" s="1022"/>
      <c r="F1161" s="1022"/>
      <c r="G1161" s="1023"/>
      <c r="H1161" s="1021"/>
      <c r="I1161" s="1024"/>
      <c r="J1161" s="1024"/>
      <c r="K1161" s="1024"/>
      <c r="L1161" s="1021"/>
      <c r="M1161" s="1021"/>
      <c r="N1161" s="1025"/>
      <c r="O1161" s="1026"/>
      <c r="P1161" s="1128"/>
    </row>
    <row r="1162" spans="1:16" s="1131" customFormat="1" ht="17.25" thickBot="1" x14ac:dyDescent="0.35">
      <c r="A1162" s="1020"/>
      <c r="B1162" s="1389" t="s">
        <v>382</v>
      </c>
      <c r="C1162" s="1390"/>
      <c r="D1162" s="1390"/>
      <c r="E1162" s="1390"/>
      <c r="F1162" s="1390"/>
      <c r="G1162" s="1391"/>
      <c r="H1162" s="1021"/>
      <c r="I1162" s="1024"/>
      <c r="J1162" s="1024"/>
      <c r="K1162" s="1024"/>
      <c r="L1162" s="1021"/>
      <c r="M1162" s="1021"/>
      <c r="N1162" s="1025"/>
      <c r="O1162" s="1026"/>
      <c r="P1162" s="1128"/>
    </row>
    <row r="1163" spans="1:16" s="1131" customFormat="1" ht="16.5" x14ac:dyDescent="0.3">
      <c r="A1163" s="1020"/>
      <c r="B1163" s="1056" t="s">
        <v>49</v>
      </c>
      <c r="C1163" s="1392" t="s">
        <v>341</v>
      </c>
      <c r="D1163" s="1393"/>
      <c r="E1163" s="1041" t="s">
        <v>380</v>
      </c>
      <c r="F1163" s="1056" t="s">
        <v>25</v>
      </c>
      <c r="G1163" s="1043" t="s">
        <v>24</v>
      </c>
      <c r="H1163" s="1038"/>
      <c r="I1163" s="1039" t="s">
        <v>342</v>
      </c>
      <c r="J1163" s="1040"/>
      <c r="K1163" s="1039" t="s">
        <v>27</v>
      </c>
      <c r="L1163" s="1045" t="s">
        <v>381</v>
      </c>
      <c r="M1163" s="1021"/>
      <c r="N1163" s="1025"/>
      <c r="O1163" s="1026"/>
      <c r="P1163" s="1128"/>
    </row>
    <row r="1164" spans="1:16" s="1131" customFormat="1" ht="16.5" x14ac:dyDescent="0.3">
      <c r="A1164" s="1020"/>
      <c r="B1164" s="1060"/>
      <c r="C1164" s="1382"/>
      <c r="D1164" s="1383"/>
      <c r="E1164" s="1046"/>
      <c r="F1164" s="1047"/>
      <c r="G1164" s="1048"/>
      <c r="H1164" s="1049"/>
      <c r="I1164" s="1050">
        <f>IF(C1164=0,0,VLOOKUP(C1164,Tabla3[],3,FALSE))</f>
        <v>0</v>
      </c>
      <c r="J1164" s="1024"/>
      <c r="K1164" s="1157">
        <f>+F1164*I1164</f>
        <v>0</v>
      </c>
      <c r="L1164" s="1052">
        <f>E1164*I1164</f>
        <v>0</v>
      </c>
      <c r="M1164" s="1021"/>
      <c r="N1164" s="1025"/>
      <c r="O1164" s="1026"/>
      <c r="P1164" s="1128"/>
    </row>
    <row r="1165" spans="1:16" s="1131" customFormat="1" ht="16.5" x14ac:dyDescent="0.3">
      <c r="A1165" s="1020"/>
      <c r="B1165" s="1060"/>
      <c r="C1165" s="1382"/>
      <c r="D1165" s="1383"/>
      <c r="E1165" s="1057"/>
      <c r="F1165" s="1053"/>
      <c r="G1165" s="1054"/>
      <c r="H1165" s="1021"/>
      <c r="I1165" s="1050">
        <f>IF(C1165=0,0,VLOOKUP(C1165,Tabla3[],3,FALSE))</f>
        <v>0</v>
      </c>
      <c r="J1165" s="1024"/>
      <c r="K1165" s="1157">
        <f t="shared" ref="K1165:K1167" si="158">+F1165*I1165</f>
        <v>0</v>
      </c>
      <c r="L1165" s="1052">
        <f t="shared" ref="L1165:L1167" si="159">E1165*I1165</f>
        <v>0</v>
      </c>
      <c r="M1165" s="1021"/>
      <c r="N1165" s="1025"/>
      <c r="O1165" s="1026"/>
      <c r="P1165" s="1128"/>
    </row>
    <row r="1166" spans="1:16" s="1131" customFormat="1" ht="16.5" x14ac:dyDescent="0.3">
      <c r="A1166" s="1020"/>
      <c r="B1166" s="1060"/>
      <c r="C1166" s="1382"/>
      <c r="D1166" s="1383"/>
      <c r="E1166" s="1057"/>
      <c r="F1166" s="1053"/>
      <c r="G1166" s="1054"/>
      <c r="H1166" s="1021"/>
      <c r="I1166" s="1050">
        <f>IF(C1166=0,0,VLOOKUP(C1166,Tabla3[],3,FALSE))</f>
        <v>0</v>
      </c>
      <c r="J1166" s="1024"/>
      <c r="K1166" s="1157">
        <f t="shared" si="158"/>
        <v>0</v>
      </c>
      <c r="L1166" s="1052">
        <f t="shared" si="159"/>
        <v>0</v>
      </c>
      <c r="M1166" s="1021"/>
      <c r="N1166" s="1025"/>
      <c r="O1166" s="1026"/>
      <c r="P1166" s="1128"/>
    </row>
    <row r="1167" spans="1:16" s="1131" customFormat="1" ht="16.5" x14ac:dyDescent="0.3">
      <c r="A1167" s="1020"/>
      <c r="B1167" s="1060"/>
      <c r="C1167" s="1384"/>
      <c r="D1167" s="1385"/>
      <c r="E1167" s="1057"/>
      <c r="F1167" s="1053"/>
      <c r="G1167" s="1054"/>
      <c r="H1167" s="1021"/>
      <c r="I1167" s="1050">
        <f>IF(C1167=0,0,VLOOKUP(C1167,Tabla3[],3,FALSE))</f>
        <v>0</v>
      </c>
      <c r="J1167" s="1024"/>
      <c r="K1167" s="1157">
        <f t="shared" si="158"/>
        <v>0</v>
      </c>
      <c r="L1167" s="1052">
        <f t="shared" si="159"/>
        <v>0</v>
      </c>
      <c r="M1167" s="1021"/>
      <c r="N1167" s="1025"/>
      <c r="O1167" s="1026"/>
      <c r="P1167" s="1128"/>
    </row>
    <row r="1168" spans="1:16" s="1131" customFormat="1" ht="17.25" thickBot="1" x14ac:dyDescent="0.35">
      <c r="A1168" s="1020"/>
      <c r="B1168" s="1022"/>
      <c r="C1168" s="1021"/>
      <c r="D1168" s="1021"/>
      <c r="E1168" s="1022"/>
      <c r="F1168" s="1022"/>
      <c r="G1168" s="1023"/>
      <c r="H1168" s="1021"/>
      <c r="I1168" s="1024"/>
      <c r="J1168" s="1024"/>
      <c r="K1168" s="1024"/>
      <c r="L1168" s="1021"/>
      <c r="M1168" s="1021"/>
      <c r="N1168" s="1025"/>
      <c r="O1168" s="1026"/>
      <c r="P1168" s="1128"/>
    </row>
    <row r="1169" spans="1:16" s="1131" customFormat="1" ht="17.25" thickBot="1" x14ac:dyDescent="0.35">
      <c r="A1169" s="1020"/>
      <c r="B1169" s="1022"/>
      <c r="C1169" s="1021"/>
      <c r="D1169" s="1021"/>
      <c r="E1169" s="1022"/>
      <c r="F1169" s="1386" t="s">
        <v>387</v>
      </c>
      <c r="G1169" s="1387"/>
      <c r="H1169" s="1387"/>
      <c r="I1169" s="1388"/>
      <c r="J1169" s="1024"/>
      <c r="K1169" s="1158">
        <f>+SUM(K1164:K1167)</f>
        <v>0</v>
      </c>
      <c r="L1169" s="1055">
        <f>+SUM(L1164:L1167)</f>
        <v>0</v>
      </c>
      <c r="M1169" s="1021"/>
      <c r="N1169" s="1025"/>
      <c r="O1169" s="1026"/>
      <c r="P1169" s="1128"/>
    </row>
    <row r="1170" spans="1:16" s="1131" customFormat="1" ht="17.25" thickBot="1" x14ac:dyDescent="0.35">
      <c r="A1170" s="1020"/>
      <c r="B1170" s="1022"/>
      <c r="C1170" s="1021"/>
      <c r="D1170" s="1021"/>
      <c r="E1170" s="1022"/>
      <c r="F1170" s="1022"/>
      <c r="G1170" s="1023"/>
      <c r="H1170" s="1021"/>
      <c r="I1170" s="1024"/>
      <c r="J1170" s="1024"/>
      <c r="K1170" s="1024"/>
      <c r="L1170" s="1021"/>
      <c r="M1170" s="1021"/>
      <c r="N1170" s="1025"/>
      <c r="O1170" s="1026"/>
      <c r="P1170" s="1128"/>
    </row>
    <row r="1171" spans="1:16" s="1131" customFormat="1" ht="17.25" thickBot="1" x14ac:dyDescent="0.35">
      <c r="A1171" s="1020"/>
      <c r="B1171" s="1389" t="s">
        <v>345</v>
      </c>
      <c r="C1171" s="1390"/>
      <c r="D1171" s="1390"/>
      <c r="E1171" s="1390"/>
      <c r="F1171" s="1390"/>
      <c r="G1171" s="1391"/>
      <c r="H1171" s="1021"/>
      <c r="I1171" s="1024"/>
      <c r="J1171" s="1024"/>
      <c r="K1171" s="1024"/>
      <c r="L1171" s="1021"/>
      <c r="M1171" s="1021"/>
      <c r="N1171" s="1025"/>
      <c r="O1171" s="1026"/>
      <c r="P1171" s="1128"/>
    </row>
    <row r="1172" spans="1:16" s="1131" customFormat="1" ht="16.5" x14ac:dyDescent="0.3">
      <c r="A1172" s="1020"/>
      <c r="B1172" s="1056" t="s">
        <v>49</v>
      </c>
      <c r="C1172" s="1392" t="s">
        <v>341</v>
      </c>
      <c r="D1172" s="1393"/>
      <c r="E1172" s="1041" t="s">
        <v>380</v>
      </c>
      <c r="F1172" s="1056" t="s">
        <v>25</v>
      </c>
      <c r="G1172" s="1043" t="s">
        <v>24</v>
      </c>
      <c r="H1172" s="1038"/>
      <c r="I1172" s="1039" t="s">
        <v>342</v>
      </c>
      <c r="J1172" s="1040"/>
      <c r="K1172" s="1039" t="s">
        <v>27</v>
      </c>
      <c r="L1172" s="1045" t="s">
        <v>381</v>
      </c>
      <c r="M1172" s="1021"/>
      <c r="N1172" s="1025"/>
      <c r="O1172" s="1026"/>
      <c r="P1172" s="1128"/>
    </row>
    <row r="1173" spans="1:16" s="1131" customFormat="1" ht="33" customHeight="1" x14ac:dyDescent="0.3">
      <c r="A1173" s="1020"/>
      <c r="B1173" s="1060">
        <v>1</v>
      </c>
      <c r="C1173" s="1394" t="s">
        <v>576</v>
      </c>
      <c r="D1173" s="1394"/>
      <c r="E1173" s="1046">
        <f>I1144</f>
        <v>1</v>
      </c>
      <c r="F1173" s="1047">
        <f>ROUND(E1173/I1144,2)</f>
        <v>1</v>
      </c>
      <c r="G1173" s="1048" t="str">
        <f>IF(C1173=0,0,VLOOKUP(C1173,Tabla2[],2,FALSE))</f>
        <v>Unidad</v>
      </c>
      <c r="H1173" s="1049"/>
      <c r="I1173" s="1050">
        <v>295</v>
      </c>
      <c r="J1173" s="1024"/>
      <c r="K1173" s="1157">
        <f>+F1173*I1173</f>
        <v>295</v>
      </c>
      <c r="L1173" s="1052">
        <f>E1173*I1173</f>
        <v>295</v>
      </c>
      <c r="M1173" s="1021"/>
      <c r="N1173" s="1025"/>
      <c r="O1173" s="1026"/>
      <c r="P1173" s="1128"/>
    </row>
    <row r="1174" spans="1:16" s="1131" customFormat="1" ht="16.5" x14ac:dyDescent="0.3">
      <c r="A1174" s="1020"/>
      <c r="B1174" s="1060"/>
      <c r="C1174" s="1395"/>
      <c r="D1174" s="1396"/>
      <c r="E1174" s="1046"/>
      <c r="F1174" s="1047"/>
      <c r="G1174" s="1048"/>
      <c r="H1174" s="1021"/>
      <c r="I1174" s="1050">
        <f>IF(C1174=0,0,VLOOKUP(C1174,Tabla2[],3,FALSE))</f>
        <v>0</v>
      </c>
      <c r="J1174" s="1024"/>
      <c r="K1174" s="1157">
        <f>+F1174*I1174</f>
        <v>0</v>
      </c>
      <c r="L1174" s="1052">
        <f t="shared" ref="L1174:L1175" si="160">E1174*I1174</f>
        <v>0</v>
      </c>
      <c r="M1174" s="1021"/>
      <c r="N1174" s="1025"/>
      <c r="O1174" s="1026"/>
      <c r="P1174" s="1128"/>
    </row>
    <row r="1175" spans="1:16" s="1131" customFormat="1" ht="16.5" x14ac:dyDescent="0.3">
      <c r="A1175" s="1020"/>
      <c r="B1175" s="1060"/>
      <c r="C1175" s="1384"/>
      <c r="D1175" s="1385"/>
      <c r="E1175" s="1046"/>
      <c r="F1175" s="1053"/>
      <c r="G1175" s="1048"/>
      <c r="H1175" s="1021"/>
      <c r="I1175" s="1050">
        <f>IF(C1175=0,0,VLOOKUP(C1175,Tabla2[],3,FALSE))</f>
        <v>0</v>
      </c>
      <c r="J1175" s="1024"/>
      <c r="K1175" s="1157">
        <f t="shared" ref="K1175" si="161">+F1175*I1175</f>
        <v>0</v>
      </c>
      <c r="L1175" s="1052">
        <f t="shared" si="160"/>
        <v>0</v>
      </c>
      <c r="M1175" s="1021"/>
      <c r="N1175" s="1025"/>
      <c r="O1175" s="1026"/>
      <c r="P1175" s="1128"/>
    </row>
    <row r="1176" spans="1:16" s="1131" customFormat="1" ht="17.25" thickBot="1" x14ac:dyDescent="0.35">
      <c r="A1176" s="1020"/>
      <c r="B1176" s="1022"/>
      <c r="C1176" s="1021"/>
      <c r="D1176" s="1021"/>
      <c r="E1176" s="1022"/>
      <c r="F1176" s="1022"/>
      <c r="G1176" s="1023"/>
      <c r="H1176" s="1021"/>
      <c r="I1176" s="1024"/>
      <c r="J1176" s="1024"/>
      <c r="K1176" s="1024"/>
      <c r="L1176" s="1021"/>
      <c r="M1176" s="1021"/>
      <c r="N1176" s="1025"/>
      <c r="O1176" s="1026"/>
      <c r="P1176" s="1128"/>
    </row>
    <row r="1177" spans="1:16" s="1131" customFormat="1" ht="17.25" thickBot="1" x14ac:dyDescent="0.35">
      <c r="A1177" s="1020"/>
      <c r="B1177" s="1022"/>
      <c r="C1177" s="1021"/>
      <c r="D1177" s="1021"/>
      <c r="E1177" s="1022"/>
      <c r="F1177" s="1386" t="s">
        <v>346</v>
      </c>
      <c r="G1177" s="1387"/>
      <c r="H1177" s="1387"/>
      <c r="I1177" s="1388"/>
      <c r="J1177" s="1024"/>
      <c r="K1177" s="1158">
        <f>+SUM(K1173:K1175)</f>
        <v>295</v>
      </c>
      <c r="L1177" s="1055">
        <f>+SUM(L1173:L1175)</f>
        <v>295</v>
      </c>
      <c r="M1177" s="1021"/>
      <c r="N1177" s="1025"/>
      <c r="O1177" s="1026"/>
      <c r="P1177" s="1128"/>
    </row>
    <row r="1178" spans="1:16" s="1131" customFormat="1" ht="16.5" x14ac:dyDescent="0.3">
      <c r="A1178" s="1020"/>
      <c r="B1178" s="1022"/>
      <c r="C1178" s="1021"/>
      <c r="D1178" s="1021"/>
      <c r="E1178" s="1022"/>
      <c r="F1178" s="1022"/>
      <c r="G1178" s="1023"/>
      <c r="H1178" s="1021"/>
      <c r="I1178" s="1024"/>
      <c r="J1178" s="1024"/>
      <c r="K1178" s="1024"/>
      <c r="L1178" s="1021"/>
      <c r="M1178" s="1021"/>
      <c r="N1178" s="1025"/>
      <c r="O1178" s="1026"/>
      <c r="P1178" s="1128"/>
    </row>
    <row r="1179" spans="1:16" s="1131" customFormat="1" ht="15" customHeight="1" thickBot="1" x14ac:dyDescent="0.35">
      <c r="A1179" s="1020"/>
      <c r="B1179" s="1022"/>
      <c r="C1179" s="1021"/>
      <c r="D1179" s="1021"/>
      <c r="E1179" s="1022"/>
      <c r="F1179" s="1022"/>
      <c r="G1179" s="1023"/>
      <c r="H1179" s="1021"/>
      <c r="I1179" s="1024"/>
      <c r="J1179" s="1024"/>
      <c r="K1179" s="1024"/>
      <c r="L1179" s="1021"/>
      <c r="M1179" s="1021"/>
      <c r="N1179" s="1025"/>
      <c r="O1179" s="1026"/>
      <c r="P1179" s="1128"/>
    </row>
    <row r="1180" spans="1:16" s="1131" customFormat="1" ht="17.25" thickBot="1" x14ac:dyDescent="0.35">
      <c r="A1180" s="1020"/>
      <c r="B1180" s="1022"/>
      <c r="C1180" s="1021"/>
      <c r="D1180" s="1021"/>
      <c r="E1180" s="1022"/>
      <c r="F1180" s="1386" t="s">
        <v>388</v>
      </c>
      <c r="G1180" s="1387"/>
      <c r="H1180" s="1387"/>
      <c r="I1180" s="1388"/>
      <c r="J1180" s="1024"/>
      <c r="K1180" s="1158">
        <f>(+K1160+K1169+K1177)</f>
        <v>5895</v>
      </c>
      <c r="L1180" s="1055">
        <f>(+L1160+L1169+L1177)</f>
        <v>11495</v>
      </c>
      <c r="M1180" s="1021"/>
      <c r="N1180" s="1065"/>
      <c r="O1180" s="1066"/>
      <c r="P1180" s="1130"/>
    </row>
    <row r="1181" spans="1:16" s="1131" customFormat="1" ht="7.5" customHeight="1" thickBot="1" x14ac:dyDescent="0.35">
      <c r="A1181" s="1020"/>
      <c r="B1181" s="1022"/>
      <c r="C1181" s="1021"/>
      <c r="D1181" s="1021"/>
      <c r="E1181" s="1022"/>
      <c r="F1181" s="1022"/>
      <c r="G1181" s="1023"/>
      <c r="H1181" s="1021"/>
      <c r="I1181" s="1024"/>
      <c r="J1181" s="1024"/>
      <c r="K1181" s="1024"/>
      <c r="L1181" s="1021"/>
      <c r="M1181" s="1021"/>
      <c r="N1181" s="1065"/>
      <c r="O1181" s="1067"/>
      <c r="P1181" s="1130"/>
    </row>
    <row r="1182" spans="1:16" s="1131" customFormat="1" ht="17.25" thickBot="1" x14ac:dyDescent="0.35">
      <c r="A1182" s="1020"/>
      <c r="B1182" s="1022"/>
      <c r="C1182" s="1021"/>
      <c r="D1182" s="1021"/>
      <c r="E1182" s="1022"/>
      <c r="F1182" s="1386" t="s">
        <v>384</v>
      </c>
      <c r="G1182" s="1387"/>
      <c r="H1182" s="1387"/>
      <c r="I1182" s="1388"/>
      <c r="J1182" s="1024"/>
      <c r="K1182" s="1158">
        <f>K1180*$N$2</f>
        <v>2358</v>
      </c>
      <c r="L1182" s="1055">
        <f>L1180*$N$2</f>
        <v>4598</v>
      </c>
      <c r="M1182" s="1021"/>
      <c r="N1182" s="1025"/>
      <c r="O1182" s="1026"/>
      <c r="P1182" s="1128"/>
    </row>
    <row r="1183" spans="1:16" s="1131" customFormat="1" ht="7.5" customHeight="1" thickBot="1" x14ac:dyDescent="0.35">
      <c r="A1183" s="1020"/>
      <c r="B1183" s="1022"/>
      <c r="C1183" s="1021"/>
      <c r="D1183" s="1021"/>
      <c r="E1183" s="1022"/>
      <c r="F1183" s="1022"/>
      <c r="G1183" s="1023"/>
      <c r="H1183" s="1021"/>
      <c r="I1183" s="1024"/>
      <c r="J1183" s="1024"/>
      <c r="K1183" s="1024"/>
      <c r="L1183" s="1021"/>
      <c r="M1183" s="1021"/>
      <c r="N1183" s="1025"/>
      <c r="O1183" s="1026"/>
      <c r="P1183" s="1128"/>
    </row>
    <row r="1184" spans="1:16" s="1131" customFormat="1" ht="17.25" thickBot="1" x14ac:dyDescent="0.35">
      <c r="A1184" s="1020"/>
      <c r="B1184" s="1022"/>
      <c r="C1184" s="1021"/>
      <c r="D1184" s="1021"/>
      <c r="E1184" s="1022"/>
      <c r="F1184" s="1386" t="s">
        <v>385</v>
      </c>
      <c r="G1184" s="1387"/>
      <c r="H1184" s="1387"/>
      <c r="I1184" s="1388"/>
      <c r="J1184" s="1024"/>
      <c r="K1184" s="1158">
        <f>+K1180+K1182</f>
        <v>8253</v>
      </c>
      <c r="L1184" s="1055">
        <f>+L1180+L1182</f>
        <v>16093</v>
      </c>
      <c r="M1184" s="1021"/>
      <c r="N1184" s="1025"/>
      <c r="O1184" s="1026"/>
      <c r="P1184" s="1128"/>
    </row>
    <row r="1185" spans="1:16" s="1131" customFormat="1" ht="17.25" thickBot="1" x14ac:dyDescent="0.35">
      <c r="A1185" s="1020"/>
      <c r="B1185" s="1022"/>
      <c r="C1185" s="1021"/>
      <c r="D1185" s="1021"/>
      <c r="E1185" s="1022"/>
      <c r="F1185" s="1061"/>
      <c r="G1185" s="1062"/>
      <c r="H1185" s="1063"/>
      <c r="I1185" s="1064"/>
      <c r="J1185" s="1024"/>
      <c r="K1185" s="1159"/>
      <c r="L1185" s="1068">
        <f>L1184/I1144</f>
        <v>16093</v>
      </c>
      <c r="M1185" s="1069">
        <f>(K1184-L1185)*I1144</f>
        <v>-7840</v>
      </c>
      <c r="N1185" s="1025"/>
      <c r="O1185" s="1026"/>
      <c r="P1185" s="1128"/>
    </row>
  </sheetData>
  <mergeCells count="827">
    <mergeCell ref="B2:B7"/>
    <mergeCell ref="D2:K2"/>
    <mergeCell ref="D4:I4"/>
    <mergeCell ref="D5:I5"/>
    <mergeCell ref="K5:K7"/>
    <mergeCell ref="D6:I7"/>
    <mergeCell ref="C17:D17"/>
    <mergeCell ref="C18:D18"/>
    <mergeCell ref="C19:D19"/>
    <mergeCell ref="C20:D20"/>
    <mergeCell ref="C21:D21"/>
    <mergeCell ref="C22:D22"/>
    <mergeCell ref="B9:K9"/>
    <mergeCell ref="D11:G11"/>
    <mergeCell ref="D12:G12"/>
    <mergeCell ref="B14:G14"/>
    <mergeCell ref="C15:D15"/>
    <mergeCell ref="C16:D16"/>
    <mergeCell ref="C31:D31"/>
    <mergeCell ref="C34:D34"/>
    <mergeCell ref="F36:I36"/>
    <mergeCell ref="B38:G38"/>
    <mergeCell ref="C39:D39"/>
    <mergeCell ref="C40:D40"/>
    <mergeCell ref="C23:D23"/>
    <mergeCell ref="C24:D24"/>
    <mergeCell ref="C25:D25"/>
    <mergeCell ref="F27:I27"/>
    <mergeCell ref="B29:G29"/>
    <mergeCell ref="C30:D30"/>
    <mergeCell ref="D55:G55"/>
    <mergeCell ref="D56:G56"/>
    <mergeCell ref="B58:G58"/>
    <mergeCell ref="C59:D59"/>
    <mergeCell ref="C60:D60"/>
    <mergeCell ref="C61:D61"/>
    <mergeCell ref="C41:D41"/>
    <mergeCell ref="C42:D42"/>
    <mergeCell ref="F44:I44"/>
    <mergeCell ref="F47:I47"/>
    <mergeCell ref="F49:I49"/>
    <mergeCell ref="F51:I51"/>
    <mergeCell ref="C68:D68"/>
    <mergeCell ref="C69:D69"/>
    <mergeCell ref="F71:I71"/>
    <mergeCell ref="B73:G73"/>
    <mergeCell ref="C74:D74"/>
    <mergeCell ref="C75:D75"/>
    <mergeCell ref="C62:D62"/>
    <mergeCell ref="C63:D63"/>
    <mergeCell ref="C64:D64"/>
    <mergeCell ref="C65:D65"/>
    <mergeCell ref="C66:D66"/>
    <mergeCell ref="C67:D67"/>
    <mergeCell ref="C84:D84"/>
    <mergeCell ref="C85:D85"/>
    <mergeCell ref="C86:D86"/>
    <mergeCell ref="F88:I88"/>
    <mergeCell ref="F91:I91"/>
    <mergeCell ref="F93:I93"/>
    <mergeCell ref="C76:D76"/>
    <mergeCell ref="C77:D77"/>
    <mergeCell ref="C78:D78"/>
    <mergeCell ref="F80:I80"/>
    <mergeCell ref="B82:G82"/>
    <mergeCell ref="C83:D83"/>
    <mergeCell ref="C105:D105"/>
    <mergeCell ref="C106:D106"/>
    <mergeCell ref="C107:D107"/>
    <mergeCell ref="C108:D108"/>
    <mergeCell ref="C109:D109"/>
    <mergeCell ref="C110:D110"/>
    <mergeCell ref="F95:I95"/>
    <mergeCell ref="D99:G99"/>
    <mergeCell ref="D100:G100"/>
    <mergeCell ref="B102:G102"/>
    <mergeCell ref="C103:D103"/>
    <mergeCell ref="C104:D104"/>
    <mergeCell ref="C119:D119"/>
    <mergeCell ref="C120:D120"/>
    <mergeCell ref="C121:D121"/>
    <mergeCell ref="C122:D122"/>
    <mergeCell ref="F124:I124"/>
    <mergeCell ref="B126:G126"/>
    <mergeCell ref="C111:D111"/>
    <mergeCell ref="C112:D112"/>
    <mergeCell ref="C113:D113"/>
    <mergeCell ref="F115:I115"/>
    <mergeCell ref="B117:G117"/>
    <mergeCell ref="C118:D118"/>
    <mergeCell ref="F137:I137"/>
    <mergeCell ref="F139:I139"/>
    <mergeCell ref="D143:G143"/>
    <mergeCell ref="D144:G144"/>
    <mergeCell ref="B146:G146"/>
    <mergeCell ref="C147:D147"/>
    <mergeCell ref="C127:D127"/>
    <mergeCell ref="C128:D128"/>
    <mergeCell ref="C129:D129"/>
    <mergeCell ref="C130:D130"/>
    <mergeCell ref="F132:I132"/>
    <mergeCell ref="F135:I135"/>
    <mergeCell ref="C154:D154"/>
    <mergeCell ref="C155:D155"/>
    <mergeCell ref="C156:D156"/>
    <mergeCell ref="C157:D157"/>
    <mergeCell ref="C158:D158"/>
    <mergeCell ref="F160:I160"/>
    <mergeCell ref="C148:D148"/>
    <mergeCell ref="C149:D149"/>
    <mergeCell ref="C150:D150"/>
    <mergeCell ref="C151:D151"/>
    <mergeCell ref="C152:D152"/>
    <mergeCell ref="C153:D153"/>
    <mergeCell ref="F169:I169"/>
    <mergeCell ref="B171:G171"/>
    <mergeCell ref="C172:D172"/>
    <mergeCell ref="C173:D173"/>
    <mergeCell ref="C174:D174"/>
    <mergeCell ref="C175:D175"/>
    <mergeCell ref="B162:G162"/>
    <mergeCell ref="C163:D163"/>
    <mergeCell ref="C164:D164"/>
    <mergeCell ref="C165:D165"/>
    <mergeCell ref="C166:D166"/>
    <mergeCell ref="C167:D167"/>
    <mergeCell ref="B191:G191"/>
    <mergeCell ref="C192:D192"/>
    <mergeCell ref="C193:D193"/>
    <mergeCell ref="C196:D196"/>
    <mergeCell ref="F177:I177"/>
    <mergeCell ref="F180:I180"/>
    <mergeCell ref="F182:I182"/>
    <mergeCell ref="F184:I184"/>
    <mergeCell ref="D188:G188"/>
    <mergeCell ref="D189:G189"/>
    <mergeCell ref="C203:D203"/>
    <mergeCell ref="F205:I205"/>
    <mergeCell ref="B207:G207"/>
    <mergeCell ref="C208:D208"/>
    <mergeCell ref="C209:D209"/>
    <mergeCell ref="C210:D210"/>
    <mergeCell ref="C197:D197"/>
    <mergeCell ref="C198:D198"/>
    <mergeCell ref="C199:D199"/>
    <mergeCell ref="C200:D200"/>
    <mergeCell ref="C201:D201"/>
    <mergeCell ref="C202:D202"/>
    <mergeCell ref="C219:D219"/>
    <mergeCell ref="C220:D220"/>
    <mergeCell ref="F222:I222"/>
    <mergeCell ref="F225:I225"/>
    <mergeCell ref="F227:I227"/>
    <mergeCell ref="F229:I229"/>
    <mergeCell ref="C211:D211"/>
    <mergeCell ref="C212:D212"/>
    <mergeCell ref="F214:I214"/>
    <mergeCell ref="B216:G216"/>
    <mergeCell ref="C217:D217"/>
    <mergeCell ref="C218:D218"/>
    <mergeCell ref="C240:D240"/>
    <mergeCell ref="C241:D241"/>
    <mergeCell ref="C242:D242"/>
    <mergeCell ref="C243:D243"/>
    <mergeCell ref="C244:D244"/>
    <mergeCell ref="C245:D245"/>
    <mergeCell ref="D233:G233"/>
    <mergeCell ref="D234:G234"/>
    <mergeCell ref="B236:G236"/>
    <mergeCell ref="C237:D237"/>
    <mergeCell ref="C238:D238"/>
    <mergeCell ref="C239:D239"/>
    <mergeCell ref="C254:D254"/>
    <mergeCell ref="C255:D255"/>
    <mergeCell ref="C256:D256"/>
    <mergeCell ref="C257:D257"/>
    <mergeCell ref="F259:I259"/>
    <mergeCell ref="B261:G261"/>
    <mergeCell ref="C246:D246"/>
    <mergeCell ref="C247:D247"/>
    <mergeCell ref="C248:D248"/>
    <mergeCell ref="F250:I250"/>
    <mergeCell ref="B252:G252"/>
    <mergeCell ref="C253:D253"/>
    <mergeCell ref="F272:I272"/>
    <mergeCell ref="F274:I274"/>
    <mergeCell ref="D278:G278"/>
    <mergeCell ref="D279:G279"/>
    <mergeCell ref="B281:G281"/>
    <mergeCell ref="C282:D282"/>
    <mergeCell ref="C262:D262"/>
    <mergeCell ref="C263:D263"/>
    <mergeCell ref="C264:D264"/>
    <mergeCell ref="C265:D265"/>
    <mergeCell ref="F267:I267"/>
    <mergeCell ref="F270:I270"/>
    <mergeCell ref="C300:D300"/>
    <mergeCell ref="C301:D301"/>
    <mergeCell ref="C302:D302"/>
    <mergeCell ref="C289:D289"/>
    <mergeCell ref="C290:D290"/>
    <mergeCell ref="C291:D291"/>
    <mergeCell ref="C292:D292"/>
    <mergeCell ref="C293:D293"/>
    <mergeCell ref="C299:D299"/>
    <mergeCell ref="F317:I317"/>
    <mergeCell ref="F319:I319"/>
    <mergeCell ref="C309:D309"/>
    <mergeCell ref="C310:D310"/>
    <mergeCell ref="F304:I304"/>
    <mergeCell ref="B306:G306"/>
    <mergeCell ref="C307:D307"/>
    <mergeCell ref="C308:D308"/>
    <mergeCell ref="F312:I312"/>
    <mergeCell ref="F315:I315"/>
    <mergeCell ref="C333:D333"/>
    <mergeCell ref="C334:D334"/>
    <mergeCell ref="C335:D335"/>
    <mergeCell ref="F337:I337"/>
    <mergeCell ref="B339:G339"/>
    <mergeCell ref="C340:D340"/>
    <mergeCell ref="D323:G323"/>
    <mergeCell ref="D324:G324"/>
    <mergeCell ref="B326:G326"/>
    <mergeCell ref="C327:D327"/>
    <mergeCell ref="C331:D331"/>
    <mergeCell ref="C332:D332"/>
    <mergeCell ref="C328:D328"/>
    <mergeCell ref="C329:D329"/>
    <mergeCell ref="C330:D330"/>
    <mergeCell ref="C349:D349"/>
    <mergeCell ref="C350:D350"/>
    <mergeCell ref="C351:D351"/>
    <mergeCell ref="C352:D352"/>
    <mergeCell ref="F354:I354"/>
    <mergeCell ref="F357:I357"/>
    <mergeCell ref="C341:D341"/>
    <mergeCell ref="C342:D342"/>
    <mergeCell ref="C343:D343"/>
    <mergeCell ref="C344:D344"/>
    <mergeCell ref="F346:I346"/>
    <mergeCell ref="B348:G348"/>
    <mergeCell ref="C373:D373"/>
    <mergeCell ref="C374:D374"/>
    <mergeCell ref="C375:D375"/>
    <mergeCell ref="C376:D376"/>
    <mergeCell ref="C377:D377"/>
    <mergeCell ref="F379:I379"/>
    <mergeCell ref="F359:I359"/>
    <mergeCell ref="F361:I361"/>
    <mergeCell ref="D365:G365"/>
    <mergeCell ref="D366:G366"/>
    <mergeCell ref="B368:G368"/>
    <mergeCell ref="C369:D369"/>
    <mergeCell ref="C370:D370"/>
    <mergeCell ref="C371:D371"/>
    <mergeCell ref="C372:D372"/>
    <mergeCell ref="F388:I388"/>
    <mergeCell ref="B390:G390"/>
    <mergeCell ref="C391:D391"/>
    <mergeCell ref="C392:D392"/>
    <mergeCell ref="C393:D393"/>
    <mergeCell ref="C394:D394"/>
    <mergeCell ref="B381:G381"/>
    <mergeCell ref="C382:D382"/>
    <mergeCell ref="C383:D383"/>
    <mergeCell ref="C384:D384"/>
    <mergeCell ref="C385:D385"/>
    <mergeCell ref="C386:D386"/>
    <mergeCell ref="B410:G410"/>
    <mergeCell ref="C411:D411"/>
    <mergeCell ref="C417:D417"/>
    <mergeCell ref="C418:D418"/>
    <mergeCell ref="C419:D419"/>
    <mergeCell ref="F396:I396"/>
    <mergeCell ref="F399:I399"/>
    <mergeCell ref="F401:I401"/>
    <mergeCell ref="F403:I403"/>
    <mergeCell ref="D407:G407"/>
    <mergeCell ref="D408:G408"/>
    <mergeCell ref="C412:D412"/>
    <mergeCell ref="C413:D413"/>
    <mergeCell ref="C414:D414"/>
    <mergeCell ref="C415:D415"/>
    <mergeCell ref="C416:D416"/>
    <mergeCell ref="C457:D457"/>
    <mergeCell ref="C428:D428"/>
    <mergeCell ref="F421:I421"/>
    <mergeCell ref="B423:G423"/>
    <mergeCell ref="C424:D424"/>
    <mergeCell ref="C425:D425"/>
    <mergeCell ref="C426:D426"/>
    <mergeCell ref="C427:D427"/>
    <mergeCell ref="F430:I430"/>
    <mergeCell ref="B432:G432"/>
    <mergeCell ref="C433:D433"/>
    <mergeCell ref="C434:D434"/>
    <mergeCell ref="C435:D435"/>
    <mergeCell ref="C436:D436"/>
    <mergeCell ref="D449:G449"/>
    <mergeCell ref="D450:G450"/>
    <mergeCell ref="B452:G452"/>
    <mergeCell ref="C453:D453"/>
    <mergeCell ref="F445:I445"/>
    <mergeCell ref="F438:I438"/>
    <mergeCell ref="F441:I441"/>
    <mergeCell ref="F443:I443"/>
    <mergeCell ref="C454:D454"/>
    <mergeCell ref="F487:I487"/>
    <mergeCell ref="C475:D475"/>
    <mergeCell ref="C476:D476"/>
    <mergeCell ref="C477:D477"/>
    <mergeCell ref="C478:D478"/>
    <mergeCell ref="F480:I480"/>
    <mergeCell ref="F483:I483"/>
    <mergeCell ref="F485:I485"/>
    <mergeCell ref="C470:D470"/>
    <mergeCell ref="C458:D458"/>
    <mergeCell ref="F463:I463"/>
    <mergeCell ref="B465:G465"/>
    <mergeCell ref="C466:D466"/>
    <mergeCell ref="C467:D467"/>
    <mergeCell ref="C468:D468"/>
    <mergeCell ref="C469:D469"/>
    <mergeCell ref="F472:I472"/>
    <mergeCell ref="B474:G474"/>
    <mergeCell ref="C459:D459"/>
    <mergeCell ref="C460:D460"/>
    <mergeCell ref="C461:D461"/>
    <mergeCell ref="C455:D455"/>
    <mergeCell ref="C456:D456"/>
    <mergeCell ref="C517:D517"/>
    <mergeCell ref="C518:D518"/>
    <mergeCell ref="C498:D498"/>
    <mergeCell ref="C499:D499"/>
    <mergeCell ref="C500:D500"/>
    <mergeCell ref="C501:D501"/>
    <mergeCell ref="C502:D502"/>
    <mergeCell ref="C503:D503"/>
    <mergeCell ref="D491:G491"/>
    <mergeCell ref="D492:G492"/>
    <mergeCell ref="B494:G494"/>
    <mergeCell ref="C495:D495"/>
    <mergeCell ref="C496:D496"/>
    <mergeCell ref="C497:D497"/>
    <mergeCell ref="C512:D512"/>
    <mergeCell ref="F505:I505"/>
    <mergeCell ref="B507:G507"/>
    <mergeCell ref="C508:D508"/>
    <mergeCell ref="C509:D509"/>
    <mergeCell ref="C510:D510"/>
    <mergeCell ref="C511:D511"/>
    <mergeCell ref="F514:I514"/>
    <mergeCell ref="B516:G516"/>
    <mergeCell ref="C283:D283"/>
    <mergeCell ref="C284:D284"/>
    <mergeCell ref="C285:D285"/>
    <mergeCell ref="C286:D286"/>
    <mergeCell ref="C287:D287"/>
    <mergeCell ref="C288:D288"/>
    <mergeCell ref="F295:I295"/>
    <mergeCell ref="B297:G297"/>
    <mergeCell ref="C298:D298"/>
    <mergeCell ref="C519:D519"/>
    <mergeCell ref="C520:D520"/>
    <mergeCell ref="F522:I522"/>
    <mergeCell ref="F525:I525"/>
    <mergeCell ref="F527:I527"/>
    <mergeCell ref="D533:G533"/>
    <mergeCell ref="D534:G534"/>
    <mergeCell ref="B536:G536"/>
    <mergeCell ref="C537:D537"/>
    <mergeCell ref="F529:I529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F547:I547"/>
    <mergeCell ref="B549:G549"/>
    <mergeCell ref="C550:D550"/>
    <mergeCell ref="C551:D551"/>
    <mergeCell ref="C552:D552"/>
    <mergeCell ref="C553:D553"/>
    <mergeCell ref="C554:D554"/>
    <mergeCell ref="F556:I556"/>
    <mergeCell ref="B558:G558"/>
    <mergeCell ref="C559:D559"/>
    <mergeCell ref="C560:D560"/>
    <mergeCell ref="C561:D561"/>
    <mergeCell ref="C562:D562"/>
    <mergeCell ref="F564:I564"/>
    <mergeCell ref="F567:I567"/>
    <mergeCell ref="F569:I569"/>
    <mergeCell ref="F571:I571"/>
    <mergeCell ref="D575:G575"/>
    <mergeCell ref="D576:G576"/>
    <mergeCell ref="B578:G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F588:I588"/>
    <mergeCell ref="B590:G590"/>
    <mergeCell ref="C591:D591"/>
    <mergeCell ref="C592:D592"/>
    <mergeCell ref="C593:D593"/>
    <mergeCell ref="C594:D594"/>
    <mergeCell ref="C595:D595"/>
    <mergeCell ref="F597:I597"/>
    <mergeCell ref="B599:G599"/>
    <mergeCell ref="C600:D600"/>
    <mergeCell ref="C601:D601"/>
    <mergeCell ref="C602:D602"/>
    <mergeCell ref="C603:D603"/>
    <mergeCell ref="F605:I605"/>
    <mergeCell ref="F608:I608"/>
    <mergeCell ref="F610:I610"/>
    <mergeCell ref="F612:I612"/>
    <mergeCell ref="D616:G616"/>
    <mergeCell ref="D617:G617"/>
    <mergeCell ref="B619:G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F629:I629"/>
    <mergeCell ref="B631:G631"/>
    <mergeCell ref="C632:D632"/>
    <mergeCell ref="C633:D633"/>
    <mergeCell ref="C634:D634"/>
    <mergeCell ref="C635:D635"/>
    <mergeCell ref="C636:D636"/>
    <mergeCell ref="F638:I638"/>
    <mergeCell ref="B640:G640"/>
    <mergeCell ref="C641:D641"/>
    <mergeCell ref="C642:D642"/>
    <mergeCell ref="C643:D643"/>
    <mergeCell ref="C644:D644"/>
    <mergeCell ref="F646:I646"/>
    <mergeCell ref="F649:I649"/>
    <mergeCell ref="F651:I651"/>
    <mergeCell ref="F653:I653"/>
    <mergeCell ref="D657:G657"/>
    <mergeCell ref="D658:G658"/>
    <mergeCell ref="B660:G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F671:I671"/>
    <mergeCell ref="B673:G673"/>
    <mergeCell ref="C674:D674"/>
    <mergeCell ref="C675:D675"/>
    <mergeCell ref="C676:D676"/>
    <mergeCell ref="C677:D677"/>
    <mergeCell ref="C678:D678"/>
    <mergeCell ref="F680:I680"/>
    <mergeCell ref="B682:G682"/>
    <mergeCell ref="C683:D683"/>
    <mergeCell ref="C684:D684"/>
    <mergeCell ref="C685:D685"/>
    <mergeCell ref="C686:D686"/>
    <mergeCell ref="F688:I688"/>
    <mergeCell ref="F691:I691"/>
    <mergeCell ref="F693:I693"/>
    <mergeCell ref="F695:I695"/>
    <mergeCell ref="D699:G699"/>
    <mergeCell ref="D700:G700"/>
    <mergeCell ref="B702:G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F712:I712"/>
    <mergeCell ref="B714:G714"/>
    <mergeCell ref="C715:D715"/>
    <mergeCell ref="C716:D716"/>
    <mergeCell ref="C717:D717"/>
    <mergeCell ref="C718:D718"/>
    <mergeCell ref="C719:D719"/>
    <mergeCell ref="F721:I721"/>
    <mergeCell ref="B723:G723"/>
    <mergeCell ref="C724:D724"/>
    <mergeCell ref="C725:D725"/>
    <mergeCell ref="C726:D726"/>
    <mergeCell ref="C727:D727"/>
    <mergeCell ref="F729:I729"/>
    <mergeCell ref="F732:I732"/>
    <mergeCell ref="F734:I734"/>
    <mergeCell ref="F736:I736"/>
    <mergeCell ref="D739:G739"/>
    <mergeCell ref="D740:G740"/>
    <mergeCell ref="B742:G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F752:I752"/>
    <mergeCell ref="B754:G754"/>
    <mergeCell ref="C755:D755"/>
    <mergeCell ref="C756:D756"/>
    <mergeCell ref="C757:D757"/>
    <mergeCell ref="C758:D758"/>
    <mergeCell ref="C759:D759"/>
    <mergeCell ref="F761:I761"/>
    <mergeCell ref="B763:G763"/>
    <mergeCell ref="C764:D764"/>
    <mergeCell ref="C765:D765"/>
    <mergeCell ref="C766:D766"/>
    <mergeCell ref="C767:D767"/>
    <mergeCell ref="F769:I769"/>
    <mergeCell ref="F772:I772"/>
    <mergeCell ref="F774:I774"/>
    <mergeCell ref="F776:I776"/>
    <mergeCell ref="D781:G781"/>
    <mergeCell ref="D782:G782"/>
    <mergeCell ref="B784:G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F798:I798"/>
    <mergeCell ref="B800:G800"/>
    <mergeCell ref="C801:D801"/>
    <mergeCell ref="C802:D802"/>
    <mergeCell ref="C803:D803"/>
    <mergeCell ref="C804:D804"/>
    <mergeCell ref="C805:D805"/>
    <mergeCell ref="F807:I807"/>
    <mergeCell ref="B809:G809"/>
    <mergeCell ref="C810:D810"/>
    <mergeCell ref="C811:D811"/>
    <mergeCell ref="C812:D812"/>
    <mergeCell ref="C813:D813"/>
    <mergeCell ref="F815:I815"/>
    <mergeCell ref="F818:I818"/>
    <mergeCell ref="F820:I820"/>
    <mergeCell ref="F822:I822"/>
    <mergeCell ref="D827:G827"/>
    <mergeCell ref="D828:G828"/>
    <mergeCell ref="B830:G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F844:I844"/>
    <mergeCell ref="B846:G846"/>
    <mergeCell ref="C847:D847"/>
    <mergeCell ref="C848:D848"/>
    <mergeCell ref="C849:D849"/>
    <mergeCell ref="C850:D850"/>
    <mergeCell ref="C851:D851"/>
    <mergeCell ref="F853:I853"/>
    <mergeCell ref="B855:G855"/>
    <mergeCell ref="C856:D856"/>
    <mergeCell ref="C857:D857"/>
    <mergeCell ref="C858:D858"/>
    <mergeCell ref="C859:D859"/>
    <mergeCell ref="F861:I861"/>
    <mergeCell ref="F864:I864"/>
    <mergeCell ref="F866:I866"/>
    <mergeCell ref="F868:I868"/>
    <mergeCell ref="D874:G874"/>
    <mergeCell ref="D875:G875"/>
    <mergeCell ref="B877:G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F891:I891"/>
    <mergeCell ref="B893:G893"/>
    <mergeCell ref="C894:D894"/>
    <mergeCell ref="C895:D895"/>
    <mergeCell ref="C896:D896"/>
    <mergeCell ref="C897:D897"/>
    <mergeCell ref="C898:D898"/>
    <mergeCell ref="F900:I900"/>
    <mergeCell ref="B902:G902"/>
    <mergeCell ref="C903:D903"/>
    <mergeCell ref="C904:D904"/>
    <mergeCell ref="C905:D905"/>
    <mergeCell ref="C906:D906"/>
    <mergeCell ref="F908:I908"/>
    <mergeCell ref="F911:I911"/>
    <mergeCell ref="F913:I913"/>
    <mergeCell ref="F915:I915"/>
    <mergeCell ref="D920:G920"/>
    <mergeCell ref="D921:G921"/>
    <mergeCell ref="B923:G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F937:I937"/>
    <mergeCell ref="B939:G939"/>
    <mergeCell ref="C940:D940"/>
    <mergeCell ref="C941:D941"/>
    <mergeCell ref="C942:D942"/>
    <mergeCell ref="C943:D943"/>
    <mergeCell ref="C944:D944"/>
    <mergeCell ref="F946:I946"/>
    <mergeCell ref="B948:G948"/>
    <mergeCell ref="C949:D949"/>
    <mergeCell ref="C950:D950"/>
    <mergeCell ref="C951:D951"/>
    <mergeCell ref="C952:D952"/>
    <mergeCell ref="F954:I954"/>
    <mergeCell ref="F957:I957"/>
    <mergeCell ref="F959:I959"/>
    <mergeCell ref="F961:I961"/>
    <mergeCell ref="D965:G965"/>
    <mergeCell ref="D966:G966"/>
    <mergeCell ref="B968:G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F982:I982"/>
    <mergeCell ref="B984:G984"/>
    <mergeCell ref="C985:D985"/>
    <mergeCell ref="C986:D986"/>
    <mergeCell ref="C987:D987"/>
    <mergeCell ref="C988:D988"/>
    <mergeCell ref="C989:D989"/>
    <mergeCell ref="F991:I991"/>
    <mergeCell ref="B993:G993"/>
    <mergeCell ref="C994:D994"/>
    <mergeCell ref="C995:D995"/>
    <mergeCell ref="C996:D996"/>
    <mergeCell ref="C997:D997"/>
    <mergeCell ref="F999:I999"/>
    <mergeCell ref="F1002:I1002"/>
    <mergeCell ref="F1004:I1004"/>
    <mergeCell ref="F1006:I1006"/>
    <mergeCell ref="D1010:G1010"/>
    <mergeCell ref="D1011:G1011"/>
    <mergeCell ref="B1013:G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F1027:I1027"/>
    <mergeCell ref="B1029:G1029"/>
    <mergeCell ref="C1030:D1030"/>
    <mergeCell ref="C1031:D1031"/>
    <mergeCell ref="C1032:D1032"/>
    <mergeCell ref="C1033:D1033"/>
    <mergeCell ref="C1034:D1034"/>
    <mergeCell ref="F1036:I1036"/>
    <mergeCell ref="B1038:G1038"/>
    <mergeCell ref="C1039:D1039"/>
    <mergeCell ref="C1040:D1040"/>
    <mergeCell ref="C1041:D1041"/>
    <mergeCell ref="C1042:D1042"/>
    <mergeCell ref="F1044:I1044"/>
    <mergeCell ref="F1047:I1047"/>
    <mergeCell ref="F1049:I1049"/>
    <mergeCell ref="F1051:I1051"/>
    <mergeCell ref="D1054:G1054"/>
    <mergeCell ref="D1055:G1055"/>
    <mergeCell ref="B1057:G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F1071:I1071"/>
    <mergeCell ref="B1073:G1073"/>
    <mergeCell ref="C1074:D1074"/>
    <mergeCell ref="C1075:D1075"/>
    <mergeCell ref="C1076:D1076"/>
    <mergeCell ref="C1077:D1077"/>
    <mergeCell ref="C1078:D1078"/>
    <mergeCell ref="F1080:I1080"/>
    <mergeCell ref="B1082:G1082"/>
    <mergeCell ref="C1083:D1083"/>
    <mergeCell ref="C1084:D1084"/>
    <mergeCell ref="C1085:D1085"/>
    <mergeCell ref="C1086:D1086"/>
    <mergeCell ref="F1088:I1088"/>
    <mergeCell ref="F1091:I1091"/>
    <mergeCell ref="F1093:I1093"/>
    <mergeCell ref="F1095:I1095"/>
    <mergeCell ref="D1099:G1099"/>
    <mergeCell ref="D1100:G1100"/>
    <mergeCell ref="B1102:G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F1116:I1116"/>
    <mergeCell ref="B1118:G1118"/>
    <mergeCell ref="C1119:D1119"/>
    <mergeCell ref="C1120:D1120"/>
    <mergeCell ref="C1121:D1121"/>
    <mergeCell ref="C1122:D1122"/>
    <mergeCell ref="C1123:D1123"/>
    <mergeCell ref="F1125:I1125"/>
    <mergeCell ref="B1127:G1127"/>
    <mergeCell ref="C1128:D1128"/>
    <mergeCell ref="C1129:D1129"/>
    <mergeCell ref="C1130:D1130"/>
    <mergeCell ref="C1131:D1131"/>
    <mergeCell ref="F1133:I1133"/>
    <mergeCell ref="F1136:I1136"/>
    <mergeCell ref="F1138:I1138"/>
    <mergeCell ref="F1140:I1140"/>
    <mergeCell ref="D1143:G1143"/>
    <mergeCell ref="D1144:G1144"/>
    <mergeCell ref="B1146:G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F1160:I1160"/>
    <mergeCell ref="B1162:G1162"/>
    <mergeCell ref="C1163:D1163"/>
    <mergeCell ref="C1164:D1164"/>
    <mergeCell ref="F1177:I1177"/>
    <mergeCell ref="F1180:I1180"/>
    <mergeCell ref="F1182:I1182"/>
    <mergeCell ref="F1184:I1184"/>
    <mergeCell ref="C1165:D1165"/>
    <mergeCell ref="C1166:D1166"/>
    <mergeCell ref="C1167:D1167"/>
    <mergeCell ref="F1169:I1169"/>
    <mergeCell ref="B1171:G1171"/>
    <mergeCell ref="C1172:D1172"/>
    <mergeCell ref="C1173:D1173"/>
    <mergeCell ref="C1174:D1174"/>
    <mergeCell ref="C1175:D1175"/>
  </mergeCells>
  <printOptions horizontalCentered="1" verticalCentered="1"/>
  <pageMargins left="0.39370078740157483" right="0.39370078740157483" top="0.59055118110236227" bottom="0.59055118110236227" header="0.31496062992125984" footer="0.31496062992125984"/>
  <pageSetup paperSize="14" scale="47" orientation="portrait" r:id="rId1"/>
  <rowBreaks count="6" manualBreakCount="6">
    <brk id="97" min="1" max="10" man="1"/>
    <brk id="186" min="1" max="10" man="1"/>
    <brk id="276" min="1" max="10" man="1"/>
    <brk id="363" min="1" max="10" man="1"/>
    <brk id="447" min="1" max="10" man="1"/>
    <brk id="531" min="1" max="1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7"/>
  <sheetViews>
    <sheetView view="pageBreakPreview" zoomScale="55" zoomScaleNormal="70" zoomScaleSheetLayoutView="55" workbookViewId="0">
      <selection activeCell="P623" sqref="P623"/>
    </sheetView>
  </sheetViews>
  <sheetFormatPr baseColWidth="10" defaultRowHeight="15" x14ac:dyDescent="0.25"/>
  <cols>
    <col min="1" max="1" width="11.42578125" customWidth="1"/>
    <col min="2" max="2" width="22.7109375" style="1107" customWidth="1"/>
    <col min="3" max="3" width="2" customWidth="1"/>
    <col min="4" max="4" width="59.5703125" customWidth="1"/>
    <col min="5" max="5" width="11.42578125" customWidth="1"/>
    <col min="6" max="7" width="18.85546875" customWidth="1"/>
    <col min="8" max="8" width="1.85546875" customWidth="1"/>
    <col min="9" max="9" width="22" customWidth="1"/>
    <col min="10" max="10" width="1.85546875" customWidth="1"/>
    <col min="11" max="11" width="22.85546875" style="1161" customWidth="1"/>
    <col min="12" max="12" width="22.85546875" customWidth="1"/>
    <col min="13" max="13" width="17.85546875" customWidth="1"/>
    <col min="16" max="16" width="19.7109375" style="1107" customWidth="1"/>
    <col min="17" max="17" width="19.140625" style="1131" bestFit="1" customWidth="1"/>
  </cols>
  <sheetData>
    <row r="1" spans="1:17" ht="17.25" thickBot="1" x14ac:dyDescent="0.35">
      <c r="A1" s="1020"/>
      <c r="B1" s="1022"/>
      <c r="C1" s="1021"/>
      <c r="D1" s="1021"/>
      <c r="E1" s="1022"/>
      <c r="F1" s="1022"/>
      <c r="G1" s="1023"/>
      <c r="H1" s="1021"/>
      <c r="I1" s="1024"/>
      <c r="J1" s="1024"/>
      <c r="K1" s="1024"/>
      <c r="L1" s="1021"/>
      <c r="M1" s="1021"/>
      <c r="N1" s="1025"/>
      <c r="O1" s="1026"/>
      <c r="P1" s="1128"/>
    </row>
    <row r="2" spans="1:17" ht="18" thickTop="1" thickBot="1" x14ac:dyDescent="0.35">
      <c r="A2" s="1020"/>
      <c r="B2" s="1435"/>
      <c r="C2" s="1021"/>
      <c r="D2" s="1438" t="s">
        <v>374</v>
      </c>
      <c r="E2" s="1439"/>
      <c r="F2" s="1439"/>
      <c r="G2" s="1439"/>
      <c r="H2" s="1439"/>
      <c r="I2" s="1439"/>
      <c r="J2" s="1439"/>
      <c r="K2" s="1440"/>
      <c r="L2" s="1021"/>
      <c r="M2" s="1027" t="s">
        <v>375</v>
      </c>
      <c r="N2" s="1028">
        <v>0.4</v>
      </c>
      <c r="O2" s="1026"/>
      <c r="P2" s="1128"/>
    </row>
    <row r="3" spans="1:17" ht="8.25" customHeight="1" thickBot="1" x14ac:dyDescent="0.35">
      <c r="A3" s="1020"/>
      <c r="B3" s="1436"/>
      <c r="C3" s="1021"/>
      <c r="D3" s="1021"/>
      <c r="E3" s="1022"/>
      <c r="F3" s="1022"/>
      <c r="G3" s="1023"/>
      <c r="H3" s="1021"/>
      <c r="I3" s="1024"/>
      <c r="J3" s="1024"/>
      <c r="K3" s="1024"/>
      <c r="L3" s="1021"/>
      <c r="M3" s="1021"/>
      <c r="N3" s="1025"/>
      <c r="O3" s="1026"/>
      <c r="P3" s="1128"/>
    </row>
    <row r="4" spans="1:17" ht="18" thickTop="1" thickBot="1" x14ac:dyDescent="0.35">
      <c r="A4" s="1029"/>
      <c r="B4" s="1436"/>
      <c r="C4" s="1030"/>
      <c r="D4" s="1441" t="s">
        <v>386</v>
      </c>
      <c r="E4" s="1442"/>
      <c r="F4" s="1442"/>
      <c r="G4" s="1442"/>
      <c r="H4" s="1442"/>
      <c r="I4" s="1443"/>
      <c r="J4" s="1031"/>
      <c r="K4" s="1154" t="s">
        <v>376</v>
      </c>
      <c r="L4" s="1021"/>
      <c r="M4" s="1027" t="s">
        <v>377</v>
      </c>
      <c r="N4" s="1032">
        <f>1+N2</f>
        <v>1.4</v>
      </c>
      <c r="O4" s="1026"/>
      <c r="P4" s="1128"/>
    </row>
    <row r="5" spans="1:17" ht="16.5" x14ac:dyDescent="0.3">
      <c r="A5" s="1029"/>
      <c r="B5" s="1436"/>
      <c r="C5" s="1030"/>
      <c r="D5" s="1444" t="s">
        <v>1</v>
      </c>
      <c r="E5" s="1445"/>
      <c r="F5" s="1445"/>
      <c r="G5" s="1445"/>
      <c r="H5" s="1445"/>
      <c r="I5" s="1446"/>
      <c r="J5" s="1031"/>
      <c r="K5" s="1447">
        <v>44691</v>
      </c>
      <c r="L5" s="1021"/>
      <c r="M5" s="1021"/>
      <c r="N5" s="1025"/>
      <c r="O5" s="1026"/>
      <c r="P5" s="1128"/>
    </row>
    <row r="6" spans="1:17" ht="15" customHeight="1" x14ac:dyDescent="0.3">
      <c r="A6" s="1029"/>
      <c r="B6" s="1436"/>
      <c r="C6" s="1030"/>
      <c r="D6" s="1444" t="str">
        <f>'RESUMEN TOTAL'!B17</f>
        <v>REMOZAMIENTO DE EDIFICACIONES ESCOLARES AFECTADAS POR EL CICLÓN TROPICAL BLAS Y CELIA DEL DEPARTAMENTO DE PETEN '- EODP ANEXA A ESCUELA RURAL MIXTA, EL CRUZADERO, MELCHOR DE MENCOS, PETEN -</v>
      </c>
      <c r="E6" s="1445"/>
      <c r="F6" s="1445"/>
      <c r="G6" s="1445"/>
      <c r="H6" s="1445"/>
      <c r="I6" s="1446"/>
      <c r="J6" s="1031"/>
      <c r="K6" s="1448"/>
      <c r="L6" s="1021"/>
      <c r="M6" s="1021"/>
      <c r="N6" s="1025"/>
      <c r="O6" s="1026"/>
      <c r="P6" s="1128"/>
    </row>
    <row r="7" spans="1:17" ht="17.25" thickBot="1" x14ac:dyDescent="0.35">
      <c r="A7" s="1029"/>
      <c r="B7" s="1437"/>
      <c r="C7" s="1030"/>
      <c r="D7" s="1450"/>
      <c r="E7" s="1451"/>
      <c r="F7" s="1451"/>
      <c r="G7" s="1451"/>
      <c r="H7" s="1451"/>
      <c r="I7" s="1452"/>
      <c r="J7" s="1031"/>
      <c r="K7" s="1449"/>
      <c r="L7" s="1021"/>
      <c r="M7" s="1021"/>
      <c r="N7" s="1025"/>
      <c r="O7" s="1026"/>
      <c r="P7" s="1128"/>
    </row>
    <row r="8" spans="1:17" ht="17.25" thickBot="1" x14ac:dyDescent="0.35">
      <c r="A8" s="1020"/>
      <c r="B8" s="1022"/>
      <c r="C8" s="1021"/>
      <c r="D8" s="1021"/>
      <c r="E8" s="1022"/>
      <c r="F8" s="1022"/>
      <c r="G8" s="1023"/>
      <c r="H8" s="1021"/>
      <c r="I8" s="1024"/>
      <c r="J8" s="1024"/>
      <c r="K8" s="1024"/>
      <c r="L8" s="1021"/>
      <c r="M8" s="1021"/>
      <c r="N8" s="1025"/>
      <c r="O8" s="1026"/>
      <c r="P8" s="1128"/>
    </row>
    <row r="9" spans="1:17" s="1037" customFormat="1" ht="24" customHeight="1" thickBot="1" x14ac:dyDescent="0.3">
      <c r="A9" s="1033"/>
      <c r="B9" s="1453" t="s">
        <v>378</v>
      </c>
      <c r="C9" s="1454"/>
      <c r="D9" s="1454"/>
      <c r="E9" s="1454"/>
      <c r="F9" s="1454"/>
      <c r="G9" s="1454"/>
      <c r="H9" s="1454"/>
      <c r="I9" s="1454"/>
      <c r="J9" s="1454"/>
      <c r="K9" s="1455"/>
      <c r="L9" s="1034"/>
      <c r="M9" s="1034"/>
      <c r="N9" s="1035"/>
      <c r="O9" s="1036"/>
      <c r="P9" s="1129"/>
      <c r="Q9" s="1132"/>
    </row>
    <row r="10" spans="1:17" ht="16.5" x14ac:dyDescent="0.3">
      <c r="A10" s="1020"/>
      <c r="B10" s="1022"/>
      <c r="C10" s="1021"/>
      <c r="D10" s="1021"/>
      <c r="E10" s="1022"/>
      <c r="F10" s="1022"/>
      <c r="G10" s="1023"/>
      <c r="H10" s="1021"/>
      <c r="I10" s="1024"/>
      <c r="J10" s="1024"/>
      <c r="K10" s="1024"/>
      <c r="L10" s="1021"/>
      <c r="M10" s="1021"/>
      <c r="N10" s="1025"/>
      <c r="O10" s="1026"/>
      <c r="P10" s="1128"/>
    </row>
    <row r="11" spans="1:17" ht="16.5" x14ac:dyDescent="0.3">
      <c r="A11" s="1020"/>
      <c r="B11" s="1105" t="s">
        <v>379</v>
      </c>
      <c r="C11" s="1038"/>
      <c r="D11" s="1414" t="s">
        <v>341</v>
      </c>
      <c r="E11" s="1414"/>
      <c r="F11" s="1414"/>
      <c r="G11" s="1414"/>
      <c r="H11" s="1038"/>
      <c r="I11" s="1039" t="s">
        <v>25</v>
      </c>
      <c r="J11" s="1040"/>
      <c r="K11" s="1039" t="s">
        <v>24</v>
      </c>
      <c r="L11" s="1021"/>
      <c r="M11" s="1021"/>
      <c r="N11" s="1025"/>
      <c r="O11" s="1026"/>
      <c r="P11" s="1128"/>
    </row>
    <row r="12" spans="1:17" s="1037" customFormat="1" ht="30.75" customHeight="1" x14ac:dyDescent="0.25">
      <c r="A12" s="1033"/>
      <c r="B12" s="1074">
        <f>'(01)A. TRABAJO EXTRA.'!B25</f>
        <v>108.04</v>
      </c>
      <c r="C12" s="1034"/>
      <c r="D12" s="1428" t="str">
        <f>'(01)A. TRABAJO EXTRA.'!C25</f>
        <v>TRAZO Y PUENTEADO</v>
      </c>
      <c r="E12" s="1429"/>
      <c r="F12" s="1429"/>
      <c r="G12" s="1429"/>
      <c r="H12" s="1075"/>
      <c r="I12" s="1074">
        <f>'(01)A. TRABAJO EXTRA.'!G25</f>
        <v>18.350000000000001</v>
      </c>
      <c r="J12" s="1076"/>
      <c r="K12" s="1155" t="str">
        <f>'(01)A. TRABAJO EXTRA.'!F25</f>
        <v>ml</v>
      </c>
      <c r="L12" s="1034"/>
      <c r="M12" s="1034"/>
      <c r="N12" s="1035"/>
      <c r="O12" s="1036"/>
      <c r="P12" s="1129"/>
      <c r="Q12" s="1132"/>
    </row>
    <row r="13" spans="1:17" ht="17.25" thickBot="1" x14ac:dyDescent="0.35">
      <c r="A13" s="1020"/>
      <c r="B13" s="1022"/>
      <c r="C13" s="1021"/>
      <c r="D13" s="1021"/>
      <c r="E13" s="1022"/>
      <c r="F13" s="1022"/>
      <c r="G13" s="1023"/>
      <c r="H13" s="1021"/>
      <c r="I13" s="1024"/>
      <c r="J13" s="1024"/>
      <c r="K13" s="1024"/>
      <c r="L13" s="1021"/>
      <c r="M13" s="1021"/>
      <c r="N13" s="1025"/>
      <c r="O13" s="1026"/>
      <c r="P13" s="1128"/>
    </row>
    <row r="14" spans="1:17" ht="17.25" thickBot="1" x14ac:dyDescent="0.35">
      <c r="A14" s="1020"/>
      <c r="B14" s="1389" t="s">
        <v>343</v>
      </c>
      <c r="C14" s="1390"/>
      <c r="D14" s="1390"/>
      <c r="E14" s="1390"/>
      <c r="F14" s="1390"/>
      <c r="G14" s="1391"/>
      <c r="H14" s="1021"/>
      <c r="I14" s="1024"/>
      <c r="J14" s="1024"/>
      <c r="K14" s="1024"/>
      <c r="L14" s="1021"/>
      <c r="M14" s="1021"/>
      <c r="N14" s="1025"/>
      <c r="O14" s="1026"/>
      <c r="P14" s="1128"/>
    </row>
    <row r="15" spans="1:17" ht="16.5" x14ac:dyDescent="0.3">
      <c r="A15" s="1020"/>
      <c r="B15" s="1042" t="s">
        <v>49</v>
      </c>
      <c r="C15" s="1406" t="s">
        <v>341</v>
      </c>
      <c r="D15" s="1407"/>
      <c r="E15" s="1041" t="s">
        <v>380</v>
      </c>
      <c r="F15" s="1042" t="s">
        <v>25</v>
      </c>
      <c r="G15" s="1043" t="s">
        <v>24</v>
      </c>
      <c r="H15" s="1044"/>
      <c r="I15" s="1039" t="s">
        <v>342</v>
      </c>
      <c r="J15" s="1040"/>
      <c r="K15" s="1156" t="s">
        <v>27</v>
      </c>
      <c r="L15" s="1045" t="s">
        <v>381</v>
      </c>
      <c r="M15" s="1021"/>
      <c r="N15" s="1025"/>
      <c r="O15" s="1026"/>
      <c r="P15" s="1128"/>
    </row>
    <row r="16" spans="1:17" ht="16.5" x14ac:dyDescent="0.3">
      <c r="A16" s="1020"/>
      <c r="B16" s="1060">
        <v>1</v>
      </c>
      <c r="C16" s="1411" t="s">
        <v>764</v>
      </c>
      <c r="D16" s="1411"/>
      <c r="E16" s="1046">
        <f>I12*0.03</f>
        <v>0.55049999999999999</v>
      </c>
      <c r="F16" s="1047">
        <f>ROUND(E16/I12,2)</f>
        <v>0.03</v>
      </c>
      <c r="G16" s="1048" t="str">
        <f>IF(C16=0,0,VLOOKUP(C16,Tabla1[],2,FALSE))</f>
        <v>Kit</v>
      </c>
      <c r="H16" s="1049"/>
      <c r="I16" s="1050">
        <f>IF(C16=0,0,VLOOKUP(C16,Tabla1[],3,FALSE))</f>
        <v>450</v>
      </c>
      <c r="J16" s="1051"/>
      <c r="K16" s="1157">
        <f>+F16*I16</f>
        <v>13.5</v>
      </c>
      <c r="L16" s="1052">
        <f>E16*I16</f>
        <v>247.72499999999999</v>
      </c>
      <c r="M16" s="1021"/>
      <c r="N16" s="1025"/>
      <c r="O16" s="1026"/>
      <c r="P16" s="1128"/>
    </row>
    <row r="17" spans="1:16" ht="16.5" x14ac:dyDescent="0.3">
      <c r="A17" s="1020"/>
      <c r="B17" s="1060">
        <v>2</v>
      </c>
      <c r="C17" s="1411" t="s">
        <v>763</v>
      </c>
      <c r="D17" s="1411"/>
      <c r="E17" s="1046">
        <f>I12*0.11</f>
        <v>2.0185</v>
      </c>
      <c r="F17" s="1047">
        <f>ROUND(E17/I12,2)</f>
        <v>0.11</v>
      </c>
      <c r="G17" s="1048" t="str">
        <f>IF(C17=0,0,VLOOKUP(C17,Tabla1[],2,FALSE))</f>
        <v>Saco</v>
      </c>
      <c r="H17" s="1049"/>
      <c r="I17" s="1050">
        <f>IF(C17=0,0,VLOOKUP(C17,Tabla1[],3,FALSE))</f>
        <v>250</v>
      </c>
      <c r="J17" s="1051"/>
      <c r="K17" s="1157">
        <f t="shared" ref="K17:K25" si="0">+F17*I17</f>
        <v>27.5</v>
      </c>
      <c r="L17" s="1052">
        <f t="shared" ref="L17:L25" si="1">E17*I17</f>
        <v>504.625</v>
      </c>
      <c r="M17" s="1021"/>
      <c r="N17" s="1025"/>
      <c r="O17" s="1026"/>
      <c r="P17" s="1128"/>
    </row>
    <row r="18" spans="1:16" ht="16.5" x14ac:dyDescent="0.3">
      <c r="A18" s="1020"/>
      <c r="B18" s="1060">
        <v>3</v>
      </c>
      <c r="C18" s="1411" t="s">
        <v>765</v>
      </c>
      <c r="D18" s="1411"/>
      <c r="E18" s="1046">
        <f>I12*0.1</f>
        <v>1.8350000000000002</v>
      </c>
      <c r="F18" s="1047">
        <f>ROUND(E18/I12,2)</f>
        <v>0.1</v>
      </c>
      <c r="G18" s="1048" t="str">
        <f>IF(C18=0,0,VLOOKUP(C18,Tabla1[],2,FALSE))</f>
        <v>Unidad</v>
      </c>
      <c r="H18" s="1049"/>
      <c r="I18" s="1050">
        <f>IF(C18=0,0,VLOOKUP(C18,Tabla1[],3,FALSE))</f>
        <v>35</v>
      </c>
      <c r="J18" s="1051"/>
      <c r="K18" s="1157">
        <f t="shared" si="0"/>
        <v>3.5</v>
      </c>
      <c r="L18" s="1052">
        <f t="shared" si="1"/>
        <v>64.225000000000009</v>
      </c>
      <c r="M18" s="1021"/>
      <c r="N18" s="1025"/>
      <c r="O18" s="1026"/>
      <c r="P18" s="1128"/>
    </row>
    <row r="19" spans="1:16" ht="16.5" x14ac:dyDescent="0.3">
      <c r="A19" s="1020"/>
      <c r="B19" s="1060">
        <v>4</v>
      </c>
      <c r="C19" s="1411" t="s">
        <v>497</v>
      </c>
      <c r="D19" s="1411"/>
      <c r="E19" s="1046">
        <f>I12*0.02</f>
        <v>0.36700000000000005</v>
      </c>
      <c r="F19" s="1047">
        <f>ROUND(E19/I12,2)</f>
        <v>0.02</v>
      </c>
      <c r="G19" s="1048" t="str">
        <f>IF(C19=0,0,VLOOKUP(C19,Tabla1[],2,FALSE))</f>
        <v>Unidad</v>
      </c>
      <c r="H19" s="1049"/>
      <c r="I19" s="1050">
        <f>IF(C19=0,0,VLOOKUP(C19,Tabla1[],3,FALSE))</f>
        <v>25</v>
      </c>
      <c r="J19" s="1051"/>
      <c r="K19" s="1157">
        <f t="shared" si="0"/>
        <v>0.5</v>
      </c>
      <c r="L19" s="1052">
        <f t="shared" si="1"/>
        <v>9.1750000000000007</v>
      </c>
      <c r="M19" s="1021"/>
      <c r="N19" s="1025"/>
      <c r="O19" s="1026"/>
      <c r="P19" s="1128"/>
    </row>
    <row r="20" spans="1:16" ht="16.5" x14ac:dyDescent="0.3">
      <c r="A20" s="1020"/>
      <c r="B20" s="1060"/>
      <c r="C20" s="1412"/>
      <c r="D20" s="1412"/>
      <c r="E20" s="1046"/>
      <c r="F20" s="1047"/>
      <c r="G20" s="1048"/>
      <c r="H20" s="1049"/>
      <c r="I20" s="1050">
        <f>IF(C20=0,0,VLOOKUP(C20,Tabla1[],3,FALSE))</f>
        <v>0</v>
      </c>
      <c r="J20" s="1051"/>
      <c r="K20" s="1157">
        <f t="shared" si="0"/>
        <v>0</v>
      </c>
      <c r="L20" s="1052">
        <f t="shared" si="1"/>
        <v>0</v>
      </c>
      <c r="M20" s="1021"/>
      <c r="N20" s="1025"/>
      <c r="O20" s="1026"/>
      <c r="P20" s="1128"/>
    </row>
    <row r="21" spans="1:16" ht="16.5" x14ac:dyDescent="0.3">
      <c r="A21" s="1020"/>
      <c r="B21" s="1060"/>
      <c r="C21" s="1412"/>
      <c r="D21" s="1412"/>
      <c r="E21" s="1046"/>
      <c r="F21" s="1053"/>
      <c r="G21" s="1054"/>
      <c r="H21" s="1049"/>
      <c r="I21" s="1050">
        <f>IF(C21=0,0,VLOOKUP(C21,Tabla1[],3,FALSE))</f>
        <v>0</v>
      </c>
      <c r="J21" s="1051"/>
      <c r="K21" s="1157">
        <f t="shared" si="0"/>
        <v>0</v>
      </c>
      <c r="L21" s="1052">
        <f t="shared" si="1"/>
        <v>0</v>
      </c>
      <c r="M21" s="1021"/>
      <c r="N21" s="1025"/>
      <c r="O21" s="1026"/>
      <c r="P21" s="1128"/>
    </row>
    <row r="22" spans="1:16" ht="16.5" x14ac:dyDescent="0.3">
      <c r="A22" s="1020"/>
      <c r="B22" s="1060"/>
      <c r="C22" s="1412"/>
      <c r="D22" s="1412"/>
      <c r="E22" s="1046"/>
      <c r="F22" s="1053"/>
      <c r="G22" s="1054"/>
      <c r="H22" s="1049"/>
      <c r="I22" s="1050">
        <f>IF(C22=0,0,VLOOKUP(C22,Tabla1[],3,FALSE))</f>
        <v>0</v>
      </c>
      <c r="J22" s="1051"/>
      <c r="K22" s="1157">
        <f t="shared" si="0"/>
        <v>0</v>
      </c>
      <c r="L22" s="1052">
        <f t="shared" si="1"/>
        <v>0</v>
      </c>
      <c r="M22" s="1021"/>
      <c r="N22" s="1025"/>
      <c r="O22" s="1026"/>
      <c r="P22" s="1128"/>
    </row>
    <row r="23" spans="1:16" ht="16.5" x14ac:dyDescent="0.3">
      <c r="A23" s="1020"/>
      <c r="B23" s="1060"/>
      <c r="C23" s="1412"/>
      <c r="D23" s="1412"/>
      <c r="E23" s="1046"/>
      <c r="F23" s="1053"/>
      <c r="G23" s="1054"/>
      <c r="H23" s="1049"/>
      <c r="I23" s="1050">
        <f>IF(C23=0,0,VLOOKUP(C23,Tabla1[],3,FALSE))</f>
        <v>0</v>
      </c>
      <c r="J23" s="1051"/>
      <c r="K23" s="1157">
        <f t="shared" si="0"/>
        <v>0</v>
      </c>
      <c r="L23" s="1052">
        <f t="shared" si="1"/>
        <v>0</v>
      </c>
      <c r="M23" s="1021"/>
      <c r="N23" s="1025"/>
      <c r="O23" s="1026"/>
      <c r="P23" s="1128"/>
    </row>
    <row r="24" spans="1:16" ht="16.5" x14ac:dyDescent="0.3">
      <c r="A24" s="1020"/>
      <c r="B24" s="1060"/>
      <c r="C24" s="1412"/>
      <c r="D24" s="1412"/>
      <c r="E24" s="1046"/>
      <c r="F24" s="1053"/>
      <c r="G24" s="1054"/>
      <c r="H24" s="1049"/>
      <c r="I24" s="1050">
        <f>IF(C24=0,0,VLOOKUP(C24,Tabla1[],3,FALSE))</f>
        <v>0</v>
      </c>
      <c r="J24" s="1051"/>
      <c r="K24" s="1157">
        <f t="shared" si="0"/>
        <v>0</v>
      </c>
      <c r="L24" s="1052">
        <f t="shared" si="1"/>
        <v>0</v>
      </c>
      <c r="M24" s="1021"/>
      <c r="N24" s="1025"/>
      <c r="O24" s="1026"/>
      <c r="P24" s="1128"/>
    </row>
    <row r="25" spans="1:16" ht="16.5" x14ac:dyDescent="0.3">
      <c r="A25" s="1020"/>
      <c r="B25" s="1060"/>
      <c r="C25" s="1412"/>
      <c r="D25" s="1412"/>
      <c r="E25" s="1046"/>
      <c r="F25" s="1053"/>
      <c r="G25" s="1054"/>
      <c r="H25" s="1049"/>
      <c r="I25" s="1050">
        <f>IF(C25=0,0,VLOOKUP(C25,Tabla1[],3,FALSE))</f>
        <v>0</v>
      </c>
      <c r="J25" s="1051"/>
      <c r="K25" s="1157">
        <f t="shared" si="0"/>
        <v>0</v>
      </c>
      <c r="L25" s="1052">
        <f t="shared" si="1"/>
        <v>0</v>
      </c>
      <c r="M25" s="1021"/>
      <c r="N25" s="1025"/>
      <c r="O25" s="1026"/>
      <c r="P25" s="1128"/>
    </row>
    <row r="26" spans="1:16" ht="17.25" thickBot="1" x14ac:dyDescent="0.35">
      <c r="A26" s="1020"/>
      <c r="B26" s="1022"/>
      <c r="C26" s="1021"/>
      <c r="D26" s="1021"/>
      <c r="E26" s="1022"/>
      <c r="F26" s="1022"/>
      <c r="G26" s="1023"/>
      <c r="H26" s="1021"/>
      <c r="I26" s="1024"/>
      <c r="J26" s="1024"/>
      <c r="K26" s="1024"/>
      <c r="L26" s="1021"/>
      <c r="M26" s="1021"/>
      <c r="N26" s="1025"/>
      <c r="O26" s="1026"/>
      <c r="P26" s="1128"/>
    </row>
    <row r="27" spans="1:16" ht="17.25" thickBot="1" x14ac:dyDescent="0.35">
      <c r="A27" s="1020"/>
      <c r="B27" s="1022"/>
      <c r="C27" s="1021"/>
      <c r="D27" s="1021"/>
      <c r="E27" s="1022"/>
      <c r="F27" s="1408" t="s">
        <v>344</v>
      </c>
      <c r="G27" s="1409"/>
      <c r="H27" s="1409"/>
      <c r="I27" s="1410"/>
      <c r="J27" s="1024"/>
      <c r="K27" s="1158">
        <f>+SUM(K16:K25)</f>
        <v>45</v>
      </c>
      <c r="L27" s="1055">
        <f>+SUM(L16:L25)</f>
        <v>825.75</v>
      </c>
      <c r="M27" s="1021"/>
      <c r="N27" s="1025"/>
      <c r="O27" s="1026"/>
      <c r="P27" s="1128"/>
    </row>
    <row r="28" spans="1:16" ht="17.25" thickBot="1" x14ac:dyDescent="0.35">
      <c r="A28" s="1020"/>
      <c r="B28" s="1022"/>
      <c r="C28" s="1021"/>
      <c r="D28" s="1021"/>
      <c r="E28" s="1022"/>
      <c r="F28" s="1022"/>
      <c r="G28" s="1023"/>
      <c r="H28" s="1021"/>
      <c r="I28" s="1024"/>
      <c r="J28" s="1024"/>
      <c r="K28" s="1024"/>
      <c r="L28" s="1021"/>
      <c r="M28" s="1021"/>
      <c r="N28" s="1025"/>
      <c r="O28" s="1026"/>
      <c r="P28" s="1128"/>
    </row>
    <row r="29" spans="1:16" ht="17.25" thickBot="1" x14ac:dyDescent="0.35">
      <c r="A29" s="1020"/>
      <c r="B29" s="1389" t="s">
        <v>382</v>
      </c>
      <c r="C29" s="1390"/>
      <c r="D29" s="1390"/>
      <c r="E29" s="1390"/>
      <c r="F29" s="1390"/>
      <c r="G29" s="1391"/>
      <c r="H29" s="1021"/>
      <c r="I29" s="1024"/>
      <c r="J29" s="1024"/>
      <c r="K29" s="1024"/>
      <c r="L29" s="1021"/>
      <c r="M29" s="1021"/>
      <c r="N29" s="1025"/>
      <c r="O29" s="1026"/>
      <c r="P29" s="1128"/>
    </row>
    <row r="30" spans="1:16" ht="16.5" x14ac:dyDescent="0.3">
      <c r="A30" s="1020"/>
      <c r="B30" s="1056" t="s">
        <v>49</v>
      </c>
      <c r="C30" s="1392" t="s">
        <v>341</v>
      </c>
      <c r="D30" s="1393"/>
      <c r="E30" s="1041" t="s">
        <v>380</v>
      </c>
      <c r="F30" s="1056" t="s">
        <v>25</v>
      </c>
      <c r="G30" s="1043" t="s">
        <v>24</v>
      </c>
      <c r="H30" s="1038"/>
      <c r="I30" s="1039" t="s">
        <v>342</v>
      </c>
      <c r="J30" s="1040"/>
      <c r="K30" s="1039" t="s">
        <v>27</v>
      </c>
      <c r="L30" s="1045" t="s">
        <v>381</v>
      </c>
      <c r="M30" s="1021"/>
      <c r="N30" s="1025"/>
      <c r="O30" s="1026"/>
      <c r="P30" s="1128"/>
    </row>
    <row r="31" spans="1:16" ht="16.5" x14ac:dyDescent="0.3">
      <c r="A31" s="1020"/>
      <c r="B31" s="1053"/>
      <c r="C31" s="1384"/>
      <c r="D31" s="1385"/>
      <c r="E31" s="1057"/>
      <c r="F31" s="1053"/>
      <c r="G31" s="1054"/>
      <c r="H31" s="1021"/>
      <c r="I31" s="1050">
        <f>IF(C31=0,0,VLOOKUP(C31,Tabla2[],3,FALSE))</f>
        <v>0</v>
      </c>
      <c r="J31" s="1024"/>
      <c r="K31" s="1157">
        <f>+F31*I31</f>
        <v>0</v>
      </c>
      <c r="L31" s="1052">
        <f>E31*I31</f>
        <v>0</v>
      </c>
      <c r="M31" s="1021"/>
      <c r="N31" s="1025"/>
      <c r="O31" s="1026"/>
      <c r="P31" s="1128"/>
    </row>
    <row r="32" spans="1:16" ht="16.5" x14ac:dyDescent="0.3">
      <c r="A32" s="1020"/>
      <c r="B32" s="1053"/>
      <c r="C32" s="1058"/>
      <c r="D32" s="1059"/>
      <c r="E32" s="1057"/>
      <c r="F32" s="1053"/>
      <c r="G32" s="1054"/>
      <c r="H32" s="1021"/>
      <c r="I32" s="1050">
        <f>IF(C32=0,0,VLOOKUP(C32,Tabla2[],3,FALSE))</f>
        <v>0</v>
      </c>
      <c r="J32" s="1024"/>
      <c r="K32" s="1157">
        <f t="shared" ref="K32:K34" si="2">+F32*I32</f>
        <v>0</v>
      </c>
      <c r="L32" s="1052">
        <f t="shared" ref="L32:L34" si="3">E32*I32</f>
        <v>0</v>
      </c>
      <c r="M32" s="1021"/>
      <c r="N32" s="1025"/>
      <c r="O32" s="1026"/>
      <c r="P32" s="1128"/>
    </row>
    <row r="33" spans="1:16" ht="16.5" x14ac:dyDescent="0.3">
      <c r="A33" s="1020"/>
      <c r="B33" s="1053"/>
      <c r="C33" s="1058"/>
      <c r="D33" s="1059"/>
      <c r="E33" s="1057"/>
      <c r="F33" s="1053"/>
      <c r="G33" s="1054"/>
      <c r="H33" s="1021"/>
      <c r="I33" s="1050">
        <f>IF(C33=0,0,VLOOKUP(C33,Tabla2[],3,FALSE))</f>
        <v>0</v>
      </c>
      <c r="J33" s="1024"/>
      <c r="K33" s="1157">
        <f t="shared" si="2"/>
        <v>0</v>
      </c>
      <c r="L33" s="1052">
        <f t="shared" si="3"/>
        <v>0</v>
      </c>
      <c r="M33" s="1021"/>
      <c r="N33" s="1025"/>
      <c r="O33" s="1026"/>
      <c r="P33" s="1128"/>
    </row>
    <row r="34" spans="1:16" ht="16.5" x14ac:dyDescent="0.3">
      <c r="A34" s="1020"/>
      <c r="B34" s="1053"/>
      <c r="C34" s="1384"/>
      <c r="D34" s="1385"/>
      <c r="E34" s="1057"/>
      <c r="F34" s="1053"/>
      <c r="G34" s="1054"/>
      <c r="H34" s="1021"/>
      <c r="I34" s="1050">
        <f>IF(C34=0,0,VLOOKUP(C34,Tabla2[],3,FALSE))</f>
        <v>0</v>
      </c>
      <c r="J34" s="1024"/>
      <c r="K34" s="1157">
        <f t="shared" si="2"/>
        <v>0</v>
      </c>
      <c r="L34" s="1052">
        <f t="shared" si="3"/>
        <v>0</v>
      </c>
      <c r="M34" s="1021"/>
      <c r="N34" s="1025"/>
      <c r="O34" s="1026"/>
      <c r="P34" s="1128"/>
    </row>
    <row r="35" spans="1:16" ht="17.25" thickBot="1" x14ac:dyDescent="0.35">
      <c r="A35" s="1020"/>
      <c r="B35" s="1022"/>
      <c r="C35" s="1021"/>
      <c r="D35" s="1021"/>
      <c r="E35" s="1022"/>
      <c r="F35" s="1022"/>
      <c r="G35" s="1023"/>
      <c r="H35" s="1021"/>
      <c r="I35" s="1024"/>
      <c r="J35" s="1024"/>
      <c r="K35" s="1024"/>
      <c r="L35" s="1021"/>
      <c r="M35" s="1021"/>
      <c r="N35" s="1025"/>
      <c r="O35" s="1026"/>
      <c r="P35" s="1128"/>
    </row>
    <row r="36" spans="1:16" ht="17.25" thickBot="1" x14ac:dyDescent="0.35">
      <c r="A36" s="1020"/>
      <c r="B36" s="1022"/>
      <c r="C36" s="1021"/>
      <c r="D36" s="1021"/>
      <c r="E36" s="1022"/>
      <c r="F36" s="1408" t="s">
        <v>387</v>
      </c>
      <c r="G36" s="1409"/>
      <c r="H36" s="1409"/>
      <c r="I36" s="1410"/>
      <c r="J36" s="1024"/>
      <c r="K36" s="1158">
        <f>+SUM(K31:K34)</f>
        <v>0</v>
      </c>
      <c r="L36" s="1055">
        <f>+SUM(L31:L34)</f>
        <v>0</v>
      </c>
      <c r="M36" s="1021"/>
      <c r="N36" s="1025"/>
      <c r="O36" s="1026"/>
      <c r="P36" s="1128"/>
    </row>
    <row r="37" spans="1:16" ht="17.25" thickBot="1" x14ac:dyDescent="0.35">
      <c r="A37" s="1020"/>
      <c r="B37" s="1022"/>
      <c r="C37" s="1021"/>
      <c r="D37" s="1021"/>
      <c r="E37" s="1022"/>
      <c r="F37" s="1022"/>
      <c r="G37" s="1023"/>
      <c r="H37" s="1021"/>
      <c r="I37" s="1024"/>
      <c r="J37" s="1024"/>
      <c r="K37" s="1024"/>
      <c r="L37" s="1021"/>
      <c r="M37" s="1021"/>
      <c r="N37" s="1025"/>
      <c r="O37" s="1026"/>
      <c r="P37" s="1128"/>
    </row>
    <row r="38" spans="1:16" ht="17.25" thickBot="1" x14ac:dyDescent="0.35">
      <c r="A38" s="1020"/>
      <c r="B38" s="1389" t="s">
        <v>345</v>
      </c>
      <c r="C38" s="1390"/>
      <c r="D38" s="1390"/>
      <c r="E38" s="1390"/>
      <c r="F38" s="1390"/>
      <c r="G38" s="1391"/>
      <c r="H38" s="1021"/>
      <c r="I38" s="1024"/>
      <c r="J38" s="1024"/>
      <c r="K38" s="1024"/>
      <c r="L38" s="1021"/>
      <c r="M38" s="1021"/>
      <c r="N38" s="1025"/>
      <c r="O38" s="1026"/>
      <c r="P38" s="1128"/>
    </row>
    <row r="39" spans="1:16" ht="16.5" x14ac:dyDescent="0.3">
      <c r="A39" s="1020"/>
      <c r="B39" s="1056" t="s">
        <v>49</v>
      </c>
      <c r="C39" s="1392" t="s">
        <v>341</v>
      </c>
      <c r="D39" s="1393"/>
      <c r="E39" s="1041" t="s">
        <v>380</v>
      </c>
      <c r="F39" s="1056" t="s">
        <v>25</v>
      </c>
      <c r="G39" s="1043" t="s">
        <v>24</v>
      </c>
      <c r="H39" s="1038"/>
      <c r="I39" s="1039" t="s">
        <v>342</v>
      </c>
      <c r="J39" s="1040"/>
      <c r="K39" s="1039" t="s">
        <v>27</v>
      </c>
      <c r="L39" s="1045" t="s">
        <v>381</v>
      </c>
      <c r="M39" s="1021"/>
      <c r="N39" s="1025"/>
      <c r="O39" s="1026"/>
      <c r="P39" s="1128"/>
    </row>
    <row r="40" spans="1:16" ht="16.5" x14ac:dyDescent="0.3">
      <c r="A40" s="1020"/>
      <c r="B40" s="1060">
        <v>1</v>
      </c>
      <c r="C40" s="1411" t="s">
        <v>767</v>
      </c>
      <c r="D40" s="1411"/>
      <c r="E40" s="1046">
        <f>I12</f>
        <v>18.350000000000001</v>
      </c>
      <c r="F40" s="1047">
        <f>ROUND(E40/I12,2)</f>
        <v>1</v>
      </c>
      <c r="G40" s="1048" t="str">
        <f>IF(C40=0,0,VLOOKUP(C40,Tabla2[],2,FALSE))</f>
        <v>ml</v>
      </c>
      <c r="H40" s="1049"/>
      <c r="I40" s="1050">
        <f>IF(C40=0,0,VLOOKUP(C40,Tabla2[],3,FALSE))</f>
        <v>50</v>
      </c>
      <c r="J40" s="1024"/>
      <c r="K40" s="1157">
        <f>+F40*I40</f>
        <v>50</v>
      </c>
      <c r="L40" s="1052">
        <f>E40*I40</f>
        <v>917.50000000000011</v>
      </c>
      <c r="M40" s="1021"/>
      <c r="N40" s="1025"/>
      <c r="O40" s="1026"/>
      <c r="P40" s="1128"/>
    </row>
    <row r="41" spans="1:16" ht="16.5" x14ac:dyDescent="0.3">
      <c r="A41" s="1020"/>
      <c r="B41" s="1060">
        <v>2</v>
      </c>
      <c r="C41" s="1411" t="s">
        <v>766</v>
      </c>
      <c r="D41" s="1411"/>
      <c r="E41" s="1046">
        <f>I12</f>
        <v>18.350000000000001</v>
      </c>
      <c r="F41" s="1047">
        <f>ROUND(E41/I12,2)</f>
        <v>1</v>
      </c>
      <c r="G41" s="1048" t="str">
        <f>IF(C41=0,0,VLOOKUP(C41,Tabla2[],2,FALSE))</f>
        <v>ml</v>
      </c>
      <c r="H41" s="1021"/>
      <c r="I41" s="1050">
        <f>IF(C41=0,0,VLOOKUP(C41,Tabla2[],3,FALSE))</f>
        <v>5</v>
      </c>
      <c r="J41" s="1024"/>
      <c r="K41" s="1157">
        <f>+F41*I41</f>
        <v>5</v>
      </c>
      <c r="L41" s="1052">
        <f t="shared" ref="L41:L42" si="4">E41*I41</f>
        <v>91.75</v>
      </c>
      <c r="M41" s="1021"/>
      <c r="N41" s="1025"/>
      <c r="O41" s="1026"/>
      <c r="P41" s="1128"/>
    </row>
    <row r="42" spans="1:16" ht="16.5" x14ac:dyDescent="0.3">
      <c r="A42" s="1020"/>
      <c r="B42" s="1060"/>
      <c r="C42" s="1412"/>
      <c r="D42" s="1412"/>
      <c r="E42" s="1046"/>
      <c r="F42" s="1053"/>
      <c r="G42" s="1048"/>
      <c r="H42" s="1021"/>
      <c r="I42" s="1050">
        <f>IF(C42=0,0,VLOOKUP(C42,Tabla2[],3,FALSE))</f>
        <v>0</v>
      </c>
      <c r="J42" s="1024"/>
      <c r="K42" s="1157">
        <f t="shared" ref="K42" si="5">+F42*I42</f>
        <v>0</v>
      </c>
      <c r="L42" s="1052">
        <f t="shared" si="4"/>
        <v>0</v>
      </c>
      <c r="M42" s="1021"/>
      <c r="N42" s="1025"/>
      <c r="O42" s="1026"/>
      <c r="P42" s="1128"/>
    </row>
    <row r="43" spans="1:16" ht="17.25" thickBot="1" x14ac:dyDescent="0.35">
      <c r="A43" s="1020"/>
      <c r="B43" s="1022"/>
      <c r="C43" s="1021"/>
      <c r="D43" s="1021"/>
      <c r="E43" s="1022"/>
      <c r="F43" s="1022"/>
      <c r="G43" s="1023"/>
      <c r="H43" s="1021"/>
      <c r="I43" s="1024"/>
      <c r="J43" s="1024"/>
      <c r="K43" s="1024"/>
      <c r="L43" s="1021"/>
      <c r="M43" s="1021"/>
      <c r="N43" s="1025"/>
      <c r="O43" s="1026"/>
      <c r="P43" s="1128"/>
    </row>
    <row r="44" spans="1:16" ht="17.25" thickBot="1" x14ac:dyDescent="0.35">
      <c r="A44" s="1020"/>
      <c r="B44" s="1022"/>
      <c r="C44" s="1021"/>
      <c r="D44" s="1021"/>
      <c r="E44" s="1022"/>
      <c r="F44" s="1408" t="s">
        <v>346</v>
      </c>
      <c r="G44" s="1409"/>
      <c r="H44" s="1409"/>
      <c r="I44" s="1410"/>
      <c r="J44" s="1024"/>
      <c r="K44" s="1158">
        <f>+SUM(K40:K42)</f>
        <v>55</v>
      </c>
      <c r="L44" s="1055">
        <f>+SUM(L40:L42)</f>
        <v>1009.2500000000001</v>
      </c>
      <c r="M44" s="1021"/>
      <c r="N44" s="1025"/>
      <c r="O44" s="1026"/>
      <c r="P44" s="1128"/>
    </row>
    <row r="45" spans="1:16" ht="16.5" x14ac:dyDescent="0.3">
      <c r="A45" s="1020"/>
      <c r="B45" s="1022"/>
      <c r="C45" s="1021"/>
      <c r="D45" s="1021"/>
      <c r="E45" s="1022"/>
      <c r="F45" s="1022"/>
      <c r="G45" s="1023"/>
      <c r="H45" s="1021"/>
      <c r="I45" s="1024"/>
      <c r="J45" s="1024"/>
      <c r="K45" s="1024"/>
      <c r="L45" s="1021"/>
      <c r="M45" s="1021"/>
      <c r="N45" s="1025"/>
      <c r="O45" s="1026"/>
      <c r="P45" s="1128"/>
    </row>
    <row r="46" spans="1:16" ht="15" customHeight="1" thickBot="1" x14ac:dyDescent="0.35">
      <c r="A46" s="1020"/>
      <c r="B46" s="1022"/>
      <c r="C46" s="1021"/>
      <c r="D46" s="1021"/>
      <c r="E46" s="1022"/>
      <c r="F46" s="1022"/>
      <c r="G46" s="1023"/>
      <c r="H46" s="1021"/>
      <c r="I46" s="1024"/>
      <c r="J46" s="1024"/>
      <c r="K46" s="1024"/>
      <c r="L46" s="1021"/>
      <c r="M46" s="1021"/>
      <c r="N46" s="1025"/>
      <c r="O46" s="1026"/>
      <c r="P46" s="1128"/>
    </row>
    <row r="47" spans="1:16" ht="17.25" thickBot="1" x14ac:dyDescent="0.35">
      <c r="A47" s="1020"/>
      <c r="B47" s="1022"/>
      <c r="C47" s="1021"/>
      <c r="D47" s="1021"/>
      <c r="E47" s="1022"/>
      <c r="F47" s="1408" t="s">
        <v>388</v>
      </c>
      <c r="G47" s="1409"/>
      <c r="H47" s="1409"/>
      <c r="I47" s="1410"/>
      <c r="J47" s="1024"/>
      <c r="K47" s="1158">
        <f>(+K27+K36+K44)</f>
        <v>100</v>
      </c>
      <c r="L47" s="1055">
        <f>(+L27+L36+L44)</f>
        <v>1835</v>
      </c>
      <c r="M47" s="1021"/>
      <c r="N47" s="1065"/>
      <c r="O47" s="1066"/>
      <c r="P47" s="1130"/>
    </row>
    <row r="48" spans="1:16" ht="7.5" customHeight="1" thickBot="1" x14ac:dyDescent="0.35">
      <c r="A48" s="1020"/>
      <c r="B48" s="1022"/>
      <c r="C48" s="1021"/>
      <c r="D48" s="1021"/>
      <c r="E48" s="1022"/>
      <c r="F48" s="1022"/>
      <c r="G48" s="1023"/>
      <c r="H48" s="1021"/>
      <c r="I48" s="1024"/>
      <c r="J48" s="1024"/>
      <c r="K48" s="1024"/>
      <c r="L48" s="1021"/>
      <c r="M48" s="1021"/>
      <c r="N48" s="1065"/>
      <c r="O48" s="1067"/>
      <c r="P48" s="1130"/>
    </row>
    <row r="49" spans="1:17" ht="17.25" thickBot="1" x14ac:dyDescent="0.35">
      <c r="A49" s="1020"/>
      <c r="B49" s="1022"/>
      <c r="C49" s="1021"/>
      <c r="D49" s="1021"/>
      <c r="E49" s="1022"/>
      <c r="F49" s="1408" t="s">
        <v>384</v>
      </c>
      <c r="G49" s="1409"/>
      <c r="H49" s="1409"/>
      <c r="I49" s="1410"/>
      <c r="J49" s="1024"/>
      <c r="K49" s="1158">
        <f>K47*$N$2</f>
        <v>40</v>
      </c>
      <c r="L49" s="1055">
        <f>L47*$N$2</f>
        <v>734</v>
      </c>
      <c r="M49" s="1021"/>
      <c r="N49" s="1025"/>
      <c r="O49" s="1026"/>
      <c r="P49" s="1128"/>
    </row>
    <row r="50" spans="1:17" ht="7.5" customHeight="1" thickBot="1" x14ac:dyDescent="0.35">
      <c r="A50" s="1020"/>
      <c r="B50" s="1022"/>
      <c r="C50" s="1021"/>
      <c r="D50" s="1021"/>
      <c r="E50" s="1022"/>
      <c r="F50" s="1022"/>
      <c r="G50" s="1023"/>
      <c r="H50" s="1021"/>
      <c r="I50" s="1024"/>
      <c r="J50" s="1024"/>
      <c r="K50" s="1024"/>
      <c r="L50" s="1021"/>
      <c r="M50" s="1021"/>
      <c r="N50" s="1025"/>
      <c r="O50" s="1026"/>
      <c r="P50" s="1128"/>
    </row>
    <row r="51" spans="1:17" ht="17.25" thickBot="1" x14ac:dyDescent="0.35">
      <c r="A51" s="1020"/>
      <c r="B51" s="1022"/>
      <c r="C51" s="1021"/>
      <c r="D51" s="1021"/>
      <c r="E51" s="1022"/>
      <c r="F51" s="1408" t="s">
        <v>385</v>
      </c>
      <c r="G51" s="1409"/>
      <c r="H51" s="1409"/>
      <c r="I51" s="1410"/>
      <c r="J51" s="1024"/>
      <c r="K51" s="1158">
        <f>+K47+K49</f>
        <v>140</v>
      </c>
      <c r="L51" s="1055">
        <f>+L47+L49</f>
        <v>2569</v>
      </c>
      <c r="M51" s="1021"/>
      <c r="N51" s="1025"/>
      <c r="O51" s="1026"/>
      <c r="P51" s="1128"/>
    </row>
    <row r="52" spans="1:17" ht="17.25" thickBot="1" x14ac:dyDescent="0.35">
      <c r="A52" s="1020"/>
      <c r="B52" s="1022"/>
      <c r="C52" s="1021"/>
      <c r="D52" s="1021"/>
      <c r="E52" s="1022"/>
      <c r="F52" s="1061"/>
      <c r="G52" s="1062"/>
      <c r="H52" s="1063"/>
      <c r="I52" s="1064"/>
      <c r="J52" s="1024"/>
      <c r="K52" s="1159"/>
      <c r="L52" s="1068">
        <f>L51/I12</f>
        <v>140</v>
      </c>
      <c r="M52" s="1069">
        <f>(K51-L52)*I12</f>
        <v>0</v>
      </c>
      <c r="N52" s="1025"/>
      <c r="O52" s="1026"/>
      <c r="P52" s="1128"/>
    </row>
    <row r="53" spans="1:17" ht="16.5" x14ac:dyDescent="0.3">
      <c r="A53" s="1020"/>
      <c r="B53" s="1106"/>
      <c r="C53" s="1073"/>
      <c r="D53" s="1073"/>
      <c r="E53" s="1022"/>
      <c r="F53" s="1022"/>
      <c r="G53" s="1023"/>
      <c r="H53" s="1021"/>
      <c r="I53" s="1024"/>
      <c r="J53" s="1024"/>
      <c r="K53" s="1024"/>
      <c r="L53" s="1021"/>
      <c r="M53" s="1021"/>
      <c r="N53" s="1025"/>
      <c r="O53" s="1026"/>
      <c r="P53" s="1128"/>
    </row>
    <row r="54" spans="1:17" ht="16.5" x14ac:dyDescent="0.3">
      <c r="A54" s="1020"/>
      <c r="B54" s="1106"/>
      <c r="C54" s="1152"/>
      <c r="D54" s="1152"/>
      <c r="E54" s="1022"/>
      <c r="F54" s="1022"/>
      <c r="G54" s="1023"/>
      <c r="H54" s="1021"/>
      <c r="I54" s="1024"/>
      <c r="J54" s="1024"/>
      <c r="K54" s="1024"/>
      <c r="L54" s="1021"/>
      <c r="M54" s="1021"/>
      <c r="N54" s="1025"/>
      <c r="O54" s="1026"/>
      <c r="P54" s="1128"/>
    </row>
    <row r="55" spans="1:17" ht="16.5" x14ac:dyDescent="0.3">
      <c r="A55" s="1020"/>
      <c r="B55" s="1105" t="s">
        <v>379</v>
      </c>
      <c r="C55" s="1038"/>
      <c r="D55" s="1414" t="s">
        <v>341</v>
      </c>
      <c r="E55" s="1414"/>
      <c r="F55" s="1414"/>
      <c r="G55" s="1414"/>
      <c r="H55" s="1038"/>
      <c r="I55" s="1039" t="s">
        <v>25</v>
      </c>
      <c r="J55" s="1040"/>
      <c r="K55" s="1039" t="s">
        <v>24</v>
      </c>
      <c r="L55" s="1021"/>
      <c r="M55" s="1021"/>
      <c r="N55" s="1025"/>
      <c r="O55" s="1026"/>
      <c r="P55" s="1128"/>
    </row>
    <row r="56" spans="1:17" s="1037" customFormat="1" ht="30.75" customHeight="1" x14ac:dyDescent="0.25">
      <c r="A56" s="1033"/>
      <c r="B56" s="1074">
        <f>'(01)A. TRABAJO EXTRA.'!B29</f>
        <v>114.04</v>
      </c>
      <c r="C56" s="1034"/>
      <c r="D56" s="1428" t="str">
        <f>'(01)A. TRABAJO EXTRA.'!C29</f>
        <v>DESMONTAJE DE ESTRUCTURA Y CUBIERTA DE TECHO</v>
      </c>
      <c r="E56" s="1429"/>
      <c r="F56" s="1429"/>
      <c r="G56" s="1429"/>
      <c r="H56" s="1075"/>
      <c r="I56" s="1074">
        <f>'(01)A. TRABAJO EXTRA.'!G29</f>
        <v>30</v>
      </c>
      <c r="J56" s="1076"/>
      <c r="K56" s="1155" t="str">
        <f>'(01)A. TRABAJO EXTRA.'!F29</f>
        <v>m²</v>
      </c>
      <c r="L56" s="1034"/>
      <c r="M56" s="1034"/>
      <c r="N56" s="1035"/>
      <c r="O56" s="1036"/>
      <c r="P56" s="1129"/>
      <c r="Q56" s="1132"/>
    </row>
    <row r="57" spans="1:17" ht="17.25" thickBot="1" x14ac:dyDescent="0.35">
      <c r="A57" s="1020"/>
      <c r="B57" s="1022"/>
      <c r="C57" s="1021"/>
      <c r="D57" s="1021"/>
      <c r="E57" s="1022"/>
      <c r="F57" s="1022"/>
      <c r="G57" s="1023"/>
      <c r="H57" s="1021"/>
      <c r="I57" s="1024"/>
      <c r="J57" s="1024"/>
      <c r="K57" s="1024"/>
      <c r="L57" s="1021"/>
      <c r="M57" s="1021"/>
      <c r="N57" s="1025"/>
      <c r="O57" s="1026"/>
      <c r="P57" s="1128"/>
    </row>
    <row r="58" spans="1:17" ht="17.25" thickBot="1" x14ac:dyDescent="0.35">
      <c r="A58" s="1020"/>
      <c r="B58" s="1389" t="s">
        <v>343</v>
      </c>
      <c r="C58" s="1390"/>
      <c r="D58" s="1390"/>
      <c r="E58" s="1390"/>
      <c r="F58" s="1390"/>
      <c r="G58" s="1391"/>
      <c r="H58" s="1021"/>
      <c r="I58" s="1024"/>
      <c r="J58" s="1024"/>
      <c r="K58" s="1024"/>
      <c r="L58" s="1021"/>
      <c r="M58" s="1021"/>
      <c r="N58" s="1025"/>
      <c r="O58" s="1026"/>
      <c r="P58" s="1128"/>
    </row>
    <row r="59" spans="1:17" ht="16.5" x14ac:dyDescent="0.3">
      <c r="A59" s="1020"/>
      <c r="B59" s="1042" t="s">
        <v>49</v>
      </c>
      <c r="C59" s="1406" t="s">
        <v>341</v>
      </c>
      <c r="D59" s="1407"/>
      <c r="E59" s="1041" t="s">
        <v>380</v>
      </c>
      <c r="F59" s="1042" t="s">
        <v>25</v>
      </c>
      <c r="G59" s="1043" t="s">
        <v>24</v>
      </c>
      <c r="H59" s="1044"/>
      <c r="I59" s="1039" t="s">
        <v>342</v>
      </c>
      <c r="J59" s="1040"/>
      <c r="K59" s="1156" t="s">
        <v>27</v>
      </c>
      <c r="L59" s="1045" t="s">
        <v>381</v>
      </c>
      <c r="M59" s="1021"/>
      <c r="N59" s="1025"/>
      <c r="O59" s="1026"/>
      <c r="P59" s="1128"/>
    </row>
    <row r="60" spans="1:17" ht="16.5" x14ac:dyDescent="0.3">
      <c r="A60" s="1020"/>
      <c r="B60" s="1060">
        <v>1</v>
      </c>
      <c r="C60" s="1411" t="s">
        <v>768</v>
      </c>
      <c r="D60" s="1411"/>
      <c r="E60" s="1046">
        <f>I56*0.5</f>
        <v>15</v>
      </c>
      <c r="F60" s="1047">
        <f>ROUND(E60/I56,2)</f>
        <v>0.5</v>
      </c>
      <c r="G60" s="1048" t="str">
        <f>IF(C60=0,0,VLOOKUP(C60,Tabla1[],2,FALSE))</f>
        <v>Unidad</v>
      </c>
      <c r="H60" s="1049"/>
      <c r="I60" s="1050">
        <f>IF(C60=0,0,VLOOKUP(C60,Tabla1[],3,FALSE))</f>
        <v>6</v>
      </c>
      <c r="J60" s="1051"/>
      <c r="K60" s="1157">
        <f>+F60*I60</f>
        <v>3</v>
      </c>
      <c r="L60" s="1052">
        <f>E60*I60</f>
        <v>90</v>
      </c>
      <c r="M60" s="1021"/>
      <c r="N60" s="1025"/>
      <c r="O60" s="1026"/>
      <c r="P60" s="1128"/>
    </row>
    <row r="61" spans="1:17" ht="16.5" x14ac:dyDescent="0.3">
      <c r="A61" s="1020"/>
      <c r="B61" s="1060">
        <v>2</v>
      </c>
      <c r="C61" s="1411" t="s">
        <v>770</v>
      </c>
      <c r="D61" s="1411"/>
      <c r="E61" s="1046">
        <f>I56*0.03</f>
        <v>0.89999999999999991</v>
      </c>
      <c r="F61" s="1047">
        <f>ROUND(E61/I56,2)</f>
        <v>0.03</v>
      </c>
      <c r="G61" s="1048" t="str">
        <f>IF(C61=0,0,VLOOKUP(C61,Tabla1[],2,FALSE))</f>
        <v>Saco</v>
      </c>
      <c r="H61" s="1049"/>
      <c r="I61" s="1050">
        <f>IF(C61=0,0,VLOOKUP(C61,Tabla1[],3,FALSE))</f>
        <v>50</v>
      </c>
      <c r="J61" s="1051"/>
      <c r="K61" s="1157">
        <f t="shared" ref="K61:K69" si="6">+F61*I61</f>
        <v>1.5</v>
      </c>
      <c r="L61" s="1052">
        <f t="shared" ref="L61:L69" si="7">E61*I61</f>
        <v>44.999999999999993</v>
      </c>
      <c r="M61" s="1021"/>
      <c r="N61" s="1025"/>
      <c r="O61" s="1026"/>
      <c r="P61" s="1128"/>
    </row>
    <row r="62" spans="1:17" ht="16.5" x14ac:dyDescent="0.3">
      <c r="A62" s="1020"/>
      <c r="B62" s="1060">
        <v>3</v>
      </c>
      <c r="C62" s="1411" t="s">
        <v>771</v>
      </c>
      <c r="D62" s="1411"/>
      <c r="E62" s="1046">
        <f>I56</f>
        <v>30</v>
      </c>
      <c r="F62" s="1047">
        <f>ROUND(E62/I56,2)</f>
        <v>1</v>
      </c>
      <c r="G62" s="1048" t="str">
        <f>IF(C62=0,0,VLOOKUP(C62,Tabla1[],2,FALSE))</f>
        <v>Unidad</v>
      </c>
      <c r="H62" s="1049"/>
      <c r="I62" s="1050">
        <f>IF(C62=0,0,VLOOKUP(C62,Tabla1[],3,FALSE))</f>
        <v>1.5</v>
      </c>
      <c r="J62" s="1051"/>
      <c r="K62" s="1157">
        <f t="shared" si="6"/>
        <v>1.5</v>
      </c>
      <c r="L62" s="1052">
        <f t="shared" si="7"/>
        <v>45</v>
      </c>
      <c r="M62" s="1021"/>
      <c r="N62" s="1025"/>
      <c r="O62" s="1026"/>
      <c r="P62" s="1128"/>
    </row>
    <row r="63" spans="1:17" ht="16.5" x14ac:dyDescent="0.3">
      <c r="A63" s="1020"/>
      <c r="B63" s="1060"/>
      <c r="C63" s="1411"/>
      <c r="D63" s="1411"/>
      <c r="E63" s="1046"/>
      <c r="F63" s="1047"/>
      <c r="G63" s="1048"/>
      <c r="H63" s="1049"/>
      <c r="I63" s="1050">
        <f>IF(C63=0,0,VLOOKUP(C63,Tabla1[],3,FALSE))</f>
        <v>0</v>
      </c>
      <c r="J63" s="1051"/>
      <c r="K63" s="1157">
        <f t="shared" si="6"/>
        <v>0</v>
      </c>
      <c r="L63" s="1052">
        <f t="shared" si="7"/>
        <v>0</v>
      </c>
      <c r="M63" s="1021"/>
      <c r="N63" s="1025"/>
      <c r="O63" s="1026"/>
      <c r="P63" s="1128"/>
    </row>
    <row r="64" spans="1:17" ht="16.5" x14ac:dyDescent="0.3">
      <c r="A64" s="1020"/>
      <c r="B64" s="1060"/>
      <c r="C64" s="1412"/>
      <c r="D64" s="1412"/>
      <c r="E64" s="1046"/>
      <c r="F64" s="1047"/>
      <c r="G64" s="1048"/>
      <c r="H64" s="1049"/>
      <c r="I64" s="1050">
        <f>IF(C64=0,0,VLOOKUP(C64,Tabla1[],3,FALSE))</f>
        <v>0</v>
      </c>
      <c r="J64" s="1051"/>
      <c r="K64" s="1157">
        <f t="shared" si="6"/>
        <v>0</v>
      </c>
      <c r="L64" s="1052">
        <f t="shared" si="7"/>
        <v>0</v>
      </c>
      <c r="M64" s="1021"/>
      <c r="N64" s="1025"/>
      <c r="O64" s="1026"/>
      <c r="P64" s="1128"/>
    </row>
    <row r="65" spans="1:16" ht="16.5" x14ac:dyDescent="0.3">
      <c r="A65" s="1020"/>
      <c r="B65" s="1060"/>
      <c r="C65" s="1412"/>
      <c r="D65" s="1412"/>
      <c r="E65" s="1046"/>
      <c r="F65" s="1053"/>
      <c r="G65" s="1054"/>
      <c r="H65" s="1049"/>
      <c r="I65" s="1050">
        <f>IF(C65=0,0,VLOOKUP(C65,Tabla1[],3,FALSE))</f>
        <v>0</v>
      </c>
      <c r="J65" s="1051"/>
      <c r="K65" s="1157">
        <f t="shared" si="6"/>
        <v>0</v>
      </c>
      <c r="L65" s="1052">
        <f t="shared" si="7"/>
        <v>0</v>
      </c>
      <c r="M65" s="1021"/>
      <c r="N65" s="1025"/>
      <c r="O65" s="1026"/>
      <c r="P65" s="1128"/>
    </row>
    <row r="66" spans="1:16" ht="16.5" x14ac:dyDescent="0.3">
      <c r="A66" s="1020"/>
      <c r="B66" s="1060"/>
      <c r="C66" s="1412"/>
      <c r="D66" s="1412"/>
      <c r="E66" s="1046"/>
      <c r="F66" s="1053"/>
      <c r="G66" s="1054"/>
      <c r="H66" s="1049"/>
      <c r="I66" s="1050">
        <f>IF(C66=0,0,VLOOKUP(C66,Tabla1[],3,FALSE))</f>
        <v>0</v>
      </c>
      <c r="J66" s="1051"/>
      <c r="K66" s="1157">
        <f t="shared" si="6"/>
        <v>0</v>
      </c>
      <c r="L66" s="1052">
        <f t="shared" si="7"/>
        <v>0</v>
      </c>
      <c r="M66" s="1021"/>
      <c r="N66" s="1025"/>
      <c r="O66" s="1026"/>
      <c r="P66" s="1128"/>
    </row>
    <row r="67" spans="1:16" ht="16.5" x14ac:dyDescent="0.3">
      <c r="A67" s="1020"/>
      <c r="B67" s="1060"/>
      <c r="C67" s="1412"/>
      <c r="D67" s="1412"/>
      <c r="E67" s="1046"/>
      <c r="F67" s="1053"/>
      <c r="G67" s="1054"/>
      <c r="H67" s="1049"/>
      <c r="I67" s="1050">
        <f>IF(C67=0,0,VLOOKUP(C67,Tabla1[],3,FALSE))</f>
        <v>0</v>
      </c>
      <c r="J67" s="1051"/>
      <c r="K67" s="1157">
        <f t="shared" si="6"/>
        <v>0</v>
      </c>
      <c r="L67" s="1052">
        <f t="shared" si="7"/>
        <v>0</v>
      </c>
      <c r="M67" s="1021"/>
      <c r="N67" s="1025"/>
      <c r="O67" s="1026"/>
      <c r="P67" s="1128"/>
    </row>
    <row r="68" spans="1:16" ht="16.5" x14ac:dyDescent="0.3">
      <c r="A68" s="1020"/>
      <c r="B68" s="1060"/>
      <c r="C68" s="1412"/>
      <c r="D68" s="1412"/>
      <c r="E68" s="1046"/>
      <c r="F68" s="1053"/>
      <c r="G68" s="1054"/>
      <c r="H68" s="1049"/>
      <c r="I68" s="1050">
        <f>IF(C68=0,0,VLOOKUP(C68,Tabla1[],3,FALSE))</f>
        <v>0</v>
      </c>
      <c r="J68" s="1051"/>
      <c r="K68" s="1157">
        <f t="shared" si="6"/>
        <v>0</v>
      </c>
      <c r="L68" s="1052">
        <f t="shared" si="7"/>
        <v>0</v>
      </c>
      <c r="M68" s="1021"/>
      <c r="N68" s="1025"/>
      <c r="O68" s="1026"/>
      <c r="P68" s="1128"/>
    </row>
    <row r="69" spans="1:16" ht="16.5" x14ac:dyDescent="0.3">
      <c r="A69" s="1020"/>
      <c r="B69" s="1060"/>
      <c r="C69" s="1412"/>
      <c r="D69" s="1412"/>
      <c r="E69" s="1046"/>
      <c r="F69" s="1053"/>
      <c r="G69" s="1054"/>
      <c r="H69" s="1049"/>
      <c r="I69" s="1050">
        <f>IF(C69=0,0,VLOOKUP(C69,Tabla1[],3,FALSE))</f>
        <v>0</v>
      </c>
      <c r="J69" s="1051"/>
      <c r="K69" s="1157">
        <f t="shared" si="6"/>
        <v>0</v>
      </c>
      <c r="L69" s="1052">
        <f t="shared" si="7"/>
        <v>0</v>
      </c>
      <c r="M69" s="1021"/>
      <c r="N69" s="1025"/>
      <c r="O69" s="1026"/>
      <c r="P69" s="1128"/>
    </row>
    <row r="70" spans="1:16" ht="17.25" thickBot="1" x14ac:dyDescent="0.35">
      <c r="A70" s="1020"/>
      <c r="B70" s="1022"/>
      <c r="C70" s="1021"/>
      <c r="D70" s="1021"/>
      <c r="E70" s="1022"/>
      <c r="F70" s="1022"/>
      <c r="G70" s="1023"/>
      <c r="H70" s="1021"/>
      <c r="I70" s="1024"/>
      <c r="J70" s="1024"/>
      <c r="K70" s="1024"/>
      <c r="L70" s="1021"/>
      <c r="M70" s="1021"/>
      <c r="N70" s="1025"/>
      <c r="O70" s="1026"/>
      <c r="P70" s="1128"/>
    </row>
    <row r="71" spans="1:16" ht="17.25" thickBot="1" x14ac:dyDescent="0.35">
      <c r="A71" s="1020"/>
      <c r="B71" s="1022"/>
      <c r="C71" s="1021"/>
      <c r="D71" s="1021"/>
      <c r="E71" s="1022"/>
      <c r="F71" s="1408" t="s">
        <v>344</v>
      </c>
      <c r="G71" s="1409"/>
      <c r="H71" s="1409"/>
      <c r="I71" s="1410"/>
      <c r="J71" s="1024"/>
      <c r="K71" s="1158">
        <f>+SUM(K60:K69)</f>
        <v>6</v>
      </c>
      <c r="L71" s="1055">
        <f>+SUM(L60:L69)</f>
        <v>180</v>
      </c>
      <c r="M71" s="1021"/>
      <c r="N71" s="1025"/>
      <c r="O71" s="1026"/>
      <c r="P71" s="1128"/>
    </row>
    <row r="72" spans="1:16" ht="17.25" thickBot="1" x14ac:dyDescent="0.35">
      <c r="A72" s="1020"/>
      <c r="B72" s="1022"/>
      <c r="C72" s="1021"/>
      <c r="D72" s="1021"/>
      <c r="E72" s="1022"/>
      <c r="F72" s="1022"/>
      <c r="G72" s="1023"/>
      <c r="H72" s="1021"/>
      <c r="I72" s="1024"/>
      <c r="J72" s="1024"/>
      <c r="K72" s="1024"/>
      <c r="L72" s="1021"/>
      <c r="M72" s="1021"/>
      <c r="N72" s="1025"/>
      <c r="O72" s="1026"/>
      <c r="P72" s="1128"/>
    </row>
    <row r="73" spans="1:16" ht="17.25" thickBot="1" x14ac:dyDescent="0.35">
      <c r="A73" s="1020"/>
      <c r="B73" s="1389" t="s">
        <v>382</v>
      </c>
      <c r="C73" s="1390"/>
      <c r="D73" s="1390"/>
      <c r="E73" s="1390"/>
      <c r="F73" s="1390"/>
      <c r="G73" s="1391"/>
      <c r="H73" s="1021"/>
      <c r="I73" s="1024"/>
      <c r="J73" s="1024"/>
      <c r="K73" s="1024"/>
      <c r="L73" s="1021"/>
      <c r="M73" s="1021"/>
      <c r="N73" s="1025"/>
      <c r="O73" s="1026"/>
      <c r="P73" s="1128"/>
    </row>
    <row r="74" spans="1:16" ht="16.5" x14ac:dyDescent="0.3">
      <c r="A74" s="1020"/>
      <c r="B74" s="1056" t="s">
        <v>49</v>
      </c>
      <c r="C74" s="1392" t="s">
        <v>341</v>
      </c>
      <c r="D74" s="1393"/>
      <c r="E74" s="1041" t="s">
        <v>380</v>
      </c>
      <c r="F74" s="1056" t="s">
        <v>25</v>
      </c>
      <c r="G74" s="1043" t="s">
        <v>24</v>
      </c>
      <c r="H74" s="1038"/>
      <c r="I74" s="1039" t="s">
        <v>342</v>
      </c>
      <c r="J74" s="1040"/>
      <c r="K74" s="1039" t="s">
        <v>27</v>
      </c>
      <c r="L74" s="1045" t="s">
        <v>381</v>
      </c>
      <c r="M74" s="1021"/>
      <c r="N74" s="1025"/>
      <c r="O74" s="1026"/>
      <c r="P74" s="1128"/>
    </row>
    <row r="75" spans="1:16" ht="16.5" x14ac:dyDescent="0.3">
      <c r="A75" s="1020"/>
      <c r="B75" s="1060"/>
      <c r="C75" s="1382"/>
      <c r="D75" s="1383"/>
      <c r="E75" s="1046"/>
      <c r="F75" s="1047"/>
      <c r="G75" s="1048"/>
      <c r="H75" s="1049"/>
      <c r="I75" s="1050">
        <f>IF(C75=0,0,VLOOKUP(C75,Tabla3[],3,FALSE))</f>
        <v>0</v>
      </c>
      <c r="J75" s="1024"/>
      <c r="K75" s="1157">
        <f>+F75*I75</f>
        <v>0</v>
      </c>
      <c r="L75" s="1052">
        <f>E75*I75</f>
        <v>0</v>
      </c>
      <c r="M75" s="1021"/>
      <c r="N75" s="1025"/>
      <c r="O75" s="1026"/>
      <c r="P75" s="1128"/>
    </row>
    <row r="76" spans="1:16" ht="16.5" x14ac:dyDescent="0.3">
      <c r="A76" s="1020"/>
      <c r="B76" s="1060"/>
      <c r="C76" s="1382"/>
      <c r="D76" s="1383"/>
      <c r="E76" s="1057"/>
      <c r="F76" s="1053"/>
      <c r="G76" s="1054"/>
      <c r="H76" s="1021"/>
      <c r="I76" s="1050">
        <f>IF(C76=0,0,VLOOKUP(C76,Tabla3[],3,FALSE))</f>
        <v>0</v>
      </c>
      <c r="J76" s="1024"/>
      <c r="K76" s="1157">
        <f t="shared" ref="K76:K78" si="8">+F76*I76</f>
        <v>0</v>
      </c>
      <c r="L76" s="1052">
        <f t="shared" ref="L76:L78" si="9">E76*I76</f>
        <v>0</v>
      </c>
      <c r="M76" s="1021"/>
      <c r="N76" s="1025"/>
      <c r="O76" s="1026"/>
      <c r="P76" s="1128"/>
    </row>
    <row r="77" spans="1:16" ht="16.5" x14ac:dyDescent="0.3">
      <c r="A77" s="1020"/>
      <c r="B77" s="1060"/>
      <c r="C77" s="1382"/>
      <c r="D77" s="1383"/>
      <c r="E77" s="1057"/>
      <c r="F77" s="1053"/>
      <c r="G77" s="1054"/>
      <c r="H77" s="1021"/>
      <c r="I77" s="1050">
        <f>IF(C77=0,0,VLOOKUP(C77,Tabla3[],3,FALSE))</f>
        <v>0</v>
      </c>
      <c r="J77" s="1024"/>
      <c r="K77" s="1157">
        <f t="shared" si="8"/>
        <v>0</v>
      </c>
      <c r="L77" s="1052">
        <f t="shared" si="9"/>
        <v>0</v>
      </c>
      <c r="M77" s="1021"/>
      <c r="N77" s="1025"/>
      <c r="O77" s="1026"/>
      <c r="P77" s="1128"/>
    </row>
    <row r="78" spans="1:16" ht="16.5" x14ac:dyDescent="0.3">
      <c r="A78" s="1020"/>
      <c r="B78" s="1060"/>
      <c r="C78" s="1384"/>
      <c r="D78" s="1385"/>
      <c r="E78" s="1057"/>
      <c r="F78" s="1053"/>
      <c r="G78" s="1054"/>
      <c r="H78" s="1021"/>
      <c r="I78" s="1050">
        <f>IF(C78=0,0,VLOOKUP(C78,Tabla3[],3,FALSE))</f>
        <v>0</v>
      </c>
      <c r="J78" s="1024"/>
      <c r="K78" s="1157">
        <f t="shared" si="8"/>
        <v>0</v>
      </c>
      <c r="L78" s="1052">
        <f t="shared" si="9"/>
        <v>0</v>
      </c>
      <c r="M78" s="1021"/>
      <c r="N78" s="1025"/>
      <c r="O78" s="1026"/>
      <c r="P78" s="1128"/>
    </row>
    <row r="79" spans="1:16" ht="17.25" thickBot="1" x14ac:dyDescent="0.35">
      <c r="A79" s="1020"/>
      <c r="B79" s="1022"/>
      <c r="C79" s="1021"/>
      <c r="D79" s="1021"/>
      <c r="E79" s="1022"/>
      <c r="F79" s="1022"/>
      <c r="G79" s="1023"/>
      <c r="H79" s="1021"/>
      <c r="I79" s="1024"/>
      <c r="J79" s="1024"/>
      <c r="K79" s="1024"/>
      <c r="L79" s="1021"/>
      <c r="M79" s="1021"/>
      <c r="N79" s="1025"/>
      <c r="O79" s="1026"/>
      <c r="P79" s="1128"/>
    </row>
    <row r="80" spans="1:16" ht="17.25" thickBot="1" x14ac:dyDescent="0.35">
      <c r="A80" s="1020"/>
      <c r="B80" s="1022"/>
      <c r="C80" s="1021"/>
      <c r="D80" s="1021"/>
      <c r="E80" s="1022"/>
      <c r="F80" s="1408" t="s">
        <v>387</v>
      </c>
      <c r="G80" s="1409"/>
      <c r="H80" s="1409"/>
      <c r="I80" s="1410"/>
      <c r="J80" s="1024"/>
      <c r="K80" s="1158">
        <f>+SUM(K75:K78)</f>
        <v>0</v>
      </c>
      <c r="L80" s="1055">
        <f>+SUM(L75:L78)</f>
        <v>0</v>
      </c>
      <c r="M80" s="1021"/>
      <c r="N80" s="1025"/>
      <c r="O80" s="1026"/>
      <c r="P80" s="1128"/>
    </row>
    <row r="81" spans="1:16" ht="17.25" thickBot="1" x14ac:dyDescent="0.35">
      <c r="A81" s="1020"/>
      <c r="B81" s="1022"/>
      <c r="C81" s="1021"/>
      <c r="D81" s="1021"/>
      <c r="E81" s="1022"/>
      <c r="F81" s="1022"/>
      <c r="G81" s="1023"/>
      <c r="H81" s="1021"/>
      <c r="I81" s="1024"/>
      <c r="J81" s="1024"/>
      <c r="K81" s="1024"/>
      <c r="L81" s="1021"/>
      <c r="M81" s="1021"/>
      <c r="N81" s="1025"/>
      <c r="O81" s="1026"/>
      <c r="P81" s="1128"/>
    </row>
    <row r="82" spans="1:16" ht="17.25" thickBot="1" x14ac:dyDescent="0.35">
      <c r="A82" s="1020"/>
      <c r="B82" s="1389" t="s">
        <v>345</v>
      </c>
      <c r="C82" s="1390"/>
      <c r="D82" s="1390"/>
      <c r="E82" s="1390"/>
      <c r="F82" s="1390"/>
      <c r="G82" s="1391"/>
      <c r="H82" s="1021"/>
      <c r="I82" s="1024"/>
      <c r="J82" s="1024"/>
      <c r="K82" s="1024"/>
      <c r="L82" s="1021"/>
      <c r="M82" s="1021"/>
      <c r="N82" s="1025"/>
      <c r="O82" s="1026"/>
      <c r="P82" s="1128"/>
    </row>
    <row r="83" spans="1:16" ht="16.5" x14ac:dyDescent="0.3">
      <c r="A83" s="1020"/>
      <c r="B83" s="1056" t="s">
        <v>49</v>
      </c>
      <c r="C83" s="1392" t="s">
        <v>341</v>
      </c>
      <c r="D83" s="1393"/>
      <c r="E83" s="1041" t="s">
        <v>380</v>
      </c>
      <c r="F83" s="1056" t="s">
        <v>25</v>
      </c>
      <c r="G83" s="1043" t="s">
        <v>24</v>
      </c>
      <c r="H83" s="1038"/>
      <c r="I83" s="1039" t="s">
        <v>342</v>
      </c>
      <c r="J83" s="1040"/>
      <c r="K83" s="1039" t="s">
        <v>27</v>
      </c>
      <c r="L83" s="1045" t="s">
        <v>381</v>
      </c>
      <c r="M83" s="1021"/>
      <c r="N83" s="1025"/>
      <c r="O83" s="1026"/>
      <c r="P83" s="1128"/>
    </row>
    <row r="84" spans="1:16" ht="16.5" x14ac:dyDescent="0.3">
      <c r="A84" s="1020"/>
      <c r="B84" s="1060">
        <v>1</v>
      </c>
      <c r="C84" s="1411" t="s">
        <v>772</v>
      </c>
      <c r="D84" s="1411"/>
      <c r="E84" s="1046">
        <f>I56</f>
        <v>30</v>
      </c>
      <c r="F84" s="1047">
        <f>ROUND(E84/I56,2)</f>
        <v>1</v>
      </c>
      <c r="G84" s="1048" t="str">
        <f>IF(C84=0,0,VLOOKUP(C84,Tabla2[],2,FALSE))</f>
        <v>Unidad</v>
      </c>
      <c r="H84" s="1049"/>
      <c r="I84" s="1050">
        <f>IF(C84=0,0,VLOOKUP(C84,Tabla2[],3,FALSE))</f>
        <v>24</v>
      </c>
      <c r="J84" s="1024"/>
      <c r="K84" s="1157">
        <f>+F84*I84</f>
        <v>24</v>
      </c>
      <c r="L84" s="1052">
        <f>E84*I84</f>
        <v>720</v>
      </c>
      <c r="M84" s="1021"/>
      <c r="N84" s="1025"/>
      <c r="O84" s="1026"/>
      <c r="P84" s="1128"/>
    </row>
    <row r="85" spans="1:16" ht="16.5" x14ac:dyDescent="0.3">
      <c r="A85" s="1020"/>
      <c r="B85" s="1060"/>
      <c r="C85" s="1411"/>
      <c r="D85" s="1411"/>
      <c r="E85" s="1046"/>
      <c r="F85" s="1047"/>
      <c r="G85" s="1048"/>
      <c r="H85" s="1021"/>
      <c r="I85" s="1050">
        <f>IF(C85=0,0,VLOOKUP(C85,Tabla2[],3,FALSE))</f>
        <v>0</v>
      </c>
      <c r="J85" s="1024"/>
      <c r="K85" s="1157">
        <f>+F85*I85</f>
        <v>0</v>
      </c>
      <c r="L85" s="1052">
        <f t="shared" ref="L85:L86" si="10">E85*I85</f>
        <v>0</v>
      </c>
      <c r="M85" s="1021"/>
      <c r="N85" s="1025"/>
      <c r="O85" s="1026"/>
      <c r="P85" s="1128"/>
    </row>
    <row r="86" spans="1:16" ht="16.5" x14ac:dyDescent="0.3">
      <c r="A86" s="1020"/>
      <c r="B86" s="1060"/>
      <c r="C86" s="1412"/>
      <c r="D86" s="1412"/>
      <c r="E86" s="1046"/>
      <c r="F86" s="1053"/>
      <c r="G86" s="1048"/>
      <c r="H86" s="1021"/>
      <c r="I86" s="1050">
        <f>IF(C86=0,0,VLOOKUP(C86,Tabla2[],3,FALSE))</f>
        <v>0</v>
      </c>
      <c r="J86" s="1024"/>
      <c r="K86" s="1157">
        <f t="shared" ref="K86" si="11">+F86*I86</f>
        <v>0</v>
      </c>
      <c r="L86" s="1052">
        <f t="shared" si="10"/>
        <v>0</v>
      </c>
      <c r="M86" s="1021"/>
      <c r="N86" s="1025"/>
      <c r="O86" s="1026"/>
      <c r="P86" s="1128"/>
    </row>
    <row r="87" spans="1:16" ht="17.25" thickBot="1" x14ac:dyDescent="0.35">
      <c r="A87" s="1020"/>
      <c r="B87" s="1022"/>
      <c r="C87" s="1021"/>
      <c r="D87" s="1021"/>
      <c r="E87" s="1022"/>
      <c r="F87" s="1022"/>
      <c r="G87" s="1023"/>
      <c r="H87" s="1021"/>
      <c r="I87" s="1024"/>
      <c r="J87" s="1024"/>
      <c r="K87" s="1024"/>
      <c r="L87" s="1021"/>
      <c r="M87" s="1021"/>
      <c r="N87" s="1025"/>
      <c r="O87" s="1026"/>
      <c r="P87" s="1128"/>
    </row>
    <row r="88" spans="1:16" ht="17.25" thickBot="1" x14ac:dyDescent="0.35">
      <c r="A88" s="1020"/>
      <c r="B88" s="1022"/>
      <c r="C88" s="1021"/>
      <c r="D88" s="1021"/>
      <c r="E88" s="1022"/>
      <c r="F88" s="1408" t="s">
        <v>346</v>
      </c>
      <c r="G88" s="1409"/>
      <c r="H88" s="1409"/>
      <c r="I88" s="1410"/>
      <c r="J88" s="1024"/>
      <c r="K88" s="1158">
        <f>+SUM(K84:K86)</f>
        <v>24</v>
      </c>
      <c r="L88" s="1055">
        <f>+SUM(L84:L86)</f>
        <v>720</v>
      </c>
      <c r="M88" s="1021"/>
      <c r="N88" s="1025"/>
      <c r="O88" s="1026"/>
      <c r="P88" s="1128"/>
    </row>
    <row r="89" spans="1:16" ht="16.5" x14ac:dyDescent="0.3">
      <c r="A89" s="1020"/>
      <c r="B89" s="1022"/>
      <c r="C89" s="1021"/>
      <c r="D89" s="1021"/>
      <c r="E89" s="1022"/>
      <c r="F89" s="1022"/>
      <c r="G89" s="1023"/>
      <c r="H89" s="1021"/>
      <c r="I89" s="1024"/>
      <c r="J89" s="1024"/>
      <c r="K89" s="1024"/>
      <c r="L89" s="1021"/>
      <c r="M89" s="1021"/>
      <c r="N89" s="1025"/>
      <c r="O89" s="1026"/>
      <c r="P89" s="1128"/>
    </row>
    <row r="90" spans="1:16" ht="15" customHeight="1" thickBot="1" x14ac:dyDescent="0.35">
      <c r="A90" s="1020"/>
      <c r="B90" s="1022"/>
      <c r="C90" s="1021"/>
      <c r="D90" s="1021"/>
      <c r="E90" s="1022"/>
      <c r="F90" s="1022"/>
      <c r="G90" s="1023"/>
      <c r="H90" s="1021"/>
      <c r="I90" s="1024"/>
      <c r="J90" s="1024"/>
      <c r="K90" s="1024"/>
      <c r="L90" s="1021"/>
      <c r="M90" s="1021"/>
      <c r="N90" s="1025"/>
      <c r="O90" s="1026"/>
      <c r="P90" s="1128"/>
    </row>
    <row r="91" spans="1:16" ht="17.25" thickBot="1" x14ac:dyDescent="0.35">
      <c r="A91" s="1020"/>
      <c r="B91" s="1022"/>
      <c r="C91" s="1021"/>
      <c r="D91" s="1021"/>
      <c r="E91" s="1022"/>
      <c r="F91" s="1408" t="s">
        <v>388</v>
      </c>
      <c r="G91" s="1409"/>
      <c r="H91" s="1409"/>
      <c r="I91" s="1410"/>
      <c r="J91" s="1024"/>
      <c r="K91" s="1158">
        <f>(+K71+K80+K88)</f>
        <v>30</v>
      </c>
      <c r="L91" s="1055">
        <f>(+L71+L80+L88)</f>
        <v>900</v>
      </c>
      <c r="M91" s="1021"/>
      <c r="N91" s="1065"/>
      <c r="O91" s="1066"/>
      <c r="P91" s="1130"/>
    </row>
    <row r="92" spans="1:16" ht="7.5" customHeight="1" thickBot="1" x14ac:dyDescent="0.35">
      <c r="A92" s="1020"/>
      <c r="B92" s="1022"/>
      <c r="C92" s="1021"/>
      <c r="D92" s="1021"/>
      <c r="E92" s="1022"/>
      <c r="F92" s="1022"/>
      <c r="G92" s="1023"/>
      <c r="H92" s="1021"/>
      <c r="I92" s="1024"/>
      <c r="J92" s="1024"/>
      <c r="K92" s="1024"/>
      <c r="L92" s="1021"/>
      <c r="M92" s="1021"/>
      <c r="N92" s="1065"/>
      <c r="O92" s="1067"/>
      <c r="P92" s="1130"/>
    </row>
    <row r="93" spans="1:16" ht="17.25" thickBot="1" x14ac:dyDescent="0.35">
      <c r="A93" s="1020"/>
      <c r="B93" s="1022"/>
      <c r="C93" s="1021"/>
      <c r="D93" s="1021"/>
      <c r="E93" s="1022"/>
      <c r="F93" s="1408" t="s">
        <v>384</v>
      </c>
      <c r="G93" s="1409"/>
      <c r="H93" s="1409"/>
      <c r="I93" s="1410"/>
      <c r="J93" s="1024"/>
      <c r="K93" s="1158">
        <f>K91*$N$2</f>
        <v>12</v>
      </c>
      <c r="L93" s="1055">
        <f>L91*$N$2</f>
        <v>360</v>
      </c>
      <c r="M93" s="1021"/>
      <c r="N93" s="1025"/>
      <c r="O93" s="1026"/>
      <c r="P93" s="1128"/>
    </row>
    <row r="94" spans="1:16" ht="7.5" customHeight="1" thickBot="1" x14ac:dyDescent="0.35">
      <c r="A94" s="1020"/>
      <c r="B94" s="1022"/>
      <c r="C94" s="1021"/>
      <c r="D94" s="1021"/>
      <c r="E94" s="1022"/>
      <c r="F94" s="1022"/>
      <c r="G94" s="1023"/>
      <c r="H94" s="1021"/>
      <c r="I94" s="1024"/>
      <c r="J94" s="1024"/>
      <c r="K94" s="1024"/>
      <c r="L94" s="1021"/>
      <c r="M94" s="1021"/>
      <c r="N94" s="1025"/>
      <c r="O94" s="1026"/>
      <c r="P94" s="1128"/>
    </row>
    <row r="95" spans="1:16" ht="17.25" thickBot="1" x14ac:dyDescent="0.35">
      <c r="A95" s="1020"/>
      <c r="B95" s="1022"/>
      <c r="C95" s="1021"/>
      <c r="D95" s="1021"/>
      <c r="E95" s="1022"/>
      <c r="F95" s="1408" t="s">
        <v>385</v>
      </c>
      <c r="G95" s="1409"/>
      <c r="H95" s="1409"/>
      <c r="I95" s="1410"/>
      <c r="J95" s="1024"/>
      <c r="K95" s="1158">
        <f>+K91+K93</f>
        <v>42</v>
      </c>
      <c r="L95" s="1055">
        <f>+L91+L93</f>
        <v>1260</v>
      </c>
      <c r="M95" s="1021"/>
      <c r="N95" s="1025"/>
      <c r="O95" s="1026"/>
      <c r="P95" s="1128"/>
    </row>
    <row r="96" spans="1:16" ht="17.25" thickBot="1" x14ac:dyDescent="0.35">
      <c r="A96" s="1020"/>
      <c r="B96" s="1022"/>
      <c r="C96" s="1021"/>
      <c r="D96" s="1021"/>
      <c r="E96" s="1022"/>
      <c r="F96" s="1061"/>
      <c r="G96" s="1062"/>
      <c r="H96" s="1063"/>
      <c r="I96" s="1064"/>
      <c r="J96" s="1024"/>
      <c r="K96" s="1159"/>
      <c r="L96" s="1068">
        <f>L95/I56</f>
        <v>42</v>
      </c>
      <c r="M96" s="1069">
        <f>(K95-L96)*I56</f>
        <v>0</v>
      </c>
      <c r="N96" s="1025"/>
      <c r="O96" s="1026"/>
      <c r="P96" s="1128"/>
    </row>
    <row r="97" spans="1:17" ht="16.5" x14ac:dyDescent="0.3">
      <c r="A97" s="1020"/>
      <c r="B97" s="1022"/>
      <c r="C97" s="1021"/>
      <c r="D97" s="1021"/>
      <c r="E97" s="1022"/>
      <c r="F97" s="1061"/>
      <c r="G97" s="1062"/>
      <c r="H97" s="1063"/>
      <c r="I97" s="1064"/>
      <c r="J97" s="1024"/>
      <c r="K97" s="1159"/>
      <c r="L97" s="1153"/>
      <c r="M97" s="1051"/>
      <c r="N97" s="1025"/>
      <c r="O97" s="1026"/>
      <c r="P97" s="1128"/>
    </row>
    <row r="98" spans="1:17" ht="16.5" x14ac:dyDescent="0.3">
      <c r="A98" s="1020"/>
      <c r="B98" s="1106"/>
      <c r="C98" s="1108"/>
      <c r="D98" s="1108"/>
      <c r="E98" s="1022"/>
      <c r="F98" s="1022"/>
      <c r="G98" s="1023"/>
      <c r="H98" s="1021"/>
      <c r="I98" s="1024"/>
      <c r="J98" s="1024"/>
      <c r="K98" s="1024"/>
      <c r="L98" s="1021"/>
      <c r="M98" s="1021"/>
      <c r="N98" s="1025"/>
      <c r="O98" s="1026"/>
      <c r="P98" s="1128"/>
    </row>
    <row r="99" spans="1:17" ht="16.5" x14ac:dyDescent="0.3">
      <c r="A99" s="1020"/>
      <c r="B99" s="1105" t="s">
        <v>379</v>
      </c>
      <c r="C99" s="1038"/>
      <c r="D99" s="1414" t="s">
        <v>341</v>
      </c>
      <c r="E99" s="1414"/>
      <c r="F99" s="1414"/>
      <c r="G99" s="1414"/>
      <c r="H99" s="1038"/>
      <c r="I99" s="1039" t="s">
        <v>25</v>
      </c>
      <c r="J99" s="1040"/>
      <c r="K99" s="1039" t="s">
        <v>24</v>
      </c>
      <c r="L99" s="1021"/>
      <c r="M99" s="1021"/>
      <c r="N99" s="1025"/>
      <c r="O99" s="1026"/>
      <c r="P99" s="1128"/>
    </row>
    <row r="100" spans="1:17" s="1037" customFormat="1" ht="30.75" customHeight="1" x14ac:dyDescent="0.25">
      <c r="A100" s="1033"/>
      <c r="B100" s="1074">
        <f>'(01)A. TRABAJO EXTRA.'!B32</f>
        <v>0</v>
      </c>
      <c r="C100" s="1034"/>
      <c r="D100" s="1428" t="str">
        <f>'(01)A. TRABAJO EXTRA.'!C32</f>
        <v>LEVANTADO DE MURO DE CIMENTACIÓN CON BLOCK TIPO B (50 Kg/cm², 0.15 x 0.20 x 0.40 m). HASTA SOLERA DE HUMEDAD</v>
      </c>
      <c r="E100" s="1429"/>
      <c r="F100" s="1429"/>
      <c r="G100" s="1429"/>
      <c r="H100" s="1075"/>
      <c r="I100" s="1074">
        <f>'(01)A. TRABAJO EXTRA.'!G32</f>
        <v>7.2</v>
      </c>
      <c r="J100" s="1076"/>
      <c r="K100" s="1155" t="str">
        <f>'(01)A. TRABAJO EXTRA.'!F32</f>
        <v>m²</v>
      </c>
      <c r="L100" s="1034"/>
      <c r="M100" s="1034"/>
      <c r="N100" s="1035"/>
      <c r="O100" s="1036"/>
      <c r="P100" s="1129"/>
      <c r="Q100" s="1132"/>
    </row>
    <row r="101" spans="1:17" ht="17.25" thickBot="1" x14ac:dyDescent="0.35">
      <c r="A101" s="1020"/>
      <c r="B101" s="1022"/>
      <c r="C101" s="1021"/>
      <c r="D101" s="1021"/>
      <c r="E101" s="1022"/>
      <c r="F101" s="1022"/>
      <c r="G101" s="1023"/>
      <c r="H101" s="1021"/>
      <c r="I101" s="1024"/>
      <c r="J101" s="1024"/>
      <c r="K101" s="1024"/>
      <c r="L101" s="1021"/>
      <c r="M101" s="1021"/>
      <c r="N101" s="1025"/>
      <c r="O101" s="1026"/>
      <c r="P101" s="1128"/>
    </row>
    <row r="102" spans="1:17" ht="17.25" thickBot="1" x14ac:dyDescent="0.35">
      <c r="A102" s="1020"/>
      <c r="B102" s="1389" t="s">
        <v>343</v>
      </c>
      <c r="C102" s="1390"/>
      <c r="D102" s="1390"/>
      <c r="E102" s="1390"/>
      <c r="F102" s="1390"/>
      <c r="G102" s="1391"/>
      <c r="H102" s="1021"/>
      <c r="I102" s="1024"/>
      <c r="J102" s="1024"/>
      <c r="K102" s="1024"/>
      <c r="L102" s="1021"/>
      <c r="M102" s="1021"/>
      <c r="N102" s="1025"/>
      <c r="O102" s="1026"/>
      <c r="P102" s="1128"/>
    </row>
    <row r="103" spans="1:17" ht="16.5" x14ac:dyDescent="0.3">
      <c r="A103" s="1020"/>
      <c r="B103" s="1042" t="s">
        <v>49</v>
      </c>
      <c r="C103" s="1406" t="s">
        <v>341</v>
      </c>
      <c r="D103" s="1407"/>
      <c r="E103" s="1041" t="s">
        <v>380</v>
      </c>
      <c r="F103" s="1042" t="s">
        <v>25</v>
      </c>
      <c r="G103" s="1043" t="s">
        <v>24</v>
      </c>
      <c r="H103" s="1044"/>
      <c r="I103" s="1039" t="s">
        <v>342</v>
      </c>
      <c r="J103" s="1040"/>
      <c r="K103" s="1156" t="s">
        <v>27</v>
      </c>
      <c r="L103" s="1045" t="s">
        <v>381</v>
      </c>
      <c r="M103" s="1021"/>
      <c r="N103" s="1025"/>
      <c r="O103" s="1026"/>
      <c r="P103" s="1128"/>
    </row>
    <row r="104" spans="1:17" ht="16.5" x14ac:dyDescent="0.3">
      <c r="A104" s="1020"/>
      <c r="B104" s="1060">
        <v>1</v>
      </c>
      <c r="C104" s="1411" t="s">
        <v>773</v>
      </c>
      <c r="D104" s="1411"/>
      <c r="E104" s="1046">
        <f>I100*3.5</f>
        <v>25.2</v>
      </c>
      <c r="F104" s="1047">
        <f>ROUND(E104/I100,2)</f>
        <v>3.5</v>
      </c>
      <c r="G104" s="1048" t="str">
        <f>IF(C104=0,0,VLOOKUP(C104,Tabla1[],2,FALSE))</f>
        <v>Unidad</v>
      </c>
      <c r="H104" s="1049"/>
      <c r="I104" s="1050">
        <f>IF(C104=0,0,VLOOKUP(C104,Tabla1[],3,FALSE))</f>
        <v>6</v>
      </c>
      <c r="J104" s="1051"/>
      <c r="K104" s="1157">
        <f>+F104*I104</f>
        <v>21</v>
      </c>
      <c r="L104" s="1052">
        <f>E104*I104</f>
        <v>151.19999999999999</v>
      </c>
      <c r="M104" s="1021"/>
      <c r="N104" s="1025"/>
      <c r="O104" s="1026"/>
      <c r="P104" s="1128"/>
    </row>
    <row r="105" spans="1:17" ht="16.5" x14ac:dyDescent="0.3">
      <c r="A105" s="1020"/>
      <c r="B105" s="1060">
        <v>2</v>
      </c>
      <c r="C105" s="1411" t="s">
        <v>770</v>
      </c>
      <c r="D105" s="1411"/>
      <c r="E105" s="1046">
        <f>I100*0.14</f>
        <v>1.0080000000000002</v>
      </c>
      <c r="F105" s="1047">
        <f>ROUND(E105/I100,2)</f>
        <v>0.14000000000000001</v>
      </c>
      <c r="G105" s="1048" t="str">
        <f>IF(C105=0,0,VLOOKUP(C105,Tabla1[],2,FALSE))</f>
        <v>Saco</v>
      </c>
      <c r="H105" s="1049"/>
      <c r="I105" s="1050">
        <f>IF(C105=0,0,VLOOKUP(C105,Tabla1[],3,FALSE))</f>
        <v>50</v>
      </c>
      <c r="J105" s="1051"/>
      <c r="K105" s="1157">
        <f t="shared" ref="K105:K113" si="12">+F105*I105</f>
        <v>7.0000000000000009</v>
      </c>
      <c r="L105" s="1052">
        <f t="shared" ref="L105:L113" si="13">E105*I105</f>
        <v>50.400000000000013</v>
      </c>
      <c r="M105" s="1021"/>
      <c r="N105" s="1025"/>
      <c r="O105" s="1026"/>
      <c r="P105" s="1128"/>
    </row>
    <row r="106" spans="1:17" ht="16.5" x14ac:dyDescent="0.3">
      <c r="A106" s="1020"/>
      <c r="B106" s="1060"/>
      <c r="C106" s="1411"/>
      <c r="D106" s="1411"/>
      <c r="E106" s="1046"/>
      <c r="F106" s="1047"/>
      <c r="G106" s="1048"/>
      <c r="H106" s="1049"/>
      <c r="I106" s="1050">
        <f>IF(C106=0,0,VLOOKUP(C106,Tabla1[],3,FALSE))</f>
        <v>0</v>
      </c>
      <c r="J106" s="1051"/>
      <c r="K106" s="1157">
        <f t="shared" si="12"/>
        <v>0</v>
      </c>
      <c r="L106" s="1052">
        <f t="shared" si="13"/>
        <v>0</v>
      </c>
      <c r="M106" s="1021"/>
      <c r="N106" s="1025"/>
      <c r="O106" s="1026"/>
      <c r="P106" s="1128"/>
    </row>
    <row r="107" spans="1:17" ht="16.5" x14ac:dyDescent="0.3">
      <c r="A107" s="1020"/>
      <c r="B107" s="1060"/>
      <c r="C107" s="1411"/>
      <c r="D107" s="1411"/>
      <c r="E107" s="1046"/>
      <c r="F107" s="1047"/>
      <c r="G107" s="1048"/>
      <c r="H107" s="1049"/>
      <c r="I107" s="1050">
        <f>IF(C107=0,0,VLOOKUP(C107,Tabla1[],3,FALSE))</f>
        <v>0</v>
      </c>
      <c r="J107" s="1051"/>
      <c r="K107" s="1157">
        <f t="shared" si="12"/>
        <v>0</v>
      </c>
      <c r="L107" s="1052">
        <f t="shared" si="13"/>
        <v>0</v>
      </c>
      <c r="M107" s="1021"/>
      <c r="N107" s="1025"/>
      <c r="O107" s="1026"/>
      <c r="P107" s="1128"/>
    </row>
    <row r="108" spans="1:17" ht="16.5" x14ac:dyDescent="0.3">
      <c r="A108" s="1020"/>
      <c r="B108" s="1060"/>
      <c r="C108" s="1412"/>
      <c r="D108" s="1412"/>
      <c r="E108" s="1046"/>
      <c r="F108" s="1047"/>
      <c r="G108" s="1048"/>
      <c r="H108" s="1049"/>
      <c r="I108" s="1050">
        <f>IF(C108=0,0,VLOOKUP(C108,Tabla1[],3,FALSE))</f>
        <v>0</v>
      </c>
      <c r="J108" s="1051"/>
      <c r="K108" s="1157">
        <f t="shared" si="12"/>
        <v>0</v>
      </c>
      <c r="L108" s="1052">
        <f t="shared" si="13"/>
        <v>0</v>
      </c>
      <c r="M108" s="1021"/>
      <c r="N108" s="1025"/>
      <c r="O108" s="1026"/>
      <c r="P108" s="1128"/>
    </row>
    <row r="109" spans="1:17" ht="16.5" x14ac:dyDescent="0.3">
      <c r="A109" s="1020"/>
      <c r="B109" s="1060"/>
      <c r="C109" s="1412"/>
      <c r="D109" s="1412"/>
      <c r="E109" s="1046"/>
      <c r="F109" s="1053"/>
      <c r="G109" s="1054"/>
      <c r="H109" s="1049"/>
      <c r="I109" s="1050">
        <f>IF(C109=0,0,VLOOKUP(C109,Tabla1[],3,FALSE))</f>
        <v>0</v>
      </c>
      <c r="J109" s="1051"/>
      <c r="K109" s="1157">
        <f t="shared" si="12"/>
        <v>0</v>
      </c>
      <c r="L109" s="1052">
        <f t="shared" si="13"/>
        <v>0</v>
      </c>
      <c r="M109" s="1021"/>
      <c r="N109" s="1025"/>
      <c r="O109" s="1026"/>
      <c r="P109" s="1128"/>
    </row>
    <row r="110" spans="1:17" ht="16.5" x14ac:dyDescent="0.3">
      <c r="A110" s="1020"/>
      <c r="B110" s="1060"/>
      <c r="C110" s="1412"/>
      <c r="D110" s="1412"/>
      <c r="E110" s="1046"/>
      <c r="F110" s="1053"/>
      <c r="G110" s="1054"/>
      <c r="H110" s="1049"/>
      <c r="I110" s="1050">
        <f>IF(C110=0,0,VLOOKUP(C110,Tabla1[],3,FALSE))</f>
        <v>0</v>
      </c>
      <c r="J110" s="1051"/>
      <c r="K110" s="1157">
        <f t="shared" si="12"/>
        <v>0</v>
      </c>
      <c r="L110" s="1052">
        <f t="shared" si="13"/>
        <v>0</v>
      </c>
      <c r="M110" s="1021"/>
      <c r="N110" s="1025"/>
      <c r="O110" s="1026"/>
      <c r="P110" s="1128"/>
    </row>
    <row r="111" spans="1:17" ht="16.5" x14ac:dyDescent="0.3">
      <c r="A111" s="1020"/>
      <c r="B111" s="1060"/>
      <c r="C111" s="1412"/>
      <c r="D111" s="1412"/>
      <c r="E111" s="1046"/>
      <c r="F111" s="1053"/>
      <c r="G111" s="1054"/>
      <c r="H111" s="1049"/>
      <c r="I111" s="1050">
        <f>IF(C111=0,0,VLOOKUP(C111,Tabla1[],3,FALSE))</f>
        <v>0</v>
      </c>
      <c r="J111" s="1051"/>
      <c r="K111" s="1157">
        <f t="shared" si="12"/>
        <v>0</v>
      </c>
      <c r="L111" s="1052">
        <f t="shared" si="13"/>
        <v>0</v>
      </c>
      <c r="M111" s="1021"/>
      <c r="N111" s="1025"/>
      <c r="O111" s="1026"/>
      <c r="P111" s="1128"/>
    </row>
    <row r="112" spans="1:17" ht="16.5" x14ac:dyDescent="0.3">
      <c r="A112" s="1020"/>
      <c r="B112" s="1060"/>
      <c r="C112" s="1412"/>
      <c r="D112" s="1412"/>
      <c r="E112" s="1046"/>
      <c r="F112" s="1053"/>
      <c r="G112" s="1054"/>
      <c r="H112" s="1049"/>
      <c r="I112" s="1050">
        <f>IF(C112=0,0,VLOOKUP(C112,Tabla1[],3,FALSE))</f>
        <v>0</v>
      </c>
      <c r="J112" s="1051"/>
      <c r="K112" s="1157">
        <f t="shared" si="12"/>
        <v>0</v>
      </c>
      <c r="L112" s="1052">
        <f t="shared" si="13"/>
        <v>0</v>
      </c>
      <c r="M112" s="1021"/>
      <c r="N112" s="1025"/>
      <c r="O112" s="1026"/>
      <c r="P112" s="1128"/>
    </row>
    <row r="113" spans="1:16" ht="16.5" x14ac:dyDescent="0.3">
      <c r="A113" s="1020"/>
      <c r="B113" s="1060"/>
      <c r="C113" s="1412"/>
      <c r="D113" s="1412"/>
      <c r="E113" s="1046"/>
      <c r="F113" s="1053"/>
      <c r="G113" s="1054"/>
      <c r="H113" s="1049"/>
      <c r="I113" s="1050">
        <f>IF(C113=0,0,VLOOKUP(C113,Tabla1[],3,FALSE))</f>
        <v>0</v>
      </c>
      <c r="J113" s="1051"/>
      <c r="K113" s="1157">
        <f t="shared" si="12"/>
        <v>0</v>
      </c>
      <c r="L113" s="1052">
        <f t="shared" si="13"/>
        <v>0</v>
      </c>
      <c r="M113" s="1021"/>
      <c r="N113" s="1025"/>
      <c r="O113" s="1026"/>
      <c r="P113" s="1128"/>
    </row>
    <row r="114" spans="1:16" ht="17.25" thickBot="1" x14ac:dyDescent="0.35">
      <c r="A114" s="1020"/>
      <c r="B114" s="1022"/>
      <c r="C114" s="1021"/>
      <c r="D114" s="1021"/>
      <c r="E114" s="1022"/>
      <c r="F114" s="1022"/>
      <c r="G114" s="1023"/>
      <c r="H114" s="1021"/>
      <c r="I114" s="1024"/>
      <c r="J114" s="1024"/>
      <c r="K114" s="1024"/>
      <c r="L114" s="1021"/>
      <c r="M114" s="1021"/>
      <c r="N114" s="1025"/>
      <c r="O114" s="1026"/>
      <c r="P114" s="1128"/>
    </row>
    <row r="115" spans="1:16" ht="17.25" thickBot="1" x14ac:dyDescent="0.35">
      <c r="A115" s="1020"/>
      <c r="B115" s="1022"/>
      <c r="C115" s="1021"/>
      <c r="D115" s="1021"/>
      <c r="E115" s="1022"/>
      <c r="F115" s="1408" t="s">
        <v>344</v>
      </c>
      <c r="G115" s="1409"/>
      <c r="H115" s="1409"/>
      <c r="I115" s="1410"/>
      <c r="J115" s="1024"/>
      <c r="K115" s="1158">
        <f>+SUM(K104:K113)</f>
        <v>28</v>
      </c>
      <c r="L115" s="1055">
        <f>+SUM(L104:L113)</f>
        <v>201.6</v>
      </c>
      <c r="M115" s="1021"/>
      <c r="N115" s="1025"/>
      <c r="O115" s="1026"/>
      <c r="P115" s="1128"/>
    </row>
    <row r="116" spans="1:16" ht="17.25" thickBot="1" x14ac:dyDescent="0.35">
      <c r="A116" s="1020"/>
      <c r="B116" s="1022"/>
      <c r="C116" s="1021"/>
      <c r="D116" s="1021"/>
      <c r="E116" s="1022"/>
      <c r="F116" s="1022"/>
      <c r="G116" s="1023"/>
      <c r="H116" s="1021"/>
      <c r="I116" s="1024"/>
      <c r="J116" s="1024"/>
      <c r="K116" s="1024"/>
      <c r="L116" s="1021"/>
      <c r="M116" s="1021"/>
      <c r="N116" s="1025"/>
      <c r="O116" s="1026"/>
      <c r="P116" s="1128"/>
    </row>
    <row r="117" spans="1:16" ht="17.25" thickBot="1" x14ac:dyDescent="0.35">
      <c r="A117" s="1020"/>
      <c r="B117" s="1389" t="s">
        <v>382</v>
      </c>
      <c r="C117" s="1390"/>
      <c r="D117" s="1390"/>
      <c r="E117" s="1390"/>
      <c r="F117" s="1390"/>
      <c r="G117" s="1391"/>
      <c r="H117" s="1021"/>
      <c r="I117" s="1024"/>
      <c r="J117" s="1024"/>
      <c r="K117" s="1024"/>
      <c r="L117" s="1021"/>
      <c r="M117" s="1021"/>
      <c r="N117" s="1025"/>
      <c r="O117" s="1026"/>
      <c r="P117" s="1128"/>
    </row>
    <row r="118" spans="1:16" ht="16.5" x14ac:dyDescent="0.3">
      <c r="A118" s="1020"/>
      <c r="B118" s="1056" t="s">
        <v>49</v>
      </c>
      <c r="C118" s="1392" t="s">
        <v>341</v>
      </c>
      <c r="D118" s="1393"/>
      <c r="E118" s="1041" t="s">
        <v>380</v>
      </c>
      <c r="F118" s="1056" t="s">
        <v>25</v>
      </c>
      <c r="G118" s="1043" t="s">
        <v>24</v>
      </c>
      <c r="H118" s="1038"/>
      <c r="I118" s="1039" t="s">
        <v>342</v>
      </c>
      <c r="J118" s="1040"/>
      <c r="K118" s="1039" t="s">
        <v>27</v>
      </c>
      <c r="L118" s="1045" t="s">
        <v>381</v>
      </c>
      <c r="M118" s="1021"/>
      <c r="N118" s="1025"/>
      <c r="O118" s="1026"/>
      <c r="P118" s="1128"/>
    </row>
    <row r="119" spans="1:16" ht="16.5" x14ac:dyDescent="0.3">
      <c r="A119" s="1020"/>
      <c r="B119" s="1060"/>
      <c r="C119" s="1382"/>
      <c r="D119" s="1383"/>
      <c r="E119" s="1046"/>
      <c r="F119" s="1047"/>
      <c r="G119" s="1048"/>
      <c r="H119" s="1049"/>
      <c r="I119" s="1050">
        <f>IF(C119=0,0,VLOOKUP(C119,Tabla3[],3,FALSE))</f>
        <v>0</v>
      </c>
      <c r="J119" s="1024"/>
      <c r="K119" s="1157">
        <f>+F119*I119</f>
        <v>0</v>
      </c>
      <c r="L119" s="1052">
        <f>E119*I119</f>
        <v>0</v>
      </c>
      <c r="M119" s="1021"/>
      <c r="N119" s="1025"/>
      <c r="O119" s="1026"/>
      <c r="P119" s="1128"/>
    </row>
    <row r="120" spans="1:16" ht="16.5" x14ac:dyDescent="0.3">
      <c r="A120" s="1020"/>
      <c r="B120" s="1060"/>
      <c r="C120" s="1382"/>
      <c r="D120" s="1383"/>
      <c r="E120" s="1057"/>
      <c r="F120" s="1053"/>
      <c r="G120" s="1054"/>
      <c r="H120" s="1021"/>
      <c r="I120" s="1050">
        <f>IF(C120=0,0,VLOOKUP(C120,Tabla3[],3,FALSE))</f>
        <v>0</v>
      </c>
      <c r="J120" s="1024"/>
      <c r="K120" s="1157">
        <f t="shared" ref="K120:K122" si="14">+F120*I120</f>
        <v>0</v>
      </c>
      <c r="L120" s="1052">
        <f t="shared" ref="L120:L122" si="15">E120*I120</f>
        <v>0</v>
      </c>
      <c r="M120" s="1021"/>
      <c r="N120" s="1025"/>
      <c r="O120" s="1026"/>
      <c r="P120" s="1128"/>
    </row>
    <row r="121" spans="1:16" ht="16.5" x14ac:dyDescent="0.3">
      <c r="A121" s="1020"/>
      <c r="B121" s="1060"/>
      <c r="C121" s="1382"/>
      <c r="D121" s="1383"/>
      <c r="E121" s="1057"/>
      <c r="F121" s="1053"/>
      <c r="G121" s="1054"/>
      <c r="H121" s="1021"/>
      <c r="I121" s="1050">
        <f>IF(C121=0,0,VLOOKUP(C121,Tabla3[],3,FALSE))</f>
        <v>0</v>
      </c>
      <c r="J121" s="1024"/>
      <c r="K121" s="1157">
        <f t="shared" si="14"/>
        <v>0</v>
      </c>
      <c r="L121" s="1052">
        <f t="shared" si="15"/>
        <v>0</v>
      </c>
      <c r="M121" s="1021"/>
      <c r="N121" s="1025"/>
      <c r="O121" s="1026"/>
      <c r="P121" s="1128"/>
    </row>
    <row r="122" spans="1:16" ht="16.5" x14ac:dyDescent="0.3">
      <c r="A122" s="1020"/>
      <c r="B122" s="1060"/>
      <c r="C122" s="1384"/>
      <c r="D122" s="1385"/>
      <c r="E122" s="1057"/>
      <c r="F122" s="1053"/>
      <c r="G122" s="1054"/>
      <c r="H122" s="1021"/>
      <c r="I122" s="1050">
        <f>IF(C122=0,0,VLOOKUP(C122,Tabla3[],3,FALSE))</f>
        <v>0</v>
      </c>
      <c r="J122" s="1024"/>
      <c r="K122" s="1157">
        <f t="shared" si="14"/>
        <v>0</v>
      </c>
      <c r="L122" s="1052">
        <f t="shared" si="15"/>
        <v>0</v>
      </c>
      <c r="M122" s="1021"/>
      <c r="N122" s="1025"/>
      <c r="O122" s="1026"/>
      <c r="P122" s="1128"/>
    </row>
    <row r="123" spans="1:16" ht="17.25" thickBot="1" x14ac:dyDescent="0.35">
      <c r="A123" s="1020"/>
      <c r="B123" s="1022"/>
      <c r="C123" s="1021"/>
      <c r="D123" s="1021"/>
      <c r="E123" s="1022"/>
      <c r="F123" s="1022"/>
      <c r="G123" s="1023"/>
      <c r="H123" s="1021"/>
      <c r="I123" s="1024"/>
      <c r="J123" s="1024"/>
      <c r="K123" s="1024"/>
      <c r="L123" s="1021"/>
      <c r="M123" s="1021"/>
      <c r="N123" s="1025"/>
      <c r="O123" s="1026"/>
      <c r="P123" s="1128"/>
    </row>
    <row r="124" spans="1:16" ht="17.25" thickBot="1" x14ac:dyDescent="0.35">
      <c r="A124" s="1020"/>
      <c r="B124" s="1022"/>
      <c r="C124" s="1021"/>
      <c r="D124" s="1021"/>
      <c r="E124" s="1022"/>
      <c r="F124" s="1408" t="s">
        <v>387</v>
      </c>
      <c r="G124" s="1409"/>
      <c r="H124" s="1409"/>
      <c r="I124" s="1410"/>
      <c r="J124" s="1024"/>
      <c r="K124" s="1158">
        <f>+SUM(K119:K122)</f>
        <v>0</v>
      </c>
      <c r="L124" s="1055">
        <f>+SUM(L119:L122)</f>
        <v>0</v>
      </c>
      <c r="M124" s="1021"/>
      <c r="N124" s="1025"/>
      <c r="O124" s="1026"/>
      <c r="P124" s="1128"/>
    </row>
    <row r="125" spans="1:16" ht="17.25" thickBot="1" x14ac:dyDescent="0.35">
      <c r="A125" s="1020"/>
      <c r="B125" s="1022"/>
      <c r="C125" s="1021"/>
      <c r="D125" s="1021"/>
      <c r="E125" s="1022"/>
      <c r="F125" s="1022"/>
      <c r="G125" s="1023"/>
      <c r="H125" s="1021"/>
      <c r="I125" s="1024"/>
      <c r="J125" s="1024"/>
      <c r="K125" s="1024"/>
      <c r="L125" s="1021"/>
      <c r="M125" s="1021"/>
      <c r="N125" s="1025"/>
      <c r="O125" s="1026"/>
      <c r="P125" s="1128"/>
    </row>
    <row r="126" spans="1:16" ht="17.25" thickBot="1" x14ac:dyDescent="0.35">
      <c r="A126" s="1020"/>
      <c r="B126" s="1389" t="s">
        <v>345</v>
      </c>
      <c r="C126" s="1390"/>
      <c r="D126" s="1390"/>
      <c r="E126" s="1390"/>
      <c r="F126" s="1390"/>
      <c r="G126" s="1391"/>
      <c r="H126" s="1021"/>
      <c r="I126" s="1024"/>
      <c r="J126" s="1024"/>
      <c r="K126" s="1024"/>
      <c r="L126" s="1021"/>
      <c r="M126" s="1021"/>
      <c r="N126" s="1025"/>
      <c r="O126" s="1026"/>
      <c r="P126" s="1128"/>
    </row>
    <row r="127" spans="1:16" ht="16.5" x14ac:dyDescent="0.3">
      <c r="A127" s="1020"/>
      <c r="B127" s="1056" t="s">
        <v>49</v>
      </c>
      <c r="C127" s="1392" t="s">
        <v>341</v>
      </c>
      <c r="D127" s="1393"/>
      <c r="E127" s="1041" t="s">
        <v>380</v>
      </c>
      <c r="F127" s="1056" t="s">
        <v>25</v>
      </c>
      <c r="G127" s="1043" t="s">
        <v>24</v>
      </c>
      <c r="H127" s="1038"/>
      <c r="I127" s="1039" t="s">
        <v>342</v>
      </c>
      <c r="J127" s="1040"/>
      <c r="K127" s="1039" t="s">
        <v>27</v>
      </c>
      <c r="L127" s="1045" t="s">
        <v>381</v>
      </c>
      <c r="M127" s="1021"/>
      <c r="N127" s="1025"/>
      <c r="O127" s="1026"/>
      <c r="P127" s="1128"/>
    </row>
    <row r="128" spans="1:16" ht="16.5" x14ac:dyDescent="0.3">
      <c r="A128" s="1020"/>
      <c r="B128" s="1060">
        <v>1</v>
      </c>
      <c r="C128" s="1411" t="s">
        <v>774</v>
      </c>
      <c r="D128" s="1411"/>
      <c r="E128" s="1046">
        <f>I100</f>
        <v>7.2</v>
      </c>
      <c r="F128" s="1047">
        <f>ROUND(E128/I100,2)</f>
        <v>1</v>
      </c>
      <c r="G128" s="1048" t="str">
        <f>IF(C128=0,0,VLOOKUP(C128,Tabla2[],2,FALSE))</f>
        <v>ml</v>
      </c>
      <c r="H128" s="1049"/>
      <c r="I128" s="1050">
        <f>IF(C128=0,0,VLOOKUP(C128,Tabla2[],3,FALSE))</f>
        <v>42</v>
      </c>
      <c r="J128" s="1024"/>
      <c r="K128" s="1157">
        <f>+F128*I128</f>
        <v>42</v>
      </c>
      <c r="L128" s="1052">
        <f>E128*I128</f>
        <v>302.40000000000003</v>
      </c>
      <c r="M128" s="1021"/>
      <c r="N128" s="1025"/>
      <c r="O128" s="1026"/>
      <c r="P128" s="1128"/>
    </row>
    <row r="129" spans="1:17" ht="16.5" x14ac:dyDescent="0.3">
      <c r="A129" s="1020"/>
      <c r="B129" s="1060"/>
      <c r="C129" s="1411"/>
      <c r="D129" s="1411"/>
      <c r="E129" s="1046"/>
      <c r="F129" s="1047"/>
      <c r="G129" s="1048"/>
      <c r="H129" s="1021"/>
      <c r="I129" s="1050">
        <f>IF(C129=0,0,VLOOKUP(C129,Tabla2[],3,FALSE))</f>
        <v>0</v>
      </c>
      <c r="J129" s="1024"/>
      <c r="K129" s="1157">
        <f>+F129*I129</f>
        <v>0</v>
      </c>
      <c r="L129" s="1052">
        <f t="shared" ref="L129:L130" si="16">E129*I129</f>
        <v>0</v>
      </c>
      <c r="M129" s="1021"/>
      <c r="N129" s="1025"/>
      <c r="O129" s="1026"/>
      <c r="P129" s="1128"/>
    </row>
    <row r="130" spans="1:17" ht="16.5" x14ac:dyDescent="0.3">
      <c r="A130" s="1020"/>
      <c r="B130" s="1060"/>
      <c r="C130" s="1412"/>
      <c r="D130" s="1412"/>
      <c r="E130" s="1046"/>
      <c r="F130" s="1053"/>
      <c r="G130" s="1048"/>
      <c r="H130" s="1021"/>
      <c r="I130" s="1050">
        <f>IF(C130=0,0,VLOOKUP(C130,Tabla2[],3,FALSE))</f>
        <v>0</v>
      </c>
      <c r="J130" s="1024"/>
      <c r="K130" s="1157">
        <f t="shared" ref="K130" si="17">+F130*I130</f>
        <v>0</v>
      </c>
      <c r="L130" s="1052">
        <f t="shared" si="16"/>
        <v>0</v>
      </c>
      <c r="M130" s="1021"/>
      <c r="N130" s="1025"/>
      <c r="O130" s="1026"/>
      <c r="P130" s="1128"/>
    </row>
    <row r="131" spans="1:17" ht="17.25" thickBot="1" x14ac:dyDescent="0.35">
      <c r="A131" s="1020"/>
      <c r="B131" s="1022"/>
      <c r="C131" s="1021"/>
      <c r="D131" s="1021"/>
      <c r="E131" s="1022"/>
      <c r="F131" s="1022"/>
      <c r="G131" s="1023"/>
      <c r="H131" s="1021"/>
      <c r="I131" s="1024"/>
      <c r="J131" s="1024"/>
      <c r="K131" s="1024"/>
      <c r="L131" s="1021"/>
      <c r="M131" s="1021"/>
      <c r="N131" s="1025"/>
      <c r="O131" s="1026"/>
      <c r="P131" s="1128"/>
    </row>
    <row r="132" spans="1:17" ht="17.25" thickBot="1" x14ac:dyDescent="0.35">
      <c r="A132" s="1020"/>
      <c r="B132" s="1022"/>
      <c r="C132" s="1021"/>
      <c r="D132" s="1021"/>
      <c r="E132" s="1022"/>
      <c r="F132" s="1408" t="s">
        <v>346</v>
      </c>
      <c r="G132" s="1409"/>
      <c r="H132" s="1409"/>
      <c r="I132" s="1410"/>
      <c r="J132" s="1024"/>
      <c r="K132" s="1158">
        <f>+SUM(K128:K130)</f>
        <v>42</v>
      </c>
      <c r="L132" s="1055">
        <f>+SUM(L128:L130)</f>
        <v>302.40000000000003</v>
      </c>
      <c r="M132" s="1021"/>
      <c r="N132" s="1025"/>
      <c r="O132" s="1026"/>
      <c r="P132" s="1128"/>
    </row>
    <row r="133" spans="1:17" ht="16.5" x14ac:dyDescent="0.3">
      <c r="A133" s="1020"/>
      <c r="B133" s="1022"/>
      <c r="C133" s="1021"/>
      <c r="D133" s="1021"/>
      <c r="E133" s="1022"/>
      <c r="F133" s="1022"/>
      <c r="G133" s="1023"/>
      <c r="H133" s="1021"/>
      <c r="I133" s="1024"/>
      <c r="J133" s="1024"/>
      <c r="K133" s="1024"/>
      <c r="L133" s="1021"/>
      <c r="M133" s="1021"/>
      <c r="N133" s="1025"/>
      <c r="O133" s="1026"/>
      <c r="P133" s="1128"/>
    </row>
    <row r="134" spans="1:17" ht="15" customHeight="1" thickBot="1" x14ac:dyDescent="0.35">
      <c r="A134" s="1020"/>
      <c r="B134" s="1022"/>
      <c r="C134" s="1021"/>
      <c r="D134" s="1021"/>
      <c r="E134" s="1022"/>
      <c r="F134" s="1022"/>
      <c r="G134" s="1023"/>
      <c r="H134" s="1021"/>
      <c r="I134" s="1024"/>
      <c r="J134" s="1024"/>
      <c r="K134" s="1024"/>
      <c r="L134" s="1021"/>
      <c r="M134" s="1021"/>
      <c r="N134" s="1025"/>
      <c r="O134" s="1026"/>
      <c r="P134" s="1128"/>
    </row>
    <row r="135" spans="1:17" ht="17.25" thickBot="1" x14ac:dyDescent="0.35">
      <c r="A135" s="1020"/>
      <c r="B135" s="1022"/>
      <c r="C135" s="1021"/>
      <c r="D135" s="1021"/>
      <c r="E135" s="1022"/>
      <c r="F135" s="1408" t="s">
        <v>388</v>
      </c>
      <c r="G135" s="1409"/>
      <c r="H135" s="1409"/>
      <c r="I135" s="1410"/>
      <c r="J135" s="1024"/>
      <c r="K135" s="1158">
        <f>(+K115+K124+K132)</f>
        <v>70</v>
      </c>
      <c r="L135" s="1055">
        <f>(+L115+L124+L132)</f>
        <v>504</v>
      </c>
      <c r="M135" s="1021"/>
      <c r="N135" s="1065"/>
      <c r="O135" s="1066"/>
      <c r="P135" s="1130"/>
    </row>
    <row r="136" spans="1:17" ht="7.5" customHeight="1" thickBot="1" x14ac:dyDescent="0.35">
      <c r="A136" s="1020"/>
      <c r="B136" s="1022"/>
      <c r="C136" s="1021"/>
      <c r="D136" s="1021"/>
      <c r="E136" s="1022"/>
      <c r="F136" s="1022"/>
      <c r="G136" s="1023"/>
      <c r="H136" s="1021"/>
      <c r="I136" s="1024"/>
      <c r="J136" s="1024"/>
      <c r="K136" s="1024"/>
      <c r="L136" s="1021"/>
      <c r="M136" s="1021"/>
      <c r="N136" s="1065"/>
      <c r="O136" s="1067"/>
      <c r="P136" s="1130"/>
    </row>
    <row r="137" spans="1:17" ht="17.25" thickBot="1" x14ac:dyDescent="0.35">
      <c r="A137" s="1020"/>
      <c r="B137" s="1022"/>
      <c r="C137" s="1021"/>
      <c r="D137" s="1021"/>
      <c r="E137" s="1022"/>
      <c r="F137" s="1408" t="s">
        <v>384</v>
      </c>
      <c r="G137" s="1409"/>
      <c r="H137" s="1409"/>
      <c r="I137" s="1410"/>
      <c r="J137" s="1024"/>
      <c r="K137" s="1158">
        <f>K135*$N$2</f>
        <v>28</v>
      </c>
      <c r="L137" s="1055">
        <f>L135*$N$2</f>
        <v>201.60000000000002</v>
      </c>
      <c r="M137" s="1021"/>
      <c r="N137" s="1025"/>
      <c r="O137" s="1026"/>
      <c r="P137" s="1128"/>
    </row>
    <row r="138" spans="1:17" ht="7.5" customHeight="1" thickBot="1" x14ac:dyDescent="0.35">
      <c r="A138" s="1020"/>
      <c r="B138" s="1022"/>
      <c r="C138" s="1021"/>
      <c r="D138" s="1021"/>
      <c r="E138" s="1022"/>
      <c r="F138" s="1022"/>
      <c r="G138" s="1023"/>
      <c r="H138" s="1021"/>
      <c r="I138" s="1024"/>
      <c r="J138" s="1024"/>
      <c r="K138" s="1024"/>
      <c r="L138" s="1021"/>
      <c r="M138" s="1021"/>
      <c r="N138" s="1025"/>
      <c r="O138" s="1026"/>
      <c r="P138" s="1128"/>
    </row>
    <row r="139" spans="1:17" ht="17.25" thickBot="1" x14ac:dyDescent="0.35">
      <c r="A139" s="1020"/>
      <c r="B139" s="1022"/>
      <c r="C139" s="1021"/>
      <c r="D139" s="1021"/>
      <c r="E139" s="1022"/>
      <c r="F139" s="1408" t="s">
        <v>385</v>
      </c>
      <c r="G139" s="1409"/>
      <c r="H139" s="1409"/>
      <c r="I139" s="1410"/>
      <c r="J139" s="1024"/>
      <c r="K139" s="1158">
        <f>+K135+K137</f>
        <v>98</v>
      </c>
      <c r="L139" s="1055">
        <f>+L135+L137</f>
        <v>705.6</v>
      </c>
      <c r="M139" s="1021"/>
      <c r="N139" s="1025"/>
      <c r="O139" s="1026"/>
      <c r="P139" s="1128"/>
    </row>
    <row r="140" spans="1:17" ht="17.25" thickBot="1" x14ac:dyDescent="0.35">
      <c r="A140" s="1020"/>
      <c r="B140" s="1022"/>
      <c r="C140" s="1021"/>
      <c r="D140" s="1021"/>
      <c r="E140" s="1022"/>
      <c r="F140" s="1061"/>
      <c r="G140" s="1062"/>
      <c r="H140" s="1063"/>
      <c r="I140" s="1064"/>
      <c r="J140" s="1024"/>
      <c r="K140" s="1159"/>
      <c r="L140" s="1068">
        <f>L139/I100</f>
        <v>98</v>
      </c>
      <c r="M140" s="1069">
        <f>(K139-L140)*I100</f>
        <v>0</v>
      </c>
      <c r="N140" s="1025"/>
      <c r="O140" s="1026"/>
      <c r="P140" s="1128"/>
    </row>
    <row r="141" spans="1:17" ht="16.5" x14ac:dyDescent="0.3">
      <c r="A141" s="1020"/>
      <c r="B141" s="1106"/>
      <c r="C141" s="1115"/>
      <c r="D141" s="1115"/>
      <c r="E141" s="1022"/>
      <c r="F141" s="1022"/>
      <c r="G141" s="1023"/>
      <c r="H141" s="1021"/>
      <c r="I141" s="1024"/>
      <c r="J141" s="1024"/>
      <c r="K141" s="1024"/>
      <c r="L141" s="1021"/>
      <c r="M141" s="1021"/>
      <c r="N141" s="1025"/>
      <c r="O141" s="1026"/>
      <c r="P141" s="1128"/>
    </row>
    <row r="142" spans="1:17" ht="16.5" x14ac:dyDescent="0.3">
      <c r="A142" s="1020"/>
      <c r="B142" s="1106"/>
      <c r="C142" s="1152"/>
      <c r="D142" s="1152"/>
      <c r="E142" s="1022"/>
      <c r="F142" s="1022"/>
      <c r="G142" s="1023"/>
      <c r="H142" s="1021"/>
      <c r="I142" s="1024"/>
      <c r="J142" s="1024"/>
      <c r="K142" s="1024"/>
      <c r="L142" s="1021"/>
      <c r="M142" s="1021"/>
      <c r="N142" s="1025"/>
      <c r="O142" s="1026"/>
      <c r="P142" s="1128"/>
    </row>
    <row r="143" spans="1:17" ht="16.5" x14ac:dyDescent="0.3">
      <c r="A143" s="1020"/>
      <c r="B143" s="1105" t="s">
        <v>379</v>
      </c>
      <c r="C143" s="1038"/>
      <c r="D143" s="1414" t="s">
        <v>341</v>
      </c>
      <c r="E143" s="1414"/>
      <c r="F143" s="1414"/>
      <c r="G143" s="1414"/>
      <c r="H143" s="1038"/>
      <c r="I143" s="1039" t="s">
        <v>25</v>
      </c>
      <c r="J143" s="1040"/>
      <c r="K143" s="1039" t="s">
        <v>24</v>
      </c>
      <c r="L143" s="1021"/>
      <c r="M143" s="1021"/>
      <c r="N143" s="1025"/>
      <c r="O143" s="1026"/>
      <c r="P143" s="1128"/>
    </row>
    <row r="144" spans="1:17" s="1037" customFormat="1" ht="30.75" customHeight="1" x14ac:dyDescent="0.25">
      <c r="A144" s="1033"/>
      <c r="B144" s="1074" t="e">
        <f>'(01)A. TRABAJO EXTRA.'!#REF!</f>
        <v>#REF!</v>
      </c>
      <c r="C144" s="1034"/>
      <c r="D144" s="1428" t="e">
        <f>'(01)A. TRABAJO EXTRA.'!#REF!</f>
        <v>#REF!</v>
      </c>
      <c r="E144" s="1429"/>
      <c r="F144" s="1429"/>
      <c r="G144" s="1429"/>
      <c r="H144" s="1075"/>
      <c r="I144" s="1074" t="e">
        <f>'(01)A. TRABAJO EXTRA.'!#REF!</f>
        <v>#REF!</v>
      </c>
      <c r="J144" s="1076"/>
      <c r="K144" s="1155" t="e">
        <f>'(01)A. TRABAJO EXTRA.'!#REF!</f>
        <v>#REF!</v>
      </c>
      <c r="L144" s="1034"/>
      <c r="M144" s="1034"/>
      <c r="N144" s="1035"/>
      <c r="O144" s="1036"/>
      <c r="P144" s="1129"/>
      <c r="Q144" s="1132"/>
    </row>
    <row r="145" spans="1:16" ht="17.25" thickBot="1" x14ac:dyDescent="0.35">
      <c r="A145" s="1020"/>
      <c r="B145" s="1022"/>
      <c r="C145" s="1021"/>
      <c r="D145" s="1021"/>
      <c r="E145" s="1022"/>
      <c r="F145" s="1022"/>
      <c r="G145" s="1023"/>
      <c r="H145" s="1021"/>
      <c r="I145" s="1024"/>
      <c r="J145" s="1024"/>
      <c r="K145" s="1024"/>
      <c r="L145" s="1021"/>
      <c r="M145" s="1021"/>
      <c r="N145" s="1025"/>
      <c r="O145" s="1026"/>
      <c r="P145" s="1128"/>
    </row>
    <row r="146" spans="1:16" ht="17.25" thickBot="1" x14ac:dyDescent="0.35">
      <c r="A146" s="1020"/>
      <c r="B146" s="1389" t="s">
        <v>343</v>
      </c>
      <c r="C146" s="1390"/>
      <c r="D146" s="1390"/>
      <c r="E146" s="1390"/>
      <c r="F146" s="1390"/>
      <c r="G146" s="1391"/>
      <c r="H146" s="1021"/>
      <c r="I146" s="1024"/>
      <c r="J146" s="1024"/>
      <c r="K146" s="1024"/>
      <c r="L146" s="1021"/>
      <c r="M146" s="1021"/>
      <c r="N146" s="1025"/>
      <c r="O146" s="1026"/>
      <c r="P146" s="1128"/>
    </row>
    <row r="147" spans="1:16" ht="16.5" x14ac:dyDescent="0.3">
      <c r="A147" s="1020"/>
      <c r="B147" s="1042" t="s">
        <v>49</v>
      </c>
      <c r="C147" s="1406" t="s">
        <v>341</v>
      </c>
      <c r="D147" s="1407"/>
      <c r="E147" s="1041" t="s">
        <v>380</v>
      </c>
      <c r="F147" s="1042" t="s">
        <v>25</v>
      </c>
      <c r="G147" s="1043" t="s">
        <v>24</v>
      </c>
      <c r="H147" s="1044"/>
      <c r="I147" s="1039" t="s">
        <v>342</v>
      </c>
      <c r="J147" s="1040"/>
      <c r="K147" s="1156" t="s">
        <v>27</v>
      </c>
      <c r="L147" s="1045" t="s">
        <v>381</v>
      </c>
      <c r="M147" s="1021"/>
      <c r="N147" s="1025"/>
      <c r="O147" s="1026"/>
      <c r="P147" s="1128"/>
    </row>
    <row r="148" spans="1:16" ht="16.5" x14ac:dyDescent="0.3">
      <c r="A148" s="1020"/>
      <c r="B148" s="1060">
        <v>1</v>
      </c>
      <c r="C148" s="1411" t="s">
        <v>775</v>
      </c>
      <c r="D148" s="1411"/>
      <c r="E148" s="1046" t="e">
        <f>I144*6</f>
        <v>#REF!</v>
      </c>
      <c r="F148" s="1047" t="e">
        <f>ROUND(E148/I144,2)</f>
        <v>#REF!</v>
      </c>
      <c r="G148" s="1048" t="str">
        <f>IF(C148=0,0,VLOOKUP(C148,Tabla1[],2,FALSE))</f>
        <v>Unidad</v>
      </c>
      <c r="H148" s="1049"/>
      <c r="I148" s="1050">
        <f>IF(C148=0,0,VLOOKUP(C148,Tabla1[],3,FALSE))</f>
        <v>400</v>
      </c>
      <c r="J148" s="1051"/>
      <c r="K148" s="1157" t="e">
        <f>+F148*I148</f>
        <v>#REF!</v>
      </c>
      <c r="L148" s="1052" t="e">
        <f>E148*I148</f>
        <v>#REF!</v>
      </c>
      <c r="M148" s="1021"/>
      <c r="N148" s="1025"/>
      <c r="O148" s="1026"/>
      <c r="P148" s="1128"/>
    </row>
    <row r="149" spans="1:16" ht="16.5" x14ac:dyDescent="0.3">
      <c r="A149" s="1020"/>
      <c r="B149" s="1060">
        <v>2</v>
      </c>
      <c r="C149" s="1411" t="s">
        <v>776</v>
      </c>
      <c r="D149" s="1411"/>
      <c r="E149" s="1046" t="e">
        <f>I144*2</f>
        <v>#REF!</v>
      </c>
      <c r="F149" s="1047" t="e">
        <f>ROUND(E149/I144,2)</f>
        <v>#REF!</v>
      </c>
      <c r="G149" s="1048" t="str">
        <f>IF(C149=0,0,VLOOKUP(C149,Tabla1[],2,FALSE))</f>
        <v>Unidad</v>
      </c>
      <c r="H149" s="1049"/>
      <c r="I149" s="1050">
        <f>IF(C149=0,0,VLOOKUP(C149,Tabla1[],3,FALSE))</f>
        <v>110</v>
      </c>
      <c r="J149" s="1051"/>
      <c r="K149" s="1157" t="e">
        <f t="shared" ref="K149:K156" si="18">+F149*I149</f>
        <v>#REF!</v>
      </c>
      <c r="L149" s="1052" t="e">
        <f t="shared" ref="L149:L156" si="19">E149*I149</f>
        <v>#REF!</v>
      </c>
      <c r="M149" s="1021"/>
      <c r="N149" s="1025"/>
      <c r="O149" s="1026"/>
      <c r="P149" s="1128"/>
    </row>
    <row r="150" spans="1:16" ht="16.5" x14ac:dyDescent="0.3">
      <c r="A150" s="1020"/>
      <c r="B150" s="1060">
        <v>3</v>
      </c>
      <c r="C150" s="1411" t="s">
        <v>777</v>
      </c>
      <c r="D150" s="1411"/>
      <c r="E150" s="1046" t="e">
        <f>I144</f>
        <v>#REF!</v>
      </c>
      <c r="F150" s="1047" t="e">
        <f>ROUND(E150/I144,2)</f>
        <v>#REF!</v>
      </c>
      <c r="G150" s="1048" t="str">
        <f>IF(C150=0,0,VLOOKUP(C150,Tabla1[],2,FALSE))</f>
        <v>Libra</v>
      </c>
      <c r="H150" s="1049"/>
      <c r="I150" s="1050">
        <f>IF(C150=0,0,VLOOKUP(C150,Tabla1[],3,FALSE))</f>
        <v>15</v>
      </c>
      <c r="J150" s="1051"/>
      <c r="K150" s="1157" t="e">
        <f t="shared" si="18"/>
        <v>#REF!</v>
      </c>
      <c r="L150" s="1052" t="e">
        <f t="shared" si="19"/>
        <v>#REF!</v>
      </c>
      <c r="M150" s="1021"/>
      <c r="N150" s="1025"/>
      <c r="O150" s="1026"/>
      <c r="P150" s="1128"/>
    </row>
    <row r="151" spans="1:16" ht="16.5" x14ac:dyDescent="0.3">
      <c r="A151" s="1020"/>
      <c r="B151" s="1060">
        <v>4</v>
      </c>
      <c r="C151" s="1411" t="s">
        <v>778</v>
      </c>
      <c r="D151" s="1411"/>
      <c r="E151" s="1046" t="e">
        <f>I144</f>
        <v>#REF!</v>
      </c>
      <c r="F151" s="1047" t="e">
        <f>ROUND(E151/I144,2)</f>
        <v>#REF!</v>
      </c>
      <c r="G151" s="1048" t="str">
        <f>IF(C151=0,0,VLOOKUP(C151,Tabla1[],2,FALSE))</f>
        <v>Unidad</v>
      </c>
      <c r="H151" s="1049"/>
      <c r="I151" s="1050">
        <f>IF(C151=0,0,VLOOKUP(C151,Tabla1[],3,FALSE))</f>
        <v>250</v>
      </c>
      <c r="J151" s="1051"/>
      <c r="K151" s="1157" t="e">
        <f t="shared" si="18"/>
        <v>#REF!</v>
      </c>
      <c r="L151" s="1052" t="e">
        <f t="shared" si="19"/>
        <v>#REF!</v>
      </c>
      <c r="M151" s="1021"/>
      <c r="N151" s="1025"/>
      <c r="O151" s="1026"/>
      <c r="P151" s="1128"/>
    </row>
    <row r="152" spans="1:16" ht="16.5" x14ac:dyDescent="0.3">
      <c r="A152" s="1020"/>
      <c r="B152" s="1060">
        <v>5</v>
      </c>
      <c r="C152" s="1413" t="s">
        <v>779</v>
      </c>
      <c r="D152" s="1413"/>
      <c r="E152" s="1046" t="e">
        <f>I144*3</f>
        <v>#REF!</v>
      </c>
      <c r="F152" s="1047" t="e">
        <f>ROUND(E152/I144,2)</f>
        <v>#REF!</v>
      </c>
      <c r="G152" s="1048" t="str">
        <f>IF(C152=0,0,VLOOKUP(C152,Tabla1[],2,FALSE))</f>
        <v>m²</v>
      </c>
      <c r="H152" s="1049"/>
      <c r="I152" s="1050">
        <f>IF(C152=0,0,VLOOKUP(C152,Tabla1[],3,FALSE))</f>
        <v>70</v>
      </c>
      <c r="J152" s="1051"/>
      <c r="K152" s="1157" t="e">
        <f t="shared" si="18"/>
        <v>#REF!</v>
      </c>
      <c r="L152" s="1052" t="e">
        <f t="shared" si="19"/>
        <v>#REF!</v>
      </c>
      <c r="M152" s="1021"/>
      <c r="N152" s="1025"/>
      <c r="O152" s="1026"/>
      <c r="P152" s="1128"/>
    </row>
    <row r="153" spans="1:16" ht="16.5" x14ac:dyDescent="0.3">
      <c r="A153" s="1020"/>
      <c r="B153" s="1060">
        <v>6</v>
      </c>
      <c r="C153" s="1413" t="s">
        <v>661</v>
      </c>
      <c r="D153" s="1413"/>
      <c r="E153" s="1046" t="e">
        <f>I144*2</f>
        <v>#REF!</v>
      </c>
      <c r="F153" s="1047" t="e">
        <f>ROUND(E153/I144,2)</f>
        <v>#REF!</v>
      </c>
      <c r="G153" s="1048" t="str">
        <f>IF(C153=0,0,VLOOKUP(C153,Tabla1[],2,FALSE))</f>
        <v>Galón</v>
      </c>
      <c r="H153" s="1049"/>
      <c r="I153" s="1050">
        <f>IF(C153=0,0,VLOOKUP(C153,Tabla1[],3,FALSE))</f>
        <v>200</v>
      </c>
      <c r="J153" s="1051"/>
      <c r="K153" s="1157" t="e">
        <f t="shared" si="18"/>
        <v>#REF!</v>
      </c>
      <c r="L153" s="1052" t="e">
        <f t="shared" si="19"/>
        <v>#REF!</v>
      </c>
      <c r="M153" s="1021"/>
      <c r="N153" s="1025"/>
      <c r="O153" s="1026"/>
      <c r="P153" s="1128"/>
    </row>
    <row r="154" spans="1:16" ht="16.5" x14ac:dyDescent="0.3">
      <c r="A154" s="1020"/>
      <c r="B154" s="1060">
        <v>7</v>
      </c>
      <c r="C154" s="1413" t="s">
        <v>711</v>
      </c>
      <c r="D154" s="1413"/>
      <c r="E154" s="1046" t="e">
        <f>E153</f>
        <v>#REF!</v>
      </c>
      <c r="F154" s="1047" t="e">
        <f>ROUND(E154/I144,2)</f>
        <v>#REF!</v>
      </c>
      <c r="G154" s="1048" t="str">
        <f>IF(C154=0,0,VLOOKUP(C154,Tabla1[],2,FALSE))</f>
        <v>Galón</v>
      </c>
      <c r="H154" s="1049"/>
      <c r="I154" s="1050">
        <f>IF(C154=0,0,VLOOKUP(C154,Tabla1[],3,FALSE))</f>
        <v>50</v>
      </c>
      <c r="J154" s="1051"/>
      <c r="K154" s="1157" t="e">
        <f t="shared" si="18"/>
        <v>#REF!</v>
      </c>
      <c r="L154" s="1052" t="e">
        <f t="shared" si="19"/>
        <v>#REF!</v>
      </c>
      <c r="M154" s="1021"/>
      <c r="N154" s="1025"/>
      <c r="O154" s="1026"/>
      <c r="P154" s="1128"/>
    </row>
    <row r="155" spans="1:16" ht="16.5" x14ac:dyDescent="0.3">
      <c r="A155" s="1020"/>
      <c r="B155" s="1060">
        <v>8</v>
      </c>
      <c r="C155" s="1413" t="s">
        <v>756</v>
      </c>
      <c r="D155" s="1413"/>
      <c r="E155" s="1046" t="e">
        <f>I144</f>
        <v>#REF!</v>
      </c>
      <c r="F155" s="1047" t="e">
        <f>ROUND(E155/I144,2)</f>
        <v>#REF!</v>
      </c>
      <c r="G155" s="1048" t="str">
        <f>IF(C155=0,0,VLOOKUP(C155,Tabla1[],2,FALSE))</f>
        <v>Libra</v>
      </c>
      <c r="H155" s="1049"/>
      <c r="I155" s="1050">
        <f>IF(C155=0,0,VLOOKUP(C155,Tabla1[],3,FALSE))</f>
        <v>25</v>
      </c>
      <c r="J155" s="1051"/>
      <c r="K155" s="1157" t="e">
        <f t="shared" si="18"/>
        <v>#REF!</v>
      </c>
      <c r="L155" s="1052" t="e">
        <f t="shared" si="19"/>
        <v>#REF!</v>
      </c>
      <c r="M155" s="1021"/>
      <c r="N155" s="1025"/>
      <c r="O155" s="1026"/>
      <c r="P155" s="1128"/>
    </row>
    <row r="156" spans="1:16" ht="16.5" x14ac:dyDescent="0.3">
      <c r="A156" s="1020"/>
      <c r="B156" s="1060">
        <v>9</v>
      </c>
      <c r="C156" s="1413" t="s">
        <v>531</v>
      </c>
      <c r="D156" s="1413"/>
      <c r="E156" s="1046" t="e">
        <f>I144*0.5</f>
        <v>#REF!</v>
      </c>
      <c r="F156" s="1047" t="e">
        <f>ROUND(E156/I144,2)</f>
        <v>#REF!</v>
      </c>
      <c r="G156" s="1048" t="str">
        <f>IF(C156=0,0,VLOOKUP(C156,Tabla1[],2,FALSE))</f>
        <v>Saco</v>
      </c>
      <c r="H156" s="1049"/>
      <c r="I156" s="1050">
        <f>IF(C156=0,0,VLOOKUP(C156,Tabla1[],3,FALSE))</f>
        <v>80</v>
      </c>
      <c r="J156" s="1051"/>
      <c r="K156" s="1157" t="e">
        <f t="shared" si="18"/>
        <v>#REF!</v>
      </c>
      <c r="L156" s="1052" t="e">
        <f t="shared" si="19"/>
        <v>#REF!</v>
      </c>
      <c r="M156" s="1021"/>
      <c r="N156" s="1025"/>
      <c r="O156" s="1026"/>
      <c r="P156" s="1128"/>
    </row>
    <row r="157" spans="1:16" ht="16.5" x14ac:dyDescent="0.3">
      <c r="A157" s="1020"/>
      <c r="B157" s="1060">
        <v>10</v>
      </c>
      <c r="C157" s="1413" t="s">
        <v>463</v>
      </c>
      <c r="D157" s="1413"/>
      <c r="E157" s="1046" t="e">
        <f>I144*0.02</f>
        <v>#REF!</v>
      </c>
      <c r="F157" s="1047" t="e">
        <f>ROUND(E157/I144,2)</f>
        <v>#REF!</v>
      </c>
      <c r="G157" s="1048" t="str">
        <f>IF(C157=0,0,VLOOKUP(C157,Tabla1[],2,FALSE))</f>
        <v>m³</v>
      </c>
      <c r="H157" s="1049"/>
      <c r="I157" s="1050">
        <f>IF(C157=0,0,VLOOKUP(C157,Tabla1[],3,FALSE))</f>
        <v>250</v>
      </c>
      <c r="J157" s="1051"/>
      <c r="K157" s="1157" t="e">
        <f t="shared" ref="K157" si="20">+F157*I157</f>
        <v>#REF!</v>
      </c>
      <c r="L157" s="1052" t="e">
        <f t="shared" ref="L157" si="21">E157*I157</f>
        <v>#REF!</v>
      </c>
      <c r="M157" s="1021"/>
      <c r="N157" s="1025"/>
      <c r="O157" s="1026"/>
      <c r="P157" s="1128"/>
    </row>
    <row r="158" spans="1:16" ht="16.5" x14ac:dyDescent="0.3">
      <c r="A158" s="1020"/>
      <c r="B158" s="1060">
        <v>11</v>
      </c>
      <c r="C158" s="1413" t="s">
        <v>659</v>
      </c>
      <c r="D158" s="1413"/>
      <c r="E158" s="1046" t="e">
        <f>I144*0.02</f>
        <v>#REF!</v>
      </c>
      <c r="F158" s="1047" t="e">
        <f>ROUND(E158/I144,2)</f>
        <v>#REF!</v>
      </c>
      <c r="G158" s="1048" t="str">
        <f>IF(C158=0,0,VLOOKUP(C158,Tabla1[],2,FALSE))</f>
        <v>m³</v>
      </c>
      <c r="H158" s="1049"/>
      <c r="I158" s="1050">
        <f>IF(C158=0,0,VLOOKUP(C158,Tabla1[],3,FALSE))</f>
        <v>250</v>
      </c>
      <c r="J158" s="1051"/>
      <c r="K158" s="1157" t="e">
        <f t="shared" ref="K158" si="22">+F158*I158</f>
        <v>#REF!</v>
      </c>
      <c r="L158" s="1052" t="e">
        <f t="shared" ref="L158" si="23">E158*I158</f>
        <v>#REF!</v>
      </c>
      <c r="M158" s="1021"/>
      <c r="N158" s="1025"/>
      <c r="O158" s="1026"/>
      <c r="P158" s="1128"/>
    </row>
    <row r="159" spans="1:16" ht="17.25" thickBot="1" x14ac:dyDescent="0.35">
      <c r="A159" s="1020"/>
      <c r="B159" s="1022"/>
      <c r="C159" s="1021"/>
      <c r="D159" s="1021"/>
      <c r="E159" s="1022"/>
      <c r="F159" s="1022"/>
      <c r="G159" s="1023"/>
      <c r="H159" s="1021"/>
      <c r="I159" s="1024"/>
      <c r="J159" s="1024"/>
      <c r="K159" s="1024"/>
      <c r="L159" s="1021"/>
      <c r="M159" s="1021"/>
      <c r="N159" s="1025"/>
      <c r="O159" s="1026"/>
      <c r="P159" s="1128"/>
    </row>
    <row r="160" spans="1:16" ht="17.25" thickBot="1" x14ac:dyDescent="0.35">
      <c r="A160" s="1020"/>
      <c r="B160" s="1022"/>
      <c r="C160" s="1021"/>
      <c r="D160" s="1021"/>
      <c r="E160" s="1022"/>
      <c r="F160" s="1408" t="s">
        <v>344</v>
      </c>
      <c r="G160" s="1409"/>
      <c r="H160" s="1409"/>
      <c r="I160" s="1410"/>
      <c r="J160" s="1024"/>
      <c r="K160" s="1158" t="e">
        <f>+SUM(K148:K158)</f>
        <v>#REF!</v>
      </c>
      <c r="L160" s="1055" t="e">
        <f>+SUM(L148:L158)</f>
        <v>#REF!</v>
      </c>
      <c r="M160" s="1021"/>
      <c r="N160" s="1025"/>
      <c r="O160" s="1026"/>
      <c r="P160" s="1128"/>
    </row>
    <row r="161" spans="1:16" ht="17.25" thickBot="1" x14ac:dyDescent="0.35">
      <c r="A161" s="1020"/>
      <c r="B161" s="1022"/>
      <c r="C161" s="1021"/>
      <c r="D161" s="1021"/>
      <c r="E161" s="1022"/>
      <c r="F161" s="1022"/>
      <c r="G161" s="1023"/>
      <c r="H161" s="1021"/>
      <c r="I161" s="1024"/>
      <c r="J161" s="1024"/>
      <c r="K161" s="1024"/>
      <c r="L161" s="1021"/>
      <c r="M161" s="1021"/>
      <c r="N161" s="1025"/>
      <c r="O161" s="1026"/>
      <c r="P161" s="1128"/>
    </row>
    <row r="162" spans="1:16" ht="17.25" thickBot="1" x14ac:dyDescent="0.35">
      <c r="A162" s="1020"/>
      <c r="B162" s="1389" t="s">
        <v>382</v>
      </c>
      <c r="C162" s="1390"/>
      <c r="D162" s="1390"/>
      <c r="E162" s="1390"/>
      <c r="F162" s="1390"/>
      <c r="G162" s="1391"/>
      <c r="H162" s="1021"/>
      <c r="I162" s="1024"/>
      <c r="J162" s="1024"/>
      <c r="K162" s="1024"/>
      <c r="L162" s="1021"/>
      <c r="M162" s="1021"/>
      <c r="N162" s="1025"/>
      <c r="O162" s="1026"/>
      <c r="P162" s="1128"/>
    </row>
    <row r="163" spans="1:16" ht="16.5" x14ac:dyDescent="0.3">
      <c r="A163" s="1020"/>
      <c r="B163" s="1056" t="s">
        <v>49</v>
      </c>
      <c r="C163" s="1392" t="s">
        <v>341</v>
      </c>
      <c r="D163" s="1393"/>
      <c r="E163" s="1041" t="s">
        <v>380</v>
      </c>
      <c r="F163" s="1056" t="s">
        <v>25</v>
      </c>
      <c r="G163" s="1043" t="s">
        <v>24</v>
      </c>
      <c r="H163" s="1038"/>
      <c r="I163" s="1039" t="s">
        <v>342</v>
      </c>
      <c r="J163" s="1040"/>
      <c r="K163" s="1039" t="s">
        <v>27</v>
      </c>
      <c r="L163" s="1045" t="s">
        <v>381</v>
      </c>
      <c r="M163" s="1021"/>
      <c r="N163" s="1025"/>
      <c r="O163" s="1026"/>
      <c r="P163" s="1128"/>
    </row>
    <row r="164" spans="1:16" ht="16.5" x14ac:dyDescent="0.3">
      <c r="A164" s="1020"/>
      <c r="B164" s="1060"/>
      <c r="C164" s="1382"/>
      <c r="D164" s="1383"/>
      <c r="E164" s="1046"/>
      <c r="F164" s="1047"/>
      <c r="G164" s="1048"/>
      <c r="H164" s="1049"/>
      <c r="I164" s="1050">
        <f>IF(C164=0,0,VLOOKUP(C164,Tabla3[],3,FALSE))</f>
        <v>0</v>
      </c>
      <c r="J164" s="1024"/>
      <c r="K164" s="1157">
        <f>+F164*I164</f>
        <v>0</v>
      </c>
      <c r="L164" s="1052">
        <f>E164*I164</f>
        <v>0</v>
      </c>
      <c r="M164" s="1021"/>
      <c r="N164" s="1025"/>
      <c r="O164" s="1026"/>
      <c r="P164" s="1128"/>
    </row>
    <row r="165" spans="1:16" ht="16.5" x14ac:dyDescent="0.3">
      <c r="A165" s="1020"/>
      <c r="B165" s="1060"/>
      <c r="C165" s="1382"/>
      <c r="D165" s="1383"/>
      <c r="E165" s="1057"/>
      <c r="F165" s="1053"/>
      <c r="G165" s="1054"/>
      <c r="H165" s="1021"/>
      <c r="I165" s="1050">
        <f>IF(C165=0,0,VLOOKUP(C165,Tabla3[],3,FALSE))</f>
        <v>0</v>
      </c>
      <c r="J165" s="1024"/>
      <c r="K165" s="1157">
        <f t="shared" ref="K165:K167" si="24">+F165*I165</f>
        <v>0</v>
      </c>
      <c r="L165" s="1052">
        <f t="shared" ref="L165:L167" si="25">E165*I165</f>
        <v>0</v>
      </c>
      <c r="M165" s="1021"/>
      <c r="N165" s="1025"/>
      <c r="O165" s="1026"/>
      <c r="P165" s="1128"/>
    </row>
    <row r="166" spans="1:16" ht="16.5" x14ac:dyDescent="0.3">
      <c r="A166" s="1020"/>
      <c r="B166" s="1060"/>
      <c r="C166" s="1382"/>
      <c r="D166" s="1383"/>
      <c r="E166" s="1057"/>
      <c r="F166" s="1053"/>
      <c r="G166" s="1054"/>
      <c r="H166" s="1021"/>
      <c r="I166" s="1050">
        <f>IF(C166=0,0,VLOOKUP(C166,Tabla3[],3,FALSE))</f>
        <v>0</v>
      </c>
      <c r="J166" s="1024"/>
      <c r="K166" s="1157">
        <f t="shared" si="24"/>
        <v>0</v>
      </c>
      <c r="L166" s="1052">
        <f t="shared" si="25"/>
        <v>0</v>
      </c>
      <c r="M166" s="1021"/>
      <c r="N166" s="1025"/>
      <c r="O166" s="1026"/>
      <c r="P166" s="1128"/>
    </row>
    <row r="167" spans="1:16" ht="16.5" x14ac:dyDescent="0.3">
      <c r="A167" s="1020"/>
      <c r="B167" s="1060"/>
      <c r="C167" s="1384"/>
      <c r="D167" s="1385"/>
      <c r="E167" s="1057"/>
      <c r="F167" s="1053"/>
      <c r="G167" s="1054"/>
      <c r="H167" s="1021"/>
      <c r="I167" s="1050">
        <f>IF(C167=0,0,VLOOKUP(C167,Tabla3[],3,FALSE))</f>
        <v>0</v>
      </c>
      <c r="J167" s="1024"/>
      <c r="K167" s="1157">
        <f t="shared" si="24"/>
        <v>0</v>
      </c>
      <c r="L167" s="1052">
        <f t="shared" si="25"/>
        <v>0</v>
      </c>
      <c r="M167" s="1021"/>
      <c r="N167" s="1025"/>
      <c r="O167" s="1026"/>
      <c r="P167" s="1128"/>
    </row>
    <row r="168" spans="1:16" ht="17.25" thickBot="1" x14ac:dyDescent="0.35">
      <c r="A168" s="1020"/>
      <c r="B168" s="1022"/>
      <c r="C168" s="1021"/>
      <c r="D168" s="1021"/>
      <c r="E168" s="1022"/>
      <c r="F168" s="1022"/>
      <c r="G168" s="1023"/>
      <c r="H168" s="1021"/>
      <c r="I168" s="1024"/>
      <c r="J168" s="1024"/>
      <c r="K168" s="1024"/>
      <c r="L168" s="1021"/>
      <c r="M168" s="1021"/>
      <c r="N168" s="1025"/>
      <c r="O168" s="1026"/>
      <c r="P168" s="1128"/>
    </row>
    <row r="169" spans="1:16" ht="17.25" thickBot="1" x14ac:dyDescent="0.35">
      <c r="A169" s="1020"/>
      <c r="B169" s="1022"/>
      <c r="C169" s="1021"/>
      <c r="D169" s="1021"/>
      <c r="E169" s="1022"/>
      <c r="F169" s="1408" t="s">
        <v>387</v>
      </c>
      <c r="G169" s="1409"/>
      <c r="H169" s="1409"/>
      <c r="I169" s="1410"/>
      <c r="J169" s="1024"/>
      <c r="K169" s="1158">
        <f>+SUM(K164:K167)</f>
        <v>0</v>
      </c>
      <c r="L169" s="1055">
        <f>+SUM(L164:L167)</f>
        <v>0</v>
      </c>
      <c r="M169" s="1021"/>
      <c r="N169" s="1025"/>
      <c r="O169" s="1026"/>
      <c r="P169" s="1128"/>
    </row>
    <row r="170" spans="1:16" ht="17.25" thickBot="1" x14ac:dyDescent="0.35">
      <c r="A170" s="1020"/>
      <c r="B170" s="1022"/>
      <c r="C170" s="1021"/>
      <c r="D170" s="1021"/>
      <c r="E170" s="1022"/>
      <c r="F170" s="1022"/>
      <c r="G170" s="1023"/>
      <c r="H170" s="1021"/>
      <c r="I170" s="1024"/>
      <c r="J170" s="1024"/>
      <c r="K170" s="1024"/>
      <c r="L170" s="1021"/>
      <c r="M170" s="1021"/>
      <c r="N170" s="1025"/>
      <c r="O170" s="1026"/>
      <c r="P170" s="1128"/>
    </row>
    <row r="171" spans="1:16" ht="17.25" thickBot="1" x14ac:dyDescent="0.35">
      <c r="A171" s="1020"/>
      <c r="B171" s="1389" t="s">
        <v>345</v>
      </c>
      <c r="C171" s="1390"/>
      <c r="D171" s="1390"/>
      <c r="E171" s="1390"/>
      <c r="F171" s="1390"/>
      <c r="G171" s="1391"/>
      <c r="H171" s="1021"/>
      <c r="I171" s="1024"/>
      <c r="J171" s="1024"/>
      <c r="K171" s="1024"/>
      <c r="L171" s="1021"/>
      <c r="M171" s="1021"/>
      <c r="N171" s="1025"/>
      <c r="O171" s="1026"/>
      <c r="P171" s="1128"/>
    </row>
    <row r="172" spans="1:16" ht="16.5" x14ac:dyDescent="0.3">
      <c r="A172" s="1020"/>
      <c r="B172" s="1056" t="s">
        <v>49</v>
      </c>
      <c r="C172" s="1392" t="s">
        <v>341</v>
      </c>
      <c r="D172" s="1393"/>
      <c r="E172" s="1041" t="s">
        <v>380</v>
      </c>
      <c r="F172" s="1056" t="s">
        <v>25</v>
      </c>
      <c r="G172" s="1043" t="s">
        <v>24</v>
      </c>
      <c r="H172" s="1038"/>
      <c r="I172" s="1039" t="s">
        <v>342</v>
      </c>
      <c r="J172" s="1040"/>
      <c r="K172" s="1039" t="s">
        <v>27</v>
      </c>
      <c r="L172" s="1045" t="s">
        <v>381</v>
      </c>
      <c r="M172" s="1021"/>
      <c r="N172" s="1025"/>
      <c r="O172" s="1026"/>
      <c r="P172" s="1128"/>
    </row>
    <row r="173" spans="1:16" ht="16.5" x14ac:dyDescent="0.3">
      <c r="A173" s="1020"/>
      <c r="B173" s="1060">
        <v>1</v>
      </c>
      <c r="C173" s="1411" t="s">
        <v>514</v>
      </c>
      <c r="D173" s="1411"/>
      <c r="E173" s="1046" t="e">
        <f>I144</f>
        <v>#REF!</v>
      </c>
      <c r="F173" s="1047" t="e">
        <f>ROUND(E173/I144,2)</f>
        <v>#REF!</v>
      </c>
      <c r="G173" s="1048" t="str">
        <f>IF(C173=0,0,VLOOKUP(C173,Tabla2[],2,FALSE))</f>
        <v>Unidad</v>
      </c>
      <c r="H173" s="1049"/>
      <c r="I173" s="1050">
        <f>IF(C173=0,0,VLOOKUP(C173,Tabla2[],3,FALSE))</f>
        <v>1000</v>
      </c>
      <c r="J173" s="1024"/>
      <c r="K173" s="1157" t="e">
        <f>+F173*I173</f>
        <v>#REF!</v>
      </c>
      <c r="L173" s="1052" t="e">
        <f>E173*I173</f>
        <v>#REF!</v>
      </c>
      <c r="M173" s="1021"/>
      <c r="N173" s="1025"/>
      <c r="O173" s="1026"/>
      <c r="P173" s="1128"/>
    </row>
    <row r="174" spans="1:16" ht="16.5" x14ac:dyDescent="0.3">
      <c r="A174" s="1020"/>
      <c r="B174" s="1060"/>
      <c r="C174" s="1411"/>
      <c r="D174" s="1411"/>
      <c r="E174" s="1046"/>
      <c r="F174" s="1047"/>
      <c r="G174" s="1048"/>
      <c r="H174" s="1021"/>
      <c r="I174" s="1050">
        <f>IF(C174=0,0,VLOOKUP(C174,Tabla2[],3,FALSE))</f>
        <v>0</v>
      </c>
      <c r="J174" s="1024"/>
      <c r="K174" s="1157">
        <f>+F174*I174</f>
        <v>0</v>
      </c>
      <c r="L174" s="1052">
        <f t="shared" ref="L174:L175" si="26">E174*I174</f>
        <v>0</v>
      </c>
      <c r="M174" s="1021"/>
      <c r="N174" s="1025"/>
      <c r="O174" s="1026"/>
      <c r="P174" s="1128"/>
    </row>
    <row r="175" spans="1:16" ht="16.5" x14ac:dyDescent="0.3">
      <c r="A175" s="1020"/>
      <c r="B175" s="1060"/>
      <c r="C175" s="1412"/>
      <c r="D175" s="1412"/>
      <c r="E175" s="1046"/>
      <c r="F175" s="1053"/>
      <c r="G175" s="1048"/>
      <c r="H175" s="1021"/>
      <c r="I175" s="1050">
        <f>IF(C175=0,0,VLOOKUP(C175,Tabla2[],3,FALSE))</f>
        <v>0</v>
      </c>
      <c r="J175" s="1024"/>
      <c r="K175" s="1157">
        <f t="shared" ref="K175" si="27">+F175*I175</f>
        <v>0</v>
      </c>
      <c r="L175" s="1052">
        <f t="shared" si="26"/>
        <v>0</v>
      </c>
      <c r="M175" s="1021"/>
      <c r="N175" s="1025"/>
      <c r="O175" s="1026"/>
      <c r="P175" s="1128"/>
    </row>
    <row r="176" spans="1:16" ht="17.25" thickBot="1" x14ac:dyDescent="0.35">
      <c r="A176" s="1020"/>
      <c r="B176" s="1022"/>
      <c r="C176" s="1021"/>
      <c r="D176" s="1021"/>
      <c r="E176" s="1022"/>
      <c r="F176" s="1022"/>
      <c r="G176" s="1023"/>
      <c r="H176" s="1021"/>
      <c r="I176" s="1024"/>
      <c r="J176" s="1024"/>
      <c r="K176" s="1024"/>
      <c r="L176" s="1021"/>
      <c r="M176" s="1021"/>
      <c r="N176" s="1025"/>
      <c r="O176" s="1026"/>
      <c r="P176" s="1128"/>
    </row>
    <row r="177" spans="1:17" ht="17.25" thickBot="1" x14ac:dyDescent="0.35">
      <c r="A177" s="1020"/>
      <c r="B177" s="1022"/>
      <c r="C177" s="1021"/>
      <c r="D177" s="1021"/>
      <c r="E177" s="1022"/>
      <c r="F177" s="1408" t="s">
        <v>346</v>
      </c>
      <c r="G177" s="1409"/>
      <c r="H177" s="1409"/>
      <c r="I177" s="1410"/>
      <c r="J177" s="1024"/>
      <c r="K177" s="1158" t="e">
        <f>+SUM(K173:K175)</f>
        <v>#REF!</v>
      </c>
      <c r="L177" s="1055" t="e">
        <f>+SUM(L173:L175)</f>
        <v>#REF!</v>
      </c>
      <c r="M177" s="1021"/>
      <c r="N177" s="1025"/>
      <c r="O177" s="1026"/>
      <c r="P177" s="1128"/>
    </row>
    <row r="178" spans="1:17" ht="16.5" x14ac:dyDescent="0.3">
      <c r="A178" s="1020"/>
      <c r="B178" s="1022"/>
      <c r="C178" s="1021"/>
      <c r="D178" s="1021"/>
      <c r="E178" s="1022"/>
      <c r="F178" s="1022"/>
      <c r="G178" s="1023"/>
      <c r="H178" s="1021"/>
      <c r="I178" s="1024"/>
      <c r="J178" s="1024"/>
      <c r="K178" s="1024"/>
      <c r="L178" s="1021"/>
      <c r="M178" s="1021"/>
      <c r="N178" s="1025"/>
      <c r="O178" s="1026"/>
      <c r="P178" s="1128"/>
    </row>
    <row r="179" spans="1:17" ht="15" customHeight="1" thickBot="1" x14ac:dyDescent="0.35">
      <c r="A179" s="1020"/>
      <c r="B179" s="1022"/>
      <c r="C179" s="1021"/>
      <c r="D179" s="1021"/>
      <c r="E179" s="1022"/>
      <c r="F179" s="1022"/>
      <c r="G179" s="1023"/>
      <c r="H179" s="1021"/>
      <c r="I179" s="1024"/>
      <c r="J179" s="1024"/>
      <c r="K179" s="1024"/>
      <c r="L179" s="1021"/>
      <c r="M179" s="1021"/>
      <c r="N179" s="1025"/>
      <c r="O179" s="1026"/>
      <c r="P179" s="1128"/>
    </row>
    <row r="180" spans="1:17" ht="17.25" thickBot="1" x14ac:dyDescent="0.35">
      <c r="A180" s="1020"/>
      <c r="B180" s="1022"/>
      <c r="C180" s="1021"/>
      <c r="D180" s="1021"/>
      <c r="E180" s="1022"/>
      <c r="F180" s="1408" t="s">
        <v>388</v>
      </c>
      <c r="G180" s="1409"/>
      <c r="H180" s="1409"/>
      <c r="I180" s="1410"/>
      <c r="J180" s="1024"/>
      <c r="K180" s="1158" t="e">
        <f>(+K160+K169+K177)</f>
        <v>#REF!</v>
      </c>
      <c r="L180" s="1055" t="e">
        <f>(+L160+L169+L177)</f>
        <v>#REF!</v>
      </c>
      <c r="M180" s="1021"/>
      <c r="N180" s="1065"/>
      <c r="O180" s="1066"/>
      <c r="P180" s="1130"/>
    </row>
    <row r="181" spans="1:17" ht="7.5" customHeight="1" thickBot="1" x14ac:dyDescent="0.35">
      <c r="A181" s="1020"/>
      <c r="B181" s="1022"/>
      <c r="C181" s="1021"/>
      <c r="D181" s="1021"/>
      <c r="E181" s="1022"/>
      <c r="F181" s="1022"/>
      <c r="G181" s="1023"/>
      <c r="H181" s="1021"/>
      <c r="I181" s="1024"/>
      <c r="J181" s="1024"/>
      <c r="K181" s="1024"/>
      <c r="L181" s="1021"/>
      <c r="M181" s="1021"/>
      <c r="N181" s="1065"/>
      <c r="O181" s="1067"/>
      <c r="P181" s="1130"/>
    </row>
    <row r="182" spans="1:17" ht="17.25" thickBot="1" x14ac:dyDescent="0.35">
      <c r="A182" s="1020"/>
      <c r="B182" s="1022"/>
      <c r="C182" s="1021"/>
      <c r="D182" s="1021"/>
      <c r="E182" s="1022"/>
      <c r="F182" s="1408" t="s">
        <v>384</v>
      </c>
      <c r="G182" s="1409"/>
      <c r="H182" s="1409"/>
      <c r="I182" s="1410"/>
      <c r="J182" s="1024"/>
      <c r="K182" s="1158" t="e">
        <f>K180*$N$2</f>
        <v>#REF!</v>
      </c>
      <c r="L182" s="1055" t="e">
        <f>L180*$N$2</f>
        <v>#REF!</v>
      </c>
      <c r="M182" s="1021"/>
      <c r="N182" s="1025"/>
      <c r="O182" s="1026"/>
      <c r="P182" s="1128"/>
    </row>
    <row r="183" spans="1:17" ht="7.5" customHeight="1" thickBot="1" x14ac:dyDescent="0.35">
      <c r="A183" s="1020"/>
      <c r="B183" s="1022"/>
      <c r="C183" s="1021"/>
      <c r="D183" s="1021"/>
      <c r="E183" s="1022"/>
      <c r="F183" s="1022"/>
      <c r="G183" s="1023"/>
      <c r="H183" s="1021"/>
      <c r="I183" s="1024"/>
      <c r="J183" s="1024"/>
      <c r="K183" s="1024"/>
      <c r="L183" s="1021"/>
      <c r="M183" s="1021"/>
      <c r="N183" s="1025"/>
      <c r="O183" s="1026"/>
      <c r="P183" s="1128"/>
    </row>
    <row r="184" spans="1:17" ht="17.25" thickBot="1" x14ac:dyDescent="0.35">
      <c r="A184" s="1020"/>
      <c r="B184" s="1022"/>
      <c r="C184" s="1021"/>
      <c r="D184" s="1021"/>
      <c r="E184" s="1022"/>
      <c r="F184" s="1408" t="s">
        <v>385</v>
      </c>
      <c r="G184" s="1409"/>
      <c r="H184" s="1409"/>
      <c r="I184" s="1410"/>
      <c r="J184" s="1024"/>
      <c r="K184" s="1158" t="e">
        <f>+K180+K182</f>
        <v>#REF!</v>
      </c>
      <c r="L184" s="1055" t="e">
        <f>+L180+L182</f>
        <v>#REF!</v>
      </c>
      <c r="M184" s="1021"/>
      <c r="N184" s="1025"/>
      <c r="O184" s="1026"/>
      <c r="P184" s="1128"/>
    </row>
    <row r="185" spans="1:17" ht="17.25" thickBot="1" x14ac:dyDescent="0.35">
      <c r="A185" s="1020"/>
      <c r="B185" s="1022"/>
      <c r="C185" s="1021"/>
      <c r="D185" s="1021"/>
      <c r="E185" s="1022"/>
      <c r="F185" s="1061"/>
      <c r="G185" s="1062"/>
      <c r="H185" s="1063"/>
      <c r="I185" s="1064"/>
      <c r="J185" s="1024"/>
      <c r="K185" s="1159"/>
      <c r="L185" s="1068" t="e">
        <f>L184/I144</f>
        <v>#REF!</v>
      </c>
      <c r="M185" s="1069" t="e">
        <f>(K184-L185)*I144</f>
        <v>#REF!</v>
      </c>
      <c r="N185" s="1025"/>
      <c r="O185" s="1026"/>
      <c r="P185" s="1128"/>
    </row>
    <row r="186" spans="1:17" ht="16.5" x14ac:dyDescent="0.3">
      <c r="A186" s="1020"/>
      <c r="B186" s="1022"/>
      <c r="C186" s="1021"/>
      <c r="D186" s="1021"/>
      <c r="E186" s="1022"/>
      <c r="F186" s="1061"/>
      <c r="G186" s="1062"/>
      <c r="H186" s="1063"/>
      <c r="I186" s="1064"/>
      <c r="J186" s="1024"/>
      <c r="K186" s="1160"/>
      <c r="L186" s="1070"/>
      <c r="M186" s="1071"/>
      <c r="N186" s="1072"/>
      <c r="O186" s="1026"/>
      <c r="P186" s="1128"/>
    </row>
    <row r="187" spans="1:17" ht="16.5" x14ac:dyDescent="0.3">
      <c r="A187" s="1020"/>
      <c r="B187" s="1106"/>
      <c r="C187" s="1115"/>
      <c r="D187" s="1115"/>
      <c r="E187" s="1022"/>
      <c r="F187" s="1022"/>
      <c r="G187" s="1023"/>
      <c r="H187" s="1021"/>
      <c r="I187" s="1024"/>
      <c r="J187" s="1024"/>
      <c r="K187" s="1024"/>
      <c r="L187" s="1021"/>
      <c r="M187" s="1021"/>
      <c r="N187" s="1025"/>
      <c r="O187" s="1026"/>
      <c r="P187" s="1128"/>
    </row>
    <row r="188" spans="1:17" ht="16.5" x14ac:dyDescent="0.3">
      <c r="A188" s="1020"/>
      <c r="B188" s="1105" t="s">
        <v>379</v>
      </c>
      <c r="C188" s="1038"/>
      <c r="D188" s="1414" t="s">
        <v>341</v>
      </c>
      <c r="E188" s="1414"/>
      <c r="F188" s="1414"/>
      <c r="G188" s="1414"/>
      <c r="H188" s="1038"/>
      <c r="I188" s="1039" t="s">
        <v>25</v>
      </c>
      <c r="J188" s="1040"/>
      <c r="K188" s="1039" t="s">
        <v>24</v>
      </c>
      <c r="L188" s="1021"/>
      <c r="M188" s="1021"/>
      <c r="N188" s="1025"/>
      <c r="O188" s="1026"/>
      <c r="P188" s="1128"/>
    </row>
    <row r="189" spans="1:17" s="1037" customFormat="1" ht="30.75" customHeight="1" x14ac:dyDescent="0.25">
      <c r="A189" s="1033"/>
      <c r="B189" s="1074" t="e">
        <f>'(01)A. TRABAJO EXTRA.'!#REF!</f>
        <v>#REF!</v>
      </c>
      <c r="C189" s="1034"/>
      <c r="D189" s="1428" t="e">
        <f>'(01)A. TRABAJO EXTRA.'!#REF!</f>
        <v>#REF!</v>
      </c>
      <c r="E189" s="1429"/>
      <c r="F189" s="1429"/>
      <c r="G189" s="1429"/>
      <c r="H189" s="1075"/>
      <c r="I189" s="1074" t="e">
        <f>'(01)A. TRABAJO EXTRA.'!#REF!</f>
        <v>#REF!</v>
      </c>
      <c r="J189" s="1076"/>
      <c r="K189" s="1155" t="e">
        <f>'(01)A. TRABAJO EXTRA.'!#REF!</f>
        <v>#REF!</v>
      </c>
      <c r="L189" s="1034"/>
      <c r="M189" s="1034"/>
      <c r="N189" s="1035"/>
      <c r="O189" s="1036"/>
      <c r="P189" s="1129"/>
      <c r="Q189" s="1132"/>
    </row>
    <row r="190" spans="1:17" ht="17.25" thickBot="1" x14ac:dyDescent="0.35">
      <c r="A190" s="1020"/>
      <c r="B190" s="1022"/>
      <c r="C190" s="1021"/>
      <c r="D190" s="1021"/>
      <c r="E190" s="1022"/>
      <c r="F190" s="1022"/>
      <c r="G190" s="1023"/>
      <c r="H190" s="1021"/>
      <c r="I190" s="1024"/>
      <c r="J190" s="1024"/>
      <c r="K190" s="1024"/>
      <c r="L190" s="1021"/>
      <c r="M190" s="1021"/>
      <c r="N190" s="1025"/>
      <c r="O190" s="1026"/>
      <c r="P190" s="1128"/>
    </row>
    <row r="191" spans="1:17" ht="17.25" thickBot="1" x14ac:dyDescent="0.35">
      <c r="A191" s="1020"/>
      <c r="B191" s="1389" t="s">
        <v>343</v>
      </c>
      <c r="C191" s="1390"/>
      <c r="D191" s="1390"/>
      <c r="E191" s="1390"/>
      <c r="F191" s="1390"/>
      <c r="G191" s="1391"/>
      <c r="H191" s="1021"/>
      <c r="I191" s="1024"/>
      <c r="J191" s="1024"/>
      <c r="K191" s="1024"/>
      <c r="L191" s="1021"/>
      <c r="M191" s="1021"/>
      <c r="N191" s="1025"/>
      <c r="O191" s="1026"/>
      <c r="P191" s="1128"/>
    </row>
    <row r="192" spans="1:17" ht="16.5" x14ac:dyDescent="0.3">
      <c r="A192" s="1020"/>
      <c r="B192" s="1042" t="s">
        <v>49</v>
      </c>
      <c r="C192" s="1406" t="s">
        <v>341</v>
      </c>
      <c r="D192" s="1407"/>
      <c r="E192" s="1041" t="s">
        <v>380</v>
      </c>
      <c r="F192" s="1042" t="s">
        <v>25</v>
      </c>
      <c r="G192" s="1043" t="s">
        <v>24</v>
      </c>
      <c r="H192" s="1044"/>
      <c r="I192" s="1039" t="s">
        <v>342</v>
      </c>
      <c r="J192" s="1040"/>
      <c r="K192" s="1156" t="s">
        <v>27</v>
      </c>
      <c r="L192" s="1045" t="s">
        <v>381</v>
      </c>
      <c r="M192" s="1021"/>
      <c r="N192" s="1025"/>
      <c r="O192" s="1026"/>
      <c r="P192" s="1128"/>
    </row>
    <row r="193" spans="1:16" ht="16.5" x14ac:dyDescent="0.3">
      <c r="A193" s="1020"/>
      <c r="B193" s="1060">
        <v>1</v>
      </c>
      <c r="C193" s="1411" t="s">
        <v>775</v>
      </c>
      <c r="D193" s="1411"/>
      <c r="E193" s="1046" t="e">
        <f>I189*2</f>
        <v>#REF!</v>
      </c>
      <c r="F193" s="1047" t="e">
        <f>ROUND(E193/I189,2)</f>
        <v>#REF!</v>
      </c>
      <c r="G193" s="1048" t="str">
        <f>IF(C193=0,0,VLOOKUP(C193,Tabla1[],2,FALSE))</f>
        <v>Unidad</v>
      </c>
      <c r="H193" s="1049"/>
      <c r="I193" s="1050">
        <f>IF(C193=0,0,VLOOKUP(C193,Tabla1[],3,FALSE))</f>
        <v>400</v>
      </c>
      <c r="J193" s="1051"/>
      <c r="K193" s="1157" t="e">
        <f>+F193*I193</f>
        <v>#REF!</v>
      </c>
      <c r="L193" s="1052" t="e">
        <f>E193*I193</f>
        <v>#REF!</v>
      </c>
      <c r="M193" s="1021"/>
      <c r="N193" s="1025"/>
      <c r="O193" s="1026"/>
      <c r="P193" s="1128"/>
    </row>
    <row r="194" spans="1:16" ht="16.5" x14ac:dyDescent="0.3">
      <c r="A194" s="1020"/>
      <c r="B194" s="1060">
        <v>2</v>
      </c>
      <c r="C194" s="1411" t="s">
        <v>776</v>
      </c>
      <c r="D194" s="1411"/>
      <c r="E194" s="1046" t="e">
        <f>I189</f>
        <v>#REF!</v>
      </c>
      <c r="F194" s="1047" t="e">
        <f>ROUND(E194/I189,2)</f>
        <v>#REF!</v>
      </c>
      <c r="G194" s="1048" t="str">
        <f>IF(C194=0,0,VLOOKUP(C194,Tabla1[],2,FALSE))</f>
        <v>Unidad</v>
      </c>
      <c r="H194" s="1049"/>
      <c r="I194" s="1050">
        <f>IF(C194=0,0,VLOOKUP(C194,Tabla1[],3,FALSE))</f>
        <v>110</v>
      </c>
      <c r="J194" s="1051"/>
      <c r="K194" s="1157" t="e">
        <f t="shared" ref="K194:K203" si="28">+F194*I194</f>
        <v>#REF!</v>
      </c>
      <c r="L194" s="1052" t="e">
        <f t="shared" ref="L194:L203" si="29">E194*I194</f>
        <v>#REF!</v>
      </c>
      <c r="M194" s="1021"/>
      <c r="N194" s="1025"/>
      <c r="O194" s="1026"/>
      <c r="P194" s="1128"/>
    </row>
    <row r="195" spans="1:16" ht="16.5" x14ac:dyDescent="0.3">
      <c r="A195" s="1020"/>
      <c r="B195" s="1060">
        <v>3</v>
      </c>
      <c r="C195" s="1411" t="s">
        <v>777</v>
      </c>
      <c r="D195" s="1411"/>
      <c r="E195" s="1046" t="e">
        <f>I189*0.5</f>
        <v>#REF!</v>
      </c>
      <c r="F195" s="1047" t="e">
        <f>ROUND(E195/I189,2)</f>
        <v>#REF!</v>
      </c>
      <c r="G195" s="1048" t="str">
        <f>IF(C195=0,0,VLOOKUP(C195,Tabla1[],2,FALSE))</f>
        <v>Libra</v>
      </c>
      <c r="H195" s="1049"/>
      <c r="I195" s="1050">
        <f>IF(C195=0,0,VLOOKUP(C195,Tabla1[],3,FALSE))</f>
        <v>15</v>
      </c>
      <c r="J195" s="1051"/>
      <c r="K195" s="1157" t="e">
        <f t="shared" si="28"/>
        <v>#REF!</v>
      </c>
      <c r="L195" s="1052" t="e">
        <f t="shared" si="29"/>
        <v>#REF!</v>
      </c>
      <c r="M195" s="1021"/>
      <c r="N195" s="1025"/>
      <c r="O195" s="1026"/>
      <c r="P195" s="1128"/>
    </row>
    <row r="196" spans="1:16" ht="16.5" x14ac:dyDescent="0.3">
      <c r="A196" s="1020"/>
      <c r="B196" s="1060">
        <v>4</v>
      </c>
      <c r="C196" s="1411" t="s">
        <v>627</v>
      </c>
      <c r="D196" s="1411"/>
      <c r="E196" s="1046" t="e">
        <f>I189</f>
        <v>#REF!</v>
      </c>
      <c r="F196" s="1047" t="e">
        <f>ROUND(E196/I189,2)</f>
        <v>#REF!</v>
      </c>
      <c r="G196" s="1048" t="str">
        <f>IF(C196=0,0,VLOOKUP(C196,Tabla1[],2,FALSE))</f>
        <v>Unidad</v>
      </c>
      <c r="H196" s="1049"/>
      <c r="I196" s="1050">
        <f>IF(C196=0,0,VLOOKUP(C196,Tabla1[],3,FALSE))</f>
        <v>100</v>
      </c>
      <c r="J196" s="1051"/>
      <c r="K196" s="1157" t="e">
        <f t="shared" si="28"/>
        <v>#REF!</v>
      </c>
      <c r="L196" s="1052" t="e">
        <f t="shared" si="29"/>
        <v>#REF!</v>
      </c>
      <c r="M196" s="1021"/>
      <c r="N196" s="1025"/>
      <c r="O196" s="1026"/>
      <c r="P196" s="1128"/>
    </row>
    <row r="197" spans="1:16" ht="16.5" x14ac:dyDescent="0.3">
      <c r="A197" s="1020"/>
      <c r="B197" s="1060">
        <v>5</v>
      </c>
      <c r="C197" s="1413" t="s">
        <v>779</v>
      </c>
      <c r="D197" s="1413"/>
      <c r="E197" s="1046" t="e">
        <f>I189*0.75</f>
        <v>#REF!</v>
      </c>
      <c r="F197" s="1047" t="e">
        <f>ROUND(E197/I189,2)</f>
        <v>#REF!</v>
      </c>
      <c r="G197" s="1048" t="str">
        <f>IF(C197=0,0,VLOOKUP(C197,Tabla1[],2,FALSE))</f>
        <v>m²</v>
      </c>
      <c r="H197" s="1049"/>
      <c r="I197" s="1050">
        <f>IF(C197=0,0,VLOOKUP(C197,Tabla1[],3,FALSE))</f>
        <v>70</v>
      </c>
      <c r="J197" s="1051"/>
      <c r="K197" s="1157" t="e">
        <f t="shared" si="28"/>
        <v>#REF!</v>
      </c>
      <c r="L197" s="1052" t="e">
        <f t="shared" si="29"/>
        <v>#REF!</v>
      </c>
      <c r="M197" s="1021"/>
      <c r="N197" s="1025"/>
      <c r="O197" s="1026"/>
      <c r="P197" s="1128"/>
    </row>
    <row r="198" spans="1:16" ht="16.5" x14ac:dyDescent="0.3">
      <c r="A198" s="1020"/>
      <c r="B198" s="1060">
        <v>6</v>
      </c>
      <c r="C198" s="1413" t="s">
        <v>661</v>
      </c>
      <c r="D198" s="1413"/>
      <c r="E198" s="1046" t="e">
        <f>I189*0.5</f>
        <v>#REF!</v>
      </c>
      <c r="F198" s="1047" t="e">
        <f>ROUND(E198/I189,2)</f>
        <v>#REF!</v>
      </c>
      <c r="G198" s="1048" t="str">
        <f>IF(C198=0,0,VLOOKUP(C198,Tabla1[],2,FALSE))</f>
        <v>Galón</v>
      </c>
      <c r="H198" s="1049"/>
      <c r="I198" s="1050">
        <f>IF(C198=0,0,VLOOKUP(C198,Tabla1[],3,FALSE))</f>
        <v>200</v>
      </c>
      <c r="J198" s="1051"/>
      <c r="K198" s="1157" t="e">
        <f t="shared" si="28"/>
        <v>#REF!</v>
      </c>
      <c r="L198" s="1052" t="e">
        <f t="shared" si="29"/>
        <v>#REF!</v>
      </c>
      <c r="M198" s="1021"/>
      <c r="N198" s="1025"/>
      <c r="O198" s="1026"/>
      <c r="P198" s="1128"/>
    </row>
    <row r="199" spans="1:16" ht="16.5" x14ac:dyDescent="0.3">
      <c r="A199" s="1020"/>
      <c r="B199" s="1060">
        <v>7</v>
      </c>
      <c r="C199" s="1413" t="s">
        <v>711</v>
      </c>
      <c r="D199" s="1413"/>
      <c r="E199" s="1046" t="e">
        <f>E198</f>
        <v>#REF!</v>
      </c>
      <c r="F199" s="1047" t="e">
        <f>ROUND(E199/I189,2)</f>
        <v>#REF!</v>
      </c>
      <c r="G199" s="1048" t="str">
        <f>IF(C199=0,0,VLOOKUP(C199,Tabla1[],2,FALSE))</f>
        <v>Galón</v>
      </c>
      <c r="H199" s="1049"/>
      <c r="I199" s="1050">
        <f>IF(C199=0,0,VLOOKUP(C199,Tabla1[],3,FALSE))</f>
        <v>50</v>
      </c>
      <c r="J199" s="1051"/>
      <c r="K199" s="1157" t="e">
        <f t="shared" si="28"/>
        <v>#REF!</v>
      </c>
      <c r="L199" s="1052" t="e">
        <f t="shared" si="29"/>
        <v>#REF!</v>
      </c>
      <c r="M199" s="1021"/>
      <c r="N199" s="1025"/>
      <c r="O199" s="1026"/>
      <c r="P199" s="1128"/>
    </row>
    <row r="200" spans="1:16" ht="16.5" x14ac:dyDescent="0.3">
      <c r="A200" s="1020"/>
      <c r="B200" s="1060">
        <v>8</v>
      </c>
      <c r="C200" s="1413" t="s">
        <v>756</v>
      </c>
      <c r="D200" s="1413"/>
      <c r="E200" s="1046" t="e">
        <f>I189*0.8</f>
        <v>#REF!</v>
      </c>
      <c r="F200" s="1047" t="e">
        <f>ROUND(E200/I189,2)</f>
        <v>#REF!</v>
      </c>
      <c r="G200" s="1048" t="str">
        <f>IF(C200=0,0,VLOOKUP(C200,Tabla1[],2,FALSE))</f>
        <v>Libra</v>
      </c>
      <c r="H200" s="1049"/>
      <c r="I200" s="1050">
        <f>IF(C200=0,0,VLOOKUP(C200,Tabla1[],3,FALSE))</f>
        <v>25</v>
      </c>
      <c r="J200" s="1051"/>
      <c r="K200" s="1157" t="e">
        <f t="shared" si="28"/>
        <v>#REF!</v>
      </c>
      <c r="L200" s="1052" t="e">
        <f t="shared" si="29"/>
        <v>#REF!</v>
      </c>
      <c r="M200" s="1021"/>
      <c r="N200" s="1025"/>
      <c r="O200" s="1026"/>
      <c r="P200" s="1128"/>
    </row>
    <row r="201" spans="1:16" ht="16.5" x14ac:dyDescent="0.3">
      <c r="A201" s="1020"/>
      <c r="B201" s="1060">
        <v>9</v>
      </c>
      <c r="C201" s="1413" t="s">
        <v>531</v>
      </c>
      <c r="D201" s="1413"/>
      <c r="E201" s="1046" t="e">
        <f>I189*0.25</f>
        <v>#REF!</v>
      </c>
      <c r="F201" s="1047" t="e">
        <f>ROUND(E201/I189,2)</f>
        <v>#REF!</v>
      </c>
      <c r="G201" s="1048" t="str">
        <f>IF(C201=0,0,VLOOKUP(C201,Tabla1[],2,FALSE))</f>
        <v>Saco</v>
      </c>
      <c r="H201" s="1049"/>
      <c r="I201" s="1050">
        <f>IF(C201=0,0,VLOOKUP(C201,Tabla1[],3,FALSE))</f>
        <v>80</v>
      </c>
      <c r="J201" s="1051"/>
      <c r="K201" s="1157" t="e">
        <f t="shared" si="28"/>
        <v>#REF!</v>
      </c>
      <c r="L201" s="1052" t="e">
        <f t="shared" si="29"/>
        <v>#REF!</v>
      </c>
      <c r="M201" s="1021"/>
      <c r="N201" s="1025"/>
      <c r="O201" s="1026"/>
      <c r="P201" s="1128"/>
    </row>
    <row r="202" spans="1:16" ht="16.5" x14ac:dyDescent="0.3">
      <c r="A202" s="1020"/>
      <c r="B202" s="1060">
        <v>10</v>
      </c>
      <c r="C202" s="1413" t="s">
        <v>463</v>
      </c>
      <c r="D202" s="1413"/>
      <c r="E202" s="1046" t="e">
        <f>I189*0.01</f>
        <v>#REF!</v>
      </c>
      <c r="F202" s="1047" t="e">
        <f>ROUND(E202/I189,2)</f>
        <v>#REF!</v>
      </c>
      <c r="G202" s="1048" t="str">
        <f>IF(C202=0,0,VLOOKUP(C202,Tabla1[],2,FALSE))</f>
        <v>m³</v>
      </c>
      <c r="H202" s="1049"/>
      <c r="I202" s="1050">
        <f>IF(C202=0,0,VLOOKUP(C202,Tabla1[],3,FALSE))</f>
        <v>250</v>
      </c>
      <c r="J202" s="1051"/>
      <c r="K202" s="1157" t="e">
        <f t="shared" si="28"/>
        <v>#REF!</v>
      </c>
      <c r="L202" s="1052" t="e">
        <f t="shared" si="29"/>
        <v>#REF!</v>
      </c>
      <c r="M202" s="1021"/>
      <c r="N202" s="1025"/>
      <c r="O202" s="1026"/>
      <c r="P202" s="1128"/>
    </row>
    <row r="203" spans="1:16" ht="16.5" x14ac:dyDescent="0.3">
      <c r="A203" s="1020"/>
      <c r="B203" s="1060">
        <v>11</v>
      </c>
      <c r="C203" s="1413" t="s">
        <v>659</v>
      </c>
      <c r="D203" s="1413"/>
      <c r="E203" s="1046" t="e">
        <f>I189*0.01</f>
        <v>#REF!</v>
      </c>
      <c r="F203" s="1047" t="e">
        <f>ROUND(E203/I189,2)</f>
        <v>#REF!</v>
      </c>
      <c r="G203" s="1048" t="str">
        <f>IF(C203=0,0,VLOOKUP(C203,Tabla1[],2,FALSE))</f>
        <v>m³</v>
      </c>
      <c r="H203" s="1049"/>
      <c r="I203" s="1050">
        <f>IF(C203=0,0,VLOOKUP(C203,Tabla1[],3,FALSE))</f>
        <v>250</v>
      </c>
      <c r="J203" s="1051"/>
      <c r="K203" s="1157" t="e">
        <f t="shared" si="28"/>
        <v>#REF!</v>
      </c>
      <c r="L203" s="1052" t="e">
        <f t="shared" si="29"/>
        <v>#REF!</v>
      </c>
      <c r="M203" s="1021"/>
      <c r="N203" s="1025"/>
      <c r="O203" s="1026"/>
      <c r="P203" s="1128"/>
    </row>
    <row r="204" spans="1:16" ht="17.25" thickBot="1" x14ac:dyDescent="0.35">
      <c r="A204" s="1020"/>
      <c r="B204" s="1022"/>
      <c r="C204" s="1021"/>
      <c r="D204" s="1021"/>
      <c r="E204" s="1022"/>
      <c r="F204" s="1022"/>
      <c r="G204" s="1023"/>
      <c r="H204" s="1021"/>
      <c r="I204" s="1024"/>
      <c r="J204" s="1024"/>
      <c r="K204" s="1024"/>
      <c r="L204" s="1021"/>
      <c r="M204" s="1021"/>
      <c r="N204" s="1025"/>
      <c r="O204" s="1026"/>
      <c r="P204" s="1128"/>
    </row>
    <row r="205" spans="1:16" ht="17.25" thickBot="1" x14ac:dyDescent="0.35">
      <c r="A205" s="1020"/>
      <c r="B205" s="1022"/>
      <c r="C205" s="1021"/>
      <c r="D205" s="1021"/>
      <c r="E205" s="1022"/>
      <c r="F205" s="1408" t="s">
        <v>344</v>
      </c>
      <c r="G205" s="1409"/>
      <c r="H205" s="1409"/>
      <c r="I205" s="1410"/>
      <c r="J205" s="1024"/>
      <c r="K205" s="1158" t="e">
        <f>+SUM(K193:K203)</f>
        <v>#REF!</v>
      </c>
      <c r="L205" s="1055" t="e">
        <f>+SUM(L193:L203)</f>
        <v>#REF!</v>
      </c>
      <c r="M205" s="1021"/>
      <c r="N205" s="1025"/>
      <c r="O205" s="1026"/>
      <c r="P205" s="1128"/>
    </row>
    <row r="206" spans="1:16" ht="17.25" thickBot="1" x14ac:dyDescent="0.35">
      <c r="A206" s="1020"/>
      <c r="B206" s="1022"/>
      <c r="C206" s="1021"/>
      <c r="D206" s="1021"/>
      <c r="E206" s="1022"/>
      <c r="F206" s="1022"/>
      <c r="G206" s="1023"/>
      <c r="H206" s="1021"/>
      <c r="I206" s="1024"/>
      <c r="J206" s="1024"/>
      <c r="K206" s="1024"/>
      <c r="L206" s="1021"/>
      <c r="M206" s="1021"/>
      <c r="N206" s="1025"/>
      <c r="O206" s="1026"/>
      <c r="P206" s="1128"/>
    </row>
    <row r="207" spans="1:16" ht="17.25" thickBot="1" x14ac:dyDescent="0.35">
      <c r="A207" s="1020"/>
      <c r="B207" s="1389" t="s">
        <v>382</v>
      </c>
      <c r="C207" s="1390"/>
      <c r="D207" s="1390"/>
      <c r="E207" s="1390"/>
      <c r="F207" s="1390"/>
      <c r="G207" s="1391"/>
      <c r="H207" s="1021"/>
      <c r="I207" s="1024"/>
      <c r="J207" s="1024"/>
      <c r="K207" s="1024"/>
      <c r="L207" s="1021"/>
      <c r="M207" s="1021"/>
      <c r="N207" s="1025"/>
      <c r="O207" s="1026"/>
      <c r="P207" s="1128"/>
    </row>
    <row r="208" spans="1:16" ht="16.5" x14ac:dyDescent="0.3">
      <c r="A208" s="1020"/>
      <c r="B208" s="1056" t="s">
        <v>49</v>
      </c>
      <c r="C208" s="1392" t="s">
        <v>341</v>
      </c>
      <c r="D208" s="1393"/>
      <c r="E208" s="1041" t="s">
        <v>380</v>
      </c>
      <c r="F208" s="1056" t="s">
        <v>25</v>
      </c>
      <c r="G208" s="1043" t="s">
        <v>24</v>
      </c>
      <c r="H208" s="1038"/>
      <c r="I208" s="1039" t="s">
        <v>342</v>
      </c>
      <c r="J208" s="1040"/>
      <c r="K208" s="1039" t="s">
        <v>27</v>
      </c>
      <c r="L208" s="1045" t="s">
        <v>381</v>
      </c>
      <c r="M208" s="1021"/>
      <c r="N208" s="1025"/>
      <c r="O208" s="1026"/>
      <c r="P208" s="1128"/>
    </row>
    <row r="209" spans="1:16" ht="16.5" x14ac:dyDescent="0.3">
      <c r="A209" s="1020"/>
      <c r="B209" s="1060"/>
      <c r="C209" s="1382"/>
      <c r="D209" s="1383"/>
      <c r="E209" s="1046"/>
      <c r="F209" s="1047"/>
      <c r="G209" s="1048"/>
      <c r="H209" s="1049"/>
      <c r="I209" s="1050">
        <f>IF(C209=0,0,VLOOKUP(C209,Tabla3[],3,FALSE))</f>
        <v>0</v>
      </c>
      <c r="J209" s="1024"/>
      <c r="K209" s="1157">
        <f>+F209*I209</f>
        <v>0</v>
      </c>
      <c r="L209" s="1052">
        <f>E209*I209</f>
        <v>0</v>
      </c>
      <c r="M209" s="1021"/>
      <c r="N209" s="1025"/>
      <c r="O209" s="1026"/>
      <c r="P209" s="1128"/>
    </row>
    <row r="210" spans="1:16" ht="16.5" x14ac:dyDescent="0.3">
      <c r="A210" s="1020"/>
      <c r="B210" s="1060"/>
      <c r="C210" s="1382"/>
      <c r="D210" s="1383"/>
      <c r="E210" s="1057"/>
      <c r="F210" s="1053"/>
      <c r="G210" s="1054"/>
      <c r="H210" s="1021"/>
      <c r="I210" s="1050">
        <f>IF(C210=0,0,VLOOKUP(C210,Tabla3[],3,FALSE))</f>
        <v>0</v>
      </c>
      <c r="J210" s="1024"/>
      <c r="K210" s="1157">
        <f t="shared" ref="K210:K212" si="30">+F210*I210</f>
        <v>0</v>
      </c>
      <c r="L210" s="1052">
        <f t="shared" ref="L210:L212" si="31">E210*I210</f>
        <v>0</v>
      </c>
      <c r="M210" s="1021"/>
      <c r="N210" s="1025"/>
      <c r="O210" s="1026"/>
      <c r="P210" s="1128"/>
    </row>
    <row r="211" spans="1:16" ht="16.5" x14ac:dyDescent="0.3">
      <c r="A211" s="1020"/>
      <c r="B211" s="1060"/>
      <c r="C211" s="1382"/>
      <c r="D211" s="1383"/>
      <c r="E211" s="1057"/>
      <c r="F211" s="1053"/>
      <c r="G211" s="1054"/>
      <c r="H211" s="1021"/>
      <c r="I211" s="1050">
        <f>IF(C211=0,0,VLOOKUP(C211,Tabla3[],3,FALSE))</f>
        <v>0</v>
      </c>
      <c r="J211" s="1024"/>
      <c r="K211" s="1157">
        <f t="shared" si="30"/>
        <v>0</v>
      </c>
      <c r="L211" s="1052">
        <f t="shared" si="31"/>
        <v>0</v>
      </c>
      <c r="M211" s="1021"/>
      <c r="N211" s="1025"/>
      <c r="O211" s="1026"/>
      <c r="P211" s="1128"/>
    </row>
    <row r="212" spans="1:16" ht="16.5" x14ac:dyDescent="0.3">
      <c r="A212" s="1020"/>
      <c r="B212" s="1060"/>
      <c r="C212" s="1384"/>
      <c r="D212" s="1385"/>
      <c r="E212" s="1057"/>
      <c r="F212" s="1053"/>
      <c r="G212" s="1054"/>
      <c r="H212" s="1021"/>
      <c r="I212" s="1050">
        <f>IF(C212=0,0,VLOOKUP(C212,Tabla3[],3,FALSE))</f>
        <v>0</v>
      </c>
      <c r="J212" s="1024"/>
      <c r="K212" s="1157">
        <f t="shared" si="30"/>
        <v>0</v>
      </c>
      <c r="L212" s="1052">
        <f t="shared" si="31"/>
        <v>0</v>
      </c>
      <c r="M212" s="1021"/>
      <c r="N212" s="1025"/>
      <c r="O212" s="1026"/>
      <c r="P212" s="1128"/>
    </row>
    <row r="213" spans="1:16" ht="17.25" thickBot="1" x14ac:dyDescent="0.35">
      <c r="A213" s="1020"/>
      <c r="B213" s="1022"/>
      <c r="C213" s="1021"/>
      <c r="D213" s="1021"/>
      <c r="E213" s="1022"/>
      <c r="F213" s="1022"/>
      <c r="G213" s="1023"/>
      <c r="H213" s="1021"/>
      <c r="I213" s="1024"/>
      <c r="J213" s="1024"/>
      <c r="K213" s="1024"/>
      <c r="L213" s="1021"/>
      <c r="M213" s="1021"/>
      <c r="N213" s="1025"/>
      <c r="O213" s="1026"/>
      <c r="P213" s="1128"/>
    </row>
    <row r="214" spans="1:16" ht="17.25" thickBot="1" x14ac:dyDescent="0.35">
      <c r="A214" s="1020"/>
      <c r="B214" s="1022"/>
      <c r="C214" s="1021"/>
      <c r="D214" s="1021"/>
      <c r="E214" s="1022"/>
      <c r="F214" s="1408" t="s">
        <v>387</v>
      </c>
      <c r="G214" s="1409"/>
      <c r="H214" s="1409"/>
      <c r="I214" s="1410"/>
      <c r="J214" s="1024"/>
      <c r="K214" s="1158">
        <f>+SUM(K209:K212)</f>
        <v>0</v>
      </c>
      <c r="L214" s="1055">
        <f>+SUM(L209:L212)</f>
        <v>0</v>
      </c>
      <c r="M214" s="1021"/>
      <c r="N214" s="1025"/>
      <c r="O214" s="1026"/>
      <c r="P214" s="1128"/>
    </row>
    <row r="215" spans="1:16" ht="17.25" thickBot="1" x14ac:dyDescent="0.35">
      <c r="A215" s="1020"/>
      <c r="B215" s="1022"/>
      <c r="C215" s="1021"/>
      <c r="D215" s="1021"/>
      <c r="E215" s="1022"/>
      <c r="F215" s="1022"/>
      <c r="G215" s="1023"/>
      <c r="H215" s="1021"/>
      <c r="I215" s="1024"/>
      <c r="J215" s="1024"/>
      <c r="K215" s="1024"/>
      <c r="L215" s="1021"/>
      <c r="M215" s="1021"/>
      <c r="N215" s="1025"/>
      <c r="O215" s="1026"/>
      <c r="P215" s="1128"/>
    </row>
    <row r="216" spans="1:16" ht="17.25" thickBot="1" x14ac:dyDescent="0.35">
      <c r="A216" s="1020"/>
      <c r="B216" s="1389" t="s">
        <v>345</v>
      </c>
      <c r="C216" s="1390"/>
      <c r="D216" s="1390"/>
      <c r="E216" s="1390"/>
      <c r="F216" s="1390"/>
      <c r="G216" s="1391"/>
      <c r="H216" s="1021"/>
      <c r="I216" s="1024"/>
      <c r="J216" s="1024"/>
      <c r="K216" s="1024"/>
      <c r="L216" s="1021"/>
      <c r="M216" s="1021"/>
      <c r="N216" s="1025"/>
      <c r="O216" s="1026"/>
      <c r="P216" s="1128"/>
    </row>
    <row r="217" spans="1:16" ht="16.5" x14ac:dyDescent="0.3">
      <c r="A217" s="1020"/>
      <c r="B217" s="1056" t="s">
        <v>49</v>
      </c>
      <c r="C217" s="1392" t="s">
        <v>341</v>
      </c>
      <c r="D217" s="1393"/>
      <c r="E217" s="1041" t="s">
        <v>380</v>
      </c>
      <c r="F217" s="1056" t="s">
        <v>25</v>
      </c>
      <c r="G217" s="1043" t="s">
        <v>24</v>
      </c>
      <c r="H217" s="1038"/>
      <c r="I217" s="1039" t="s">
        <v>342</v>
      </c>
      <c r="J217" s="1040"/>
      <c r="K217" s="1039" t="s">
        <v>27</v>
      </c>
      <c r="L217" s="1045" t="s">
        <v>381</v>
      </c>
      <c r="M217" s="1021"/>
      <c r="N217" s="1025"/>
      <c r="O217" s="1026"/>
      <c r="P217" s="1128"/>
    </row>
    <row r="218" spans="1:16" ht="16.5" x14ac:dyDescent="0.3">
      <c r="A218" s="1020"/>
      <c r="B218" s="1060">
        <v>1</v>
      </c>
      <c r="C218" s="1411" t="s">
        <v>516</v>
      </c>
      <c r="D218" s="1411"/>
      <c r="E218" s="1046" t="e">
        <f>I189</f>
        <v>#REF!</v>
      </c>
      <c r="F218" s="1047" t="e">
        <f>ROUND(E218/I189,2)</f>
        <v>#REF!</v>
      </c>
      <c r="G218" s="1048" t="str">
        <f>IF(C218=0,0,VLOOKUP(C218,Tabla2[],2,FALSE))</f>
        <v>Unidad</v>
      </c>
      <c r="H218" s="1049"/>
      <c r="I218" s="1050">
        <f>IF(C218=0,0,VLOOKUP(C218,Tabla2[],3,FALSE))</f>
        <v>500</v>
      </c>
      <c r="J218" s="1024"/>
      <c r="K218" s="1157" t="e">
        <f>+F218*I218</f>
        <v>#REF!</v>
      </c>
      <c r="L218" s="1052" t="e">
        <f>E218*I218</f>
        <v>#REF!</v>
      </c>
      <c r="M218" s="1021"/>
      <c r="N218" s="1025"/>
      <c r="O218" s="1026"/>
      <c r="P218" s="1128"/>
    </row>
    <row r="219" spans="1:16" ht="16.5" x14ac:dyDescent="0.3">
      <c r="A219" s="1020"/>
      <c r="B219" s="1060"/>
      <c r="C219" s="1411"/>
      <c r="D219" s="1411"/>
      <c r="E219" s="1046"/>
      <c r="F219" s="1047"/>
      <c r="G219" s="1048"/>
      <c r="H219" s="1021"/>
      <c r="I219" s="1050">
        <f>IF(C219=0,0,VLOOKUP(C219,Tabla2[],3,FALSE))</f>
        <v>0</v>
      </c>
      <c r="J219" s="1024"/>
      <c r="K219" s="1157">
        <f>+F219*I219</f>
        <v>0</v>
      </c>
      <c r="L219" s="1052">
        <f t="shared" ref="L219:L220" si="32">E219*I219</f>
        <v>0</v>
      </c>
      <c r="M219" s="1021"/>
      <c r="N219" s="1025"/>
      <c r="O219" s="1026"/>
      <c r="P219" s="1128"/>
    </row>
    <row r="220" spans="1:16" ht="16.5" x14ac:dyDescent="0.3">
      <c r="A220" s="1020"/>
      <c r="B220" s="1060"/>
      <c r="C220" s="1412"/>
      <c r="D220" s="1412"/>
      <c r="E220" s="1046"/>
      <c r="F220" s="1053"/>
      <c r="G220" s="1048"/>
      <c r="H220" s="1021"/>
      <c r="I220" s="1050">
        <f>IF(C220=0,0,VLOOKUP(C220,Tabla2[],3,FALSE))</f>
        <v>0</v>
      </c>
      <c r="J220" s="1024"/>
      <c r="K220" s="1157">
        <f t="shared" ref="K220" si="33">+F220*I220</f>
        <v>0</v>
      </c>
      <c r="L220" s="1052">
        <f t="shared" si="32"/>
        <v>0</v>
      </c>
      <c r="M220" s="1021"/>
      <c r="N220" s="1025"/>
      <c r="O220" s="1026"/>
      <c r="P220" s="1128"/>
    </row>
    <row r="221" spans="1:16" ht="17.25" thickBot="1" x14ac:dyDescent="0.35">
      <c r="A221" s="1020"/>
      <c r="B221" s="1022"/>
      <c r="C221" s="1021"/>
      <c r="D221" s="1021"/>
      <c r="E221" s="1022"/>
      <c r="F221" s="1022"/>
      <c r="G221" s="1023"/>
      <c r="H221" s="1021"/>
      <c r="I221" s="1024"/>
      <c r="J221" s="1024"/>
      <c r="K221" s="1024"/>
      <c r="L221" s="1021"/>
      <c r="M221" s="1021"/>
      <c r="N221" s="1025"/>
      <c r="O221" s="1026"/>
      <c r="P221" s="1128"/>
    </row>
    <row r="222" spans="1:16" ht="17.25" thickBot="1" x14ac:dyDescent="0.35">
      <c r="A222" s="1020"/>
      <c r="B222" s="1022"/>
      <c r="C222" s="1021"/>
      <c r="D222" s="1021"/>
      <c r="E222" s="1022"/>
      <c r="F222" s="1408" t="s">
        <v>346</v>
      </c>
      <c r="G222" s="1409"/>
      <c r="H222" s="1409"/>
      <c r="I222" s="1410"/>
      <c r="J222" s="1024"/>
      <c r="K222" s="1158" t="e">
        <f>+SUM(K218:K220)</f>
        <v>#REF!</v>
      </c>
      <c r="L222" s="1055" t="e">
        <f>+SUM(L218:L220)</f>
        <v>#REF!</v>
      </c>
      <c r="M222" s="1021"/>
      <c r="N222" s="1025"/>
      <c r="O222" s="1026"/>
      <c r="P222" s="1128"/>
    </row>
    <row r="223" spans="1:16" ht="16.5" x14ac:dyDescent="0.3">
      <c r="A223" s="1020"/>
      <c r="B223" s="1022"/>
      <c r="C223" s="1021"/>
      <c r="D223" s="1021"/>
      <c r="E223" s="1022"/>
      <c r="F223" s="1022"/>
      <c r="G223" s="1023"/>
      <c r="H223" s="1021"/>
      <c r="I223" s="1024"/>
      <c r="J223" s="1024"/>
      <c r="K223" s="1024"/>
      <c r="L223" s="1021"/>
      <c r="M223" s="1021"/>
      <c r="N223" s="1025"/>
      <c r="O223" s="1026"/>
      <c r="P223" s="1128"/>
    </row>
    <row r="224" spans="1:16" ht="15" customHeight="1" thickBot="1" x14ac:dyDescent="0.35">
      <c r="A224" s="1020"/>
      <c r="B224" s="1022"/>
      <c r="C224" s="1021"/>
      <c r="D224" s="1021"/>
      <c r="E224" s="1022"/>
      <c r="F224" s="1022"/>
      <c r="G224" s="1023"/>
      <c r="H224" s="1021"/>
      <c r="I224" s="1024"/>
      <c r="J224" s="1024"/>
      <c r="K224" s="1024"/>
      <c r="L224" s="1021"/>
      <c r="M224" s="1021"/>
      <c r="N224" s="1025"/>
      <c r="O224" s="1026"/>
      <c r="P224" s="1128"/>
    </row>
    <row r="225" spans="1:17" ht="17.25" thickBot="1" x14ac:dyDescent="0.35">
      <c r="A225" s="1020"/>
      <c r="B225" s="1022"/>
      <c r="C225" s="1021"/>
      <c r="D225" s="1021"/>
      <c r="E225" s="1022"/>
      <c r="F225" s="1408" t="s">
        <v>388</v>
      </c>
      <c r="G225" s="1409"/>
      <c r="H225" s="1409"/>
      <c r="I225" s="1410"/>
      <c r="J225" s="1024"/>
      <c r="K225" s="1158" t="e">
        <f>(+K205+K214+K222)</f>
        <v>#REF!</v>
      </c>
      <c r="L225" s="1055" t="e">
        <f>(+L205+L214+L222)</f>
        <v>#REF!</v>
      </c>
      <c r="M225" s="1021"/>
      <c r="N225" s="1065"/>
      <c r="O225" s="1066"/>
      <c r="P225" s="1130"/>
    </row>
    <row r="226" spans="1:17" ht="7.5" customHeight="1" thickBot="1" x14ac:dyDescent="0.35">
      <c r="A226" s="1020"/>
      <c r="B226" s="1022"/>
      <c r="C226" s="1021"/>
      <c r="D226" s="1021"/>
      <c r="E226" s="1022"/>
      <c r="F226" s="1022"/>
      <c r="G226" s="1023"/>
      <c r="H226" s="1021"/>
      <c r="I226" s="1024"/>
      <c r="J226" s="1024"/>
      <c r="K226" s="1024"/>
      <c r="L226" s="1021"/>
      <c r="M226" s="1021"/>
      <c r="N226" s="1065"/>
      <c r="O226" s="1067"/>
      <c r="P226" s="1130"/>
    </row>
    <row r="227" spans="1:17" ht="17.25" thickBot="1" x14ac:dyDescent="0.35">
      <c r="A227" s="1020"/>
      <c r="B227" s="1022"/>
      <c r="C227" s="1021"/>
      <c r="D227" s="1021"/>
      <c r="E227" s="1022"/>
      <c r="F227" s="1408" t="s">
        <v>384</v>
      </c>
      <c r="G227" s="1409"/>
      <c r="H227" s="1409"/>
      <c r="I227" s="1410"/>
      <c r="J227" s="1024"/>
      <c r="K227" s="1158" t="e">
        <f>K225*$N$2</f>
        <v>#REF!</v>
      </c>
      <c r="L227" s="1055" t="e">
        <f>L225*$N$2</f>
        <v>#REF!</v>
      </c>
      <c r="M227" s="1021"/>
      <c r="N227" s="1025"/>
      <c r="O227" s="1026"/>
      <c r="P227" s="1128"/>
    </row>
    <row r="228" spans="1:17" ht="7.5" customHeight="1" thickBot="1" x14ac:dyDescent="0.35">
      <c r="A228" s="1020"/>
      <c r="B228" s="1022"/>
      <c r="C228" s="1021"/>
      <c r="D228" s="1021"/>
      <c r="E228" s="1022"/>
      <c r="F228" s="1022"/>
      <c r="G228" s="1023"/>
      <c r="H228" s="1021"/>
      <c r="I228" s="1024"/>
      <c r="J228" s="1024"/>
      <c r="K228" s="1024"/>
      <c r="L228" s="1021"/>
      <c r="M228" s="1021"/>
      <c r="N228" s="1025"/>
      <c r="O228" s="1026"/>
      <c r="P228" s="1128"/>
    </row>
    <row r="229" spans="1:17" ht="17.25" thickBot="1" x14ac:dyDescent="0.35">
      <c r="A229" s="1020"/>
      <c r="B229" s="1022"/>
      <c r="C229" s="1021"/>
      <c r="D229" s="1021"/>
      <c r="E229" s="1022"/>
      <c r="F229" s="1408" t="s">
        <v>385</v>
      </c>
      <c r="G229" s="1409"/>
      <c r="H229" s="1409"/>
      <c r="I229" s="1410"/>
      <c r="J229" s="1024"/>
      <c r="K229" s="1158" t="e">
        <f>+K225+K227</f>
        <v>#REF!</v>
      </c>
      <c r="L229" s="1055" t="e">
        <f>+L225+L227</f>
        <v>#REF!</v>
      </c>
      <c r="M229" s="1021"/>
      <c r="N229" s="1025"/>
      <c r="O229" s="1026"/>
      <c r="P229" s="1128"/>
    </row>
    <row r="230" spans="1:17" ht="17.25" thickBot="1" x14ac:dyDescent="0.35">
      <c r="A230" s="1020"/>
      <c r="B230" s="1022"/>
      <c r="C230" s="1021"/>
      <c r="D230" s="1021"/>
      <c r="E230" s="1022"/>
      <c r="F230" s="1061"/>
      <c r="G230" s="1062"/>
      <c r="H230" s="1063"/>
      <c r="I230" s="1064"/>
      <c r="J230" s="1024"/>
      <c r="K230" s="1159"/>
      <c r="L230" s="1068" t="e">
        <f>L229/I189</f>
        <v>#REF!</v>
      </c>
      <c r="M230" s="1069" t="e">
        <f>(K229-L230)*I189</f>
        <v>#REF!</v>
      </c>
      <c r="N230" s="1025"/>
      <c r="O230" s="1026"/>
      <c r="P230" s="1128"/>
    </row>
    <row r="231" spans="1:17" ht="16.5" x14ac:dyDescent="0.3">
      <c r="A231" s="1020"/>
      <c r="B231" s="1106"/>
      <c r="C231" s="1122"/>
      <c r="D231" s="1122"/>
      <c r="E231" s="1022"/>
      <c r="F231" s="1022"/>
      <c r="G231" s="1023"/>
      <c r="H231" s="1021"/>
      <c r="I231" s="1024"/>
      <c r="J231" s="1024"/>
      <c r="K231" s="1024"/>
      <c r="L231" s="1021"/>
      <c r="M231" s="1021"/>
      <c r="N231" s="1025"/>
      <c r="O231" s="1026"/>
      <c r="P231" s="1128"/>
    </row>
    <row r="232" spans="1:17" ht="16.5" x14ac:dyDescent="0.3">
      <c r="A232" s="1020"/>
      <c r="B232" s="1106"/>
      <c r="C232" s="1152"/>
      <c r="D232" s="1152"/>
      <c r="E232" s="1022"/>
      <c r="F232" s="1022"/>
      <c r="G232" s="1023"/>
      <c r="H232" s="1021"/>
      <c r="I232" s="1024"/>
      <c r="J232" s="1024"/>
      <c r="K232" s="1024"/>
      <c r="L232" s="1021"/>
      <c r="M232" s="1021"/>
      <c r="N232" s="1025"/>
      <c r="O232" s="1026"/>
      <c r="P232" s="1128"/>
    </row>
    <row r="233" spans="1:17" ht="16.5" x14ac:dyDescent="0.3">
      <c r="A233" s="1020"/>
      <c r="B233" s="1105" t="s">
        <v>379</v>
      </c>
      <c r="C233" s="1038"/>
      <c r="D233" s="1414" t="s">
        <v>341</v>
      </c>
      <c r="E233" s="1414"/>
      <c r="F233" s="1414"/>
      <c r="G233" s="1414"/>
      <c r="H233" s="1038"/>
      <c r="I233" s="1039" t="s">
        <v>25</v>
      </c>
      <c r="J233" s="1040"/>
      <c r="K233" s="1039" t="s">
        <v>24</v>
      </c>
      <c r="L233" s="1021"/>
      <c r="M233" s="1021"/>
      <c r="N233" s="1025"/>
      <c r="O233" s="1026"/>
      <c r="P233" s="1128"/>
    </row>
    <row r="234" spans="1:17" s="1037" customFormat="1" ht="30.75" customHeight="1" x14ac:dyDescent="0.25">
      <c r="A234" s="1033"/>
      <c r="B234" s="1074" t="e">
        <f>'(01)A. TRABAJO EXTRA.'!#REF!</f>
        <v>#REF!</v>
      </c>
      <c r="C234" s="1034"/>
      <c r="D234" s="1428" t="e">
        <f>'(01)A. TRABAJO EXTRA.'!#REF!</f>
        <v>#REF!</v>
      </c>
      <c r="E234" s="1429"/>
      <c r="F234" s="1429"/>
      <c r="G234" s="1429"/>
      <c r="H234" s="1075"/>
      <c r="I234" s="1074" t="e">
        <f>'(01)A. TRABAJO EXTRA.'!#REF!</f>
        <v>#REF!</v>
      </c>
      <c r="J234" s="1076"/>
      <c r="K234" s="1155" t="e">
        <f>'(01)A. TRABAJO EXTRA.'!#REF!</f>
        <v>#REF!</v>
      </c>
      <c r="L234" s="1034"/>
      <c r="M234" s="1034"/>
      <c r="N234" s="1035"/>
      <c r="O234" s="1036"/>
      <c r="P234" s="1129"/>
      <c r="Q234" s="1132"/>
    </row>
    <row r="235" spans="1:17" ht="17.25" thickBot="1" x14ac:dyDescent="0.35">
      <c r="A235" s="1020"/>
      <c r="B235" s="1022"/>
      <c r="C235" s="1021"/>
      <c r="D235" s="1021"/>
      <c r="E235" s="1022"/>
      <c r="F235" s="1022"/>
      <c r="G235" s="1023"/>
      <c r="H235" s="1021"/>
      <c r="I235" s="1024"/>
      <c r="J235" s="1024"/>
      <c r="K235" s="1024"/>
      <c r="L235" s="1021"/>
      <c r="M235" s="1021"/>
      <c r="N235" s="1025"/>
      <c r="O235" s="1026"/>
      <c r="P235" s="1128"/>
    </row>
    <row r="236" spans="1:17" ht="17.25" thickBot="1" x14ac:dyDescent="0.35">
      <c r="A236" s="1020"/>
      <c r="B236" s="1389" t="s">
        <v>343</v>
      </c>
      <c r="C236" s="1390"/>
      <c r="D236" s="1390"/>
      <c r="E236" s="1390"/>
      <c r="F236" s="1390"/>
      <c r="G236" s="1391"/>
      <c r="H236" s="1021"/>
      <c r="I236" s="1024"/>
      <c r="J236" s="1024"/>
      <c r="K236" s="1024"/>
      <c r="L236" s="1021"/>
      <c r="M236" s="1021"/>
      <c r="N236" s="1025"/>
      <c r="O236" s="1026"/>
      <c r="P236" s="1128"/>
    </row>
    <row r="237" spans="1:17" ht="16.5" x14ac:dyDescent="0.3">
      <c r="A237" s="1020"/>
      <c r="B237" s="1042" t="s">
        <v>49</v>
      </c>
      <c r="C237" s="1406" t="s">
        <v>341</v>
      </c>
      <c r="D237" s="1407"/>
      <c r="E237" s="1041" t="s">
        <v>380</v>
      </c>
      <c r="F237" s="1042" t="s">
        <v>25</v>
      </c>
      <c r="G237" s="1043" t="s">
        <v>24</v>
      </c>
      <c r="H237" s="1044"/>
      <c r="I237" s="1039" t="s">
        <v>342</v>
      </c>
      <c r="J237" s="1040"/>
      <c r="K237" s="1156" t="s">
        <v>27</v>
      </c>
      <c r="L237" s="1045" t="s">
        <v>381</v>
      </c>
      <c r="M237" s="1021"/>
      <c r="N237" s="1025"/>
      <c r="O237" s="1026"/>
      <c r="P237" s="1128"/>
    </row>
    <row r="238" spans="1:17" ht="16.5" x14ac:dyDescent="0.3">
      <c r="A238" s="1020"/>
      <c r="B238" s="1060">
        <v>1</v>
      </c>
      <c r="C238" s="1411" t="s">
        <v>781</v>
      </c>
      <c r="D238" s="1411"/>
      <c r="E238" s="1046" t="e">
        <f>I234*2</f>
        <v>#REF!</v>
      </c>
      <c r="F238" s="1047" t="e">
        <f>ROUND(E238/I234,2)</f>
        <v>#REF!</v>
      </c>
      <c r="G238" s="1048" t="str">
        <f>IF(C238=0,0,VLOOKUP(C238,Tabla1[],2,FALSE))</f>
        <v>Unidad</v>
      </c>
      <c r="H238" s="1049"/>
      <c r="I238" s="1050">
        <f>IF(C238=0,0,VLOOKUP(C238,Tabla1[],3,FALSE))</f>
        <v>150</v>
      </c>
      <c r="J238" s="1051"/>
      <c r="K238" s="1157" t="e">
        <f>+F238*I238</f>
        <v>#REF!</v>
      </c>
      <c r="L238" s="1052" t="e">
        <f>E238*I238</f>
        <v>#REF!</v>
      </c>
      <c r="M238" s="1021"/>
      <c r="N238" s="1025"/>
      <c r="O238" s="1026"/>
      <c r="P238" s="1128"/>
    </row>
    <row r="239" spans="1:17" ht="16.5" x14ac:dyDescent="0.3">
      <c r="A239" s="1020"/>
      <c r="B239" s="1060">
        <v>2</v>
      </c>
      <c r="C239" s="1411" t="s">
        <v>780</v>
      </c>
      <c r="D239" s="1411"/>
      <c r="E239" s="1046" t="e">
        <f>I234*1.2</f>
        <v>#REF!</v>
      </c>
      <c r="F239" s="1047" t="e">
        <f>ROUND(E239/I234,2)</f>
        <v>#REF!</v>
      </c>
      <c r="G239" s="1048" t="str">
        <f>IF(C239=0,0,VLOOKUP(C239,Tabla1[],2,FALSE))</f>
        <v>Unidad</v>
      </c>
      <c r="H239" s="1049"/>
      <c r="I239" s="1050">
        <f>IF(C239=0,0,VLOOKUP(C239,Tabla1[],3,FALSE))</f>
        <v>125</v>
      </c>
      <c r="J239" s="1051"/>
      <c r="K239" s="1157" t="e">
        <f t="shared" ref="K239:K248" si="34">+F239*I239</f>
        <v>#REF!</v>
      </c>
      <c r="L239" s="1052" t="e">
        <f t="shared" ref="L239:L248" si="35">E239*I239</f>
        <v>#REF!</v>
      </c>
      <c r="M239" s="1021"/>
      <c r="N239" s="1025"/>
      <c r="O239" s="1026"/>
      <c r="P239" s="1128"/>
    </row>
    <row r="240" spans="1:17" ht="16.5" x14ac:dyDescent="0.3">
      <c r="A240" s="1020"/>
      <c r="B240" s="1060">
        <v>3</v>
      </c>
      <c r="C240" s="1411" t="s">
        <v>777</v>
      </c>
      <c r="D240" s="1411"/>
      <c r="E240" s="1046" t="e">
        <f>I234*2</f>
        <v>#REF!</v>
      </c>
      <c r="F240" s="1047" t="e">
        <f>ROUND(E240/I234,2)</f>
        <v>#REF!</v>
      </c>
      <c r="G240" s="1048" t="str">
        <f>IF(C240=0,0,VLOOKUP(C240,Tabla1[],2,FALSE))</f>
        <v>Libra</v>
      </c>
      <c r="H240" s="1049"/>
      <c r="I240" s="1050">
        <f>IF(C240=0,0,VLOOKUP(C240,Tabla1[],3,FALSE))</f>
        <v>15</v>
      </c>
      <c r="J240" s="1051"/>
      <c r="K240" s="1157" t="e">
        <f t="shared" si="34"/>
        <v>#REF!</v>
      </c>
      <c r="L240" s="1052" t="e">
        <f t="shared" si="35"/>
        <v>#REF!</v>
      </c>
      <c r="M240" s="1021"/>
      <c r="N240" s="1025"/>
      <c r="O240" s="1026"/>
      <c r="P240" s="1128"/>
    </row>
    <row r="241" spans="1:16" ht="16.5" x14ac:dyDescent="0.3">
      <c r="A241" s="1020"/>
      <c r="B241" s="1060">
        <v>4</v>
      </c>
      <c r="C241" s="1411" t="s">
        <v>765</v>
      </c>
      <c r="D241" s="1411"/>
      <c r="E241" s="1046" t="e">
        <f>I234</f>
        <v>#REF!</v>
      </c>
      <c r="F241" s="1047" t="e">
        <f>ROUND(E241/I234,2)</f>
        <v>#REF!</v>
      </c>
      <c r="G241" s="1048" t="str">
        <f>IF(C241=0,0,VLOOKUP(C241,Tabla1[],2,FALSE))</f>
        <v>Unidad</v>
      </c>
      <c r="H241" s="1049"/>
      <c r="I241" s="1050">
        <f>IF(C241=0,0,VLOOKUP(C241,Tabla1[],3,FALSE))</f>
        <v>35</v>
      </c>
      <c r="J241" s="1051"/>
      <c r="K241" s="1157" t="e">
        <f t="shared" si="34"/>
        <v>#REF!</v>
      </c>
      <c r="L241" s="1052" t="e">
        <f t="shared" si="35"/>
        <v>#REF!</v>
      </c>
      <c r="M241" s="1021"/>
      <c r="N241" s="1025"/>
      <c r="O241" s="1026"/>
      <c r="P241" s="1128"/>
    </row>
    <row r="242" spans="1:16" ht="16.5" x14ac:dyDescent="0.3">
      <c r="A242" s="1020"/>
      <c r="B242" s="1060">
        <v>5</v>
      </c>
      <c r="C242" s="1413" t="s">
        <v>782</v>
      </c>
      <c r="D242" s="1413"/>
      <c r="E242" s="1046">
        <v>10</v>
      </c>
      <c r="F242" s="1047" t="e">
        <f>ROUND(E242/I234,2)</f>
        <v>#REF!</v>
      </c>
      <c r="G242" s="1048" t="str">
        <f>IF(C242=0,0,VLOOKUP(C242,Tabla1[],2,FALSE))</f>
        <v>Cubeta</v>
      </c>
      <c r="H242" s="1049"/>
      <c r="I242" s="1050">
        <f>IF(C242=0,0,VLOOKUP(C242,Tabla1[],3,FALSE))</f>
        <v>1500</v>
      </c>
      <c r="J242" s="1051"/>
      <c r="K242" s="1157" t="e">
        <f t="shared" si="34"/>
        <v>#REF!</v>
      </c>
      <c r="L242" s="1052">
        <f t="shared" si="35"/>
        <v>15000</v>
      </c>
      <c r="M242" s="1021"/>
      <c r="N242" s="1025"/>
      <c r="O242" s="1026"/>
      <c r="P242" s="1128"/>
    </row>
    <row r="243" spans="1:16" ht="16.5" x14ac:dyDescent="0.3">
      <c r="A243" s="1020"/>
      <c r="B243" s="1060">
        <v>6</v>
      </c>
      <c r="C243" s="1413" t="s">
        <v>783</v>
      </c>
      <c r="D243" s="1413"/>
      <c r="E243" s="1046">
        <f>E242</f>
        <v>10</v>
      </c>
      <c r="F243" s="1047" t="e">
        <f>ROUND(E243/I234,2)</f>
        <v>#REF!</v>
      </c>
      <c r="G243" s="1048" t="str">
        <f>IF(C243=0,0,VLOOKUP(C243,Tabla1[],2,FALSE))</f>
        <v>Galón</v>
      </c>
      <c r="H243" s="1049"/>
      <c r="I243" s="1050">
        <f>IF(C243=0,0,VLOOKUP(C243,Tabla1[],3,FALSE))</f>
        <v>200</v>
      </c>
      <c r="J243" s="1051"/>
      <c r="K243" s="1157" t="e">
        <f t="shared" si="34"/>
        <v>#REF!</v>
      </c>
      <c r="L243" s="1052">
        <f t="shared" si="35"/>
        <v>2000</v>
      </c>
      <c r="M243" s="1021"/>
      <c r="N243" s="1025"/>
      <c r="O243" s="1026"/>
      <c r="P243" s="1128"/>
    </row>
    <row r="244" spans="1:16" ht="16.5" x14ac:dyDescent="0.3">
      <c r="A244" s="1020"/>
      <c r="B244" s="1060">
        <v>7</v>
      </c>
      <c r="C244" s="1413" t="s">
        <v>636</v>
      </c>
      <c r="D244" s="1413"/>
      <c r="E244" s="1046" t="e">
        <f>I234*0.3</f>
        <v>#REF!</v>
      </c>
      <c r="F244" s="1047" t="e">
        <f>ROUND(E244/I234,2)</f>
        <v>#REF!</v>
      </c>
      <c r="G244" s="1048" t="str">
        <f>IF(C244=0,0,VLOOKUP(C244,Tabla1[],2,FALSE))</f>
        <v>Pliego</v>
      </c>
      <c r="H244" s="1049"/>
      <c r="I244" s="1050">
        <f>IF(C244=0,0,VLOOKUP(C244,Tabla1[],3,FALSE))</f>
        <v>5</v>
      </c>
      <c r="J244" s="1051"/>
      <c r="K244" s="1157" t="e">
        <f t="shared" si="34"/>
        <v>#REF!</v>
      </c>
      <c r="L244" s="1052" t="e">
        <f t="shared" si="35"/>
        <v>#REF!</v>
      </c>
      <c r="M244" s="1021"/>
      <c r="N244" s="1025"/>
      <c r="O244" s="1026"/>
      <c r="P244" s="1128"/>
    </row>
    <row r="245" spans="1:16" ht="16.5" x14ac:dyDescent="0.3">
      <c r="A245" s="1020"/>
      <c r="B245" s="1060"/>
      <c r="C245" s="1413"/>
      <c r="D245" s="1413"/>
      <c r="E245" s="1046"/>
      <c r="F245" s="1047"/>
      <c r="G245" s="1048"/>
      <c r="H245" s="1049"/>
      <c r="I245" s="1050">
        <f>IF(C245=0,0,VLOOKUP(C245,Tabla1[],3,FALSE))</f>
        <v>0</v>
      </c>
      <c r="J245" s="1051"/>
      <c r="K245" s="1157">
        <f t="shared" si="34"/>
        <v>0</v>
      </c>
      <c r="L245" s="1052">
        <f t="shared" si="35"/>
        <v>0</v>
      </c>
      <c r="M245" s="1021"/>
      <c r="N245" s="1025"/>
      <c r="O245" s="1026"/>
      <c r="P245" s="1128"/>
    </row>
    <row r="246" spans="1:16" ht="16.5" x14ac:dyDescent="0.3">
      <c r="A246" s="1020"/>
      <c r="B246" s="1060"/>
      <c r="C246" s="1413"/>
      <c r="D246" s="1413"/>
      <c r="E246" s="1046"/>
      <c r="F246" s="1047"/>
      <c r="G246" s="1048"/>
      <c r="H246" s="1049"/>
      <c r="I246" s="1050">
        <f>IF(C246=0,0,VLOOKUP(C246,Tabla1[],3,FALSE))</f>
        <v>0</v>
      </c>
      <c r="J246" s="1051"/>
      <c r="K246" s="1157">
        <f t="shared" si="34"/>
        <v>0</v>
      </c>
      <c r="L246" s="1052">
        <f t="shared" si="35"/>
        <v>0</v>
      </c>
      <c r="M246" s="1021"/>
      <c r="N246" s="1025"/>
      <c r="O246" s="1026"/>
      <c r="P246" s="1128"/>
    </row>
    <row r="247" spans="1:16" ht="16.5" x14ac:dyDescent="0.3">
      <c r="A247" s="1020"/>
      <c r="B247" s="1060"/>
      <c r="C247" s="1413"/>
      <c r="D247" s="1413"/>
      <c r="E247" s="1046"/>
      <c r="F247" s="1047"/>
      <c r="G247" s="1048"/>
      <c r="H247" s="1049"/>
      <c r="I247" s="1050">
        <f>IF(C247=0,0,VLOOKUP(C247,Tabla1[],3,FALSE))</f>
        <v>0</v>
      </c>
      <c r="J247" s="1051"/>
      <c r="K247" s="1157">
        <f t="shared" si="34"/>
        <v>0</v>
      </c>
      <c r="L247" s="1052">
        <f t="shared" si="35"/>
        <v>0</v>
      </c>
      <c r="M247" s="1021"/>
      <c r="N247" s="1025"/>
      <c r="O247" s="1026"/>
      <c r="P247" s="1128"/>
    </row>
    <row r="248" spans="1:16" ht="16.5" x14ac:dyDescent="0.3">
      <c r="A248" s="1020"/>
      <c r="B248" s="1060"/>
      <c r="C248" s="1413"/>
      <c r="D248" s="1413"/>
      <c r="E248" s="1046"/>
      <c r="F248" s="1047"/>
      <c r="G248" s="1048"/>
      <c r="H248" s="1049"/>
      <c r="I248" s="1050">
        <f>IF(C248=0,0,VLOOKUP(C248,Tabla1[],3,FALSE))</f>
        <v>0</v>
      </c>
      <c r="J248" s="1051"/>
      <c r="K248" s="1157">
        <f t="shared" si="34"/>
        <v>0</v>
      </c>
      <c r="L248" s="1052">
        <f t="shared" si="35"/>
        <v>0</v>
      </c>
      <c r="M248" s="1021"/>
      <c r="N248" s="1025"/>
      <c r="O248" s="1026"/>
      <c r="P248" s="1128"/>
    </row>
    <row r="249" spans="1:16" ht="17.25" thickBot="1" x14ac:dyDescent="0.35">
      <c r="A249" s="1020"/>
      <c r="B249" s="1022"/>
      <c r="C249" s="1021"/>
      <c r="D249" s="1021"/>
      <c r="E249" s="1022"/>
      <c r="F249" s="1022"/>
      <c r="G249" s="1023"/>
      <c r="H249" s="1021"/>
      <c r="I249" s="1024"/>
      <c r="J249" s="1024"/>
      <c r="K249" s="1024"/>
      <c r="L249" s="1021"/>
      <c r="M249" s="1021"/>
      <c r="N249" s="1025"/>
      <c r="O249" s="1026"/>
      <c r="P249" s="1128"/>
    </row>
    <row r="250" spans="1:16" ht="17.25" thickBot="1" x14ac:dyDescent="0.35">
      <c r="A250" s="1020"/>
      <c r="B250" s="1022"/>
      <c r="C250" s="1021"/>
      <c r="D250" s="1021"/>
      <c r="E250" s="1022"/>
      <c r="F250" s="1408" t="s">
        <v>344</v>
      </c>
      <c r="G250" s="1409"/>
      <c r="H250" s="1409"/>
      <c r="I250" s="1410"/>
      <c r="J250" s="1024"/>
      <c r="K250" s="1158" t="e">
        <f>+SUM(K238:K248)</f>
        <v>#REF!</v>
      </c>
      <c r="L250" s="1055" t="e">
        <f>+SUM(L238:L248)</f>
        <v>#REF!</v>
      </c>
      <c r="M250" s="1021"/>
      <c r="N250" s="1025"/>
      <c r="O250" s="1026"/>
      <c r="P250" s="1128"/>
    </row>
    <row r="251" spans="1:16" ht="17.25" thickBot="1" x14ac:dyDescent="0.35">
      <c r="A251" s="1020"/>
      <c r="B251" s="1022"/>
      <c r="C251" s="1021"/>
      <c r="D251" s="1021"/>
      <c r="E251" s="1022"/>
      <c r="F251" s="1022"/>
      <c r="G251" s="1023"/>
      <c r="H251" s="1021"/>
      <c r="I251" s="1024"/>
      <c r="J251" s="1024"/>
      <c r="K251" s="1024"/>
      <c r="L251" s="1021"/>
      <c r="M251" s="1021"/>
      <c r="N251" s="1025"/>
      <c r="O251" s="1026"/>
      <c r="P251" s="1128"/>
    </row>
    <row r="252" spans="1:16" ht="17.25" thickBot="1" x14ac:dyDescent="0.35">
      <c r="A252" s="1020"/>
      <c r="B252" s="1389" t="s">
        <v>382</v>
      </c>
      <c r="C252" s="1390"/>
      <c r="D252" s="1390"/>
      <c r="E252" s="1390"/>
      <c r="F252" s="1390"/>
      <c r="G252" s="1391"/>
      <c r="H252" s="1021"/>
      <c r="I252" s="1024"/>
      <c r="J252" s="1024"/>
      <c r="K252" s="1024"/>
      <c r="L252" s="1021"/>
      <c r="M252" s="1021"/>
      <c r="N252" s="1025"/>
      <c r="O252" s="1026"/>
      <c r="P252" s="1128"/>
    </row>
    <row r="253" spans="1:16" ht="16.5" x14ac:dyDescent="0.3">
      <c r="A253" s="1020"/>
      <c r="B253" s="1056" t="s">
        <v>49</v>
      </c>
      <c r="C253" s="1392" t="s">
        <v>341</v>
      </c>
      <c r="D253" s="1393"/>
      <c r="E253" s="1041" t="s">
        <v>380</v>
      </c>
      <c r="F253" s="1056" t="s">
        <v>25</v>
      </c>
      <c r="G253" s="1043" t="s">
        <v>24</v>
      </c>
      <c r="H253" s="1038"/>
      <c r="I253" s="1039" t="s">
        <v>342</v>
      </c>
      <c r="J253" s="1040"/>
      <c r="K253" s="1039" t="s">
        <v>27</v>
      </c>
      <c r="L253" s="1045" t="s">
        <v>381</v>
      </c>
      <c r="M253" s="1021"/>
      <c r="N253" s="1025"/>
      <c r="O253" s="1026"/>
      <c r="P253" s="1128"/>
    </row>
    <row r="254" spans="1:16" ht="16.5" x14ac:dyDescent="0.3">
      <c r="A254" s="1020"/>
      <c r="B254" s="1060"/>
      <c r="C254" s="1382"/>
      <c r="D254" s="1383"/>
      <c r="E254" s="1046"/>
      <c r="F254" s="1047"/>
      <c r="G254" s="1048"/>
      <c r="H254" s="1049"/>
      <c r="I254" s="1050">
        <f>IF(C254=0,0,VLOOKUP(C254,Tabla3[],3,FALSE))</f>
        <v>0</v>
      </c>
      <c r="J254" s="1024"/>
      <c r="K254" s="1157">
        <f>+F254*I254</f>
        <v>0</v>
      </c>
      <c r="L254" s="1052">
        <f>E254*I254</f>
        <v>0</v>
      </c>
      <c r="M254" s="1021"/>
      <c r="N254" s="1025"/>
      <c r="O254" s="1026"/>
      <c r="P254" s="1128"/>
    </row>
    <row r="255" spans="1:16" ht="16.5" x14ac:dyDescent="0.3">
      <c r="A255" s="1020"/>
      <c r="B255" s="1060"/>
      <c r="C255" s="1382"/>
      <c r="D255" s="1383"/>
      <c r="E255" s="1057"/>
      <c r="F255" s="1053"/>
      <c r="G255" s="1054"/>
      <c r="H255" s="1021"/>
      <c r="I255" s="1050">
        <f>IF(C255=0,0,VLOOKUP(C255,Tabla3[],3,FALSE))</f>
        <v>0</v>
      </c>
      <c r="J255" s="1024"/>
      <c r="K255" s="1157">
        <f t="shared" ref="K255:K257" si="36">+F255*I255</f>
        <v>0</v>
      </c>
      <c r="L255" s="1052">
        <f t="shared" ref="L255:L257" si="37">E255*I255</f>
        <v>0</v>
      </c>
      <c r="M255" s="1021"/>
      <c r="N255" s="1025"/>
      <c r="O255" s="1026"/>
      <c r="P255" s="1128"/>
    </row>
    <row r="256" spans="1:16" ht="16.5" x14ac:dyDescent="0.3">
      <c r="A256" s="1020"/>
      <c r="B256" s="1060"/>
      <c r="C256" s="1382"/>
      <c r="D256" s="1383"/>
      <c r="E256" s="1057"/>
      <c r="F256" s="1053"/>
      <c r="G256" s="1054"/>
      <c r="H256" s="1021"/>
      <c r="I256" s="1050">
        <f>IF(C256=0,0,VLOOKUP(C256,Tabla3[],3,FALSE))</f>
        <v>0</v>
      </c>
      <c r="J256" s="1024"/>
      <c r="K256" s="1157">
        <f t="shared" si="36"/>
        <v>0</v>
      </c>
      <c r="L256" s="1052">
        <f t="shared" si="37"/>
        <v>0</v>
      </c>
      <c r="M256" s="1021"/>
      <c r="N256" s="1025"/>
      <c r="O256" s="1026"/>
      <c r="P256" s="1128"/>
    </row>
    <row r="257" spans="1:16" ht="16.5" x14ac:dyDescent="0.3">
      <c r="A257" s="1020"/>
      <c r="B257" s="1060"/>
      <c r="C257" s="1384"/>
      <c r="D257" s="1385"/>
      <c r="E257" s="1057"/>
      <c r="F257" s="1053"/>
      <c r="G257" s="1054"/>
      <c r="H257" s="1021"/>
      <c r="I257" s="1050">
        <f>IF(C257=0,0,VLOOKUP(C257,Tabla3[],3,FALSE))</f>
        <v>0</v>
      </c>
      <c r="J257" s="1024"/>
      <c r="K257" s="1157">
        <f t="shared" si="36"/>
        <v>0</v>
      </c>
      <c r="L257" s="1052">
        <f t="shared" si="37"/>
        <v>0</v>
      </c>
      <c r="M257" s="1021"/>
      <c r="N257" s="1025"/>
      <c r="O257" s="1026"/>
      <c r="P257" s="1128"/>
    </row>
    <row r="258" spans="1:16" ht="17.25" thickBot="1" x14ac:dyDescent="0.35">
      <c r="A258" s="1020"/>
      <c r="B258" s="1022"/>
      <c r="C258" s="1021"/>
      <c r="D258" s="1021"/>
      <c r="E258" s="1022"/>
      <c r="F258" s="1022"/>
      <c r="G258" s="1023"/>
      <c r="H258" s="1021"/>
      <c r="I258" s="1024"/>
      <c r="J258" s="1024"/>
      <c r="K258" s="1024"/>
      <c r="L258" s="1021"/>
      <c r="M258" s="1021"/>
      <c r="N258" s="1025"/>
      <c r="O258" s="1026"/>
      <c r="P258" s="1128"/>
    </row>
    <row r="259" spans="1:16" ht="17.25" thickBot="1" x14ac:dyDescent="0.35">
      <c r="A259" s="1020"/>
      <c r="B259" s="1022"/>
      <c r="C259" s="1021"/>
      <c r="D259" s="1021"/>
      <c r="E259" s="1022"/>
      <c r="F259" s="1408" t="s">
        <v>387</v>
      </c>
      <c r="G259" s="1409"/>
      <c r="H259" s="1409"/>
      <c r="I259" s="1410"/>
      <c r="J259" s="1024"/>
      <c r="K259" s="1158">
        <f>+SUM(K254:K257)</f>
        <v>0</v>
      </c>
      <c r="L259" s="1055">
        <f>+SUM(L254:L257)</f>
        <v>0</v>
      </c>
      <c r="M259" s="1021"/>
      <c r="N259" s="1025"/>
      <c r="O259" s="1026"/>
      <c r="P259" s="1128"/>
    </row>
    <row r="260" spans="1:16" ht="17.25" thickBot="1" x14ac:dyDescent="0.35">
      <c r="A260" s="1020"/>
      <c r="B260" s="1022"/>
      <c r="C260" s="1021"/>
      <c r="D260" s="1021"/>
      <c r="E260" s="1022"/>
      <c r="F260" s="1022"/>
      <c r="G260" s="1023"/>
      <c r="H260" s="1021"/>
      <c r="I260" s="1024"/>
      <c r="J260" s="1024"/>
      <c r="K260" s="1024"/>
      <c r="L260" s="1021"/>
      <c r="M260" s="1021"/>
      <c r="N260" s="1025"/>
      <c r="O260" s="1026"/>
      <c r="P260" s="1128"/>
    </row>
    <row r="261" spans="1:16" ht="17.25" thickBot="1" x14ac:dyDescent="0.35">
      <c r="A261" s="1020"/>
      <c r="B261" s="1389" t="s">
        <v>345</v>
      </c>
      <c r="C261" s="1390"/>
      <c r="D261" s="1390"/>
      <c r="E261" s="1390"/>
      <c r="F261" s="1390"/>
      <c r="G261" s="1391"/>
      <c r="H261" s="1021"/>
      <c r="I261" s="1024"/>
      <c r="J261" s="1024"/>
      <c r="K261" s="1024"/>
      <c r="L261" s="1021"/>
      <c r="M261" s="1021"/>
      <c r="N261" s="1025"/>
      <c r="O261" s="1026"/>
      <c r="P261" s="1128"/>
    </row>
    <row r="262" spans="1:16" ht="16.5" x14ac:dyDescent="0.3">
      <c r="A262" s="1020"/>
      <c r="B262" s="1056" t="s">
        <v>49</v>
      </c>
      <c r="C262" s="1392" t="s">
        <v>341</v>
      </c>
      <c r="D262" s="1393"/>
      <c r="E262" s="1041" t="s">
        <v>380</v>
      </c>
      <c r="F262" s="1056" t="s">
        <v>25</v>
      </c>
      <c r="G262" s="1043" t="s">
        <v>24</v>
      </c>
      <c r="H262" s="1038"/>
      <c r="I262" s="1039" t="s">
        <v>342</v>
      </c>
      <c r="J262" s="1040"/>
      <c r="K262" s="1039" t="s">
        <v>27</v>
      </c>
      <c r="L262" s="1045" t="s">
        <v>381</v>
      </c>
      <c r="M262" s="1021"/>
      <c r="N262" s="1025"/>
      <c r="O262" s="1026"/>
      <c r="P262" s="1128"/>
    </row>
    <row r="263" spans="1:16" ht="16.5" x14ac:dyDescent="0.3">
      <c r="A263" s="1020"/>
      <c r="B263" s="1060">
        <v>1</v>
      </c>
      <c r="C263" s="1411" t="s">
        <v>784</v>
      </c>
      <c r="D263" s="1411"/>
      <c r="E263" s="1046" t="e">
        <f>I234</f>
        <v>#REF!</v>
      </c>
      <c r="F263" s="1047" t="e">
        <f>ROUND(E263/I234,2)</f>
        <v>#REF!</v>
      </c>
      <c r="G263" s="1048" t="str">
        <f>IF(C263=0,0,VLOOKUP(C263,Tabla2[],2,FALSE))</f>
        <v>ml</v>
      </c>
      <c r="H263" s="1049"/>
      <c r="I263" s="1050">
        <f>IF(C263=0,0,VLOOKUP(C263,Tabla2[],3,FALSE))</f>
        <v>510.5</v>
      </c>
      <c r="J263" s="1024"/>
      <c r="K263" s="1157" t="e">
        <f>+F263*I263</f>
        <v>#REF!</v>
      </c>
      <c r="L263" s="1052" t="e">
        <f>E263*I263</f>
        <v>#REF!</v>
      </c>
      <c r="M263" s="1021"/>
      <c r="N263" s="1025"/>
      <c r="O263" s="1026"/>
      <c r="P263" s="1128"/>
    </row>
    <row r="264" spans="1:16" ht="16.5" x14ac:dyDescent="0.3">
      <c r="A264" s="1020"/>
      <c r="B264" s="1060"/>
      <c r="C264" s="1411"/>
      <c r="D264" s="1411"/>
      <c r="E264" s="1046"/>
      <c r="F264" s="1047"/>
      <c r="G264" s="1048"/>
      <c r="H264" s="1021"/>
      <c r="I264" s="1050">
        <f>IF(C264=0,0,VLOOKUP(C264,Tabla2[],3,FALSE))</f>
        <v>0</v>
      </c>
      <c r="J264" s="1024"/>
      <c r="K264" s="1157">
        <f>+F264*I264</f>
        <v>0</v>
      </c>
      <c r="L264" s="1052">
        <f t="shared" ref="L264:L265" si="38">E264*I264</f>
        <v>0</v>
      </c>
      <c r="M264" s="1021"/>
      <c r="N264" s="1025"/>
      <c r="O264" s="1026"/>
      <c r="P264" s="1128"/>
    </row>
    <row r="265" spans="1:16" ht="16.5" x14ac:dyDescent="0.3">
      <c r="A265" s="1020"/>
      <c r="B265" s="1060"/>
      <c r="C265" s="1412"/>
      <c r="D265" s="1412"/>
      <c r="E265" s="1046"/>
      <c r="F265" s="1053"/>
      <c r="G265" s="1048"/>
      <c r="H265" s="1021"/>
      <c r="I265" s="1050">
        <f>IF(C265=0,0,VLOOKUP(C265,Tabla2[],3,FALSE))</f>
        <v>0</v>
      </c>
      <c r="J265" s="1024"/>
      <c r="K265" s="1157">
        <f t="shared" ref="K265" si="39">+F265*I265</f>
        <v>0</v>
      </c>
      <c r="L265" s="1052">
        <f t="shared" si="38"/>
        <v>0</v>
      </c>
      <c r="M265" s="1021"/>
      <c r="N265" s="1025"/>
      <c r="O265" s="1026"/>
      <c r="P265" s="1128"/>
    </row>
    <row r="266" spans="1:16" ht="17.25" thickBot="1" x14ac:dyDescent="0.35">
      <c r="A266" s="1020"/>
      <c r="B266" s="1022"/>
      <c r="C266" s="1021"/>
      <c r="D266" s="1021"/>
      <c r="E266" s="1022"/>
      <c r="F266" s="1022"/>
      <c r="G266" s="1023"/>
      <c r="H266" s="1021"/>
      <c r="I266" s="1024"/>
      <c r="J266" s="1024"/>
      <c r="K266" s="1024"/>
      <c r="L266" s="1021"/>
      <c r="M266" s="1021"/>
      <c r="N266" s="1025"/>
      <c r="O266" s="1026"/>
      <c r="P266" s="1128"/>
    </row>
    <row r="267" spans="1:16" ht="17.25" thickBot="1" x14ac:dyDescent="0.35">
      <c r="A267" s="1020"/>
      <c r="B267" s="1022"/>
      <c r="C267" s="1021"/>
      <c r="D267" s="1021"/>
      <c r="E267" s="1022"/>
      <c r="F267" s="1408" t="s">
        <v>346</v>
      </c>
      <c r="G267" s="1409"/>
      <c r="H267" s="1409"/>
      <c r="I267" s="1410"/>
      <c r="J267" s="1024"/>
      <c r="K267" s="1158" t="e">
        <f>+SUM(K263:K265)</f>
        <v>#REF!</v>
      </c>
      <c r="L267" s="1055" t="e">
        <f>+SUM(L263:L265)</f>
        <v>#REF!</v>
      </c>
      <c r="M267" s="1021"/>
      <c r="N267" s="1025"/>
      <c r="O267" s="1026"/>
      <c r="P267" s="1128"/>
    </row>
    <row r="268" spans="1:16" ht="16.5" x14ac:dyDescent="0.3">
      <c r="A268" s="1020"/>
      <c r="B268" s="1022"/>
      <c r="C268" s="1021"/>
      <c r="D268" s="1021"/>
      <c r="E268" s="1022"/>
      <c r="F268" s="1022"/>
      <c r="G268" s="1023"/>
      <c r="H268" s="1021"/>
      <c r="I268" s="1024"/>
      <c r="J268" s="1024"/>
      <c r="K268" s="1024"/>
      <c r="L268" s="1021"/>
      <c r="M268" s="1021"/>
      <c r="N268" s="1025"/>
      <c r="O268" s="1026"/>
      <c r="P268" s="1128"/>
    </row>
    <row r="269" spans="1:16" ht="15" customHeight="1" thickBot="1" x14ac:dyDescent="0.35">
      <c r="A269" s="1020"/>
      <c r="B269" s="1022"/>
      <c r="C269" s="1021"/>
      <c r="D269" s="1021"/>
      <c r="E269" s="1022"/>
      <c r="F269" s="1022"/>
      <c r="G269" s="1023"/>
      <c r="H269" s="1021"/>
      <c r="I269" s="1024"/>
      <c r="J269" s="1024"/>
      <c r="K269" s="1024"/>
      <c r="L269" s="1021"/>
      <c r="M269" s="1021"/>
      <c r="N269" s="1025"/>
      <c r="O269" s="1026"/>
      <c r="P269" s="1128"/>
    </row>
    <row r="270" spans="1:16" ht="17.25" thickBot="1" x14ac:dyDescent="0.35">
      <c r="A270" s="1020"/>
      <c r="B270" s="1022"/>
      <c r="C270" s="1021"/>
      <c r="D270" s="1021"/>
      <c r="E270" s="1022"/>
      <c r="F270" s="1408" t="s">
        <v>388</v>
      </c>
      <c r="G270" s="1409"/>
      <c r="H270" s="1409"/>
      <c r="I270" s="1410"/>
      <c r="J270" s="1024"/>
      <c r="K270" s="1158" t="e">
        <f>(+K250+K259+K267)</f>
        <v>#REF!</v>
      </c>
      <c r="L270" s="1055" t="e">
        <f>(+L250+L259+L267)</f>
        <v>#REF!</v>
      </c>
      <c r="M270" s="1021"/>
      <c r="N270" s="1065"/>
      <c r="O270" s="1066"/>
      <c r="P270" s="1130"/>
    </row>
    <row r="271" spans="1:16" ht="7.5" customHeight="1" thickBot="1" x14ac:dyDescent="0.35">
      <c r="A271" s="1020"/>
      <c r="B271" s="1022"/>
      <c r="C271" s="1021"/>
      <c r="D271" s="1021"/>
      <c r="E271" s="1022"/>
      <c r="F271" s="1022"/>
      <c r="G271" s="1023"/>
      <c r="H271" s="1021"/>
      <c r="I271" s="1024"/>
      <c r="J271" s="1024"/>
      <c r="K271" s="1024"/>
      <c r="L271" s="1021"/>
      <c r="M271" s="1021"/>
      <c r="N271" s="1065"/>
      <c r="O271" s="1067"/>
      <c r="P271" s="1130"/>
    </row>
    <row r="272" spans="1:16" ht="17.25" thickBot="1" x14ac:dyDescent="0.35">
      <c r="A272" s="1020"/>
      <c r="B272" s="1022"/>
      <c r="C272" s="1021"/>
      <c r="D272" s="1021"/>
      <c r="E272" s="1022"/>
      <c r="F272" s="1408" t="s">
        <v>384</v>
      </c>
      <c r="G272" s="1409"/>
      <c r="H272" s="1409"/>
      <c r="I272" s="1410"/>
      <c r="J272" s="1024"/>
      <c r="K272" s="1158" t="e">
        <f>K270*$N$2</f>
        <v>#REF!</v>
      </c>
      <c r="L272" s="1055" t="e">
        <f>L270*$N$2</f>
        <v>#REF!</v>
      </c>
      <c r="M272" s="1021"/>
      <c r="N272" s="1025"/>
      <c r="O272" s="1026"/>
      <c r="P272" s="1128"/>
    </row>
    <row r="273" spans="1:17" ht="7.5" customHeight="1" thickBot="1" x14ac:dyDescent="0.35">
      <c r="A273" s="1020"/>
      <c r="B273" s="1022"/>
      <c r="C273" s="1021"/>
      <c r="D273" s="1021"/>
      <c r="E273" s="1022"/>
      <c r="F273" s="1022"/>
      <c r="G273" s="1023"/>
      <c r="H273" s="1021"/>
      <c r="I273" s="1024"/>
      <c r="J273" s="1024"/>
      <c r="K273" s="1024"/>
      <c r="L273" s="1021"/>
      <c r="M273" s="1021"/>
      <c r="N273" s="1025"/>
      <c r="O273" s="1026"/>
      <c r="P273" s="1128"/>
    </row>
    <row r="274" spans="1:17" ht="17.25" thickBot="1" x14ac:dyDescent="0.35">
      <c r="A274" s="1020"/>
      <c r="B274" s="1022"/>
      <c r="C274" s="1021"/>
      <c r="D274" s="1021"/>
      <c r="E274" s="1022"/>
      <c r="F274" s="1408" t="s">
        <v>385</v>
      </c>
      <c r="G274" s="1409"/>
      <c r="H274" s="1409"/>
      <c r="I274" s="1410"/>
      <c r="J274" s="1024"/>
      <c r="K274" s="1158" t="e">
        <f>+K270+K272</f>
        <v>#REF!</v>
      </c>
      <c r="L274" s="1055" t="e">
        <f>+L270+L272</f>
        <v>#REF!</v>
      </c>
      <c r="M274" s="1021"/>
      <c r="N274" s="1025"/>
      <c r="O274" s="1026"/>
      <c r="P274" s="1128"/>
    </row>
    <row r="275" spans="1:17" ht="17.25" thickBot="1" x14ac:dyDescent="0.35">
      <c r="A275" s="1020"/>
      <c r="B275" s="1022"/>
      <c r="C275" s="1021"/>
      <c r="D275" s="1021"/>
      <c r="E275" s="1022"/>
      <c r="F275" s="1061"/>
      <c r="G275" s="1062"/>
      <c r="H275" s="1063"/>
      <c r="I275" s="1064"/>
      <c r="J275" s="1024"/>
      <c r="K275" s="1159"/>
      <c r="L275" s="1068" t="e">
        <f>L274/I234</f>
        <v>#REF!</v>
      </c>
      <c r="M275" s="1069" t="e">
        <f>(K274-L275)*I234</f>
        <v>#REF!</v>
      </c>
      <c r="N275" s="1025"/>
      <c r="O275" s="1026"/>
      <c r="P275" s="1128"/>
    </row>
    <row r="276" spans="1:17" ht="16.5" x14ac:dyDescent="0.3">
      <c r="A276" s="1020"/>
      <c r="B276" s="1022"/>
      <c r="C276" s="1021"/>
      <c r="D276" s="1021"/>
      <c r="E276" s="1022"/>
      <c r="F276" s="1061"/>
      <c r="G276" s="1062"/>
      <c r="H276" s="1063"/>
      <c r="I276" s="1064"/>
      <c r="J276" s="1024"/>
      <c r="K276" s="1159"/>
      <c r="L276" s="1153"/>
      <c r="M276" s="1051"/>
      <c r="N276" s="1025"/>
      <c r="O276" s="1026"/>
      <c r="P276" s="1128"/>
    </row>
    <row r="277" spans="1:17" ht="16.5" x14ac:dyDescent="0.3">
      <c r="A277" s="1020"/>
      <c r="B277" s="1022"/>
      <c r="C277" s="1021"/>
      <c r="D277" s="1021"/>
      <c r="E277" s="1022"/>
      <c r="F277" s="1061"/>
      <c r="G277" s="1062"/>
      <c r="H277" s="1063"/>
      <c r="I277" s="1064"/>
      <c r="J277" s="1024"/>
      <c r="K277" s="1160"/>
      <c r="L277" s="1070"/>
      <c r="M277" s="1071"/>
      <c r="N277" s="1072"/>
      <c r="O277" s="1026"/>
      <c r="P277" s="1128"/>
    </row>
    <row r="278" spans="1:17" ht="16.5" x14ac:dyDescent="0.3">
      <c r="A278" s="1020"/>
      <c r="B278" s="1105" t="s">
        <v>379</v>
      </c>
      <c r="C278" s="1038"/>
      <c r="D278" s="1414" t="s">
        <v>341</v>
      </c>
      <c r="E278" s="1414"/>
      <c r="F278" s="1414"/>
      <c r="G278" s="1414"/>
      <c r="H278" s="1038"/>
      <c r="I278" s="1039" t="s">
        <v>25</v>
      </c>
      <c r="J278" s="1040"/>
      <c r="K278" s="1039" t="s">
        <v>24</v>
      </c>
      <c r="L278" s="1021"/>
      <c r="M278" s="1021"/>
      <c r="N278" s="1025"/>
      <c r="O278" s="1026"/>
      <c r="P278" s="1128"/>
    </row>
    <row r="279" spans="1:17" s="1037" customFormat="1" ht="30.75" customHeight="1" x14ac:dyDescent="0.25">
      <c r="A279" s="1033"/>
      <c r="B279" s="1074" t="e">
        <f>'(01)A. TRABAJO EXTRA.'!#REF!</f>
        <v>#REF!</v>
      </c>
      <c r="C279" s="1034"/>
      <c r="D279" s="1428" t="e">
        <f>'(01)A. TRABAJO EXTRA.'!#REF!</f>
        <v>#REF!</v>
      </c>
      <c r="E279" s="1429"/>
      <c r="F279" s="1429"/>
      <c r="G279" s="1429"/>
      <c r="H279" s="1075"/>
      <c r="I279" s="1074" t="e">
        <f>'(01)A. TRABAJO EXTRA.'!#REF!</f>
        <v>#REF!</v>
      </c>
      <c r="J279" s="1076"/>
      <c r="K279" s="1155" t="e">
        <f>'(01)A. TRABAJO EXTRA.'!#REF!</f>
        <v>#REF!</v>
      </c>
      <c r="L279" s="1034"/>
      <c r="M279" s="1034"/>
      <c r="N279" s="1035"/>
      <c r="O279" s="1036"/>
      <c r="P279" s="1129"/>
      <c r="Q279" s="1132"/>
    </row>
    <row r="280" spans="1:17" ht="17.25" thickBot="1" x14ac:dyDescent="0.35">
      <c r="A280" s="1020"/>
      <c r="B280" s="1022"/>
      <c r="C280" s="1021"/>
      <c r="D280" s="1021"/>
      <c r="E280" s="1022"/>
      <c r="F280" s="1022"/>
      <c r="G280" s="1023"/>
      <c r="H280" s="1021"/>
      <c r="I280" s="1024"/>
      <c r="J280" s="1024"/>
      <c r="K280" s="1024"/>
      <c r="L280" s="1021"/>
      <c r="M280" s="1021"/>
      <c r="N280" s="1025"/>
      <c r="O280" s="1026"/>
      <c r="P280" s="1128"/>
    </row>
    <row r="281" spans="1:17" ht="17.25" thickBot="1" x14ac:dyDescent="0.35">
      <c r="A281" s="1020"/>
      <c r="B281" s="1389" t="s">
        <v>343</v>
      </c>
      <c r="C281" s="1390"/>
      <c r="D281" s="1390"/>
      <c r="E281" s="1390"/>
      <c r="F281" s="1390"/>
      <c r="G281" s="1391"/>
      <c r="H281" s="1021"/>
      <c r="I281" s="1024"/>
      <c r="J281" s="1024"/>
      <c r="K281" s="1024"/>
      <c r="L281" s="1021"/>
      <c r="M281" s="1021"/>
      <c r="N281" s="1025"/>
      <c r="O281" s="1026"/>
      <c r="P281" s="1128"/>
    </row>
    <row r="282" spans="1:17" ht="16.5" x14ac:dyDescent="0.3">
      <c r="A282" s="1020"/>
      <c r="B282" s="1042" t="s">
        <v>49</v>
      </c>
      <c r="C282" s="1406" t="s">
        <v>341</v>
      </c>
      <c r="D282" s="1407"/>
      <c r="E282" s="1041" t="s">
        <v>380</v>
      </c>
      <c r="F282" s="1042" t="s">
        <v>25</v>
      </c>
      <c r="G282" s="1043" t="s">
        <v>24</v>
      </c>
      <c r="H282" s="1044"/>
      <c r="I282" s="1039" t="s">
        <v>342</v>
      </c>
      <c r="J282" s="1040"/>
      <c r="K282" s="1156" t="s">
        <v>27</v>
      </c>
      <c r="L282" s="1045" t="s">
        <v>381</v>
      </c>
      <c r="M282" s="1021"/>
      <c r="N282" s="1025"/>
      <c r="O282" s="1026"/>
      <c r="P282" s="1128"/>
    </row>
    <row r="283" spans="1:17" ht="16.5" x14ac:dyDescent="0.3">
      <c r="A283" s="1020"/>
      <c r="B283" s="1060">
        <v>1</v>
      </c>
      <c r="C283" s="1413" t="s">
        <v>782</v>
      </c>
      <c r="D283" s="1413"/>
      <c r="E283" s="1046">
        <v>15</v>
      </c>
      <c r="F283" s="1047" t="e">
        <f>ROUND(E283/I279,2)</f>
        <v>#REF!</v>
      </c>
      <c r="G283" s="1048" t="str">
        <f>IF(C283=0,0,VLOOKUP(C283,Tabla1[],2,FALSE))</f>
        <v>Cubeta</v>
      </c>
      <c r="H283" s="1049"/>
      <c r="I283" s="1050">
        <f>IF(C283=0,0,VLOOKUP(C283,Tabla1[],3,FALSE))</f>
        <v>1500</v>
      </c>
      <c r="J283" s="1051"/>
      <c r="K283" s="1157" t="e">
        <f>+F283*I283</f>
        <v>#REF!</v>
      </c>
      <c r="L283" s="1052">
        <f>E283*I283</f>
        <v>22500</v>
      </c>
      <c r="M283" s="1021"/>
      <c r="N283" s="1025"/>
      <c r="O283" s="1026"/>
      <c r="P283" s="1128"/>
    </row>
    <row r="284" spans="1:17" ht="16.5" x14ac:dyDescent="0.3">
      <c r="A284" s="1020"/>
      <c r="B284" s="1060">
        <v>2</v>
      </c>
      <c r="C284" s="1413" t="s">
        <v>783</v>
      </c>
      <c r="D284" s="1413"/>
      <c r="E284" s="1046">
        <f>E283</f>
        <v>15</v>
      </c>
      <c r="F284" s="1047" t="e">
        <f>ROUND(E284/I279,2)</f>
        <v>#REF!</v>
      </c>
      <c r="G284" s="1048" t="str">
        <f>IF(C284=0,0,VLOOKUP(C284,Tabla1[],2,FALSE))</f>
        <v>Galón</v>
      </c>
      <c r="H284" s="1049"/>
      <c r="I284" s="1050">
        <f>IF(C284=0,0,VLOOKUP(C284,Tabla1[],3,FALSE))</f>
        <v>200</v>
      </c>
      <c r="J284" s="1051"/>
      <c r="K284" s="1157" t="e">
        <f t="shared" ref="K284:K293" si="40">+F284*I284</f>
        <v>#REF!</v>
      </c>
      <c r="L284" s="1052">
        <f t="shared" ref="L284:L293" si="41">E284*I284</f>
        <v>3000</v>
      </c>
      <c r="M284" s="1021"/>
      <c r="N284" s="1025"/>
      <c r="O284" s="1026"/>
      <c r="P284" s="1128"/>
    </row>
    <row r="285" spans="1:17" ht="16.5" x14ac:dyDescent="0.3">
      <c r="A285" s="1020"/>
      <c r="B285" s="1060">
        <v>3</v>
      </c>
      <c r="C285" s="1413" t="s">
        <v>636</v>
      </c>
      <c r="D285" s="1413"/>
      <c r="E285" s="1046" t="e">
        <f>I279*0.4</f>
        <v>#REF!</v>
      </c>
      <c r="F285" s="1047" t="e">
        <f>ROUND(E285/I279,2)</f>
        <v>#REF!</v>
      </c>
      <c r="G285" s="1048" t="str">
        <f>IF(C285=0,0,VLOOKUP(C285,Tabla1[],2,FALSE))</f>
        <v>Pliego</v>
      </c>
      <c r="H285" s="1049"/>
      <c r="I285" s="1050">
        <f>IF(C285=0,0,VLOOKUP(C285,Tabla1[],3,FALSE))</f>
        <v>5</v>
      </c>
      <c r="J285" s="1051"/>
      <c r="K285" s="1157" t="e">
        <f t="shared" si="40"/>
        <v>#REF!</v>
      </c>
      <c r="L285" s="1052" t="e">
        <f t="shared" si="41"/>
        <v>#REF!</v>
      </c>
      <c r="M285" s="1021"/>
      <c r="N285" s="1025"/>
      <c r="O285" s="1026"/>
      <c r="P285" s="1128"/>
    </row>
    <row r="286" spans="1:17" ht="16.5" x14ac:dyDescent="0.3">
      <c r="A286" s="1020"/>
      <c r="B286" s="1060">
        <v>4</v>
      </c>
      <c r="C286" s="1411" t="s">
        <v>785</v>
      </c>
      <c r="D286" s="1411"/>
      <c r="E286" s="1046">
        <v>10</v>
      </c>
      <c r="F286" s="1047" t="e">
        <f>ROUND(E286/I279,2)</f>
        <v>#REF!</v>
      </c>
      <c r="G286" s="1048" t="str">
        <f>IF(C286=0,0,VLOOKUP(C286,Tabla1[],2,FALSE))</f>
        <v>Unidad</v>
      </c>
      <c r="H286" s="1049"/>
      <c r="I286" s="1050">
        <f>IF(C286=0,0,VLOOKUP(C286,Tabla1[],3,FALSE))</f>
        <v>150</v>
      </c>
      <c r="J286" s="1051"/>
      <c r="K286" s="1157" t="e">
        <f t="shared" si="40"/>
        <v>#REF!</v>
      </c>
      <c r="L286" s="1052">
        <f t="shared" si="41"/>
        <v>1500</v>
      </c>
      <c r="M286" s="1021"/>
      <c r="N286" s="1025"/>
      <c r="O286" s="1026"/>
      <c r="P286" s="1128"/>
    </row>
    <row r="287" spans="1:17" ht="16.5" x14ac:dyDescent="0.3">
      <c r="A287" s="1020"/>
      <c r="B287" s="1060"/>
      <c r="C287" s="1413"/>
      <c r="D287" s="1413"/>
      <c r="E287" s="1046"/>
      <c r="F287" s="1047"/>
      <c r="G287" s="1048"/>
      <c r="H287" s="1049"/>
      <c r="I287" s="1050">
        <f>IF(C287=0,0,VLOOKUP(C287,Tabla1[],3,FALSE))</f>
        <v>0</v>
      </c>
      <c r="J287" s="1051"/>
      <c r="K287" s="1157">
        <f t="shared" si="40"/>
        <v>0</v>
      </c>
      <c r="L287" s="1052">
        <f t="shared" si="41"/>
        <v>0</v>
      </c>
      <c r="M287" s="1021"/>
      <c r="N287" s="1025"/>
      <c r="O287" s="1026"/>
      <c r="P287" s="1128"/>
    </row>
    <row r="288" spans="1:17" ht="16.5" x14ac:dyDescent="0.3">
      <c r="A288" s="1020"/>
      <c r="B288" s="1060"/>
      <c r="C288" s="1413"/>
      <c r="D288" s="1413"/>
      <c r="E288" s="1046"/>
      <c r="F288" s="1047"/>
      <c r="G288" s="1048"/>
      <c r="H288" s="1049"/>
      <c r="I288" s="1050">
        <f>IF(C288=0,0,VLOOKUP(C288,Tabla1[],3,FALSE))</f>
        <v>0</v>
      </c>
      <c r="J288" s="1051"/>
      <c r="K288" s="1157">
        <f t="shared" si="40"/>
        <v>0</v>
      </c>
      <c r="L288" s="1052">
        <f t="shared" si="41"/>
        <v>0</v>
      </c>
      <c r="M288" s="1021"/>
      <c r="N288" s="1025"/>
      <c r="O288" s="1026"/>
      <c r="P288" s="1128"/>
    </row>
    <row r="289" spans="1:16" ht="16.5" x14ac:dyDescent="0.3">
      <c r="A289" s="1020"/>
      <c r="B289" s="1060"/>
      <c r="C289" s="1413"/>
      <c r="D289" s="1413"/>
      <c r="E289" s="1046"/>
      <c r="F289" s="1047"/>
      <c r="G289" s="1048"/>
      <c r="H289" s="1049"/>
      <c r="I289" s="1050">
        <f>IF(C289=0,0,VLOOKUP(C289,Tabla1[],3,FALSE))</f>
        <v>0</v>
      </c>
      <c r="J289" s="1051"/>
      <c r="K289" s="1157">
        <f t="shared" si="40"/>
        <v>0</v>
      </c>
      <c r="L289" s="1052">
        <f t="shared" si="41"/>
        <v>0</v>
      </c>
      <c r="M289" s="1021"/>
      <c r="N289" s="1025"/>
      <c r="O289" s="1026"/>
      <c r="P289" s="1128"/>
    </row>
    <row r="290" spans="1:16" ht="16.5" x14ac:dyDescent="0.3">
      <c r="A290" s="1020"/>
      <c r="B290" s="1060"/>
      <c r="C290" s="1413"/>
      <c r="D290" s="1413"/>
      <c r="E290" s="1046"/>
      <c r="F290" s="1047"/>
      <c r="G290" s="1048"/>
      <c r="H290" s="1049"/>
      <c r="I290" s="1050">
        <f>IF(C290=0,0,VLOOKUP(C290,Tabla1[],3,FALSE))</f>
        <v>0</v>
      </c>
      <c r="J290" s="1051"/>
      <c r="K290" s="1157">
        <f t="shared" si="40"/>
        <v>0</v>
      </c>
      <c r="L290" s="1052">
        <f t="shared" si="41"/>
        <v>0</v>
      </c>
      <c r="M290" s="1021"/>
      <c r="N290" s="1025"/>
      <c r="O290" s="1026"/>
      <c r="P290" s="1128"/>
    </row>
    <row r="291" spans="1:16" ht="16.5" x14ac:dyDescent="0.3">
      <c r="A291" s="1020"/>
      <c r="B291" s="1060"/>
      <c r="C291" s="1413"/>
      <c r="D291" s="1413"/>
      <c r="E291" s="1046"/>
      <c r="F291" s="1047"/>
      <c r="G291" s="1048"/>
      <c r="H291" s="1049"/>
      <c r="I291" s="1050">
        <f>IF(C291=0,0,VLOOKUP(C291,Tabla1[],3,FALSE))</f>
        <v>0</v>
      </c>
      <c r="J291" s="1051"/>
      <c r="K291" s="1157">
        <f t="shared" si="40"/>
        <v>0</v>
      </c>
      <c r="L291" s="1052">
        <f t="shared" si="41"/>
        <v>0</v>
      </c>
      <c r="M291" s="1021"/>
      <c r="N291" s="1025"/>
      <c r="O291" s="1026"/>
      <c r="P291" s="1128"/>
    </row>
    <row r="292" spans="1:16" ht="16.5" x14ac:dyDescent="0.3">
      <c r="A292" s="1020"/>
      <c r="B292" s="1060"/>
      <c r="C292" s="1413"/>
      <c r="D292" s="1413"/>
      <c r="E292" s="1046"/>
      <c r="F292" s="1047"/>
      <c r="G292" s="1048"/>
      <c r="H292" s="1049"/>
      <c r="I292" s="1050">
        <f>IF(C292=0,0,VLOOKUP(C292,Tabla1[],3,FALSE))</f>
        <v>0</v>
      </c>
      <c r="J292" s="1051"/>
      <c r="K292" s="1157">
        <f t="shared" si="40"/>
        <v>0</v>
      </c>
      <c r="L292" s="1052">
        <f t="shared" si="41"/>
        <v>0</v>
      </c>
      <c r="M292" s="1021"/>
      <c r="N292" s="1025"/>
      <c r="O292" s="1026"/>
      <c r="P292" s="1128"/>
    </row>
    <row r="293" spans="1:16" ht="16.5" x14ac:dyDescent="0.3">
      <c r="A293" s="1020"/>
      <c r="B293" s="1060"/>
      <c r="C293" s="1413"/>
      <c r="D293" s="1413"/>
      <c r="E293" s="1046"/>
      <c r="F293" s="1047"/>
      <c r="G293" s="1048"/>
      <c r="H293" s="1049"/>
      <c r="I293" s="1050">
        <f>IF(C293=0,0,VLOOKUP(C293,Tabla1[],3,FALSE))</f>
        <v>0</v>
      </c>
      <c r="J293" s="1051"/>
      <c r="K293" s="1157">
        <f t="shared" si="40"/>
        <v>0</v>
      </c>
      <c r="L293" s="1052">
        <f t="shared" si="41"/>
        <v>0</v>
      </c>
      <c r="M293" s="1021"/>
      <c r="N293" s="1025"/>
      <c r="O293" s="1026"/>
      <c r="P293" s="1128"/>
    </row>
    <row r="294" spans="1:16" ht="17.25" thickBot="1" x14ac:dyDescent="0.35">
      <c r="A294" s="1020"/>
      <c r="B294" s="1022"/>
      <c r="C294" s="1021"/>
      <c r="D294" s="1021"/>
      <c r="E294" s="1022"/>
      <c r="F294" s="1022"/>
      <c r="G294" s="1023"/>
      <c r="H294" s="1021"/>
      <c r="I294" s="1024"/>
      <c r="J294" s="1024"/>
      <c r="K294" s="1024"/>
      <c r="L294" s="1021"/>
      <c r="M294" s="1021"/>
      <c r="N294" s="1025"/>
      <c r="O294" s="1026"/>
      <c r="P294" s="1128"/>
    </row>
    <row r="295" spans="1:16" ht="17.25" thickBot="1" x14ac:dyDescent="0.35">
      <c r="A295" s="1020"/>
      <c r="B295" s="1022"/>
      <c r="C295" s="1021"/>
      <c r="D295" s="1021"/>
      <c r="E295" s="1022"/>
      <c r="F295" s="1408" t="s">
        <v>344</v>
      </c>
      <c r="G295" s="1409"/>
      <c r="H295" s="1409"/>
      <c r="I295" s="1410"/>
      <c r="J295" s="1024"/>
      <c r="K295" s="1158" t="e">
        <f>+SUM(K283:K293)</f>
        <v>#REF!</v>
      </c>
      <c r="L295" s="1055" t="e">
        <f>+SUM(L283:L293)</f>
        <v>#REF!</v>
      </c>
      <c r="M295" s="1021"/>
      <c r="N295" s="1025"/>
      <c r="O295" s="1026"/>
      <c r="P295" s="1128"/>
    </row>
    <row r="296" spans="1:16" ht="17.25" thickBot="1" x14ac:dyDescent="0.35">
      <c r="A296" s="1020"/>
      <c r="B296" s="1022"/>
      <c r="C296" s="1021"/>
      <c r="D296" s="1021"/>
      <c r="E296" s="1022"/>
      <c r="F296" s="1022"/>
      <c r="G296" s="1023"/>
      <c r="H296" s="1021"/>
      <c r="I296" s="1024"/>
      <c r="J296" s="1024"/>
      <c r="K296" s="1024"/>
      <c r="L296" s="1021"/>
      <c r="M296" s="1021"/>
      <c r="N296" s="1025"/>
      <c r="O296" s="1026"/>
      <c r="P296" s="1128"/>
    </row>
    <row r="297" spans="1:16" ht="17.25" thickBot="1" x14ac:dyDescent="0.35">
      <c r="A297" s="1020"/>
      <c r="B297" s="1389" t="s">
        <v>382</v>
      </c>
      <c r="C297" s="1390"/>
      <c r="D297" s="1390"/>
      <c r="E297" s="1390"/>
      <c r="F297" s="1390"/>
      <c r="G297" s="1391"/>
      <c r="H297" s="1021"/>
      <c r="I297" s="1024"/>
      <c r="J297" s="1024"/>
      <c r="K297" s="1024"/>
      <c r="L297" s="1021"/>
      <c r="M297" s="1021"/>
      <c r="N297" s="1025"/>
      <c r="O297" s="1026"/>
      <c r="P297" s="1128"/>
    </row>
    <row r="298" spans="1:16" ht="16.5" x14ac:dyDescent="0.3">
      <c r="A298" s="1020"/>
      <c r="B298" s="1056" t="s">
        <v>49</v>
      </c>
      <c r="C298" s="1392" t="s">
        <v>341</v>
      </c>
      <c r="D298" s="1393"/>
      <c r="E298" s="1041" t="s">
        <v>380</v>
      </c>
      <c r="F298" s="1056" t="s">
        <v>25</v>
      </c>
      <c r="G298" s="1043" t="s">
        <v>24</v>
      </c>
      <c r="H298" s="1038"/>
      <c r="I298" s="1039" t="s">
        <v>342</v>
      </c>
      <c r="J298" s="1040"/>
      <c r="K298" s="1039" t="s">
        <v>27</v>
      </c>
      <c r="L298" s="1045" t="s">
        <v>381</v>
      </c>
      <c r="M298" s="1021"/>
      <c r="N298" s="1025"/>
      <c r="O298" s="1026"/>
      <c r="P298" s="1128"/>
    </row>
    <row r="299" spans="1:16" ht="16.5" x14ac:dyDescent="0.3">
      <c r="A299" s="1020"/>
      <c r="B299" s="1060"/>
      <c r="C299" s="1382"/>
      <c r="D299" s="1383"/>
      <c r="E299" s="1046"/>
      <c r="F299" s="1047"/>
      <c r="G299" s="1048"/>
      <c r="H299" s="1049"/>
      <c r="I299" s="1050">
        <f>IF(C299=0,0,VLOOKUP(C299,Tabla3[],3,FALSE))</f>
        <v>0</v>
      </c>
      <c r="J299" s="1024"/>
      <c r="K299" s="1157">
        <f>+F299*I299</f>
        <v>0</v>
      </c>
      <c r="L299" s="1052">
        <f>E299*I299</f>
        <v>0</v>
      </c>
      <c r="M299" s="1021"/>
      <c r="N299" s="1025"/>
      <c r="O299" s="1026"/>
      <c r="P299" s="1128"/>
    </row>
    <row r="300" spans="1:16" ht="16.5" x14ac:dyDescent="0.3">
      <c r="A300" s="1020"/>
      <c r="B300" s="1060"/>
      <c r="C300" s="1382"/>
      <c r="D300" s="1383"/>
      <c r="E300" s="1057"/>
      <c r="F300" s="1053"/>
      <c r="G300" s="1054"/>
      <c r="H300" s="1021"/>
      <c r="I300" s="1050">
        <f>IF(C300=0,0,VLOOKUP(C300,Tabla3[],3,FALSE))</f>
        <v>0</v>
      </c>
      <c r="J300" s="1024"/>
      <c r="K300" s="1157">
        <f t="shared" ref="K300:K302" si="42">+F300*I300</f>
        <v>0</v>
      </c>
      <c r="L300" s="1052">
        <f t="shared" ref="L300:L302" si="43">E300*I300</f>
        <v>0</v>
      </c>
      <c r="M300" s="1021"/>
      <c r="N300" s="1025"/>
      <c r="O300" s="1026"/>
      <c r="P300" s="1128"/>
    </row>
    <row r="301" spans="1:16" ht="16.5" x14ac:dyDescent="0.3">
      <c r="A301" s="1020"/>
      <c r="B301" s="1060"/>
      <c r="C301" s="1382"/>
      <c r="D301" s="1383"/>
      <c r="E301" s="1057"/>
      <c r="F301" s="1053"/>
      <c r="G301" s="1054"/>
      <c r="H301" s="1021"/>
      <c r="I301" s="1050">
        <f>IF(C301=0,0,VLOOKUP(C301,Tabla3[],3,FALSE))</f>
        <v>0</v>
      </c>
      <c r="J301" s="1024"/>
      <c r="K301" s="1157">
        <f t="shared" si="42"/>
        <v>0</v>
      </c>
      <c r="L301" s="1052">
        <f t="shared" si="43"/>
        <v>0</v>
      </c>
      <c r="M301" s="1021"/>
      <c r="N301" s="1025"/>
      <c r="O301" s="1026"/>
      <c r="P301" s="1128"/>
    </row>
    <row r="302" spans="1:16" ht="16.5" x14ac:dyDescent="0.3">
      <c r="A302" s="1020"/>
      <c r="B302" s="1060"/>
      <c r="C302" s="1384"/>
      <c r="D302" s="1385"/>
      <c r="E302" s="1057"/>
      <c r="F302" s="1053"/>
      <c r="G302" s="1054"/>
      <c r="H302" s="1021"/>
      <c r="I302" s="1050">
        <f>IF(C302=0,0,VLOOKUP(C302,Tabla3[],3,FALSE))</f>
        <v>0</v>
      </c>
      <c r="J302" s="1024"/>
      <c r="K302" s="1157">
        <f t="shared" si="42"/>
        <v>0</v>
      </c>
      <c r="L302" s="1052">
        <f t="shared" si="43"/>
        <v>0</v>
      </c>
      <c r="M302" s="1021"/>
      <c r="N302" s="1025"/>
      <c r="O302" s="1026"/>
      <c r="P302" s="1128"/>
    </row>
    <row r="303" spans="1:16" ht="17.25" thickBot="1" x14ac:dyDescent="0.35">
      <c r="A303" s="1020"/>
      <c r="B303" s="1022"/>
      <c r="C303" s="1021"/>
      <c r="D303" s="1021"/>
      <c r="E303" s="1022"/>
      <c r="F303" s="1022"/>
      <c r="G303" s="1023"/>
      <c r="H303" s="1021"/>
      <c r="I303" s="1024"/>
      <c r="J303" s="1024"/>
      <c r="K303" s="1024"/>
      <c r="L303" s="1021"/>
      <c r="M303" s="1021"/>
      <c r="N303" s="1025"/>
      <c r="O303" s="1026"/>
      <c r="P303" s="1128"/>
    </row>
    <row r="304" spans="1:16" ht="17.25" thickBot="1" x14ac:dyDescent="0.35">
      <c r="A304" s="1020"/>
      <c r="B304" s="1022"/>
      <c r="C304" s="1021"/>
      <c r="D304" s="1021"/>
      <c r="E304" s="1022"/>
      <c r="F304" s="1408" t="s">
        <v>387</v>
      </c>
      <c r="G304" s="1409"/>
      <c r="H304" s="1409"/>
      <c r="I304" s="1410"/>
      <c r="J304" s="1024"/>
      <c r="K304" s="1158">
        <f>+SUM(K299:K302)</f>
        <v>0</v>
      </c>
      <c r="L304" s="1055">
        <f>+SUM(L299:L302)</f>
        <v>0</v>
      </c>
      <c r="M304" s="1021"/>
      <c r="N304" s="1025"/>
      <c r="O304" s="1026"/>
      <c r="P304" s="1128"/>
    </row>
    <row r="305" spans="1:16" ht="17.25" thickBot="1" x14ac:dyDescent="0.35">
      <c r="A305" s="1020"/>
      <c r="B305" s="1022"/>
      <c r="C305" s="1021"/>
      <c r="D305" s="1021"/>
      <c r="E305" s="1022"/>
      <c r="F305" s="1022"/>
      <c r="G305" s="1023"/>
      <c r="H305" s="1021"/>
      <c r="I305" s="1024"/>
      <c r="J305" s="1024"/>
      <c r="K305" s="1024"/>
      <c r="L305" s="1021"/>
      <c r="M305" s="1021"/>
      <c r="N305" s="1025"/>
      <c r="O305" s="1026"/>
      <c r="P305" s="1128"/>
    </row>
    <row r="306" spans="1:16" ht="17.25" thickBot="1" x14ac:dyDescent="0.35">
      <c r="A306" s="1020"/>
      <c r="B306" s="1389" t="s">
        <v>345</v>
      </c>
      <c r="C306" s="1390"/>
      <c r="D306" s="1390"/>
      <c r="E306" s="1390"/>
      <c r="F306" s="1390"/>
      <c r="G306" s="1391"/>
      <c r="H306" s="1021"/>
      <c r="I306" s="1024"/>
      <c r="J306" s="1024"/>
      <c r="K306" s="1024"/>
      <c r="L306" s="1021"/>
      <c r="M306" s="1021"/>
      <c r="N306" s="1025"/>
      <c r="O306" s="1026"/>
      <c r="P306" s="1128"/>
    </row>
    <row r="307" spans="1:16" ht="16.5" x14ac:dyDescent="0.3">
      <c r="A307" s="1020"/>
      <c r="B307" s="1056" t="s">
        <v>49</v>
      </c>
      <c r="C307" s="1392" t="s">
        <v>341</v>
      </c>
      <c r="D307" s="1393"/>
      <c r="E307" s="1041" t="s">
        <v>380</v>
      </c>
      <c r="F307" s="1056" t="s">
        <v>25</v>
      </c>
      <c r="G307" s="1043" t="s">
        <v>24</v>
      </c>
      <c r="H307" s="1038"/>
      <c r="I307" s="1039" t="s">
        <v>342</v>
      </c>
      <c r="J307" s="1040"/>
      <c r="K307" s="1039" t="s">
        <v>27</v>
      </c>
      <c r="L307" s="1045" t="s">
        <v>381</v>
      </c>
      <c r="M307" s="1021"/>
      <c r="N307" s="1025"/>
      <c r="O307" s="1026"/>
      <c r="P307" s="1128"/>
    </row>
    <row r="308" spans="1:16" ht="16.5" x14ac:dyDescent="0.3">
      <c r="A308" s="1020"/>
      <c r="B308" s="1060">
        <v>1</v>
      </c>
      <c r="C308" s="1411" t="s">
        <v>814</v>
      </c>
      <c r="D308" s="1411"/>
      <c r="E308" s="1046" t="e">
        <f>I279</f>
        <v>#REF!</v>
      </c>
      <c r="F308" s="1047" t="e">
        <f>ROUND(E308/I279,2)</f>
        <v>#REF!</v>
      </c>
      <c r="G308" s="1048" t="str">
        <f>IF(C308=0,0,VLOOKUP(C308,Tabla2[],2,FALSE))</f>
        <v>ml</v>
      </c>
      <c r="H308" s="1049"/>
      <c r="I308" s="1050">
        <f>IF(C308=0,0,VLOOKUP(C308,Tabla2[],3,FALSE))</f>
        <v>150</v>
      </c>
      <c r="J308" s="1024"/>
      <c r="K308" s="1157" t="e">
        <f>+F308*I308</f>
        <v>#REF!</v>
      </c>
      <c r="L308" s="1052" t="e">
        <f>E308*I308</f>
        <v>#REF!</v>
      </c>
      <c r="M308" s="1021"/>
      <c r="N308" s="1025"/>
      <c r="O308" s="1026"/>
      <c r="P308" s="1128"/>
    </row>
    <row r="309" spans="1:16" ht="16.5" x14ac:dyDescent="0.3">
      <c r="A309" s="1020"/>
      <c r="B309" s="1060"/>
      <c r="C309" s="1411"/>
      <c r="D309" s="1411"/>
      <c r="E309" s="1046"/>
      <c r="F309" s="1047"/>
      <c r="G309" s="1048"/>
      <c r="H309" s="1021"/>
      <c r="I309" s="1050">
        <f>IF(C309=0,0,VLOOKUP(C309,Tabla2[],3,FALSE))</f>
        <v>0</v>
      </c>
      <c r="J309" s="1024"/>
      <c r="K309" s="1157">
        <f>+F309*I309</f>
        <v>0</v>
      </c>
      <c r="L309" s="1052">
        <f t="shared" ref="L309:L310" si="44">E309*I309</f>
        <v>0</v>
      </c>
      <c r="M309" s="1021"/>
      <c r="N309" s="1025"/>
      <c r="O309" s="1026"/>
      <c r="P309" s="1128"/>
    </row>
    <row r="310" spans="1:16" ht="16.5" x14ac:dyDescent="0.3">
      <c r="A310" s="1020"/>
      <c r="B310" s="1060"/>
      <c r="C310" s="1412"/>
      <c r="D310" s="1412"/>
      <c r="E310" s="1046"/>
      <c r="F310" s="1053"/>
      <c r="G310" s="1048"/>
      <c r="H310" s="1021"/>
      <c r="I310" s="1050">
        <f>IF(C310=0,0,VLOOKUP(C310,Tabla2[],3,FALSE))</f>
        <v>0</v>
      </c>
      <c r="J310" s="1024"/>
      <c r="K310" s="1157">
        <f t="shared" ref="K310" si="45">+F310*I310</f>
        <v>0</v>
      </c>
      <c r="L310" s="1052">
        <f t="shared" si="44"/>
        <v>0</v>
      </c>
      <c r="M310" s="1021"/>
      <c r="N310" s="1025"/>
      <c r="O310" s="1026"/>
      <c r="P310" s="1128"/>
    </row>
    <row r="311" spans="1:16" ht="17.25" thickBot="1" x14ac:dyDescent="0.35">
      <c r="A311" s="1020"/>
      <c r="B311" s="1022"/>
      <c r="C311" s="1021"/>
      <c r="D311" s="1021"/>
      <c r="E311" s="1022"/>
      <c r="F311" s="1022"/>
      <c r="G311" s="1023"/>
      <c r="H311" s="1021"/>
      <c r="I311" s="1024"/>
      <c r="J311" s="1024"/>
      <c r="K311" s="1024"/>
      <c r="L311" s="1021"/>
      <c r="M311" s="1021"/>
      <c r="N311" s="1025"/>
      <c r="O311" s="1026"/>
      <c r="P311" s="1128"/>
    </row>
    <row r="312" spans="1:16" ht="17.25" thickBot="1" x14ac:dyDescent="0.35">
      <c r="A312" s="1020"/>
      <c r="B312" s="1022"/>
      <c r="C312" s="1021"/>
      <c r="D312" s="1021"/>
      <c r="E312" s="1022"/>
      <c r="F312" s="1408" t="s">
        <v>346</v>
      </c>
      <c r="G312" s="1409"/>
      <c r="H312" s="1409"/>
      <c r="I312" s="1410"/>
      <c r="J312" s="1024"/>
      <c r="K312" s="1158" t="e">
        <f>+SUM(K308:K310)</f>
        <v>#REF!</v>
      </c>
      <c r="L312" s="1055" t="e">
        <f>+SUM(L308:L310)</f>
        <v>#REF!</v>
      </c>
      <c r="M312" s="1021"/>
      <c r="N312" s="1025"/>
      <c r="O312" s="1026"/>
      <c r="P312" s="1128"/>
    </row>
    <row r="313" spans="1:16" ht="16.5" x14ac:dyDescent="0.3">
      <c r="A313" s="1020"/>
      <c r="B313" s="1022"/>
      <c r="C313" s="1021"/>
      <c r="D313" s="1021"/>
      <c r="E313" s="1022"/>
      <c r="F313" s="1022"/>
      <c r="G313" s="1023"/>
      <c r="H313" s="1021"/>
      <c r="I313" s="1024"/>
      <c r="J313" s="1024"/>
      <c r="K313" s="1024"/>
      <c r="L313" s="1021"/>
      <c r="M313" s="1021"/>
      <c r="N313" s="1025"/>
      <c r="O313" s="1026"/>
      <c r="P313" s="1128"/>
    </row>
    <row r="314" spans="1:16" ht="15" customHeight="1" thickBot="1" x14ac:dyDescent="0.35">
      <c r="A314" s="1020"/>
      <c r="B314" s="1022"/>
      <c r="C314" s="1021"/>
      <c r="D314" s="1021"/>
      <c r="E314" s="1022"/>
      <c r="F314" s="1022"/>
      <c r="G314" s="1023"/>
      <c r="H314" s="1021"/>
      <c r="I314" s="1024"/>
      <c r="J314" s="1024"/>
      <c r="K314" s="1024"/>
      <c r="L314" s="1021"/>
      <c r="M314" s="1021"/>
      <c r="N314" s="1025"/>
      <c r="O314" s="1026"/>
      <c r="P314" s="1128"/>
    </row>
    <row r="315" spans="1:16" ht="17.25" thickBot="1" x14ac:dyDescent="0.35">
      <c r="A315" s="1020"/>
      <c r="B315" s="1022"/>
      <c r="C315" s="1021"/>
      <c r="D315" s="1021"/>
      <c r="E315" s="1022"/>
      <c r="F315" s="1408" t="s">
        <v>388</v>
      </c>
      <c r="G315" s="1409"/>
      <c r="H315" s="1409"/>
      <c r="I315" s="1410"/>
      <c r="J315" s="1024"/>
      <c r="K315" s="1158" t="e">
        <f>(+K295+K304+K312)</f>
        <v>#REF!</v>
      </c>
      <c r="L315" s="1055" t="e">
        <f>(+L295+L304+L312)</f>
        <v>#REF!</v>
      </c>
      <c r="M315" s="1021"/>
      <c r="N315" s="1065"/>
      <c r="O315" s="1066"/>
      <c r="P315" s="1130"/>
    </row>
    <row r="316" spans="1:16" ht="7.5" customHeight="1" thickBot="1" x14ac:dyDescent="0.35">
      <c r="A316" s="1020"/>
      <c r="B316" s="1022"/>
      <c r="C316" s="1021"/>
      <c r="D316" s="1021"/>
      <c r="E316" s="1022"/>
      <c r="F316" s="1022"/>
      <c r="G316" s="1023"/>
      <c r="H316" s="1021"/>
      <c r="I316" s="1024"/>
      <c r="J316" s="1024"/>
      <c r="K316" s="1024"/>
      <c r="L316" s="1021"/>
      <c r="M316" s="1021"/>
      <c r="N316" s="1065"/>
      <c r="O316" s="1067"/>
      <c r="P316" s="1130"/>
    </row>
    <row r="317" spans="1:16" ht="17.25" thickBot="1" x14ac:dyDescent="0.35">
      <c r="A317" s="1020"/>
      <c r="B317" s="1022"/>
      <c r="C317" s="1021"/>
      <c r="D317" s="1021"/>
      <c r="E317" s="1022"/>
      <c r="F317" s="1408" t="s">
        <v>384</v>
      </c>
      <c r="G317" s="1409"/>
      <c r="H317" s="1409"/>
      <c r="I317" s="1410"/>
      <c r="J317" s="1024"/>
      <c r="K317" s="1158" t="e">
        <f>K315*$N$2</f>
        <v>#REF!</v>
      </c>
      <c r="L317" s="1055" t="e">
        <f>L315*$N$2</f>
        <v>#REF!</v>
      </c>
      <c r="M317" s="1021"/>
      <c r="N317" s="1025"/>
      <c r="O317" s="1026"/>
      <c r="P317" s="1128"/>
    </row>
    <row r="318" spans="1:16" ht="7.5" customHeight="1" thickBot="1" x14ac:dyDescent="0.35">
      <c r="A318" s="1020"/>
      <c r="B318" s="1022"/>
      <c r="C318" s="1021"/>
      <c r="D318" s="1021"/>
      <c r="E318" s="1022"/>
      <c r="F318" s="1022"/>
      <c r="G318" s="1023"/>
      <c r="H318" s="1021"/>
      <c r="I318" s="1024"/>
      <c r="J318" s="1024"/>
      <c r="K318" s="1024"/>
      <c r="L318" s="1021"/>
      <c r="M318" s="1021"/>
      <c r="N318" s="1025"/>
      <c r="O318" s="1026"/>
      <c r="P318" s="1128"/>
    </row>
    <row r="319" spans="1:16" ht="17.25" thickBot="1" x14ac:dyDescent="0.35">
      <c r="A319" s="1020"/>
      <c r="B319" s="1022"/>
      <c r="C319" s="1021"/>
      <c r="D319" s="1021"/>
      <c r="E319" s="1022"/>
      <c r="F319" s="1408" t="s">
        <v>385</v>
      </c>
      <c r="G319" s="1409"/>
      <c r="H319" s="1409"/>
      <c r="I319" s="1410"/>
      <c r="J319" s="1024"/>
      <c r="K319" s="1158" t="e">
        <f>+K315+K317</f>
        <v>#REF!</v>
      </c>
      <c r="L319" s="1055" t="e">
        <f>+L315+L317</f>
        <v>#REF!</v>
      </c>
      <c r="M319" s="1021"/>
      <c r="N319" s="1025"/>
      <c r="O319" s="1026"/>
      <c r="P319" s="1128"/>
    </row>
    <row r="320" spans="1:16" ht="17.25" thickBot="1" x14ac:dyDescent="0.35">
      <c r="A320" s="1020"/>
      <c r="B320" s="1022"/>
      <c r="C320" s="1021"/>
      <c r="D320" s="1021"/>
      <c r="E320" s="1022"/>
      <c r="F320" s="1061"/>
      <c r="G320" s="1062"/>
      <c r="H320" s="1063"/>
      <c r="I320" s="1064"/>
      <c r="J320" s="1024"/>
      <c r="K320" s="1159"/>
      <c r="L320" s="1068" t="e">
        <f>L319/I279</f>
        <v>#REF!</v>
      </c>
      <c r="M320" s="1069" t="e">
        <f>(K319-L320)*I279</f>
        <v>#REF!</v>
      </c>
      <c r="N320" s="1025"/>
      <c r="O320" s="1026"/>
      <c r="P320" s="1128"/>
    </row>
    <row r="321" spans="1:17" ht="16.5" x14ac:dyDescent="0.3">
      <c r="A321" s="1020"/>
      <c r="B321" s="1022"/>
      <c r="C321" s="1021"/>
      <c r="D321" s="1021"/>
      <c r="E321" s="1022"/>
      <c r="F321" s="1061"/>
      <c r="G321" s="1062"/>
      <c r="H321" s="1063"/>
      <c r="I321" s="1064"/>
      <c r="J321" s="1024"/>
      <c r="K321" s="1159"/>
      <c r="L321" s="1153"/>
      <c r="M321" s="1051"/>
      <c r="N321" s="1025"/>
      <c r="O321" s="1026"/>
      <c r="P321" s="1128"/>
    </row>
    <row r="322" spans="1:17" ht="16.5" x14ac:dyDescent="0.3">
      <c r="A322" s="1020"/>
      <c r="B322" s="1106"/>
      <c r="C322" s="1122"/>
      <c r="D322" s="1122"/>
      <c r="E322" s="1022"/>
      <c r="F322" s="1022"/>
      <c r="G322" s="1023"/>
      <c r="H322" s="1021"/>
      <c r="I322" s="1024"/>
      <c r="J322" s="1024"/>
      <c r="K322" s="1024"/>
      <c r="L322" s="1021"/>
      <c r="M322" s="1021"/>
      <c r="N322" s="1025"/>
      <c r="O322" s="1026"/>
      <c r="P322" s="1128"/>
    </row>
    <row r="323" spans="1:17" ht="16.5" x14ac:dyDescent="0.3">
      <c r="A323" s="1020"/>
      <c r="B323" s="1105" t="s">
        <v>379</v>
      </c>
      <c r="C323" s="1038"/>
      <c r="D323" s="1414" t="s">
        <v>341</v>
      </c>
      <c r="E323" s="1414"/>
      <c r="F323" s="1414"/>
      <c r="G323" s="1414"/>
      <c r="H323" s="1038"/>
      <c r="I323" s="1039" t="s">
        <v>25</v>
      </c>
      <c r="J323" s="1040"/>
      <c r="K323" s="1039" t="s">
        <v>24</v>
      </c>
      <c r="L323" s="1021"/>
      <c r="M323" s="1021"/>
      <c r="N323" s="1025"/>
      <c r="O323" s="1026"/>
      <c r="P323" s="1128"/>
    </row>
    <row r="324" spans="1:17" s="1037" customFormat="1" ht="30.75" customHeight="1" x14ac:dyDescent="0.25">
      <c r="A324" s="1033"/>
      <c r="B324" s="1074" t="e">
        <f>'(01)A. TRABAJO EXTRA.'!#REF!</f>
        <v>#REF!</v>
      </c>
      <c r="C324" s="1034"/>
      <c r="D324" s="1428" t="e">
        <f>'(01)A. TRABAJO EXTRA.'!#REF!</f>
        <v>#REF!</v>
      </c>
      <c r="E324" s="1429"/>
      <c r="F324" s="1429"/>
      <c r="G324" s="1429"/>
      <c r="H324" s="1075"/>
      <c r="I324" s="1074" t="e">
        <f>'(01)A. TRABAJO EXTRA.'!#REF!</f>
        <v>#REF!</v>
      </c>
      <c r="J324" s="1076"/>
      <c r="K324" s="1155" t="e">
        <f>'(01)A. TRABAJO EXTRA.'!#REF!</f>
        <v>#REF!</v>
      </c>
      <c r="L324" s="1034"/>
      <c r="M324" s="1034"/>
      <c r="N324" s="1035"/>
      <c r="O324" s="1036"/>
      <c r="P324" s="1129"/>
      <c r="Q324" s="1132"/>
    </row>
    <row r="325" spans="1:17" ht="17.25" thickBot="1" x14ac:dyDescent="0.35">
      <c r="A325" s="1020"/>
      <c r="B325" s="1022"/>
      <c r="C325" s="1021"/>
      <c r="D325" s="1021"/>
      <c r="E325" s="1022"/>
      <c r="F325" s="1022"/>
      <c r="G325" s="1023"/>
      <c r="H325" s="1021"/>
      <c r="I325" s="1024"/>
      <c r="J325" s="1024"/>
      <c r="K325" s="1024"/>
      <c r="L325" s="1021"/>
      <c r="M325" s="1021"/>
      <c r="N325" s="1025"/>
      <c r="O325" s="1026"/>
      <c r="P325" s="1128"/>
    </row>
    <row r="326" spans="1:17" ht="17.25" thickBot="1" x14ac:dyDescent="0.35">
      <c r="A326" s="1020"/>
      <c r="B326" s="1389" t="s">
        <v>343</v>
      </c>
      <c r="C326" s="1390"/>
      <c r="D326" s="1390"/>
      <c r="E326" s="1390"/>
      <c r="F326" s="1390"/>
      <c r="G326" s="1391"/>
      <c r="H326" s="1021"/>
      <c r="I326" s="1024"/>
      <c r="J326" s="1024"/>
      <c r="K326" s="1024"/>
      <c r="L326" s="1021"/>
      <c r="M326" s="1021"/>
      <c r="N326" s="1025"/>
      <c r="O326" s="1026"/>
      <c r="P326" s="1128"/>
    </row>
    <row r="327" spans="1:17" ht="16.5" x14ac:dyDescent="0.3">
      <c r="A327" s="1020"/>
      <c r="B327" s="1042" t="s">
        <v>49</v>
      </c>
      <c r="C327" s="1406" t="s">
        <v>341</v>
      </c>
      <c r="D327" s="1407"/>
      <c r="E327" s="1041" t="s">
        <v>380</v>
      </c>
      <c r="F327" s="1042" t="s">
        <v>25</v>
      </c>
      <c r="G327" s="1043" t="s">
        <v>24</v>
      </c>
      <c r="H327" s="1044"/>
      <c r="I327" s="1039" t="s">
        <v>342</v>
      </c>
      <c r="J327" s="1040"/>
      <c r="K327" s="1156" t="s">
        <v>27</v>
      </c>
      <c r="L327" s="1045" t="s">
        <v>381</v>
      </c>
      <c r="M327" s="1021"/>
      <c r="N327" s="1025"/>
      <c r="O327" s="1026"/>
      <c r="P327" s="1128"/>
    </row>
    <row r="328" spans="1:17" ht="16.5" x14ac:dyDescent="0.3">
      <c r="A328" s="1020"/>
      <c r="B328" s="1060">
        <v>1</v>
      </c>
      <c r="C328" s="1411" t="s">
        <v>781</v>
      </c>
      <c r="D328" s="1411"/>
      <c r="E328" s="1046" t="e">
        <f>I324*2</f>
        <v>#REF!</v>
      </c>
      <c r="F328" s="1047" t="e">
        <f>ROUND(E328/I324,2)</f>
        <v>#REF!</v>
      </c>
      <c r="G328" s="1048" t="str">
        <f>IF(C328=0,0,VLOOKUP(C328,Tabla1[],2,FALSE))</f>
        <v>Unidad</v>
      </c>
      <c r="H328" s="1049"/>
      <c r="I328" s="1050">
        <f>IF(C328=0,0,VLOOKUP(C328,Tabla1[],3,FALSE))</f>
        <v>150</v>
      </c>
      <c r="J328" s="1051"/>
      <c r="K328" s="1157" t="e">
        <f>+F328*I328</f>
        <v>#REF!</v>
      </c>
      <c r="L328" s="1052" t="e">
        <f>E328*I328</f>
        <v>#REF!</v>
      </c>
      <c r="M328" s="1021"/>
      <c r="N328" s="1025"/>
      <c r="O328" s="1026"/>
      <c r="P328" s="1128"/>
    </row>
    <row r="329" spans="1:17" ht="16.5" x14ac:dyDescent="0.3">
      <c r="A329" s="1020"/>
      <c r="B329" s="1060">
        <v>2</v>
      </c>
      <c r="C329" s="1411" t="s">
        <v>780</v>
      </c>
      <c r="D329" s="1411"/>
      <c r="E329" s="1046" t="e">
        <f>I324</f>
        <v>#REF!</v>
      </c>
      <c r="F329" s="1047" t="e">
        <f>ROUND(E329/I324,2)</f>
        <v>#REF!</v>
      </c>
      <c r="G329" s="1048" t="str">
        <f>IF(C329=0,0,VLOOKUP(C329,Tabla1[],2,FALSE))</f>
        <v>Unidad</v>
      </c>
      <c r="H329" s="1049"/>
      <c r="I329" s="1050">
        <f>IF(C329=0,0,VLOOKUP(C329,Tabla1[],3,FALSE))</f>
        <v>125</v>
      </c>
      <c r="J329" s="1051"/>
      <c r="K329" s="1157" t="e">
        <f t="shared" ref="K329:K338" si="46">+F329*I329</f>
        <v>#REF!</v>
      </c>
      <c r="L329" s="1052" t="e">
        <f t="shared" ref="L329:L338" si="47">E329*I329</f>
        <v>#REF!</v>
      </c>
      <c r="M329" s="1021"/>
      <c r="N329" s="1025"/>
      <c r="O329" s="1026"/>
      <c r="P329" s="1128"/>
    </row>
    <row r="330" spans="1:17" ht="16.5" x14ac:dyDescent="0.3">
      <c r="A330" s="1020"/>
      <c r="B330" s="1060">
        <v>3</v>
      </c>
      <c r="C330" s="1411" t="s">
        <v>777</v>
      </c>
      <c r="D330" s="1411"/>
      <c r="E330" s="1046" t="e">
        <f>I324*2</f>
        <v>#REF!</v>
      </c>
      <c r="F330" s="1047" t="e">
        <f>ROUND(E330/I324,2)</f>
        <v>#REF!</v>
      </c>
      <c r="G330" s="1048" t="str">
        <f>IF(C330=0,0,VLOOKUP(C330,Tabla1[],2,FALSE))</f>
        <v>Libra</v>
      </c>
      <c r="H330" s="1049"/>
      <c r="I330" s="1050">
        <f>IF(C330=0,0,VLOOKUP(C330,Tabla1[],3,FALSE))</f>
        <v>15</v>
      </c>
      <c r="J330" s="1051"/>
      <c r="K330" s="1157" t="e">
        <f t="shared" si="46"/>
        <v>#REF!</v>
      </c>
      <c r="L330" s="1052" t="e">
        <f t="shared" si="47"/>
        <v>#REF!</v>
      </c>
      <c r="M330" s="1021"/>
      <c r="N330" s="1025"/>
      <c r="O330" s="1026"/>
      <c r="P330" s="1128"/>
    </row>
    <row r="331" spans="1:17" ht="16.5" x14ac:dyDescent="0.3">
      <c r="A331" s="1020"/>
      <c r="B331" s="1060">
        <v>4</v>
      </c>
      <c r="C331" s="1411" t="s">
        <v>765</v>
      </c>
      <c r="D331" s="1411"/>
      <c r="E331" s="1046" t="e">
        <f>I324</f>
        <v>#REF!</v>
      </c>
      <c r="F331" s="1047" t="e">
        <f>ROUND(E331/I324,2)</f>
        <v>#REF!</v>
      </c>
      <c r="G331" s="1048" t="str">
        <f>IF(C331=0,0,VLOOKUP(C331,Tabla1[],2,FALSE))</f>
        <v>Unidad</v>
      </c>
      <c r="H331" s="1049"/>
      <c r="I331" s="1050">
        <f>IF(C331=0,0,VLOOKUP(C331,Tabla1[],3,FALSE))</f>
        <v>35</v>
      </c>
      <c r="J331" s="1051"/>
      <c r="K331" s="1157" t="e">
        <f t="shared" si="46"/>
        <v>#REF!</v>
      </c>
      <c r="L331" s="1052" t="e">
        <f t="shared" si="47"/>
        <v>#REF!</v>
      </c>
      <c r="M331" s="1021"/>
      <c r="N331" s="1025"/>
      <c r="O331" s="1026"/>
      <c r="P331" s="1128"/>
    </row>
    <row r="332" spans="1:17" ht="16.5" x14ac:dyDescent="0.3">
      <c r="A332" s="1020"/>
      <c r="B332" s="1060">
        <v>5</v>
      </c>
      <c r="C332" s="1413" t="s">
        <v>782</v>
      </c>
      <c r="D332" s="1413"/>
      <c r="E332" s="1046" t="e">
        <f>I324*0.2</f>
        <v>#REF!</v>
      </c>
      <c r="F332" s="1047" t="e">
        <f>ROUND(E332/I324,2)</f>
        <v>#REF!</v>
      </c>
      <c r="G332" s="1048" t="str">
        <f>IF(C332=0,0,VLOOKUP(C332,Tabla1[],2,FALSE))</f>
        <v>Cubeta</v>
      </c>
      <c r="H332" s="1049"/>
      <c r="I332" s="1050">
        <f>IF(C332=0,0,VLOOKUP(C332,Tabla1[],3,FALSE))</f>
        <v>1500</v>
      </c>
      <c r="J332" s="1051"/>
      <c r="K332" s="1157" t="e">
        <f t="shared" si="46"/>
        <v>#REF!</v>
      </c>
      <c r="L332" s="1052" t="e">
        <f t="shared" si="47"/>
        <v>#REF!</v>
      </c>
      <c r="M332" s="1021"/>
      <c r="N332" s="1025"/>
      <c r="O332" s="1026"/>
      <c r="P332" s="1128"/>
    </row>
    <row r="333" spans="1:17" ht="16.5" x14ac:dyDescent="0.3">
      <c r="A333" s="1020"/>
      <c r="B333" s="1060">
        <v>6</v>
      </c>
      <c r="C333" s="1413" t="s">
        <v>783</v>
      </c>
      <c r="D333" s="1413"/>
      <c r="E333" s="1046" t="e">
        <f>I324</f>
        <v>#REF!</v>
      </c>
      <c r="F333" s="1047" t="e">
        <f>ROUND(E333/I324,2)</f>
        <v>#REF!</v>
      </c>
      <c r="G333" s="1048" t="str">
        <f>IF(C333=0,0,VLOOKUP(C333,Tabla1[],2,FALSE))</f>
        <v>Galón</v>
      </c>
      <c r="H333" s="1049"/>
      <c r="I333" s="1050">
        <f>IF(C333=0,0,VLOOKUP(C333,Tabla1[],3,FALSE))</f>
        <v>200</v>
      </c>
      <c r="J333" s="1051"/>
      <c r="K333" s="1157" t="e">
        <f t="shared" si="46"/>
        <v>#REF!</v>
      </c>
      <c r="L333" s="1052" t="e">
        <f t="shared" si="47"/>
        <v>#REF!</v>
      </c>
      <c r="M333" s="1021"/>
      <c r="N333" s="1025"/>
      <c r="O333" s="1026"/>
      <c r="P333" s="1128"/>
    </row>
    <row r="334" spans="1:17" ht="16.5" x14ac:dyDescent="0.3">
      <c r="A334" s="1020"/>
      <c r="B334" s="1060">
        <v>7</v>
      </c>
      <c r="C334" s="1413" t="s">
        <v>636</v>
      </c>
      <c r="D334" s="1413"/>
      <c r="E334" s="1046" t="e">
        <f>I324</f>
        <v>#REF!</v>
      </c>
      <c r="F334" s="1047" t="e">
        <f>ROUND(E334/I324,2)</f>
        <v>#REF!</v>
      </c>
      <c r="G334" s="1048" t="str">
        <f>IF(C334=0,0,VLOOKUP(C334,Tabla1[],2,FALSE))</f>
        <v>Pliego</v>
      </c>
      <c r="H334" s="1049"/>
      <c r="I334" s="1050">
        <f>IF(C334=0,0,VLOOKUP(C334,Tabla1[],3,FALSE))</f>
        <v>5</v>
      </c>
      <c r="J334" s="1051"/>
      <c r="K334" s="1157" t="e">
        <f t="shared" si="46"/>
        <v>#REF!</v>
      </c>
      <c r="L334" s="1052" t="e">
        <f t="shared" si="47"/>
        <v>#REF!</v>
      </c>
      <c r="M334" s="1021"/>
      <c r="N334" s="1025"/>
      <c r="O334" s="1026"/>
      <c r="P334" s="1128"/>
    </row>
    <row r="335" spans="1:17" ht="16.5" x14ac:dyDescent="0.3">
      <c r="A335" s="1020"/>
      <c r="B335" s="1060">
        <v>8</v>
      </c>
      <c r="C335" s="1413" t="s">
        <v>788</v>
      </c>
      <c r="D335" s="1413"/>
      <c r="E335" s="1046" t="e">
        <f>I324*3</f>
        <v>#REF!</v>
      </c>
      <c r="F335" s="1047" t="e">
        <f>ROUND(E335/I324,2)</f>
        <v>#REF!</v>
      </c>
      <c r="G335" s="1048" t="str">
        <f>IF(C335=0,0,VLOOKUP(C335,Tabla1[],2,FALSE))</f>
        <v>Unidad</v>
      </c>
      <c r="H335" s="1049"/>
      <c r="I335" s="1050">
        <f>IF(C335=0,0,VLOOKUP(C335,Tabla1[],3,FALSE))</f>
        <v>50</v>
      </c>
      <c r="J335" s="1051"/>
      <c r="K335" s="1157" t="e">
        <f t="shared" si="46"/>
        <v>#REF!</v>
      </c>
      <c r="L335" s="1052" t="e">
        <f t="shared" si="47"/>
        <v>#REF!</v>
      </c>
      <c r="M335" s="1021"/>
      <c r="N335" s="1025"/>
      <c r="O335" s="1026"/>
      <c r="P335" s="1128"/>
    </row>
    <row r="336" spans="1:17" ht="16.5" x14ac:dyDescent="0.3">
      <c r="A336" s="1020"/>
      <c r="B336" s="1060">
        <v>9</v>
      </c>
      <c r="C336" s="1413" t="s">
        <v>789</v>
      </c>
      <c r="D336" s="1413"/>
      <c r="E336" s="1046" t="e">
        <f>I324</f>
        <v>#REF!</v>
      </c>
      <c r="F336" s="1047" t="e">
        <f>ROUND(E336/I324,2)</f>
        <v>#REF!</v>
      </c>
      <c r="G336" s="1048" t="str">
        <f>IF(C336=0,0,VLOOKUP(C336,Tabla1[],2,FALSE))</f>
        <v>Unidad</v>
      </c>
      <c r="H336" s="1049"/>
      <c r="I336" s="1050">
        <f>IF(C336=0,0,VLOOKUP(C336,Tabla1[],3,FALSE))</f>
        <v>300</v>
      </c>
      <c r="J336" s="1051"/>
      <c r="K336" s="1157" t="e">
        <f t="shared" si="46"/>
        <v>#REF!</v>
      </c>
      <c r="L336" s="1052" t="e">
        <f t="shared" si="47"/>
        <v>#REF!</v>
      </c>
      <c r="M336" s="1021"/>
      <c r="N336" s="1025"/>
      <c r="O336" s="1026"/>
      <c r="P336" s="1128"/>
    </row>
    <row r="337" spans="1:16" ht="16.5" x14ac:dyDescent="0.3">
      <c r="A337" s="1020"/>
      <c r="B337" s="1060"/>
      <c r="C337" s="1413"/>
      <c r="D337" s="1413"/>
      <c r="E337" s="1046"/>
      <c r="F337" s="1047"/>
      <c r="G337" s="1048"/>
      <c r="H337" s="1049"/>
      <c r="I337" s="1050">
        <f>IF(C337=0,0,VLOOKUP(C337,Tabla1[],3,FALSE))</f>
        <v>0</v>
      </c>
      <c r="J337" s="1051"/>
      <c r="K337" s="1157">
        <f t="shared" si="46"/>
        <v>0</v>
      </c>
      <c r="L337" s="1052">
        <f t="shared" si="47"/>
        <v>0</v>
      </c>
      <c r="M337" s="1021"/>
      <c r="N337" s="1025"/>
      <c r="O337" s="1026"/>
      <c r="P337" s="1128"/>
    </row>
    <row r="338" spans="1:16" ht="16.5" x14ac:dyDescent="0.3">
      <c r="A338" s="1020"/>
      <c r="B338" s="1060"/>
      <c r="C338" s="1413"/>
      <c r="D338" s="1413"/>
      <c r="E338" s="1046"/>
      <c r="F338" s="1047"/>
      <c r="G338" s="1048"/>
      <c r="H338" s="1049"/>
      <c r="I338" s="1050">
        <f>IF(C338=0,0,VLOOKUP(C338,Tabla1[],3,FALSE))</f>
        <v>0</v>
      </c>
      <c r="J338" s="1051"/>
      <c r="K338" s="1157">
        <f t="shared" si="46"/>
        <v>0</v>
      </c>
      <c r="L338" s="1052">
        <f t="shared" si="47"/>
        <v>0</v>
      </c>
      <c r="M338" s="1021"/>
      <c r="N338" s="1025"/>
      <c r="O338" s="1026"/>
      <c r="P338" s="1128"/>
    </row>
    <row r="339" spans="1:16" ht="17.25" thickBot="1" x14ac:dyDescent="0.35">
      <c r="A339" s="1020"/>
      <c r="B339" s="1022"/>
      <c r="C339" s="1021"/>
      <c r="D339" s="1021"/>
      <c r="E339" s="1022"/>
      <c r="F339" s="1022"/>
      <c r="G339" s="1023"/>
      <c r="H339" s="1021"/>
      <c r="I339" s="1024"/>
      <c r="J339" s="1024"/>
      <c r="K339" s="1024"/>
      <c r="L339" s="1021"/>
      <c r="M339" s="1021"/>
      <c r="N339" s="1025"/>
      <c r="O339" s="1026"/>
      <c r="P339" s="1128"/>
    </row>
    <row r="340" spans="1:16" ht="17.25" thickBot="1" x14ac:dyDescent="0.35">
      <c r="A340" s="1020"/>
      <c r="B340" s="1022"/>
      <c r="C340" s="1021"/>
      <c r="D340" s="1021"/>
      <c r="E340" s="1022"/>
      <c r="F340" s="1408" t="s">
        <v>344</v>
      </c>
      <c r="G340" s="1409"/>
      <c r="H340" s="1409"/>
      <c r="I340" s="1410"/>
      <c r="J340" s="1024"/>
      <c r="K340" s="1158" t="e">
        <f>+SUM(K328:K338)</f>
        <v>#REF!</v>
      </c>
      <c r="L340" s="1055" t="e">
        <f>+SUM(L328:L338)</f>
        <v>#REF!</v>
      </c>
      <c r="M340" s="1021"/>
      <c r="N340" s="1025"/>
      <c r="O340" s="1026"/>
      <c r="P340" s="1128"/>
    </row>
    <row r="341" spans="1:16" ht="17.25" thickBot="1" x14ac:dyDescent="0.35">
      <c r="A341" s="1020"/>
      <c r="B341" s="1022"/>
      <c r="C341" s="1021"/>
      <c r="D341" s="1021"/>
      <c r="E341" s="1022"/>
      <c r="F341" s="1022"/>
      <c r="G341" s="1023"/>
      <c r="H341" s="1021"/>
      <c r="I341" s="1024"/>
      <c r="J341" s="1024"/>
      <c r="K341" s="1024"/>
      <c r="L341" s="1021"/>
      <c r="M341" s="1021"/>
      <c r="N341" s="1025"/>
      <c r="O341" s="1026"/>
      <c r="P341" s="1128"/>
    </row>
    <row r="342" spans="1:16" ht="17.25" thickBot="1" x14ac:dyDescent="0.35">
      <c r="A342" s="1020"/>
      <c r="B342" s="1389" t="s">
        <v>382</v>
      </c>
      <c r="C342" s="1390"/>
      <c r="D342" s="1390"/>
      <c r="E342" s="1390"/>
      <c r="F342" s="1390"/>
      <c r="G342" s="1391"/>
      <c r="H342" s="1021"/>
      <c r="I342" s="1024"/>
      <c r="J342" s="1024"/>
      <c r="K342" s="1024"/>
      <c r="L342" s="1021"/>
      <c r="M342" s="1021"/>
      <c r="N342" s="1025"/>
      <c r="O342" s="1026"/>
      <c r="P342" s="1128"/>
    </row>
    <row r="343" spans="1:16" ht="16.5" x14ac:dyDescent="0.3">
      <c r="A343" s="1020"/>
      <c r="B343" s="1056" t="s">
        <v>49</v>
      </c>
      <c r="C343" s="1392" t="s">
        <v>341</v>
      </c>
      <c r="D343" s="1393"/>
      <c r="E343" s="1041" t="s">
        <v>380</v>
      </c>
      <c r="F343" s="1056" t="s">
        <v>25</v>
      </c>
      <c r="G343" s="1043" t="s">
        <v>24</v>
      </c>
      <c r="H343" s="1038"/>
      <c r="I343" s="1039" t="s">
        <v>342</v>
      </c>
      <c r="J343" s="1040"/>
      <c r="K343" s="1039" t="s">
        <v>27</v>
      </c>
      <c r="L343" s="1045" t="s">
        <v>381</v>
      </c>
      <c r="M343" s="1021"/>
      <c r="N343" s="1025"/>
      <c r="O343" s="1026"/>
      <c r="P343" s="1128"/>
    </row>
    <row r="344" spans="1:16" ht="16.5" x14ac:dyDescent="0.3">
      <c r="A344" s="1020"/>
      <c r="B344" s="1060"/>
      <c r="C344" s="1382"/>
      <c r="D344" s="1383"/>
      <c r="E344" s="1046"/>
      <c r="F344" s="1047"/>
      <c r="G344" s="1048"/>
      <c r="H344" s="1049"/>
      <c r="I344" s="1050">
        <f>IF(C344=0,0,VLOOKUP(C344,Tabla3[],3,FALSE))</f>
        <v>0</v>
      </c>
      <c r="J344" s="1024"/>
      <c r="K344" s="1157">
        <f>+F344*I344</f>
        <v>0</v>
      </c>
      <c r="L344" s="1052">
        <f>E344*I344</f>
        <v>0</v>
      </c>
      <c r="M344" s="1021"/>
      <c r="N344" s="1025"/>
      <c r="O344" s="1026"/>
      <c r="P344" s="1128"/>
    </row>
    <row r="345" spans="1:16" ht="16.5" x14ac:dyDescent="0.3">
      <c r="A345" s="1020"/>
      <c r="B345" s="1060"/>
      <c r="C345" s="1382"/>
      <c r="D345" s="1383"/>
      <c r="E345" s="1057"/>
      <c r="F345" s="1053"/>
      <c r="G345" s="1054"/>
      <c r="H345" s="1021"/>
      <c r="I345" s="1050">
        <f>IF(C345=0,0,VLOOKUP(C345,Tabla3[],3,FALSE))</f>
        <v>0</v>
      </c>
      <c r="J345" s="1024"/>
      <c r="K345" s="1157">
        <f t="shared" ref="K345:K347" si="48">+F345*I345</f>
        <v>0</v>
      </c>
      <c r="L345" s="1052">
        <f t="shared" ref="L345:L347" si="49">E345*I345</f>
        <v>0</v>
      </c>
      <c r="M345" s="1021"/>
      <c r="N345" s="1025"/>
      <c r="O345" s="1026"/>
      <c r="P345" s="1128"/>
    </row>
    <row r="346" spans="1:16" ht="16.5" x14ac:dyDescent="0.3">
      <c r="A346" s="1020"/>
      <c r="B346" s="1060"/>
      <c r="C346" s="1382"/>
      <c r="D346" s="1383"/>
      <c r="E346" s="1057"/>
      <c r="F346" s="1053"/>
      <c r="G346" s="1054"/>
      <c r="H346" s="1021"/>
      <c r="I346" s="1050">
        <f>IF(C346=0,0,VLOOKUP(C346,Tabla3[],3,FALSE))</f>
        <v>0</v>
      </c>
      <c r="J346" s="1024"/>
      <c r="K346" s="1157">
        <f t="shared" si="48"/>
        <v>0</v>
      </c>
      <c r="L346" s="1052">
        <f t="shared" si="49"/>
        <v>0</v>
      </c>
      <c r="M346" s="1021"/>
      <c r="N346" s="1025"/>
      <c r="O346" s="1026"/>
      <c r="P346" s="1128"/>
    </row>
    <row r="347" spans="1:16" ht="16.5" x14ac:dyDescent="0.3">
      <c r="A347" s="1020"/>
      <c r="B347" s="1060"/>
      <c r="C347" s="1384"/>
      <c r="D347" s="1385"/>
      <c r="E347" s="1057"/>
      <c r="F347" s="1053"/>
      <c r="G347" s="1054"/>
      <c r="H347" s="1021"/>
      <c r="I347" s="1050">
        <f>IF(C347=0,0,VLOOKUP(C347,Tabla3[],3,FALSE))</f>
        <v>0</v>
      </c>
      <c r="J347" s="1024"/>
      <c r="K347" s="1157">
        <f t="shared" si="48"/>
        <v>0</v>
      </c>
      <c r="L347" s="1052">
        <f t="shared" si="49"/>
        <v>0</v>
      </c>
      <c r="M347" s="1021"/>
      <c r="N347" s="1025"/>
      <c r="O347" s="1026"/>
      <c r="P347" s="1128"/>
    </row>
    <row r="348" spans="1:16" ht="17.25" thickBot="1" x14ac:dyDescent="0.35">
      <c r="A348" s="1020"/>
      <c r="B348" s="1022"/>
      <c r="C348" s="1021"/>
      <c r="D348" s="1021"/>
      <c r="E348" s="1022"/>
      <c r="F348" s="1022"/>
      <c r="G348" s="1023"/>
      <c r="H348" s="1021"/>
      <c r="I348" s="1024"/>
      <c r="J348" s="1024"/>
      <c r="K348" s="1024"/>
      <c r="L348" s="1021"/>
      <c r="M348" s="1021"/>
      <c r="N348" s="1025"/>
      <c r="O348" s="1026"/>
      <c r="P348" s="1128"/>
    </row>
    <row r="349" spans="1:16" ht="17.25" thickBot="1" x14ac:dyDescent="0.35">
      <c r="A349" s="1020"/>
      <c r="B349" s="1022"/>
      <c r="C349" s="1021"/>
      <c r="D349" s="1021"/>
      <c r="E349" s="1022"/>
      <c r="F349" s="1408" t="s">
        <v>387</v>
      </c>
      <c r="G349" s="1409"/>
      <c r="H349" s="1409"/>
      <c r="I349" s="1410"/>
      <c r="J349" s="1024"/>
      <c r="K349" s="1158">
        <f>+SUM(K344:K347)</f>
        <v>0</v>
      </c>
      <c r="L349" s="1055">
        <f>+SUM(L344:L347)</f>
        <v>0</v>
      </c>
      <c r="M349" s="1021"/>
      <c r="N349" s="1025"/>
      <c r="O349" s="1026"/>
      <c r="P349" s="1128"/>
    </row>
    <row r="350" spans="1:16" ht="17.25" thickBot="1" x14ac:dyDescent="0.35">
      <c r="A350" s="1020"/>
      <c r="B350" s="1022"/>
      <c r="C350" s="1021"/>
      <c r="D350" s="1021"/>
      <c r="E350" s="1022"/>
      <c r="F350" s="1022"/>
      <c r="G350" s="1023"/>
      <c r="H350" s="1021"/>
      <c r="I350" s="1024"/>
      <c r="J350" s="1024"/>
      <c r="K350" s="1024"/>
      <c r="L350" s="1021"/>
      <c r="M350" s="1021"/>
      <c r="N350" s="1025"/>
      <c r="O350" s="1026"/>
      <c r="P350" s="1128"/>
    </row>
    <row r="351" spans="1:16" ht="17.25" thickBot="1" x14ac:dyDescent="0.35">
      <c r="A351" s="1020"/>
      <c r="B351" s="1389" t="s">
        <v>345</v>
      </c>
      <c r="C351" s="1390"/>
      <c r="D351" s="1390"/>
      <c r="E351" s="1390"/>
      <c r="F351" s="1390"/>
      <c r="G351" s="1391"/>
      <c r="H351" s="1021"/>
      <c r="I351" s="1024"/>
      <c r="J351" s="1024"/>
      <c r="K351" s="1024"/>
      <c r="L351" s="1021"/>
      <c r="M351" s="1021"/>
      <c r="N351" s="1025"/>
      <c r="O351" s="1026"/>
      <c r="P351" s="1128"/>
    </row>
    <row r="352" spans="1:16" ht="16.5" x14ac:dyDescent="0.3">
      <c r="A352" s="1020"/>
      <c r="B352" s="1056" t="s">
        <v>49</v>
      </c>
      <c r="C352" s="1392" t="s">
        <v>341</v>
      </c>
      <c r="D352" s="1393"/>
      <c r="E352" s="1041" t="s">
        <v>380</v>
      </c>
      <c r="F352" s="1056" t="s">
        <v>25</v>
      </c>
      <c r="G352" s="1043" t="s">
        <v>24</v>
      </c>
      <c r="H352" s="1038"/>
      <c r="I352" s="1039" t="s">
        <v>342</v>
      </c>
      <c r="J352" s="1040"/>
      <c r="K352" s="1039" t="s">
        <v>27</v>
      </c>
      <c r="L352" s="1045" t="s">
        <v>381</v>
      </c>
      <c r="M352" s="1021"/>
      <c r="N352" s="1025"/>
      <c r="O352" s="1026"/>
      <c r="P352" s="1128"/>
    </row>
    <row r="353" spans="1:16" ht="16.5" x14ac:dyDescent="0.3">
      <c r="A353" s="1020"/>
      <c r="B353" s="1060">
        <v>1</v>
      </c>
      <c r="C353" s="1411" t="s">
        <v>787</v>
      </c>
      <c r="D353" s="1411"/>
      <c r="E353" s="1046" t="e">
        <f>I324</f>
        <v>#REF!</v>
      </c>
      <c r="F353" s="1047" t="e">
        <f>ROUND(E353/I324,2)</f>
        <v>#REF!</v>
      </c>
      <c r="G353" s="1048" t="str">
        <f>IF(C353=0,0,VLOOKUP(C353,Tabla2[],2,FALSE))</f>
        <v>Unidad</v>
      </c>
      <c r="H353" s="1049"/>
      <c r="I353" s="1050">
        <f>IF(C353=0,0,VLOOKUP(C353,Tabla2[],3,FALSE))</f>
        <v>1500</v>
      </c>
      <c r="J353" s="1024"/>
      <c r="K353" s="1157" t="e">
        <f>+F353*I353</f>
        <v>#REF!</v>
      </c>
      <c r="L353" s="1052" t="e">
        <f>E353*I353</f>
        <v>#REF!</v>
      </c>
      <c r="M353" s="1021"/>
      <c r="N353" s="1025"/>
      <c r="O353" s="1026"/>
      <c r="P353" s="1128"/>
    </row>
    <row r="354" spans="1:16" ht="16.5" x14ac:dyDescent="0.3">
      <c r="A354" s="1020"/>
      <c r="B354" s="1060"/>
      <c r="C354" s="1411"/>
      <c r="D354" s="1411"/>
      <c r="E354" s="1046"/>
      <c r="F354" s="1047"/>
      <c r="G354" s="1048"/>
      <c r="H354" s="1021"/>
      <c r="I354" s="1050">
        <f>IF(C354=0,0,VLOOKUP(C354,Tabla2[],3,FALSE))</f>
        <v>0</v>
      </c>
      <c r="J354" s="1024"/>
      <c r="K354" s="1157">
        <f>+F354*I354</f>
        <v>0</v>
      </c>
      <c r="L354" s="1052">
        <f t="shared" ref="L354:L355" si="50">E354*I354</f>
        <v>0</v>
      </c>
      <c r="M354" s="1021"/>
      <c r="N354" s="1025"/>
      <c r="O354" s="1026"/>
      <c r="P354" s="1128"/>
    </row>
    <row r="355" spans="1:16" ht="16.5" x14ac:dyDescent="0.3">
      <c r="A355" s="1020"/>
      <c r="B355" s="1060"/>
      <c r="C355" s="1412"/>
      <c r="D355" s="1412"/>
      <c r="E355" s="1046"/>
      <c r="F355" s="1053"/>
      <c r="G355" s="1048"/>
      <c r="H355" s="1021"/>
      <c r="I355" s="1050">
        <f>IF(C355=0,0,VLOOKUP(C355,Tabla2[],3,FALSE))</f>
        <v>0</v>
      </c>
      <c r="J355" s="1024"/>
      <c r="K355" s="1157">
        <f t="shared" ref="K355" si="51">+F355*I355</f>
        <v>0</v>
      </c>
      <c r="L355" s="1052">
        <f t="shared" si="50"/>
        <v>0</v>
      </c>
      <c r="M355" s="1021"/>
      <c r="N355" s="1025"/>
      <c r="O355" s="1026"/>
      <c r="P355" s="1128"/>
    </row>
    <row r="356" spans="1:16" ht="17.25" thickBot="1" x14ac:dyDescent="0.35">
      <c r="A356" s="1020"/>
      <c r="B356" s="1022"/>
      <c r="C356" s="1021"/>
      <c r="D356" s="1021"/>
      <c r="E356" s="1022"/>
      <c r="F356" s="1022"/>
      <c r="G356" s="1023"/>
      <c r="H356" s="1021"/>
      <c r="I356" s="1024"/>
      <c r="J356" s="1024"/>
      <c r="K356" s="1024"/>
      <c r="L356" s="1021"/>
      <c r="M356" s="1021"/>
      <c r="N356" s="1025"/>
      <c r="O356" s="1026"/>
      <c r="P356" s="1128"/>
    </row>
    <row r="357" spans="1:16" ht="17.25" thickBot="1" x14ac:dyDescent="0.35">
      <c r="A357" s="1020"/>
      <c r="B357" s="1022"/>
      <c r="C357" s="1021"/>
      <c r="D357" s="1021"/>
      <c r="E357" s="1022"/>
      <c r="F357" s="1408" t="s">
        <v>346</v>
      </c>
      <c r="G357" s="1409"/>
      <c r="H357" s="1409"/>
      <c r="I357" s="1410"/>
      <c r="J357" s="1024"/>
      <c r="K357" s="1158" t="e">
        <f>+SUM(K353:K355)</f>
        <v>#REF!</v>
      </c>
      <c r="L357" s="1055" t="e">
        <f>+SUM(L353:L355)</f>
        <v>#REF!</v>
      </c>
      <c r="M357" s="1021"/>
      <c r="N357" s="1025"/>
      <c r="O357" s="1026"/>
      <c r="P357" s="1128"/>
    </row>
    <row r="358" spans="1:16" ht="16.5" x14ac:dyDescent="0.3">
      <c r="A358" s="1020"/>
      <c r="B358" s="1022"/>
      <c r="C358" s="1021"/>
      <c r="D358" s="1021"/>
      <c r="E358" s="1022"/>
      <c r="F358" s="1022"/>
      <c r="G358" s="1023"/>
      <c r="H358" s="1021"/>
      <c r="I358" s="1024"/>
      <c r="J358" s="1024"/>
      <c r="K358" s="1024"/>
      <c r="L358" s="1021"/>
      <c r="M358" s="1021"/>
      <c r="N358" s="1025"/>
      <c r="O358" s="1026"/>
      <c r="P358" s="1128"/>
    </row>
    <row r="359" spans="1:16" ht="15" customHeight="1" thickBot="1" x14ac:dyDescent="0.35">
      <c r="A359" s="1020"/>
      <c r="B359" s="1022"/>
      <c r="C359" s="1021"/>
      <c r="D359" s="1021"/>
      <c r="E359" s="1022"/>
      <c r="F359" s="1022"/>
      <c r="G359" s="1023"/>
      <c r="H359" s="1021"/>
      <c r="I359" s="1024"/>
      <c r="J359" s="1024"/>
      <c r="K359" s="1024"/>
      <c r="L359" s="1021"/>
      <c r="M359" s="1021"/>
      <c r="N359" s="1025"/>
      <c r="O359" s="1026"/>
      <c r="P359" s="1128"/>
    </row>
    <row r="360" spans="1:16" ht="17.25" thickBot="1" x14ac:dyDescent="0.35">
      <c r="A360" s="1020"/>
      <c r="B360" s="1022"/>
      <c r="C360" s="1021"/>
      <c r="D360" s="1021"/>
      <c r="E360" s="1022"/>
      <c r="F360" s="1408" t="s">
        <v>388</v>
      </c>
      <c r="G360" s="1409"/>
      <c r="H360" s="1409"/>
      <c r="I360" s="1410"/>
      <c r="J360" s="1024"/>
      <c r="K360" s="1158" t="e">
        <f>(+K340+K349+K357)</f>
        <v>#REF!</v>
      </c>
      <c r="L360" s="1055" t="e">
        <f>(+L340+L349+L357)</f>
        <v>#REF!</v>
      </c>
      <c r="M360" s="1021"/>
      <c r="N360" s="1065"/>
      <c r="O360" s="1066"/>
      <c r="P360" s="1130"/>
    </row>
    <row r="361" spans="1:16" ht="7.5" customHeight="1" thickBot="1" x14ac:dyDescent="0.35">
      <c r="A361" s="1020"/>
      <c r="B361" s="1022"/>
      <c r="C361" s="1021"/>
      <c r="D361" s="1021"/>
      <c r="E361" s="1022"/>
      <c r="F361" s="1022"/>
      <c r="G361" s="1023"/>
      <c r="H361" s="1021"/>
      <c r="I361" s="1024"/>
      <c r="J361" s="1024"/>
      <c r="K361" s="1024"/>
      <c r="L361" s="1021"/>
      <c r="M361" s="1021"/>
      <c r="N361" s="1065"/>
      <c r="O361" s="1067"/>
      <c r="P361" s="1130"/>
    </row>
    <row r="362" spans="1:16" ht="17.25" thickBot="1" x14ac:dyDescent="0.35">
      <c r="A362" s="1020"/>
      <c r="B362" s="1022"/>
      <c r="C362" s="1021"/>
      <c r="D362" s="1021"/>
      <c r="E362" s="1022"/>
      <c r="F362" s="1408" t="s">
        <v>384</v>
      </c>
      <c r="G362" s="1409"/>
      <c r="H362" s="1409"/>
      <c r="I362" s="1410"/>
      <c r="J362" s="1024"/>
      <c r="K362" s="1158" t="e">
        <f>K360*$N$2</f>
        <v>#REF!</v>
      </c>
      <c r="L362" s="1055" t="e">
        <f>L360*$N$2</f>
        <v>#REF!</v>
      </c>
      <c r="M362" s="1021"/>
      <c r="N362" s="1025"/>
      <c r="O362" s="1026"/>
      <c r="P362" s="1128"/>
    </row>
    <row r="363" spans="1:16" ht="7.5" customHeight="1" thickBot="1" x14ac:dyDescent="0.35">
      <c r="A363" s="1020"/>
      <c r="B363" s="1022"/>
      <c r="C363" s="1021"/>
      <c r="D363" s="1021"/>
      <c r="E363" s="1022"/>
      <c r="F363" s="1022"/>
      <c r="G363" s="1023"/>
      <c r="H363" s="1021"/>
      <c r="I363" s="1024"/>
      <c r="J363" s="1024"/>
      <c r="K363" s="1024"/>
      <c r="L363" s="1021"/>
      <c r="M363" s="1021"/>
      <c r="N363" s="1025"/>
      <c r="O363" s="1026"/>
      <c r="P363" s="1128"/>
    </row>
    <row r="364" spans="1:16" ht="17.25" thickBot="1" x14ac:dyDescent="0.35">
      <c r="A364" s="1020"/>
      <c r="B364" s="1022"/>
      <c r="C364" s="1021"/>
      <c r="D364" s="1021"/>
      <c r="E364" s="1022"/>
      <c r="F364" s="1408" t="s">
        <v>385</v>
      </c>
      <c r="G364" s="1409"/>
      <c r="H364" s="1409"/>
      <c r="I364" s="1410"/>
      <c r="J364" s="1024"/>
      <c r="K364" s="1158" t="e">
        <f>+K360+K362</f>
        <v>#REF!</v>
      </c>
      <c r="L364" s="1055" t="e">
        <f>+L360+L362</f>
        <v>#REF!</v>
      </c>
      <c r="M364" s="1021"/>
      <c r="N364" s="1025"/>
      <c r="O364" s="1026"/>
      <c r="P364" s="1128"/>
    </row>
    <row r="365" spans="1:16" ht="17.25" thickBot="1" x14ac:dyDescent="0.35">
      <c r="A365" s="1020"/>
      <c r="B365" s="1022"/>
      <c r="C365" s="1021"/>
      <c r="D365" s="1021"/>
      <c r="E365" s="1022"/>
      <c r="F365" s="1061"/>
      <c r="G365" s="1062"/>
      <c r="H365" s="1063"/>
      <c r="I365" s="1064"/>
      <c r="J365" s="1024"/>
      <c r="K365" s="1159"/>
      <c r="L365" s="1068" t="e">
        <f>L364/I324</f>
        <v>#REF!</v>
      </c>
      <c r="M365" s="1069" t="e">
        <f>(K364-L365)*I324</f>
        <v>#REF!</v>
      </c>
      <c r="N365" s="1025"/>
      <c r="O365" s="1026"/>
      <c r="P365" s="1128"/>
    </row>
    <row r="366" spans="1:16" ht="16.5" x14ac:dyDescent="0.3">
      <c r="A366" s="1020"/>
      <c r="B366" s="1106"/>
      <c r="C366" s="1151"/>
      <c r="D366" s="1151"/>
      <c r="E366" s="1022"/>
      <c r="F366" s="1022"/>
      <c r="G366" s="1023"/>
      <c r="H366" s="1021"/>
      <c r="I366" s="1024"/>
      <c r="J366" s="1024"/>
      <c r="K366" s="1024"/>
      <c r="L366" s="1021"/>
      <c r="M366" s="1021"/>
      <c r="N366" s="1025"/>
      <c r="O366" s="1026"/>
      <c r="P366" s="1128"/>
    </row>
    <row r="367" spans="1:16" ht="16.5" x14ac:dyDescent="0.3">
      <c r="A367" s="1020"/>
      <c r="B367" s="1106"/>
      <c r="C367" s="1152"/>
      <c r="D367" s="1152"/>
      <c r="E367" s="1022"/>
      <c r="F367" s="1022"/>
      <c r="G367" s="1023"/>
      <c r="H367" s="1021"/>
      <c r="I367" s="1024"/>
      <c r="J367" s="1024"/>
      <c r="K367" s="1024"/>
      <c r="L367" s="1021"/>
      <c r="M367" s="1021"/>
      <c r="N367" s="1025"/>
      <c r="O367" s="1026"/>
      <c r="P367" s="1128"/>
    </row>
    <row r="368" spans="1:16" ht="16.5" x14ac:dyDescent="0.3">
      <c r="A368" s="1020"/>
      <c r="B368" s="1105" t="s">
        <v>379</v>
      </c>
      <c r="C368" s="1038"/>
      <c r="D368" s="1414" t="s">
        <v>341</v>
      </c>
      <c r="E368" s="1414"/>
      <c r="F368" s="1414"/>
      <c r="G368" s="1414"/>
      <c r="H368" s="1038"/>
      <c r="I368" s="1039" t="s">
        <v>25</v>
      </c>
      <c r="J368" s="1040"/>
      <c r="K368" s="1039" t="s">
        <v>24</v>
      </c>
      <c r="L368" s="1021"/>
      <c r="M368" s="1021"/>
      <c r="N368" s="1025"/>
      <c r="O368" s="1026"/>
      <c r="P368" s="1128"/>
    </row>
    <row r="369" spans="1:17" s="1037" customFormat="1" ht="30.75" customHeight="1" x14ac:dyDescent="0.25">
      <c r="A369" s="1033"/>
      <c r="B369" s="1074" t="e">
        <f>'(01)A. TRABAJO EXTRA.'!#REF!</f>
        <v>#REF!</v>
      </c>
      <c r="C369" s="1034"/>
      <c r="D369" s="1428" t="e">
        <f>'(01)A. TRABAJO EXTRA.'!#REF!</f>
        <v>#REF!</v>
      </c>
      <c r="E369" s="1429"/>
      <c r="F369" s="1429"/>
      <c r="G369" s="1429"/>
      <c r="H369" s="1075"/>
      <c r="I369" s="1074" t="e">
        <f>'(01)A. TRABAJO EXTRA.'!#REF!</f>
        <v>#REF!</v>
      </c>
      <c r="J369" s="1076"/>
      <c r="K369" s="1155" t="e">
        <f>'(01)A. TRABAJO EXTRA.'!#REF!</f>
        <v>#REF!</v>
      </c>
      <c r="L369" s="1034"/>
      <c r="M369" s="1034"/>
      <c r="N369" s="1035"/>
      <c r="O369" s="1036"/>
      <c r="P369" s="1129"/>
      <c r="Q369" s="1132"/>
    </row>
    <row r="370" spans="1:17" ht="17.25" thickBot="1" x14ac:dyDescent="0.35">
      <c r="A370" s="1020"/>
      <c r="B370" s="1022"/>
      <c r="C370" s="1021"/>
      <c r="D370" s="1021"/>
      <c r="E370" s="1022"/>
      <c r="F370" s="1022"/>
      <c r="G370" s="1023"/>
      <c r="H370" s="1021"/>
      <c r="I370" s="1024"/>
      <c r="J370" s="1024"/>
      <c r="K370" s="1024"/>
      <c r="L370" s="1021"/>
      <c r="M370" s="1021"/>
      <c r="N370" s="1025"/>
      <c r="O370" s="1026"/>
      <c r="P370" s="1128"/>
    </row>
    <row r="371" spans="1:17" ht="17.25" thickBot="1" x14ac:dyDescent="0.35">
      <c r="A371" s="1020"/>
      <c r="B371" s="1389" t="s">
        <v>343</v>
      </c>
      <c r="C371" s="1390"/>
      <c r="D371" s="1390"/>
      <c r="E371" s="1390"/>
      <c r="F371" s="1390"/>
      <c r="G371" s="1391"/>
      <c r="H371" s="1021"/>
      <c r="I371" s="1024"/>
      <c r="J371" s="1024"/>
      <c r="K371" s="1024"/>
      <c r="L371" s="1021"/>
      <c r="M371" s="1021"/>
      <c r="N371" s="1025"/>
      <c r="O371" s="1026"/>
      <c r="P371" s="1128"/>
    </row>
    <row r="372" spans="1:17" ht="16.5" x14ac:dyDescent="0.3">
      <c r="A372" s="1020"/>
      <c r="B372" s="1042" t="s">
        <v>49</v>
      </c>
      <c r="C372" s="1406" t="s">
        <v>341</v>
      </c>
      <c r="D372" s="1407"/>
      <c r="E372" s="1041" t="s">
        <v>380</v>
      </c>
      <c r="F372" s="1042" t="s">
        <v>25</v>
      </c>
      <c r="G372" s="1043" t="s">
        <v>24</v>
      </c>
      <c r="H372" s="1044"/>
      <c r="I372" s="1039" t="s">
        <v>342</v>
      </c>
      <c r="J372" s="1040"/>
      <c r="K372" s="1156" t="s">
        <v>27</v>
      </c>
      <c r="L372" s="1045" t="s">
        <v>381</v>
      </c>
      <c r="M372" s="1021"/>
      <c r="N372" s="1025"/>
      <c r="O372" s="1026"/>
      <c r="P372" s="1128"/>
    </row>
    <row r="373" spans="1:17" ht="16.5" x14ac:dyDescent="0.3">
      <c r="A373" s="1020"/>
      <c r="B373" s="1060">
        <v>1</v>
      </c>
      <c r="C373" s="1411" t="s">
        <v>408</v>
      </c>
      <c r="D373" s="1411"/>
      <c r="E373" s="1046" t="e">
        <f>I369*2</f>
        <v>#REF!</v>
      </c>
      <c r="F373" s="1047" t="e">
        <f>ROUND(E373/I369,2)</f>
        <v>#REF!</v>
      </c>
      <c r="G373" s="1048" t="str">
        <f>IF(C373=0,0,VLOOKUP(C373,Tabla1[],2,FALSE))</f>
        <v>Varilla</v>
      </c>
      <c r="H373" s="1049"/>
      <c r="I373" s="1050">
        <f>IF(C373=0,0,VLOOKUP(C373,Tabla1[],3,FALSE))</f>
        <v>40</v>
      </c>
      <c r="J373" s="1051"/>
      <c r="K373" s="1157" t="e">
        <f>+F373*I373</f>
        <v>#REF!</v>
      </c>
      <c r="L373" s="1052" t="e">
        <f>E373*I373</f>
        <v>#REF!</v>
      </c>
      <c r="M373" s="1021"/>
      <c r="N373" s="1025"/>
      <c r="O373" s="1026"/>
      <c r="P373" s="1128"/>
    </row>
    <row r="374" spans="1:17" ht="16.5" x14ac:dyDescent="0.3">
      <c r="A374" s="1020"/>
      <c r="B374" s="1060">
        <v>2</v>
      </c>
      <c r="C374" s="1411" t="s">
        <v>418</v>
      </c>
      <c r="D374" s="1411"/>
      <c r="E374" s="1046" t="e">
        <f>I369*1.5</f>
        <v>#REF!</v>
      </c>
      <c r="F374" s="1047" t="e">
        <f>ROUND(E374/I369,2)</f>
        <v>#REF!</v>
      </c>
      <c r="G374" s="1048" t="str">
        <f>IF(C374=0,0,VLOOKUP(C374,Tabla1[],2,FALSE))</f>
        <v>Varilla</v>
      </c>
      <c r="H374" s="1049"/>
      <c r="I374" s="1050">
        <f>IF(C374=0,0,VLOOKUP(C374,Tabla1[],3,FALSE))</f>
        <v>20</v>
      </c>
      <c r="J374" s="1051"/>
      <c r="K374" s="1157" t="e">
        <f t="shared" ref="K374:K386" si="52">+F374*I374</f>
        <v>#REF!</v>
      </c>
      <c r="L374" s="1052" t="e">
        <f t="shared" ref="L374:L386" si="53">E374*I374</f>
        <v>#REF!</v>
      </c>
      <c r="M374" s="1021"/>
      <c r="N374" s="1025"/>
      <c r="O374" s="1026"/>
      <c r="P374" s="1128"/>
    </row>
    <row r="375" spans="1:17" ht="16.5" x14ac:dyDescent="0.3">
      <c r="A375" s="1020"/>
      <c r="B375" s="1060">
        <v>3</v>
      </c>
      <c r="C375" s="1411" t="s">
        <v>777</v>
      </c>
      <c r="D375" s="1411"/>
      <c r="E375" s="1046" t="e">
        <f>I369*0.3</f>
        <v>#REF!</v>
      </c>
      <c r="F375" s="1047" t="e">
        <f>ROUND(E375/I369,2)</f>
        <v>#REF!</v>
      </c>
      <c r="G375" s="1048" t="str">
        <f>IF(C375=0,0,VLOOKUP(C375,Tabla1[],2,FALSE))</f>
        <v>Libra</v>
      </c>
      <c r="H375" s="1049"/>
      <c r="I375" s="1050">
        <f>IF(C375=0,0,VLOOKUP(C375,Tabla1[],3,FALSE))</f>
        <v>15</v>
      </c>
      <c r="J375" s="1051"/>
      <c r="K375" s="1157" t="e">
        <f t="shared" si="52"/>
        <v>#REF!</v>
      </c>
      <c r="L375" s="1052" t="e">
        <f t="shared" si="53"/>
        <v>#REF!</v>
      </c>
      <c r="M375" s="1021"/>
      <c r="N375" s="1025"/>
      <c r="O375" s="1026"/>
      <c r="P375" s="1128"/>
    </row>
    <row r="376" spans="1:17" ht="16.5" x14ac:dyDescent="0.3">
      <c r="A376" s="1020"/>
      <c r="B376" s="1060">
        <v>4</v>
      </c>
      <c r="C376" s="1411" t="s">
        <v>443</v>
      </c>
      <c r="D376" s="1411"/>
      <c r="E376" s="1046" t="e">
        <f>I369*1</f>
        <v>#REF!</v>
      </c>
      <c r="F376" s="1047" t="e">
        <f>ROUND(E376/I369,2)</f>
        <v>#REF!</v>
      </c>
      <c r="G376" s="1048" t="str">
        <f>IF(C376=0,0,VLOOKUP(C376,Tabla1[],2,FALSE))</f>
        <v>Libra</v>
      </c>
      <c r="H376" s="1049"/>
      <c r="I376" s="1050">
        <f>IF(C376=0,0,VLOOKUP(C376,Tabla1[],3,FALSE))</f>
        <v>7</v>
      </c>
      <c r="J376" s="1051"/>
      <c r="K376" s="1157" t="e">
        <f t="shared" si="52"/>
        <v>#REF!</v>
      </c>
      <c r="L376" s="1052" t="e">
        <f t="shared" si="53"/>
        <v>#REF!</v>
      </c>
      <c r="M376" s="1021"/>
      <c r="N376" s="1025"/>
      <c r="O376" s="1026"/>
      <c r="P376" s="1128"/>
    </row>
    <row r="377" spans="1:17" ht="16.5" x14ac:dyDescent="0.3">
      <c r="A377" s="1020"/>
      <c r="B377" s="1060">
        <v>5</v>
      </c>
      <c r="C377" s="1413" t="s">
        <v>781</v>
      </c>
      <c r="D377" s="1413"/>
      <c r="E377" s="1046" t="e">
        <f>I369*2.2</f>
        <v>#REF!</v>
      </c>
      <c r="F377" s="1047" t="e">
        <f>ROUND(E377/I369,2)</f>
        <v>#REF!</v>
      </c>
      <c r="G377" s="1048" t="str">
        <f>IF(C377=0,0,VLOOKUP(C377,Tabla1[],2,FALSE))</f>
        <v>Unidad</v>
      </c>
      <c r="H377" s="1049"/>
      <c r="I377" s="1050">
        <f>IF(C377=0,0,VLOOKUP(C377,Tabla1[],3,FALSE))</f>
        <v>150</v>
      </c>
      <c r="J377" s="1051"/>
      <c r="K377" s="1157" t="e">
        <f t="shared" si="52"/>
        <v>#REF!</v>
      </c>
      <c r="L377" s="1052" t="e">
        <f t="shared" si="53"/>
        <v>#REF!</v>
      </c>
      <c r="M377" s="1021"/>
      <c r="N377" s="1025"/>
      <c r="O377" s="1026"/>
      <c r="P377" s="1128"/>
    </row>
    <row r="378" spans="1:17" ht="16.5" x14ac:dyDescent="0.3">
      <c r="A378" s="1020"/>
      <c r="B378" s="1060">
        <v>6</v>
      </c>
      <c r="C378" s="1413" t="s">
        <v>780</v>
      </c>
      <c r="D378" s="1413"/>
      <c r="E378" s="1046" t="e">
        <f>I369</f>
        <v>#REF!</v>
      </c>
      <c r="F378" s="1047" t="e">
        <f>ROUND(E378/I369,2)</f>
        <v>#REF!</v>
      </c>
      <c r="G378" s="1048" t="str">
        <f>IF(C378=0,0,VLOOKUP(C378,Tabla1[],2,FALSE))</f>
        <v>Unidad</v>
      </c>
      <c r="H378" s="1049"/>
      <c r="I378" s="1050">
        <f>IF(C378=0,0,VLOOKUP(C378,Tabla1[],3,FALSE))</f>
        <v>125</v>
      </c>
      <c r="J378" s="1051"/>
      <c r="K378" s="1157" t="e">
        <f t="shared" ref="K378" si="54">+F378*I378</f>
        <v>#REF!</v>
      </c>
      <c r="L378" s="1052" t="e">
        <f t="shared" ref="L378" si="55">E378*I378</f>
        <v>#REF!</v>
      </c>
      <c r="M378" s="1021"/>
      <c r="N378" s="1025"/>
      <c r="O378" s="1026"/>
      <c r="P378" s="1128"/>
    </row>
    <row r="379" spans="1:17" ht="16.5" x14ac:dyDescent="0.3">
      <c r="A379" s="1020"/>
      <c r="B379" s="1060">
        <v>7</v>
      </c>
      <c r="C379" s="1413" t="s">
        <v>782</v>
      </c>
      <c r="D379" s="1413"/>
      <c r="E379" s="1046">
        <v>1</v>
      </c>
      <c r="F379" s="1047" t="e">
        <f>ROUND(E379/I369,2)</f>
        <v>#REF!</v>
      </c>
      <c r="G379" s="1048" t="str">
        <f>IF(C379=0,0,VLOOKUP(C379,Tabla1[],2,FALSE))</f>
        <v>Cubeta</v>
      </c>
      <c r="H379" s="1049"/>
      <c r="I379" s="1050">
        <f>IF(C379=0,0,VLOOKUP(C379,Tabla1[],3,FALSE))</f>
        <v>1500</v>
      </c>
      <c r="J379" s="1051"/>
      <c r="K379" s="1157" t="e">
        <f t="shared" si="52"/>
        <v>#REF!</v>
      </c>
      <c r="L379" s="1052">
        <f t="shared" si="53"/>
        <v>1500</v>
      </c>
      <c r="M379" s="1021"/>
      <c r="N379" s="1025"/>
      <c r="O379" s="1026"/>
      <c r="P379" s="1128"/>
    </row>
    <row r="380" spans="1:17" ht="16.5" x14ac:dyDescent="0.3">
      <c r="A380" s="1020"/>
      <c r="B380" s="1060">
        <v>8</v>
      </c>
      <c r="C380" s="1413" t="s">
        <v>711</v>
      </c>
      <c r="D380" s="1413"/>
      <c r="E380" s="1046">
        <f>E379</f>
        <v>1</v>
      </c>
      <c r="F380" s="1047" t="e">
        <f>ROUND(E380/I369,2)</f>
        <v>#REF!</v>
      </c>
      <c r="G380" s="1048" t="str">
        <f>IF(C380=0,0,VLOOKUP(C380,Tabla1[],2,FALSE))</f>
        <v>Galón</v>
      </c>
      <c r="H380" s="1049"/>
      <c r="I380" s="1050">
        <f>IF(C380=0,0,VLOOKUP(C380,Tabla1[],3,FALSE))</f>
        <v>50</v>
      </c>
      <c r="J380" s="1051"/>
      <c r="K380" s="1157" t="e">
        <f t="shared" si="52"/>
        <v>#REF!</v>
      </c>
      <c r="L380" s="1052">
        <f t="shared" si="53"/>
        <v>50</v>
      </c>
      <c r="M380" s="1021"/>
      <c r="N380" s="1025"/>
      <c r="O380" s="1026"/>
      <c r="P380" s="1128"/>
    </row>
    <row r="381" spans="1:17" ht="16.5" x14ac:dyDescent="0.3">
      <c r="A381" s="1020"/>
      <c r="B381" s="1060">
        <v>9</v>
      </c>
      <c r="C381" s="1413" t="s">
        <v>756</v>
      </c>
      <c r="D381" s="1413"/>
      <c r="E381" s="1046" t="e">
        <f>I369*0.04</f>
        <v>#REF!</v>
      </c>
      <c r="F381" s="1047" t="e">
        <f>ROUND(E381/I369,2)</f>
        <v>#REF!</v>
      </c>
      <c r="G381" s="1048" t="str">
        <f>IF(C381=0,0,VLOOKUP(C381,Tabla1[],2,FALSE))</f>
        <v>Libra</v>
      </c>
      <c r="H381" s="1049"/>
      <c r="I381" s="1050">
        <f>IF(C381=0,0,VLOOKUP(C381,Tabla1[],3,FALSE))</f>
        <v>25</v>
      </c>
      <c r="J381" s="1051"/>
      <c r="K381" s="1157" t="e">
        <f t="shared" si="52"/>
        <v>#REF!</v>
      </c>
      <c r="L381" s="1052" t="e">
        <f t="shared" si="53"/>
        <v>#REF!</v>
      </c>
      <c r="M381" s="1021"/>
      <c r="N381" s="1025"/>
      <c r="O381" s="1026"/>
      <c r="P381" s="1128"/>
    </row>
    <row r="382" spans="1:17" ht="16.5" x14ac:dyDescent="0.3">
      <c r="A382" s="1020"/>
      <c r="B382" s="1060">
        <v>10</v>
      </c>
      <c r="C382" s="1413" t="s">
        <v>531</v>
      </c>
      <c r="D382" s="1413"/>
      <c r="E382" s="1046" t="e">
        <f>I369*2</f>
        <v>#REF!</v>
      </c>
      <c r="F382" s="1047" t="e">
        <f>ROUND(E382/I369,2)</f>
        <v>#REF!</v>
      </c>
      <c r="G382" s="1048" t="str">
        <f>IF(C382=0,0,VLOOKUP(C382,Tabla1[],2,FALSE))</f>
        <v>Saco</v>
      </c>
      <c r="H382" s="1049"/>
      <c r="I382" s="1050">
        <f>IF(C382=0,0,VLOOKUP(C382,Tabla1[],3,FALSE))</f>
        <v>80</v>
      </c>
      <c r="J382" s="1051"/>
      <c r="K382" s="1157" t="e">
        <f t="shared" si="52"/>
        <v>#REF!</v>
      </c>
      <c r="L382" s="1052" t="e">
        <f t="shared" si="53"/>
        <v>#REF!</v>
      </c>
      <c r="M382" s="1021"/>
      <c r="N382" s="1025"/>
      <c r="O382" s="1026"/>
      <c r="P382" s="1128"/>
    </row>
    <row r="383" spans="1:17" ht="16.5" x14ac:dyDescent="0.3">
      <c r="A383" s="1020"/>
      <c r="B383" s="1060">
        <v>11</v>
      </c>
      <c r="C383" s="1413" t="s">
        <v>463</v>
      </c>
      <c r="D383" s="1413"/>
      <c r="E383" s="1046">
        <v>20</v>
      </c>
      <c r="F383" s="1047" t="e">
        <f>ROUND(E383/I369,2)</f>
        <v>#REF!</v>
      </c>
      <c r="G383" s="1048" t="str">
        <f>IF(C383=0,0,VLOOKUP(C383,Tabla1[],2,FALSE))</f>
        <v>m³</v>
      </c>
      <c r="H383" s="1049"/>
      <c r="I383" s="1050">
        <f>IF(C383=0,0,VLOOKUP(C383,Tabla1[],3,FALSE))</f>
        <v>250</v>
      </c>
      <c r="J383" s="1051"/>
      <c r="K383" s="1157" t="e">
        <f t="shared" si="52"/>
        <v>#REF!</v>
      </c>
      <c r="L383" s="1052">
        <f t="shared" si="53"/>
        <v>5000</v>
      </c>
      <c r="M383" s="1021"/>
      <c r="N383" s="1025"/>
      <c r="O383" s="1026"/>
      <c r="P383" s="1128"/>
    </row>
    <row r="384" spans="1:17" ht="16.5" x14ac:dyDescent="0.3">
      <c r="A384" s="1020"/>
      <c r="B384" s="1060">
        <v>12</v>
      </c>
      <c r="C384" s="1413" t="s">
        <v>640</v>
      </c>
      <c r="D384" s="1413"/>
      <c r="E384" s="1046" t="e">
        <f>I369*5</f>
        <v>#REF!</v>
      </c>
      <c r="F384" s="1047" t="e">
        <f>ROUND(E384/I369,2)</f>
        <v>#REF!</v>
      </c>
      <c r="G384" s="1048" t="str">
        <f>IF(C384=0,0,VLOOKUP(C384,Tabla1[],2,FALSE))</f>
        <v>pt</v>
      </c>
      <c r="H384" s="1049"/>
      <c r="I384" s="1050">
        <f>IF(C384=0,0,VLOOKUP(C384,Tabla1[],3,FALSE))</f>
        <v>10</v>
      </c>
      <c r="J384" s="1051"/>
      <c r="K384" s="1157" t="e">
        <f t="shared" ref="K384:K385" si="56">+F384*I384</f>
        <v>#REF!</v>
      </c>
      <c r="L384" s="1052" t="e">
        <f t="shared" ref="L384:L385" si="57">E384*I384</f>
        <v>#REF!</v>
      </c>
      <c r="M384" s="1021"/>
      <c r="N384" s="1025"/>
      <c r="O384" s="1026"/>
      <c r="P384" s="1128"/>
    </row>
    <row r="385" spans="1:16" ht="16.5" x14ac:dyDescent="0.3">
      <c r="A385" s="1020"/>
      <c r="B385" s="1060">
        <v>13</v>
      </c>
      <c r="C385" s="1413" t="s">
        <v>482</v>
      </c>
      <c r="D385" s="1413"/>
      <c r="E385" s="1046" t="e">
        <f>I369*10</f>
        <v>#REF!</v>
      </c>
      <c r="F385" s="1047" t="e">
        <f>ROUND(E385/I369,2)</f>
        <v>#REF!</v>
      </c>
      <c r="G385" s="1048" t="str">
        <f>IF(C385=0,0,VLOOKUP(C385,Tabla1[],2,FALSE))</f>
        <v>Unidad</v>
      </c>
      <c r="H385" s="1049"/>
      <c r="I385" s="1050">
        <f>IF(C385=0,0,VLOOKUP(C385,Tabla1[],3,FALSE))</f>
        <v>7</v>
      </c>
      <c r="J385" s="1051"/>
      <c r="K385" s="1157" t="e">
        <f t="shared" si="56"/>
        <v>#REF!</v>
      </c>
      <c r="L385" s="1052" t="e">
        <f t="shared" si="57"/>
        <v>#REF!</v>
      </c>
      <c r="M385" s="1021"/>
      <c r="N385" s="1025"/>
      <c r="O385" s="1026"/>
      <c r="P385" s="1128"/>
    </row>
    <row r="386" spans="1:16" ht="16.5" x14ac:dyDescent="0.3">
      <c r="A386" s="1020"/>
      <c r="B386" s="1060">
        <v>14</v>
      </c>
      <c r="C386" s="1413" t="s">
        <v>659</v>
      </c>
      <c r="D386" s="1413"/>
      <c r="E386" s="1046">
        <v>20</v>
      </c>
      <c r="F386" s="1047" t="e">
        <f>ROUND(E386/I369,2)</f>
        <v>#REF!</v>
      </c>
      <c r="G386" s="1048" t="str">
        <f>IF(C386=0,0,VLOOKUP(C386,Tabla1[],2,FALSE))</f>
        <v>m³</v>
      </c>
      <c r="H386" s="1049"/>
      <c r="I386" s="1050">
        <f>IF(C386=0,0,VLOOKUP(C386,Tabla1[],3,FALSE))</f>
        <v>250</v>
      </c>
      <c r="J386" s="1051"/>
      <c r="K386" s="1157" t="e">
        <f t="shared" si="52"/>
        <v>#REF!</v>
      </c>
      <c r="L386" s="1052">
        <f t="shared" si="53"/>
        <v>5000</v>
      </c>
      <c r="M386" s="1021"/>
      <c r="N386" s="1025"/>
      <c r="O386" s="1026"/>
      <c r="P386" s="1128"/>
    </row>
    <row r="387" spans="1:16" ht="17.25" thickBot="1" x14ac:dyDescent="0.35">
      <c r="A387" s="1020"/>
      <c r="B387" s="1022"/>
      <c r="C387" s="1021"/>
      <c r="D387" s="1021"/>
      <c r="E387" s="1022"/>
      <c r="F387" s="1022"/>
      <c r="G387" s="1023"/>
      <c r="H387" s="1021"/>
      <c r="I387" s="1024"/>
      <c r="J387" s="1024"/>
      <c r="K387" s="1024"/>
      <c r="L387" s="1021"/>
      <c r="M387" s="1021"/>
      <c r="N387" s="1025"/>
      <c r="O387" s="1026"/>
      <c r="P387" s="1128"/>
    </row>
    <row r="388" spans="1:16" ht="17.25" thickBot="1" x14ac:dyDescent="0.35">
      <c r="A388" s="1020"/>
      <c r="B388" s="1022"/>
      <c r="C388" s="1021"/>
      <c r="D388" s="1021"/>
      <c r="E388" s="1022"/>
      <c r="F388" s="1408" t="s">
        <v>344</v>
      </c>
      <c r="G388" s="1409"/>
      <c r="H388" s="1409"/>
      <c r="I388" s="1410"/>
      <c r="J388" s="1024"/>
      <c r="K388" s="1158" t="e">
        <f>+SUM(K373:K386)</f>
        <v>#REF!</v>
      </c>
      <c r="L388" s="1055" t="e">
        <f>+SUM(L373:L386)</f>
        <v>#REF!</v>
      </c>
      <c r="M388" s="1021"/>
      <c r="N388" s="1025"/>
      <c r="O388" s="1026"/>
      <c r="P388" s="1128"/>
    </row>
    <row r="389" spans="1:16" ht="17.25" thickBot="1" x14ac:dyDescent="0.35">
      <c r="A389" s="1020"/>
      <c r="B389" s="1022"/>
      <c r="C389" s="1021"/>
      <c r="D389" s="1021"/>
      <c r="E389" s="1022"/>
      <c r="F389" s="1022"/>
      <c r="G389" s="1023"/>
      <c r="H389" s="1021"/>
      <c r="I389" s="1024"/>
      <c r="J389" s="1024"/>
      <c r="K389" s="1024"/>
      <c r="L389" s="1021"/>
      <c r="M389" s="1021"/>
      <c r="N389" s="1025"/>
      <c r="O389" s="1026"/>
      <c r="P389" s="1128"/>
    </row>
    <row r="390" spans="1:16" ht="17.25" thickBot="1" x14ac:dyDescent="0.35">
      <c r="A390" s="1020"/>
      <c r="B390" s="1389" t="s">
        <v>382</v>
      </c>
      <c r="C390" s="1390"/>
      <c r="D390" s="1390"/>
      <c r="E390" s="1390"/>
      <c r="F390" s="1390"/>
      <c r="G390" s="1391"/>
      <c r="H390" s="1021"/>
      <c r="I390" s="1024"/>
      <c r="J390" s="1024"/>
      <c r="K390" s="1024"/>
      <c r="L390" s="1021"/>
      <c r="M390" s="1021"/>
      <c r="N390" s="1025"/>
      <c r="O390" s="1026"/>
      <c r="P390" s="1128"/>
    </row>
    <row r="391" spans="1:16" ht="16.5" x14ac:dyDescent="0.3">
      <c r="A391" s="1020"/>
      <c r="B391" s="1056" t="s">
        <v>49</v>
      </c>
      <c r="C391" s="1392" t="s">
        <v>341</v>
      </c>
      <c r="D391" s="1393"/>
      <c r="E391" s="1041" t="s">
        <v>380</v>
      </c>
      <c r="F391" s="1056" t="s">
        <v>25</v>
      </c>
      <c r="G391" s="1043" t="s">
        <v>24</v>
      </c>
      <c r="H391" s="1038"/>
      <c r="I391" s="1039" t="s">
        <v>342</v>
      </c>
      <c r="J391" s="1040"/>
      <c r="K391" s="1039" t="s">
        <v>27</v>
      </c>
      <c r="L391" s="1045" t="s">
        <v>381</v>
      </c>
      <c r="M391" s="1021"/>
      <c r="N391" s="1025"/>
      <c r="O391" s="1026"/>
      <c r="P391" s="1128"/>
    </row>
    <row r="392" spans="1:16" ht="16.5" x14ac:dyDescent="0.3">
      <c r="A392" s="1020"/>
      <c r="B392" s="1060"/>
      <c r="C392" s="1382"/>
      <c r="D392" s="1383"/>
      <c r="E392" s="1046"/>
      <c r="F392" s="1047"/>
      <c r="G392" s="1048"/>
      <c r="H392" s="1049"/>
      <c r="I392" s="1050">
        <f>IF(C392=0,0,VLOOKUP(C392,Tabla3[],3,FALSE))</f>
        <v>0</v>
      </c>
      <c r="J392" s="1024"/>
      <c r="K392" s="1157">
        <f>+F392*I392</f>
        <v>0</v>
      </c>
      <c r="L392" s="1052">
        <f>E392*I392</f>
        <v>0</v>
      </c>
      <c r="M392" s="1021"/>
      <c r="N392" s="1025"/>
      <c r="O392" s="1026"/>
      <c r="P392" s="1128"/>
    </row>
    <row r="393" spans="1:16" ht="16.5" x14ac:dyDescent="0.3">
      <c r="A393" s="1020"/>
      <c r="B393" s="1060"/>
      <c r="C393" s="1382"/>
      <c r="D393" s="1383"/>
      <c r="E393" s="1057"/>
      <c r="F393" s="1053"/>
      <c r="G393" s="1054"/>
      <c r="H393" s="1021"/>
      <c r="I393" s="1050">
        <f>IF(C393=0,0,VLOOKUP(C393,Tabla3[],3,FALSE))</f>
        <v>0</v>
      </c>
      <c r="J393" s="1024"/>
      <c r="K393" s="1157">
        <f t="shared" ref="K393:K395" si="58">+F393*I393</f>
        <v>0</v>
      </c>
      <c r="L393" s="1052">
        <f t="shared" ref="L393:L395" si="59">E393*I393</f>
        <v>0</v>
      </c>
      <c r="M393" s="1021"/>
      <c r="N393" s="1025"/>
      <c r="O393" s="1026"/>
      <c r="P393" s="1128"/>
    </row>
    <row r="394" spans="1:16" ht="16.5" x14ac:dyDescent="0.3">
      <c r="A394" s="1020"/>
      <c r="B394" s="1060"/>
      <c r="C394" s="1382"/>
      <c r="D394" s="1383"/>
      <c r="E394" s="1057"/>
      <c r="F394" s="1053"/>
      <c r="G394" s="1054"/>
      <c r="H394" s="1021"/>
      <c r="I394" s="1050">
        <f>IF(C394=0,0,VLOOKUP(C394,Tabla3[],3,FALSE))</f>
        <v>0</v>
      </c>
      <c r="J394" s="1024"/>
      <c r="K394" s="1157">
        <f t="shared" si="58"/>
        <v>0</v>
      </c>
      <c r="L394" s="1052">
        <f t="shared" si="59"/>
        <v>0</v>
      </c>
      <c r="M394" s="1021"/>
      <c r="N394" s="1025"/>
      <c r="O394" s="1026"/>
      <c r="P394" s="1128"/>
    </row>
    <row r="395" spans="1:16" ht="16.5" x14ac:dyDescent="0.3">
      <c r="A395" s="1020"/>
      <c r="B395" s="1060"/>
      <c r="C395" s="1384"/>
      <c r="D395" s="1385"/>
      <c r="E395" s="1057"/>
      <c r="F395" s="1053"/>
      <c r="G395" s="1054"/>
      <c r="H395" s="1021"/>
      <c r="I395" s="1050">
        <f>IF(C395=0,0,VLOOKUP(C395,Tabla3[],3,FALSE))</f>
        <v>0</v>
      </c>
      <c r="J395" s="1024"/>
      <c r="K395" s="1157">
        <f t="shared" si="58"/>
        <v>0</v>
      </c>
      <c r="L395" s="1052">
        <f t="shared" si="59"/>
        <v>0</v>
      </c>
      <c r="M395" s="1021"/>
      <c r="N395" s="1025"/>
      <c r="O395" s="1026"/>
      <c r="P395" s="1128"/>
    </row>
    <row r="396" spans="1:16" ht="17.25" thickBot="1" x14ac:dyDescent="0.35">
      <c r="A396" s="1020"/>
      <c r="B396" s="1022"/>
      <c r="C396" s="1021"/>
      <c r="D396" s="1021"/>
      <c r="E396" s="1022"/>
      <c r="F396" s="1022"/>
      <c r="G396" s="1023"/>
      <c r="H396" s="1021"/>
      <c r="I396" s="1024"/>
      <c r="J396" s="1024"/>
      <c r="K396" s="1024"/>
      <c r="L396" s="1021"/>
      <c r="M396" s="1021"/>
      <c r="N396" s="1025"/>
      <c r="O396" s="1026"/>
      <c r="P396" s="1128"/>
    </row>
    <row r="397" spans="1:16" ht="17.25" thickBot="1" x14ac:dyDescent="0.35">
      <c r="A397" s="1020"/>
      <c r="B397" s="1022"/>
      <c r="C397" s="1021"/>
      <c r="D397" s="1021"/>
      <c r="E397" s="1022"/>
      <c r="F397" s="1408" t="s">
        <v>387</v>
      </c>
      <c r="G397" s="1409"/>
      <c r="H397" s="1409"/>
      <c r="I397" s="1410"/>
      <c r="J397" s="1024"/>
      <c r="K397" s="1158">
        <f>+SUM(K392:K395)</f>
        <v>0</v>
      </c>
      <c r="L397" s="1055">
        <f>+SUM(L392:L395)</f>
        <v>0</v>
      </c>
      <c r="M397" s="1021"/>
      <c r="N397" s="1025"/>
      <c r="O397" s="1026"/>
      <c r="P397" s="1128"/>
    </row>
    <row r="398" spans="1:16" ht="17.25" thickBot="1" x14ac:dyDescent="0.35">
      <c r="A398" s="1020"/>
      <c r="B398" s="1022"/>
      <c r="C398" s="1021"/>
      <c r="D398" s="1021"/>
      <c r="E398" s="1022"/>
      <c r="F398" s="1022"/>
      <c r="G398" s="1023"/>
      <c r="H398" s="1021"/>
      <c r="I398" s="1024"/>
      <c r="J398" s="1024"/>
      <c r="K398" s="1024"/>
      <c r="L398" s="1021"/>
      <c r="M398" s="1021"/>
      <c r="N398" s="1025"/>
      <c r="O398" s="1026"/>
      <c r="P398" s="1128"/>
    </row>
    <row r="399" spans="1:16" ht="17.25" thickBot="1" x14ac:dyDescent="0.35">
      <c r="A399" s="1020"/>
      <c r="B399" s="1389" t="s">
        <v>345</v>
      </c>
      <c r="C399" s="1390"/>
      <c r="D399" s="1390"/>
      <c r="E399" s="1390"/>
      <c r="F399" s="1390"/>
      <c r="G399" s="1391"/>
      <c r="H399" s="1021"/>
      <c r="I399" s="1024"/>
      <c r="J399" s="1024"/>
      <c r="K399" s="1024"/>
      <c r="L399" s="1021"/>
      <c r="M399" s="1021"/>
      <c r="N399" s="1025"/>
      <c r="O399" s="1026"/>
      <c r="P399" s="1128"/>
    </row>
    <row r="400" spans="1:16" ht="16.5" x14ac:dyDescent="0.3">
      <c r="A400" s="1020"/>
      <c r="B400" s="1056" t="s">
        <v>49</v>
      </c>
      <c r="C400" s="1392" t="s">
        <v>341</v>
      </c>
      <c r="D400" s="1393"/>
      <c r="E400" s="1041" t="s">
        <v>380</v>
      </c>
      <c r="F400" s="1056" t="s">
        <v>25</v>
      </c>
      <c r="G400" s="1043" t="s">
        <v>24</v>
      </c>
      <c r="H400" s="1038"/>
      <c r="I400" s="1039" t="s">
        <v>342</v>
      </c>
      <c r="J400" s="1040"/>
      <c r="K400" s="1039" t="s">
        <v>27</v>
      </c>
      <c r="L400" s="1045" t="s">
        <v>381</v>
      </c>
      <c r="M400" s="1021"/>
      <c r="N400" s="1025"/>
      <c r="O400" s="1026"/>
      <c r="P400" s="1128"/>
    </row>
    <row r="401" spans="1:16" ht="16.5" x14ac:dyDescent="0.3">
      <c r="A401" s="1020"/>
      <c r="B401" s="1060">
        <v>1</v>
      </c>
      <c r="C401" s="1411" t="s">
        <v>410</v>
      </c>
      <c r="D401" s="1411"/>
      <c r="E401" s="1046" t="e">
        <f>I369</f>
        <v>#REF!</v>
      </c>
      <c r="F401" s="1047" t="e">
        <f>ROUND(E401/I369,2)</f>
        <v>#REF!</v>
      </c>
      <c r="G401" s="1048" t="str">
        <f>IF(C401=0,0,VLOOKUP(C401,Tabla2[],2,FALSE))</f>
        <v>Unidad</v>
      </c>
      <c r="H401" s="1049"/>
      <c r="I401" s="1050">
        <f>IF(C401=0,0,VLOOKUP(C401,Tabla2[],3,FALSE))</f>
        <v>75</v>
      </c>
      <c r="J401" s="1024"/>
      <c r="K401" s="1157" t="e">
        <f>+F401*I401</f>
        <v>#REF!</v>
      </c>
      <c r="L401" s="1052" t="e">
        <f>E401*I401</f>
        <v>#REF!</v>
      </c>
      <c r="M401" s="1021"/>
      <c r="N401" s="1025"/>
      <c r="O401" s="1026"/>
      <c r="P401" s="1128"/>
    </row>
    <row r="402" spans="1:16" ht="16.5" x14ac:dyDescent="0.3">
      <c r="A402" s="1020"/>
      <c r="B402" s="1060">
        <v>2</v>
      </c>
      <c r="C402" s="1411" t="s">
        <v>413</v>
      </c>
      <c r="D402" s="1411"/>
      <c r="E402" s="1046" t="e">
        <f>I369*1.16</f>
        <v>#REF!</v>
      </c>
      <c r="F402" s="1047" t="e">
        <f>ROUND(E402/I369,2)</f>
        <v>#REF!</v>
      </c>
      <c r="G402" s="1048" t="str">
        <f>IF(C402=0,0,VLOOKUP(C402,Tabla2[],2,FALSE))</f>
        <v>ml</v>
      </c>
      <c r="H402" s="1049"/>
      <c r="I402" s="1050">
        <f>IF(C402=0,0,VLOOKUP(C402,Tabla2[],3,FALSE))</f>
        <v>50</v>
      </c>
      <c r="J402" s="1024"/>
      <c r="K402" s="1157" t="e">
        <f>+F402*I402</f>
        <v>#REF!</v>
      </c>
      <c r="L402" s="1052" t="e">
        <f>E402*I402</f>
        <v>#REF!</v>
      </c>
      <c r="M402" s="1021"/>
      <c r="N402" s="1025"/>
      <c r="O402" s="1026"/>
      <c r="P402" s="1128"/>
    </row>
    <row r="403" spans="1:16" ht="16.5" x14ac:dyDescent="0.3">
      <c r="A403" s="1020"/>
      <c r="B403" s="1060">
        <v>3</v>
      </c>
      <c r="C403" s="1411" t="s">
        <v>813</v>
      </c>
      <c r="D403" s="1411"/>
      <c r="E403" s="1046">
        <v>136</v>
      </c>
      <c r="F403" s="1047" t="e">
        <f>ROUND(E403/I369,2)</f>
        <v>#REF!</v>
      </c>
      <c r="G403" s="1048" t="str">
        <f>IF(C403=0,0,VLOOKUP(C403,Tabla2[],2,FALSE))</f>
        <v>m²</v>
      </c>
      <c r="H403" s="1049"/>
      <c r="I403" s="1050">
        <f>IF(C403=0,0,VLOOKUP(C403,Tabla2[],3,FALSE))</f>
        <v>90</v>
      </c>
      <c r="J403" s="1024"/>
      <c r="K403" s="1157" t="e">
        <f>+F403*I403</f>
        <v>#REF!</v>
      </c>
      <c r="L403" s="1052">
        <f>E403*I403</f>
        <v>12240</v>
      </c>
      <c r="M403" s="1021"/>
      <c r="N403" s="1025"/>
      <c r="O403" s="1026"/>
      <c r="P403" s="1128"/>
    </row>
    <row r="404" spans="1:16" ht="16.5" x14ac:dyDescent="0.3">
      <c r="A404" s="1020"/>
      <c r="B404" s="1060">
        <v>4</v>
      </c>
      <c r="C404" s="1411" t="s">
        <v>419</v>
      </c>
      <c r="D404" s="1411"/>
      <c r="E404" s="1046" t="e">
        <f>I369*1.96</f>
        <v>#REF!</v>
      </c>
      <c r="F404" s="1047" t="e">
        <f>ROUND(E404/I369,2)</f>
        <v>#REF!</v>
      </c>
      <c r="G404" s="1048" t="str">
        <f>IF(C404=0,0,VLOOKUP(C404,Tabla2[],2,FALSE))</f>
        <v>ml</v>
      </c>
      <c r="H404" s="1049"/>
      <c r="I404" s="1050">
        <f>IF(C404=0,0,VLOOKUP(C404,Tabla2[],3,FALSE))</f>
        <v>25</v>
      </c>
      <c r="J404" s="1024"/>
      <c r="K404" s="1157" t="e">
        <f>+F404*I404</f>
        <v>#REF!</v>
      </c>
      <c r="L404" s="1052" t="e">
        <f>E404*I404</f>
        <v>#REF!</v>
      </c>
      <c r="M404" s="1021"/>
      <c r="N404" s="1025"/>
      <c r="O404" s="1026"/>
      <c r="P404" s="1128"/>
    </row>
    <row r="405" spans="1:16" ht="16.5" x14ac:dyDescent="0.3">
      <c r="A405" s="1020"/>
      <c r="B405" s="1060">
        <v>5</v>
      </c>
      <c r="C405" s="1411" t="s">
        <v>784</v>
      </c>
      <c r="D405" s="1411"/>
      <c r="E405" s="1046" t="e">
        <f>I369</f>
        <v>#REF!</v>
      </c>
      <c r="F405" s="1047" t="e">
        <f>ROUND(E405/I369,2)</f>
        <v>#REF!</v>
      </c>
      <c r="G405" s="1048" t="str">
        <f>IF(C405=0,0,VLOOKUP(C405,Tabla2[],2,FALSE))</f>
        <v>ml</v>
      </c>
      <c r="H405" s="1049"/>
      <c r="I405" s="1050">
        <f>IF(C405=0,0,VLOOKUP(C405,Tabla2[],3,FALSE))</f>
        <v>510.5</v>
      </c>
      <c r="J405" s="1024"/>
      <c r="K405" s="1157" t="e">
        <f>+F405*I405</f>
        <v>#REF!</v>
      </c>
      <c r="L405" s="1052" t="e">
        <f>E405*I405</f>
        <v>#REF!</v>
      </c>
      <c r="M405" s="1021"/>
      <c r="N405" s="1025"/>
      <c r="O405" s="1026"/>
      <c r="P405" s="1128"/>
    </row>
    <row r="406" spans="1:16" ht="16.5" x14ac:dyDescent="0.3">
      <c r="A406" s="1020"/>
      <c r="B406" s="1060"/>
      <c r="C406" s="1412"/>
      <c r="D406" s="1412"/>
      <c r="E406" s="1046"/>
      <c r="F406" s="1053"/>
      <c r="G406" s="1048"/>
      <c r="H406" s="1021"/>
      <c r="I406" s="1050">
        <f>IF(C406=0,0,VLOOKUP(C406,Tabla2[],3,FALSE))</f>
        <v>0</v>
      </c>
      <c r="J406" s="1024"/>
      <c r="K406" s="1157">
        <f t="shared" ref="K406" si="60">+F406*I406</f>
        <v>0</v>
      </c>
      <c r="L406" s="1052">
        <f t="shared" ref="L406" si="61">E406*I406</f>
        <v>0</v>
      </c>
      <c r="M406" s="1021"/>
      <c r="N406" s="1025"/>
      <c r="O406" s="1026"/>
      <c r="P406" s="1128"/>
    </row>
    <row r="407" spans="1:16" ht="17.25" thickBot="1" x14ac:dyDescent="0.35">
      <c r="A407" s="1020"/>
      <c r="B407" s="1022"/>
      <c r="C407" s="1021"/>
      <c r="D407" s="1021"/>
      <c r="E407" s="1022"/>
      <c r="F407" s="1022"/>
      <c r="G407" s="1023"/>
      <c r="H407" s="1021"/>
      <c r="I407" s="1024"/>
      <c r="J407" s="1024"/>
      <c r="K407" s="1024"/>
      <c r="L407" s="1021"/>
      <c r="M407" s="1021"/>
      <c r="N407" s="1025"/>
      <c r="O407" s="1026"/>
      <c r="P407" s="1128"/>
    </row>
    <row r="408" spans="1:16" ht="17.25" thickBot="1" x14ac:dyDescent="0.35">
      <c r="A408" s="1020"/>
      <c r="B408" s="1022"/>
      <c r="C408" s="1021"/>
      <c r="D408" s="1021"/>
      <c r="E408" s="1022"/>
      <c r="F408" s="1408" t="s">
        <v>346</v>
      </c>
      <c r="G408" s="1409"/>
      <c r="H408" s="1409"/>
      <c r="I408" s="1410"/>
      <c r="J408" s="1024"/>
      <c r="K408" s="1158" t="e">
        <f>+SUM(K401:K406)</f>
        <v>#REF!</v>
      </c>
      <c r="L408" s="1055" t="e">
        <f>+SUM(L401:L406)</f>
        <v>#REF!</v>
      </c>
      <c r="M408" s="1021"/>
      <c r="N408" s="1025"/>
      <c r="O408" s="1026"/>
      <c r="P408" s="1128"/>
    </row>
    <row r="409" spans="1:16" ht="16.5" x14ac:dyDescent="0.3">
      <c r="A409" s="1020"/>
      <c r="B409" s="1022"/>
      <c r="C409" s="1021"/>
      <c r="D409" s="1021"/>
      <c r="E409" s="1022"/>
      <c r="F409" s="1022"/>
      <c r="G409" s="1023"/>
      <c r="H409" s="1021"/>
      <c r="I409" s="1024"/>
      <c r="J409" s="1024"/>
      <c r="K409" s="1024"/>
      <c r="L409" s="1021"/>
      <c r="M409" s="1021"/>
      <c r="N409" s="1025"/>
      <c r="O409" s="1026"/>
      <c r="P409" s="1128"/>
    </row>
    <row r="410" spans="1:16" ht="15" customHeight="1" thickBot="1" x14ac:dyDescent="0.35">
      <c r="A410" s="1020"/>
      <c r="B410" s="1022"/>
      <c r="C410" s="1021"/>
      <c r="D410" s="1021"/>
      <c r="E410" s="1022"/>
      <c r="F410" s="1022"/>
      <c r="G410" s="1023"/>
      <c r="H410" s="1021"/>
      <c r="I410" s="1024"/>
      <c r="J410" s="1024"/>
      <c r="K410" s="1024"/>
      <c r="L410" s="1021"/>
      <c r="M410" s="1021"/>
      <c r="N410" s="1025"/>
      <c r="O410" s="1026"/>
      <c r="P410" s="1128"/>
    </row>
    <row r="411" spans="1:16" ht="17.25" thickBot="1" x14ac:dyDescent="0.35">
      <c r="A411" s="1020"/>
      <c r="B411" s="1022"/>
      <c r="C411" s="1021"/>
      <c r="D411" s="1021"/>
      <c r="E411" s="1022"/>
      <c r="F411" s="1408" t="s">
        <v>388</v>
      </c>
      <c r="G411" s="1409"/>
      <c r="H411" s="1409"/>
      <c r="I411" s="1410"/>
      <c r="J411" s="1024"/>
      <c r="K411" s="1158" t="e">
        <f>(+K388+K397+K408)</f>
        <v>#REF!</v>
      </c>
      <c r="L411" s="1055" t="e">
        <f>(+L388+L397+L408)</f>
        <v>#REF!</v>
      </c>
      <c r="M411" s="1021"/>
      <c r="N411" s="1065"/>
      <c r="O411" s="1066"/>
      <c r="P411" s="1130"/>
    </row>
    <row r="412" spans="1:16" ht="7.5" customHeight="1" thickBot="1" x14ac:dyDescent="0.35">
      <c r="A412" s="1020"/>
      <c r="B412" s="1022"/>
      <c r="C412" s="1021"/>
      <c r="D412" s="1021"/>
      <c r="E412" s="1022"/>
      <c r="F412" s="1022"/>
      <c r="G412" s="1023"/>
      <c r="H412" s="1021"/>
      <c r="I412" s="1024"/>
      <c r="J412" s="1024"/>
      <c r="K412" s="1024"/>
      <c r="L412" s="1021"/>
      <c r="M412" s="1021"/>
      <c r="N412" s="1065"/>
      <c r="O412" s="1067"/>
      <c r="P412" s="1130"/>
    </row>
    <row r="413" spans="1:16" ht="17.25" thickBot="1" x14ac:dyDescent="0.35">
      <c r="A413" s="1020"/>
      <c r="B413" s="1022"/>
      <c r="C413" s="1021"/>
      <c r="D413" s="1021"/>
      <c r="E413" s="1022"/>
      <c r="F413" s="1408" t="s">
        <v>384</v>
      </c>
      <c r="G413" s="1409"/>
      <c r="H413" s="1409"/>
      <c r="I413" s="1410"/>
      <c r="J413" s="1024"/>
      <c r="K413" s="1158" t="e">
        <f>K411*$N$2</f>
        <v>#REF!</v>
      </c>
      <c r="L413" s="1055" t="e">
        <f>L411*$N$2</f>
        <v>#REF!</v>
      </c>
      <c r="M413" s="1021"/>
      <c r="N413" s="1025"/>
      <c r="O413" s="1026"/>
      <c r="P413" s="1128"/>
    </row>
    <row r="414" spans="1:16" ht="7.5" customHeight="1" thickBot="1" x14ac:dyDescent="0.35">
      <c r="A414" s="1020"/>
      <c r="B414" s="1022"/>
      <c r="C414" s="1021"/>
      <c r="D414" s="1021"/>
      <c r="E414" s="1022"/>
      <c r="F414" s="1022"/>
      <c r="G414" s="1023"/>
      <c r="H414" s="1021"/>
      <c r="I414" s="1024"/>
      <c r="J414" s="1024"/>
      <c r="K414" s="1024"/>
      <c r="L414" s="1021"/>
      <c r="M414" s="1021"/>
      <c r="N414" s="1025"/>
      <c r="O414" s="1026"/>
      <c r="P414" s="1128"/>
    </row>
    <row r="415" spans="1:16" ht="17.25" thickBot="1" x14ac:dyDescent="0.35">
      <c r="A415" s="1020"/>
      <c r="B415" s="1022"/>
      <c r="C415" s="1021"/>
      <c r="D415" s="1021"/>
      <c r="E415" s="1022"/>
      <c r="F415" s="1408" t="s">
        <v>385</v>
      </c>
      <c r="G415" s="1409"/>
      <c r="H415" s="1409"/>
      <c r="I415" s="1410"/>
      <c r="J415" s="1024"/>
      <c r="K415" s="1158" t="e">
        <f>+K411+K413</f>
        <v>#REF!</v>
      </c>
      <c r="L415" s="1055" t="e">
        <f>+L411+L413</f>
        <v>#REF!</v>
      </c>
      <c r="M415" s="1021"/>
      <c r="N415" s="1025"/>
      <c r="O415" s="1026"/>
      <c r="P415" s="1128"/>
    </row>
    <row r="416" spans="1:16" ht="17.25" thickBot="1" x14ac:dyDescent="0.35">
      <c r="A416" s="1020"/>
      <c r="B416" s="1022"/>
      <c r="C416" s="1021"/>
      <c r="D416" s="1021"/>
      <c r="E416" s="1022"/>
      <c r="F416" s="1061"/>
      <c r="G416" s="1062"/>
      <c r="H416" s="1063"/>
      <c r="I416" s="1064"/>
      <c r="J416" s="1024"/>
      <c r="K416" s="1159"/>
      <c r="L416" s="1068" t="e">
        <f>L415/I369</f>
        <v>#REF!</v>
      </c>
      <c r="M416" s="1069" t="e">
        <f>(K415-L416)*I369</f>
        <v>#REF!</v>
      </c>
      <c r="N416" s="1025"/>
      <c r="O416" s="1026"/>
      <c r="P416" s="1128"/>
    </row>
    <row r="417" spans="1:17" ht="16.5" x14ac:dyDescent="0.3">
      <c r="A417" s="1020"/>
      <c r="B417" s="1022"/>
      <c r="C417" s="1021"/>
      <c r="D417" s="1021"/>
      <c r="E417" s="1022"/>
      <c r="F417" s="1061"/>
      <c r="G417" s="1062"/>
      <c r="H417" s="1063"/>
      <c r="I417" s="1064"/>
      <c r="J417" s="1024"/>
      <c r="K417" s="1160"/>
      <c r="L417" s="1070"/>
      <c r="M417" s="1071"/>
      <c r="N417" s="1072"/>
      <c r="O417" s="1026"/>
      <c r="P417" s="1128"/>
    </row>
    <row r="418" spans="1:17" ht="16.5" x14ac:dyDescent="0.3">
      <c r="A418" s="1020"/>
      <c r="B418" s="1106"/>
      <c r="C418" s="1122"/>
      <c r="D418" s="1122"/>
      <c r="E418" s="1022"/>
      <c r="F418" s="1022"/>
      <c r="G418" s="1023"/>
      <c r="H418" s="1021"/>
      <c r="I418" s="1024"/>
      <c r="J418" s="1024"/>
      <c r="K418" s="1024"/>
      <c r="L418" s="1021"/>
      <c r="M418" s="1021"/>
      <c r="N418" s="1025"/>
      <c r="O418" s="1026"/>
      <c r="P418" s="1128"/>
    </row>
    <row r="419" spans="1:17" ht="16.5" x14ac:dyDescent="0.3">
      <c r="A419" s="1020"/>
      <c r="B419" s="1105" t="s">
        <v>379</v>
      </c>
      <c r="C419" s="1038"/>
      <c r="D419" s="1414" t="s">
        <v>341</v>
      </c>
      <c r="E419" s="1414"/>
      <c r="F419" s="1414"/>
      <c r="G419" s="1414"/>
      <c r="H419" s="1038"/>
      <c r="I419" s="1039" t="s">
        <v>25</v>
      </c>
      <c r="J419" s="1040"/>
      <c r="K419" s="1039" t="s">
        <v>24</v>
      </c>
      <c r="L419" s="1021"/>
      <c r="M419" s="1021"/>
      <c r="N419" s="1025"/>
      <c r="O419" s="1026"/>
      <c r="P419" s="1128"/>
    </row>
    <row r="420" spans="1:17" s="1037" customFormat="1" ht="30.75" customHeight="1" x14ac:dyDescent="0.25">
      <c r="A420" s="1033"/>
      <c r="B420" s="1074">
        <f>'(01)A. TRABAJO EXTRA.'!B36</f>
        <v>0</v>
      </c>
      <c r="C420" s="1034"/>
      <c r="D420" s="1428" t="str">
        <f>'(01)A. TRABAJO EXTRA.'!C36</f>
        <v>COLUMNA (0.15m x 0.20m + 6 NO. 3 + EST NO. 2 @ 0.10m)</v>
      </c>
      <c r="E420" s="1429"/>
      <c r="F420" s="1429"/>
      <c r="G420" s="1429"/>
      <c r="H420" s="1075"/>
      <c r="I420" s="1074">
        <f>'(01)A. TRABAJO EXTRA.'!G36</f>
        <v>30</v>
      </c>
      <c r="J420" s="1076"/>
      <c r="K420" s="1155" t="str">
        <f>'(01)A. TRABAJO EXTRA.'!F36</f>
        <v>ml</v>
      </c>
      <c r="L420" s="1034"/>
      <c r="M420" s="1034"/>
      <c r="N420" s="1035"/>
      <c r="O420" s="1036"/>
      <c r="P420" s="1129"/>
      <c r="Q420" s="1132"/>
    </row>
    <row r="421" spans="1:17" ht="17.25" thickBot="1" x14ac:dyDescent="0.35">
      <c r="A421" s="1020"/>
      <c r="B421" s="1022"/>
      <c r="C421" s="1021"/>
      <c r="D421" s="1021"/>
      <c r="E421" s="1022"/>
      <c r="F421" s="1022"/>
      <c r="G421" s="1023"/>
      <c r="H421" s="1021"/>
      <c r="I421" s="1024"/>
      <c r="J421" s="1024"/>
      <c r="K421" s="1024"/>
      <c r="L421" s="1021"/>
      <c r="M421" s="1021"/>
      <c r="N421" s="1025"/>
      <c r="O421" s="1026"/>
      <c r="P421" s="1128"/>
    </row>
    <row r="422" spans="1:17" ht="17.25" thickBot="1" x14ac:dyDescent="0.35">
      <c r="A422" s="1020"/>
      <c r="B422" s="1389" t="s">
        <v>343</v>
      </c>
      <c r="C422" s="1390"/>
      <c r="D422" s="1390"/>
      <c r="E422" s="1390"/>
      <c r="F422" s="1390"/>
      <c r="G422" s="1391"/>
      <c r="H422" s="1021"/>
      <c r="I422" s="1024"/>
      <c r="J422" s="1024"/>
      <c r="K422" s="1024"/>
      <c r="L422" s="1021"/>
      <c r="M422" s="1021"/>
      <c r="N422" s="1025"/>
      <c r="O422" s="1026"/>
      <c r="P422" s="1128"/>
    </row>
    <row r="423" spans="1:17" ht="16.5" x14ac:dyDescent="0.3">
      <c r="A423" s="1020"/>
      <c r="B423" s="1042" t="s">
        <v>49</v>
      </c>
      <c r="C423" s="1406" t="s">
        <v>341</v>
      </c>
      <c r="D423" s="1407"/>
      <c r="E423" s="1041" t="s">
        <v>380</v>
      </c>
      <c r="F423" s="1042" t="s">
        <v>25</v>
      </c>
      <c r="G423" s="1043" t="s">
        <v>24</v>
      </c>
      <c r="H423" s="1044"/>
      <c r="I423" s="1039" t="s">
        <v>342</v>
      </c>
      <c r="J423" s="1040"/>
      <c r="K423" s="1156" t="s">
        <v>27</v>
      </c>
      <c r="L423" s="1045" t="s">
        <v>381</v>
      </c>
      <c r="M423" s="1021"/>
      <c r="N423" s="1025"/>
      <c r="O423" s="1026"/>
      <c r="P423" s="1128"/>
    </row>
    <row r="424" spans="1:17" ht="16.5" x14ac:dyDescent="0.3">
      <c r="A424" s="1020"/>
      <c r="B424" s="1060">
        <v>1</v>
      </c>
      <c r="C424" s="1123" t="s">
        <v>777</v>
      </c>
      <c r="D424" s="1123"/>
      <c r="E424" s="1046">
        <f>I420*0.5</f>
        <v>15</v>
      </c>
      <c r="F424" s="1047">
        <f>ROUND(E424/I420,2)</f>
        <v>0.5</v>
      </c>
      <c r="G424" s="1048" t="str">
        <f>IF(C424=0,0,VLOOKUP(C424,Tabla1[],2,FALSE))</f>
        <v>Libra</v>
      </c>
      <c r="H424" s="1049"/>
      <c r="I424" s="1050">
        <f>IF(C424=0,0,VLOOKUP(C424,Tabla1[],3,FALSE))</f>
        <v>15</v>
      </c>
      <c r="J424" s="1051"/>
      <c r="K424" s="1157">
        <f>+F424*I424</f>
        <v>7.5</v>
      </c>
      <c r="L424" s="1052">
        <f>E424*I424</f>
        <v>225</v>
      </c>
      <c r="M424" s="1021"/>
      <c r="N424" s="1025"/>
      <c r="O424" s="1026"/>
      <c r="P424" s="1128"/>
    </row>
    <row r="425" spans="1:17" ht="16.5" x14ac:dyDescent="0.3">
      <c r="A425" s="1020"/>
      <c r="B425" s="1060">
        <v>2</v>
      </c>
      <c r="C425" s="1124" t="s">
        <v>661</v>
      </c>
      <c r="D425" s="1124"/>
      <c r="E425" s="1046">
        <f>I420*0.1</f>
        <v>3</v>
      </c>
      <c r="F425" s="1047">
        <f>ROUND(E425/I420,2)</f>
        <v>0.1</v>
      </c>
      <c r="G425" s="1048" t="str">
        <f>IF(C425=0,0,VLOOKUP(C425,Tabla1[],2,FALSE))</f>
        <v>Galón</v>
      </c>
      <c r="H425" s="1049"/>
      <c r="I425" s="1050">
        <f>IF(C425=0,0,VLOOKUP(C425,Tabla1[],3,FALSE))</f>
        <v>200</v>
      </c>
      <c r="J425" s="1051"/>
      <c r="K425" s="1157">
        <f t="shared" ref="K425:K436" si="62">+F425*I425</f>
        <v>20</v>
      </c>
      <c r="L425" s="1052">
        <f t="shared" ref="L425:L436" si="63">E425*I425</f>
        <v>600</v>
      </c>
      <c r="M425" s="1021"/>
      <c r="N425" s="1025"/>
      <c r="O425" s="1026"/>
      <c r="P425" s="1128"/>
    </row>
    <row r="426" spans="1:17" ht="16.5" x14ac:dyDescent="0.3">
      <c r="A426" s="1020"/>
      <c r="B426" s="1060">
        <v>3</v>
      </c>
      <c r="C426" s="1124" t="s">
        <v>711</v>
      </c>
      <c r="D426" s="1124"/>
      <c r="E426" s="1046">
        <f>E425</f>
        <v>3</v>
      </c>
      <c r="F426" s="1047">
        <f>ROUND(E426/I420,2)</f>
        <v>0.1</v>
      </c>
      <c r="G426" s="1048" t="str">
        <f>IF(C426=0,0,VLOOKUP(C426,Tabla1[],2,FALSE))</f>
        <v>Galón</v>
      </c>
      <c r="H426" s="1049"/>
      <c r="I426" s="1050">
        <f>IF(C426=0,0,VLOOKUP(C426,Tabla1[],3,FALSE))</f>
        <v>50</v>
      </c>
      <c r="J426" s="1051"/>
      <c r="K426" s="1157">
        <f t="shared" si="62"/>
        <v>5</v>
      </c>
      <c r="L426" s="1052">
        <f t="shared" si="63"/>
        <v>150</v>
      </c>
      <c r="M426" s="1021"/>
      <c r="N426" s="1025"/>
      <c r="O426" s="1026"/>
      <c r="P426" s="1128"/>
    </row>
    <row r="427" spans="1:17" ht="16.5" x14ac:dyDescent="0.3">
      <c r="A427" s="1020"/>
      <c r="B427" s="1060">
        <v>4</v>
      </c>
      <c r="C427" s="1124" t="s">
        <v>756</v>
      </c>
      <c r="D427" s="1124"/>
      <c r="E427" s="1046">
        <f>I420*0.12</f>
        <v>3.5999999999999996</v>
      </c>
      <c r="F427" s="1047">
        <f>ROUND(E427/I420,2)</f>
        <v>0.12</v>
      </c>
      <c r="G427" s="1048" t="str">
        <f>IF(C427=0,0,VLOOKUP(C427,Tabla1[],2,FALSE))</f>
        <v>Libra</v>
      </c>
      <c r="H427" s="1049"/>
      <c r="I427" s="1050">
        <f>IF(C427=0,0,VLOOKUP(C427,Tabla1[],3,FALSE))</f>
        <v>25</v>
      </c>
      <c r="J427" s="1051"/>
      <c r="K427" s="1157">
        <f t="shared" si="62"/>
        <v>3</v>
      </c>
      <c r="L427" s="1052">
        <f t="shared" si="63"/>
        <v>89.999999999999986</v>
      </c>
      <c r="M427" s="1021"/>
      <c r="N427" s="1025"/>
      <c r="O427" s="1026"/>
      <c r="P427" s="1128"/>
    </row>
    <row r="428" spans="1:17" ht="16.5" x14ac:dyDescent="0.3">
      <c r="A428" s="1020"/>
      <c r="B428" s="1060">
        <v>5</v>
      </c>
      <c r="C428" s="1124" t="s">
        <v>531</v>
      </c>
      <c r="D428" s="1124"/>
      <c r="E428" s="1046">
        <f>I420*1.3</f>
        <v>39</v>
      </c>
      <c r="F428" s="1047">
        <f>ROUND(E428/I420,2)</f>
        <v>1.3</v>
      </c>
      <c r="G428" s="1048" t="str">
        <f>IF(C428=0,0,VLOOKUP(C428,Tabla1[],2,FALSE))</f>
        <v>Saco</v>
      </c>
      <c r="H428" s="1049"/>
      <c r="I428" s="1050">
        <f>IF(C428=0,0,VLOOKUP(C428,Tabla1[],3,FALSE))</f>
        <v>80</v>
      </c>
      <c r="J428" s="1051"/>
      <c r="K428" s="1157">
        <f t="shared" si="62"/>
        <v>104</v>
      </c>
      <c r="L428" s="1052">
        <f t="shared" si="63"/>
        <v>3120</v>
      </c>
      <c r="M428" s="1021"/>
      <c r="N428" s="1025"/>
      <c r="O428" s="1026"/>
      <c r="P428" s="1128"/>
    </row>
    <row r="429" spans="1:17" ht="16.5" x14ac:dyDescent="0.3">
      <c r="A429" s="1020"/>
      <c r="B429" s="1060">
        <v>6</v>
      </c>
      <c r="C429" s="1124" t="s">
        <v>463</v>
      </c>
      <c r="D429" s="1124"/>
      <c r="E429" s="1046">
        <f>I420*0.06</f>
        <v>1.7999999999999998</v>
      </c>
      <c r="F429" s="1047">
        <f>ROUND(E429/I420,2)</f>
        <v>0.06</v>
      </c>
      <c r="G429" s="1048" t="str">
        <f>IF(C429=0,0,VLOOKUP(C429,Tabla1[],2,FALSE))</f>
        <v>m³</v>
      </c>
      <c r="H429" s="1049"/>
      <c r="I429" s="1050">
        <f>IF(C429=0,0,VLOOKUP(C429,Tabla1[],3,FALSE))</f>
        <v>250</v>
      </c>
      <c r="J429" s="1051"/>
      <c r="K429" s="1157">
        <f t="shared" si="62"/>
        <v>15</v>
      </c>
      <c r="L429" s="1052">
        <f t="shared" si="63"/>
        <v>449.99999999999994</v>
      </c>
      <c r="M429" s="1021"/>
      <c r="N429" s="1025"/>
      <c r="O429" s="1026"/>
      <c r="P429" s="1128"/>
    </row>
    <row r="430" spans="1:17" ht="16.5" x14ac:dyDescent="0.3">
      <c r="A430" s="1020"/>
      <c r="B430" s="1060">
        <v>7</v>
      </c>
      <c r="C430" s="1413" t="s">
        <v>659</v>
      </c>
      <c r="D430" s="1413"/>
      <c r="E430" s="1046">
        <f>I420*0.06</f>
        <v>1.7999999999999998</v>
      </c>
      <c r="F430" s="1047">
        <f>ROUND(E430/I420,2)</f>
        <v>0.06</v>
      </c>
      <c r="G430" s="1048" t="str">
        <f>IF(C430=0,0,VLOOKUP(C430,Tabla1[],2,FALSE))</f>
        <v>m³</v>
      </c>
      <c r="H430" s="1049"/>
      <c r="I430" s="1050">
        <f>IF(C430=0,0,VLOOKUP(C430,Tabla1[],3,FALSE))</f>
        <v>250</v>
      </c>
      <c r="J430" s="1051"/>
      <c r="K430" s="1157">
        <f t="shared" si="62"/>
        <v>15</v>
      </c>
      <c r="L430" s="1052">
        <f t="shared" si="63"/>
        <v>449.99999999999994</v>
      </c>
      <c r="M430" s="1021"/>
      <c r="N430" s="1025"/>
      <c r="O430" s="1026"/>
      <c r="P430" s="1128"/>
    </row>
    <row r="431" spans="1:17" ht="16.5" x14ac:dyDescent="0.3">
      <c r="A431" s="1020"/>
      <c r="B431" s="1060">
        <v>8</v>
      </c>
      <c r="C431" s="1413" t="s">
        <v>792</v>
      </c>
      <c r="D431" s="1413"/>
      <c r="E431" s="1046">
        <f>I420*0.8</f>
        <v>24</v>
      </c>
      <c r="F431" s="1047">
        <f>ROUND(E431/I420,2)</f>
        <v>0.8</v>
      </c>
      <c r="G431" s="1048" t="str">
        <f>IF(C431=0,0,VLOOKUP(C431,Tabla1[],2,FALSE))</f>
        <v>Unidad</v>
      </c>
      <c r="H431" s="1049"/>
      <c r="I431" s="1050">
        <f>IF(C431=0,0,VLOOKUP(C431,Tabla1[],3,FALSE))</f>
        <v>300</v>
      </c>
      <c r="J431" s="1051"/>
      <c r="K431" s="1157">
        <f t="shared" si="62"/>
        <v>240</v>
      </c>
      <c r="L431" s="1052">
        <f t="shared" si="63"/>
        <v>7200</v>
      </c>
      <c r="M431" s="1021"/>
      <c r="N431" s="1025"/>
      <c r="O431" s="1026"/>
      <c r="P431" s="1128"/>
    </row>
    <row r="432" spans="1:17" ht="16.5" x14ac:dyDescent="0.3">
      <c r="A432" s="1020"/>
      <c r="B432" s="1060">
        <v>9</v>
      </c>
      <c r="C432" s="1413" t="s">
        <v>791</v>
      </c>
      <c r="D432" s="1413"/>
      <c r="E432" s="1046">
        <f>I420*2.5</f>
        <v>75</v>
      </c>
      <c r="F432" s="1047">
        <f>ROUND(E432/I420,2)</f>
        <v>2.5</v>
      </c>
      <c r="G432" s="1048" t="str">
        <f>IF(C432=0,0,VLOOKUP(C432,Tabla1[],2,FALSE))</f>
        <v>Unidad</v>
      </c>
      <c r="H432" s="1049"/>
      <c r="I432" s="1050">
        <f>IF(C432=0,0,VLOOKUP(C432,Tabla1[],3,FALSE))</f>
        <v>125</v>
      </c>
      <c r="J432" s="1051"/>
      <c r="K432" s="1157">
        <f t="shared" si="62"/>
        <v>312.5</v>
      </c>
      <c r="L432" s="1052">
        <f t="shared" si="63"/>
        <v>9375</v>
      </c>
      <c r="M432" s="1021"/>
      <c r="N432" s="1025"/>
      <c r="O432" s="1026"/>
      <c r="P432" s="1128"/>
    </row>
    <row r="433" spans="1:16" ht="16.5" x14ac:dyDescent="0.3">
      <c r="A433" s="1020"/>
      <c r="B433" s="1060">
        <v>10</v>
      </c>
      <c r="C433" s="1413" t="s">
        <v>408</v>
      </c>
      <c r="D433" s="1413"/>
      <c r="E433" s="1046">
        <f>I420*4</f>
        <v>120</v>
      </c>
      <c r="F433" s="1047">
        <f>ROUND(E433/I420,2)</f>
        <v>4</v>
      </c>
      <c r="G433" s="1048" t="str">
        <f>IF(C433=0,0,VLOOKUP(C433,Tabla1[],2,FALSE))</f>
        <v>Varilla</v>
      </c>
      <c r="H433" s="1049"/>
      <c r="I433" s="1050">
        <f>IF(C433=0,0,VLOOKUP(C433,Tabla1[],3,FALSE))</f>
        <v>40</v>
      </c>
      <c r="J433" s="1051"/>
      <c r="K433" s="1157">
        <f t="shared" ref="K433" si="64">+F433*I433</f>
        <v>160</v>
      </c>
      <c r="L433" s="1052">
        <f t="shared" ref="L433" si="65">E433*I433</f>
        <v>4800</v>
      </c>
      <c r="M433" s="1021"/>
      <c r="N433" s="1025"/>
      <c r="O433" s="1026"/>
      <c r="P433" s="1128"/>
    </row>
    <row r="434" spans="1:16" ht="16.5" x14ac:dyDescent="0.3">
      <c r="A434" s="1020"/>
      <c r="B434" s="1060">
        <v>11</v>
      </c>
      <c r="C434" s="1413" t="s">
        <v>443</v>
      </c>
      <c r="D434" s="1413"/>
      <c r="E434" s="1046">
        <f>I420</f>
        <v>30</v>
      </c>
      <c r="F434" s="1047">
        <f>ROUND(E434/I420,2)</f>
        <v>1</v>
      </c>
      <c r="G434" s="1048" t="str">
        <f>IF(C434=0,0,VLOOKUP(C434,Tabla1[],2,FALSE))</f>
        <v>Libra</v>
      </c>
      <c r="H434" s="1049"/>
      <c r="I434" s="1050">
        <f>IF(C434=0,0,VLOOKUP(C434,Tabla1[],3,FALSE))</f>
        <v>7</v>
      </c>
      <c r="J434" s="1051"/>
      <c r="K434" s="1157">
        <f t="shared" ref="K434:K435" si="66">+F434*I434</f>
        <v>7</v>
      </c>
      <c r="L434" s="1052">
        <f t="shared" ref="L434:L435" si="67">E434*I434</f>
        <v>210</v>
      </c>
      <c r="M434" s="1021"/>
      <c r="N434" s="1025"/>
      <c r="O434" s="1026"/>
      <c r="P434" s="1128"/>
    </row>
    <row r="435" spans="1:16" ht="16.5" x14ac:dyDescent="0.3">
      <c r="A435" s="1020"/>
      <c r="B435" s="1060">
        <v>12</v>
      </c>
      <c r="C435" s="1413" t="s">
        <v>640</v>
      </c>
      <c r="D435" s="1413"/>
      <c r="E435" s="1046">
        <f>I420*5</f>
        <v>150</v>
      </c>
      <c r="F435" s="1047">
        <f>ROUND(E435/I420,2)</f>
        <v>5</v>
      </c>
      <c r="G435" s="1048" t="str">
        <f>IF(C435=0,0,VLOOKUP(C435,Tabla1[],2,FALSE))</f>
        <v>pt</v>
      </c>
      <c r="H435" s="1049"/>
      <c r="I435" s="1050">
        <f>IF(C435=0,0,VLOOKUP(C435,Tabla1[],3,FALSE))</f>
        <v>10</v>
      </c>
      <c r="J435" s="1051"/>
      <c r="K435" s="1157">
        <f t="shared" si="66"/>
        <v>50</v>
      </c>
      <c r="L435" s="1052">
        <f t="shared" si="67"/>
        <v>1500</v>
      </c>
      <c r="M435" s="1021"/>
      <c r="N435" s="1025"/>
      <c r="O435" s="1026"/>
      <c r="P435" s="1128"/>
    </row>
    <row r="436" spans="1:16" ht="16.5" x14ac:dyDescent="0.3">
      <c r="A436" s="1020"/>
      <c r="B436" s="1060">
        <v>13</v>
      </c>
      <c r="C436" s="1413" t="s">
        <v>549</v>
      </c>
      <c r="D436" s="1413"/>
      <c r="E436" s="1046">
        <f>I420*0.1</f>
        <v>3</v>
      </c>
      <c r="F436" s="1047">
        <f>ROUND(E436/I420,2)</f>
        <v>0.1</v>
      </c>
      <c r="G436" s="1048" t="str">
        <f>IF(C436=0,0,VLOOKUP(C436,Tabla1[],2,FALSE))</f>
        <v>Libra</v>
      </c>
      <c r="H436" s="1049"/>
      <c r="I436" s="1050">
        <f>IF(C436=0,0,VLOOKUP(C436,Tabla1[],3,FALSE))</f>
        <v>10</v>
      </c>
      <c r="J436" s="1051"/>
      <c r="K436" s="1157">
        <f t="shared" si="62"/>
        <v>1</v>
      </c>
      <c r="L436" s="1052">
        <f t="shared" si="63"/>
        <v>30</v>
      </c>
      <c r="M436" s="1021"/>
      <c r="N436" s="1025"/>
      <c r="O436" s="1026"/>
      <c r="P436" s="1128"/>
    </row>
    <row r="437" spans="1:16" ht="17.25" thickBot="1" x14ac:dyDescent="0.35">
      <c r="A437" s="1020"/>
      <c r="B437" s="1022"/>
      <c r="C437" s="1021"/>
      <c r="D437" s="1021"/>
      <c r="E437" s="1022"/>
      <c r="F437" s="1022"/>
      <c r="G437" s="1023"/>
      <c r="H437" s="1021"/>
      <c r="I437" s="1024"/>
      <c r="J437" s="1024"/>
      <c r="K437" s="1024"/>
      <c r="L437" s="1021"/>
      <c r="M437" s="1021"/>
      <c r="N437" s="1025"/>
      <c r="O437" s="1026"/>
      <c r="P437" s="1128"/>
    </row>
    <row r="438" spans="1:16" ht="17.25" thickBot="1" x14ac:dyDescent="0.35">
      <c r="A438" s="1020"/>
      <c r="B438" s="1022"/>
      <c r="C438" s="1021"/>
      <c r="D438" s="1021"/>
      <c r="E438" s="1022"/>
      <c r="F438" s="1408" t="s">
        <v>344</v>
      </c>
      <c r="G438" s="1409"/>
      <c r="H438" s="1409"/>
      <c r="I438" s="1410"/>
      <c r="J438" s="1024"/>
      <c r="K438" s="1158">
        <f>+SUM(K424:K436)</f>
        <v>940</v>
      </c>
      <c r="L438" s="1055">
        <f>+SUM(L424:L436)</f>
        <v>28200</v>
      </c>
      <c r="M438" s="1021"/>
      <c r="N438" s="1025"/>
      <c r="O438" s="1026"/>
      <c r="P438" s="1128"/>
    </row>
    <row r="439" spans="1:16" ht="17.25" thickBot="1" x14ac:dyDescent="0.35">
      <c r="A439" s="1020"/>
      <c r="B439" s="1022"/>
      <c r="C439" s="1021"/>
      <c r="D439" s="1021"/>
      <c r="E439" s="1022"/>
      <c r="F439" s="1022"/>
      <c r="G439" s="1023"/>
      <c r="H439" s="1021"/>
      <c r="I439" s="1024"/>
      <c r="J439" s="1024"/>
      <c r="K439" s="1024"/>
      <c r="L439" s="1021"/>
      <c r="M439" s="1021"/>
      <c r="N439" s="1025"/>
      <c r="O439" s="1026"/>
      <c r="P439" s="1128"/>
    </row>
    <row r="440" spans="1:16" ht="17.25" thickBot="1" x14ac:dyDescent="0.35">
      <c r="A440" s="1020"/>
      <c r="B440" s="1389" t="s">
        <v>382</v>
      </c>
      <c r="C440" s="1390"/>
      <c r="D440" s="1390"/>
      <c r="E440" s="1390"/>
      <c r="F440" s="1390"/>
      <c r="G440" s="1391"/>
      <c r="H440" s="1021"/>
      <c r="I440" s="1024"/>
      <c r="J440" s="1024"/>
      <c r="K440" s="1024"/>
      <c r="L440" s="1021"/>
      <c r="M440" s="1021"/>
      <c r="N440" s="1025"/>
      <c r="O440" s="1026"/>
      <c r="P440" s="1128"/>
    </row>
    <row r="441" spans="1:16" ht="16.5" x14ac:dyDescent="0.3">
      <c r="A441" s="1020"/>
      <c r="B441" s="1056" t="s">
        <v>49</v>
      </c>
      <c r="C441" s="1392" t="s">
        <v>341</v>
      </c>
      <c r="D441" s="1393"/>
      <c r="E441" s="1041" t="s">
        <v>380</v>
      </c>
      <c r="F441" s="1056" t="s">
        <v>25</v>
      </c>
      <c r="G441" s="1043" t="s">
        <v>24</v>
      </c>
      <c r="H441" s="1038"/>
      <c r="I441" s="1039" t="s">
        <v>342</v>
      </c>
      <c r="J441" s="1040"/>
      <c r="K441" s="1039" t="s">
        <v>27</v>
      </c>
      <c r="L441" s="1045" t="s">
        <v>381</v>
      </c>
      <c r="M441" s="1021"/>
      <c r="N441" s="1025"/>
      <c r="O441" s="1026"/>
      <c r="P441" s="1128"/>
    </row>
    <row r="442" spans="1:16" ht="16.5" x14ac:dyDescent="0.3">
      <c r="A442" s="1020"/>
      <c r="B442" s="1060"/>
      <c r="C442" s="1382"/>
      <c r="D442" s="1383"/>
      <c r="E442" s="1046"/>
      <c r="F442" s="1047"/>
      <c r="G442" s="1048"/>
      <c r="H442" s="1049"/>
      <c r="I442" s="1050">
        <f>IF(C442=0,0,VLOOKUP(C442,Tabla3[],3,FALSE))</f>
        <v>0</v>
      </c>
      <c r="J442" s="1024"/>
      <c r="K442" s="1157">
        <f>+F442*I442</f>
        <v>0</v>
      </c>
      <c r="L442" s="1052">
        <f>E442*I442</f>
        <v>0</v>
      </c>
      <c r="M442" s="1021"/>
      <c r="N442" s="1025"/>
      <c r="O442" s="1026"/>
      <c r="P442" s="1128"/>
    </row>
    <row r="443" spans="1:16" ht="16.5" x14ac:dyDescent="0.3">
      <c r="A443" s="1020"/>
      <c r="B443" s="1060"/>
      <c r="C443" s="1382"/>
      <c r="D443" s="1383"/>
      <c r="E443" s="1057"/>
      <c r="F443" s="1053"/>
      <c r="G443" s="1054"/>
      <c r="H443" s="1021"/>
      <c r="I443" s="1050">
        <f>IF(C443=0,0,VLOOKUP(C443,Tabla3[],3,FALSE))</f>
        <v>0</v>
      </c>
      <c r="J443" s="1024"/>
      <c r="K443" s="1157">
        <f t="shared" ref="K443:K445" si="68">+F443*I443</f>
        <v>0</v>
      </c>
      <c r="L443" s="1052">
        <f t="shared" ref="L443:L445" si="69">E443*I443</f>
        <v>0</v>
      </c>
      <c r="M443" s="1021"/>
      <c r="N443" s="1025"/>
      <c r="O443" s="1026"/>
      <c r="P443" s="1128"/>
    </row>
    <row r="444" spans="1:16" ht="16.5" x14ac:dyDescent="0.3">
      <c r="A444" s="1020"/>
      <c r="B444" s="1060"/>
      <c r="C444" s="1382"/>
      <c r="D444" s="1383"/>
      <c r="E444" s="1057"/>
      <c r="F444" s="1053"/>
      <c r="G444" s="1054"/>
      <c r="H444" s="1021"/>
      <c r="I444" s="1050">
        <f>IF(C444=0,0,VLOOKUP(C444,Tabla3[],3,FALSE))</f>
        <v>0</v>
      </c>
      <c r="J444" s="1024"/>
      <c r="K444" s="1157">
        <f t="shared" si="68"/>
        <v>0</v>
      </c>
      <c r="L444" s="1052">
        <f t="shared" si="69"/>
        <v>0</v>
      </c>
      <c r="M444" s="1021"/>
      <c r="N444" s="1025"/>
      <c r="O444" s="1026"/>
      <c r="P444" s="1128"/>
    </row>
    <row r="445" spans="1:16" ht="16.5" x14ac:dyDescent="0.3">
      <c r="A445" s="1020"/>
      <c r="B445" s="1060"/>
      <c r="C445" s="1384"/>
      <c r="D445" s="1385"/>
      <c r="E445" s="1057"/>
      <c r="F445" s="1053"/>
      <c r="G445" s="1054"/>
      <c r="H445" s="1021"/>
      <c r="I445" s="1050">
        <f>IF(C445=0,0,VLOOKUP(C445,Tabla3[],3,FALSE))</f>
        <v>0</v>
      </c>
      <c r="J445" s="1024"/>
      <c r="K445" s="1157">
        <f t="shared" si="68"/>
        <v>0</v>
      </c>
      <c r="L445" s="1052">
        <f t="shared" si="69"/>
        <v>0</v>
      </c>
      <c r="M445" s="1021"/>
      <c r="N445" s="1025"/>
      <c r="O445" s="1026"/>
      <c r="P445" s="1128"/>
    </row>
    <row r="446" spans="1:16" ht="17.25" thickBot="1" x14ac:dyDescent="0.35">
      <c r="A446" s="1020"/>
      <c r="B446" s="1022"/>
      <c r="C446" s="1021"/>
      <c r="D446" s="1021"/>
      <c r="E446" s="1022"/>
      <c r="F446" s="1022"/>
      <c r="G446" s="1023"/>
      <c r="H446" s="1021"/>
      <c r="I446" s="1024"/>
      <c r="J446" s="1024"/>
      <c r="K446" s="1024"/>
      <c r="L446" s="1021"/>
      <c r="M446" s="1021"/>
      <c r="N446" s="1025"/>
      <c r="O446" s="1026"/>
      <c r="P446" s="1128"/>
    </row>
    <row r="447" spans="1:16" ht="17.25" thickBot="1" x14ac:dyDescent="0.35">
      <c r="A447" s="1020"/>
      <c r="B447" s="1022"/>
      <c r="C447" s="1021"/>
      <c r="D447" s="1021"/>
      <c r="E447" s="1022"/>
      <c r="F447" s="1408" t="s">
        <v>387</v>
      </c>
      <c r="G447" s="1409"/>
      <c r="H447" s="1409"/>
      <c r="I447" s="1410"/>
      <c r="J447" s="1024"/>
      <c r="K447" s="1158">
        <f>+SUM(K442:K445)</f>
        <v>0</v>
      </c>
      <c r="L447" s="1055">
        <f>+SUM(L442:L445)</f>
        <v>0</v>
      </c>
      <c r="M447" s="1021"/>
      <c r="N447" s="1025"/>
      <c r="O447" s="1026"/>
      <c r="P447" s="1128"/>
    </row>
    <row r="448" spans="1:16" ht="17.25" thickBot="1" x14ac:dyDescent="0.35">
      <c r="A448" s="1020"/>
      <c r="B448" s="1022"/>
      <c r="C448" s="1021"/>
      <c r="D448" s="1021"/>
      <c r="E448" s="1022"/>
      <c r="F448" s="1022"/>
      <c r="G448" s="1023"/>
      <c r="H448" s="1021"/>
      <c r="I448" s="1024"/>
      <c r="J448" s="1024"/>
      <c r="K448" s="1024"/>
      <c r="L448" s="1021"/>
      <c r="M448" s="1021"/>
      <c r="N448" s="1025"/>
      <c r="O448" s="1026"/>
      <c r="P448" s="1128"/>
    </row>
    <row r="449" spans="1:16" ht="17.25" thickBot="1" x14ac:dyDescent="0.35">
      <c r="A449" s="1020"/>
      <c r="B449" s="1389" t="s">
        <v>345</v>
      </c>
      <c r="C449" s="1390"/>
      <c r="D449" s="1390"/>
      <c r="E449" s="1390"/>
      <c r="F449" s="1390"/>
      <c r="G449" s="1391"/>
      <c r="H449" s="1021"/>
      <c r="I449" s="1024"/>
      <c r="J449" s="1024"/>
      <c r="K449" s="1024"/>
      <c r="L449" s="1021"/>
      <c r="M449" s="1021"/>
      <c r="N449" s="1025"/>
      <c r="O449" s="1026"/>
      <c r="P449" s="1128"/>
    </row>
    <row r="450" spans="1:16" ht="16.5" x14ac:dyDescent="0.3">
      <c r="A450" s="1020"/>
      <c r="B450" s="1056" t="s">
        <v>49</v>
      </c>
      <c r="C450" s="1392" t="s">
        <v>341</v>
      </c>
      <c r="D450" s="1393"/>
      <c r="E450" s="1041" t="s">
        <v>380</v>
      </c>
      <c r="F450" s="1056" t="s">
        <v>25</v>
      </c>
      <c r="G450" s="1043" t="s">
        <v>24</v>
      </c>
      <c r="H450" s="1038"/>
      <c r="I450" s="1039" t="s">
        <v>342</v>
      </c>
      <c r="J450" s="1040"/>
      <c r="K450" s="1039" t="s">
        <v>27</v>
      </c>
      <c r="L450" s="1045" t="s">
        <v>381</v>
      </c>
      <c r="M450" s="1021"/>
      <c r="N450" s="1025"/>
      <c r="O450" s="1026"/>
      <c r="P450" s="1128"/>
    </row>
    <row r="451" spans="1:16" ht="16.5" x14ac:dyDescent="0.3">
      <c r="A451" s="1020"/>
      <c r="B451" s="1060">
        <v>1</v>
      </c>
      <c r="C451" s="1411" t="s">
        <v>793</v>
      </c>
      <c r="D451" s="1411"/>
      <c r="E451" s="1046">
        <f>I420</f>
        <v>30</v>
      </c>
      <c r="F451" s="1047">
        <f>ROUND(E451/I420,2)</f>
        <v>1</v>
      </c>
      <c r="G451" s="1048" t="str">
        <f>IF(C451=0,0,VLOOKUP(C451,Tabla2[],2,FALSE))</f>
        <v>ml</v>
      </c>
      <c r="H451" s="1049"/>
      <c r="I451" s="1050">
        <f>IF(C451=0,0,VLOOKUP(C451,Tabla2[],3,FALSE))</f>
        <v>200</v>
      </c>
      <c r="J451" s="1024"/>
      <c r="K451" s="1157">
        <f>+F451*I451</f>
        <v>200</v>
      </c>
      <c r="L451" s="1052">
        <f>E451*I451</f>
        <v>6000</v>
      </c>
      <c r="M451" s="1021"/>
      <c r="N451" s="1025"/>
      <c r="O451" s="1026"/>
      <c r="P451" s="1128"/>
    </row>
    <row r="452" spans="1:16" ht="16.5" x14ac:dyDescent="0.3">
      <c r="A452" s="1020"/>
      <c r="B452" s="1060"/>
      <c r="C452" s="1411"/>
      <c r="D452" s="1411"/>
      <c r="E452" s="1046"/>
      <c r="F452" s="1047"/>
      <c r="G452" s="1048"/>
      <c r="H452" s="1021"/>
      <c r="I452" s="1050">
        <f>IF(C452=0,0,VLOOKUP(C452,Tabla2[],3,FALSE))</f>
        <v>0</v>
      </c>
      <c r="J452" s="1024"/>
      <c r="K452" s="1157">
        <f>+F452*I452</f>
        <v>0</v>
      </c>
      <c r="L452" s="1052">
        <f t="shared" ref="L452:L453" si="70">E452*I452</f>
        <v>0</v>
      </c>
      <c r="M452" s="1021"/>
      <c r="N452" s="1025"/>
      <c r="O452" s="1026"/>
      <c r="P452" s="1128"/>
    </row>
    <row r="453" spans="1:16" ht="16.5" x14ac:dyDescent="0.3">
      <c r="A453" s="1020"/>
      <c r="B453" s="1060"/>
      <c r="C453" s="1412"/>
      <c r="D453" s="1412"/>
      <c r="E453" s="1046"/>
      <c r="F453" s="1053"/>
      <c r="G453" s="1048"/>
      <c r="H453" s="1021"/>
      <c r="I453" s="1050">
        <f>IF(C453=0,0,VLOOKUP(C453,Tabla2[],3,FALSE))</f>
        <v>0</v>
      </c>
      <c r="J453" s="1024"/>
      <c r="K453" s="1157">
        <f t="shared" ref="K453" si="71">+F453*I453</f>
        <v>0</v>
      </c>
      <c r="L453" s="1052">
        <f t="shared" si="70"/>
        <v>0</v>
      </c>
      <c r="M453" s="1021"/>
      <c r="N453" s="1025"/>
      <c r="O453" s="1026"/>
      <c r="P453" s="1128"/>
    </row>
    <row r="454" spans="1:16" ht="17.25" thickBot="1" x14ac:dyDescent="0.35">
      <c r="A454" s="1020"/>
      <c r="B454" s="1022"/>
      <c r="C454" s="1021"/>
      <c r="D454" s="1021"/>
      <c r="E454" s="1022"/>
      <c r="F454" s="1022"/>
      <c r="G454" s="1023"/>
      <c r="H454" s="1021"/>
      <c r="I454" s="1024"/>
      <c r="J454" s="1024"/>
      <c r="K454" s="1024"/>
      <c r="L454" s="1021"/>
      <c r="M454" s="1021"/>
      <c r="N454" s="1025"/>
      <c r="O454" s="1026"/>
      <c r="P454" s="1128"/>
    </row>
    <row r="455" spans="1:16" ht="17.25" thickBot="1" x14ac:dyDescent="0.35">
      <c r="A455" s="1020"/>
      <c r="B455" s="1022"/>
      <c r="C455" s="1021"/>
      <c r="D455" s="1021"/>
      <c r="E455" s="1022"/>
      <c r="F455" s="1408" t="s">
        <v>346</v>
      </c>
      <c r="G455" s="1409"/>
      <c r="H455" s="1409"/>
      <c r="I455" s="1410"/>
      <c r="J455" s="1024"/>
      <c r="K455" s="1158">
        <f>+SUM(K451:K453)</f>
        <v>200</v>
      </c>
      <c r="L455" s="1055">
        <f>+SUM(L451:L453)</f>
        <v>6000</v>
      </c>
      <c r="M455" s="1021"/>
      <c r="N455" s="1025"/>
      <c r="O455" s="1026"/>
      <c r="P455" s="1128"/>
    </row>
    <row r="456" spans="1:16" ht="16.5" x14ac:dyDescent="0.3">
      <c r="A456" s="1020"/>
      <c r="B456" s="1022"/>
      <c r="C456" s="1021"/>
      <c r="D456" s="1021"/>
      <c r="E456" s="1022"/>
      <c r="F456" s="1022"/>
      <c r="G456" s="1023"/>
      <c r="H456" s="1021"/>
      <c r="I456" s="1024"/>
      <c r="J456" s="1024"/>
      <c r="K456" s="1024"/>
      <c r="L456" s="1021"/>
      <c r="M456" s="1021"/>
      <c r="N456" s="1025"/>
      <c r="O456" s="1026"/>
      <c r="P456" s="1128"/>
    </row>
    <row r="457" spans="1:16" ht="15" customHeight="1" thickBot="1" x14ac:dyDescent="0.35">
      <c r="A457" s="1020"/>
      <c r="B457" s="1022"/>
      <c r="C457" s="1021"/>
      <c r="D457" s="1021"/>
      <c r="E457" s="1022"/>
      <c r="F457" s="1022"/>
      <c r="G457" s="1023"/>
      <c r="H457" s="1021"/>
      <c r="I457" s="1024"/>
      <c r="J457" s="1024"/>
      <c r="K457" s="1024"/>
      <c r="L457" s="1021"/>
      <c r="M457" s="1021"/>
      <c r="N457" s="1025"/>
      <c r="O457" s="1026"/>
      <c r="P457" s="1128"/>
    </row>
    <row r="458" spans="1:16" ht="17.25" thickBot="1" x14ac:dyDescent="0.35">
      <c r="A458" s="1020"/>
      <c r="B458" s="1022"/>
      <c r="C458" s="1021"/>
      <c r="D458" s="1021"/>
      <c r="E458" s="1022"/>
      <c r="F458" s="1408" t="s">
        <v>388</v>
      </c>
      <c r="G458" s="1409"/>
      <c r="H458" s="1409"/>
      <c r="I458" s="1410"/>
      <c r="J458" s="1024"/>
      <c r="K458" s="1158">
        <f>(+K438+K447+K455)</f>
        <v>1140</v>
      </c>
      <c r="L458" s="1055">
        <f>(+L438+L447+L455)</f>
        <v>34200</v>
      </c>
      <c r="M458" s="1021"/>
      <c r="N458" s="1065"/>
      <c r="O458" s="1066"/>
      <c r="P458" s="1130"/>
    </row>
    <row r="459" spans="1:16" ht="7.5" customHeight="1" thickBot="1" x14ac:dyDescent="0.35">
      <c r="A459" s="1020"/>
      <c r="B459" s="1022"/>
      <c r="C459" s="1021"/>
      <c r="D459" s="1021"/>
      <c r="E459" s="1022"/>
      <c r="F459" s="1022"/>
      <c r="G459" s="1023"/>
      <c r="H459" s="1021"/>
      <c r="I459" s="1024"/>
      <c r="J459" s="1024"/>
      <c r="K459" s="1024"/>
      <c r="L459" s="1021"/>
      <c r="M459" s="1021"/>
      <c r="N459" s="1065"/>
      <c r="O459" s="1067"/>
      <c r="P459" s="1130"/>
    </row>
    <row r="460" spans="1:16" ht="17.25" thickBot="1" x14ac:dyDescent="0.35">
      <c r="A460" s="1020"/>
      <c r="B460" s="1022"/>
      <c r="C460" s="1021"/>
      <c r="D460" s="1021"/>
      <c r="E460" s="1022"/>
      <c r="F460" s="1408" t="s">
        <v>384</v>
      </c>
      <c r="G460" s="1409"/>
      <c r="H460" s="1409"/>
      <c r="I460" s="1410"/>
      <c r="J460" s="1024"/>
      <c r="K460" s="1158">
        <f>K458*$N$2</f>
        <v>456</v>
      </c>
      <c r="L460" s="1055">
        <f>L458*$N$2</f>
        <v>13680</v>
      </c>
      <c r="M460" s="1021"/>
      <c r="N460" s="1025"/>
      <c r="O460" s="1026"/>
      <c r="P460" s="1128"/>
    </row>
    <row r="461" spans="1:16" ht="7.5" customHeight="1" thickBot="1" x14ac:dyDescent="0.35">
      <c r="A461" s="1020"/>
      <c r="B461" s="1022"/>
      <c r="C461" s="1021"/>
      <c r="D461" s="1021"/>
      <c r="E461" s="1022"/>
      <c r="F461" s="1022"/>
      <c r="G461" s="1023"/>
      <c r="H461" s="1021"/>
      <c r="I461" s="1024"/>
      <c r="J461" s="1024"/>
      <c r="K461" s="1024"/>
      <c r="L461" s="1021"/>
      <c r="M461" s="1021"/>
      <c r="N461" s="1025"/>
      <c r="O461" s="1026"/>
      <c r="P461" s="1128"/>
    </row>
    <row r="462" spans="1:16" ht="17.25" thickBot="1" x14ac:dyDescent="0.35">
      <c r="A462" s="1020"/>
      <c r="B462" s="1022"/>
      <c r="C462" s="1021"/>
      <c r="D462" s="1021"/>
      <c r="E462" s="1022"/>
      <c r="F462" s="1408" t="s">
        <v>385</v>
      </c>
      <c r="G462" s="1409"/>
      <c r="H462" s="1409"/>
      <c r="I462" s="1410"/>
      <c r="J462" s="1024"/>
      <c r="K462" s="1158">
        <f>+K458+K460</f>
        <v>1596</v>
      </c>
      <c r="L462" s="1055">
        <f>+L458+L460</f>
        <v>47880</v>
      </c>
      <c r="M462" s="1021"/>
      <c r="N462" s="1025"/>
      <c r="O462" s="1026"/>
      <c r="P462" s="1128"/>
    </row>
    <row r="463" spans="1:16" ht="17.25" thickBot="1" x14ac:dyDescent="0.35">
      <c r="A463" s="1020"/>
      <c r="B463" s="1022"/>
      <c r="C463" s="1021"/>
      <c r="D463" s="1021"/>
      <c r="E463" s="1022"/>
      <c r="F463" s="1061"/>
      <c r="G463" s="1062"/>
      <c r="H463" s="1063"/>
      <c r="I463" s="1064"/>
      <c r="J463" s="1024"/>
      <c r="K463" s="1159"/>
      <c r="L463" s="1068">
        <f>L462/I420</f>
        <v>1596</v>
      </c>
      <c r="M463" s="1069">
        <f>(K462-L463)*I420</f>
        <v>0</v>
      </c>
      <c r="N463" s="1025"/>
      <c r="O463" s="1026"/>
      <c r="P463" s="1128"/>
    </row>
    <row r="464" spans="1:16" ht="16.5" x14ac:dyDescent="0.3">
      <c r="A464" s="1020"/>
      <c r="B464" s="1022"/>
      <c r="C464" s="1021"/>
      <c r="D464" s="1021"/>
      <c r="E464" s="1022"/>
      <c r="F464" s="1061"/>
      <c r="G464" s="1062"/>
      <c r="H464" s="1063"/>
      <c r="I464" s="1064"/>
      <c r="J464" s="1024"/>
      <c r="K464" s="1160"/>
      <c r="L464" s="1070"/>
      <c r="M464" s="1071"/>
      <c r="N464" s="1072"/>
      <c r="O464" s="1026"/>
      <c r="P464" s="1128"/>
    </row>
    <row r="465" spans="1:17" ht="16.5" x14ac:dyDescent="0.3">
      <c r="A465" s="1020"/>
      <c r="B465" s="1106"/>
      <c r="C465" s="1122"/>
      <c r="D465" s="1122"/>
      <c r="E465" s="1022"/>
      <c r="F465" s="1022"/>
      <c r="G465" s="1023"/>
      <c r="H465" s="1021"/>
      <c r="I465" s="1024"/>
      <c r="J465" s="1024"/>
      <c r="K465" s="1024"/>
      <c r="L465" s="1021"/>
      <c r="M465" s="1021"/>
      <c r="N465" s="1025"/>
      <c r="O465" s="1026"/>
      <c r="P465" s="1128"/>
    </row>
    <row r="466" spans="1:17" ht="16.5" x14ac:dyDescent="0.3">
      <c r="A466" s="1020"/>
      <c r="B466" s="1105" t="s">
        <v>379</v>
      </c>
      <c r="C466" s="1038"/>
      <c r="D466" s="1414" t="s">
        <v>341</v>
      </c>
      <c r="E466" s="1414"/>
      <c r="F466" s="1414"/>
      <c r="G466" s="1414"/>
      <c r="H466" s="1038"/>
      <c r="I466" s="1039" t="s">
        <v>25</v>
      </c>
      <c r="J466" s="1040"/>
      <c r="K466" s="1039" t="s">
        <v>24</v>
      </c>
      <c r="L466" s="1021"/>
      <c r="M466" s="1021"/>
      <c r="N466" s="1025"/>
      <c r="O466" s="1026"/>
      <c r="P466" s="1128"/>
    </row>
    <row r="467" spans="1:17" s="1037" customFormat="1" ht="30.75" customHeight="1" x14ac:dyDescent="0.25">
      <c r="A467" s="1033"/>
      <c r="B467" s="1074">
        <f>'(01)A. TRABAJO EXTRA.'!B37</f>
        <v>401.02</v>
      </c>
      <c r="C467" s="1034"/>
      <c r="D467" s="1428" t="str">
        <f>'(01)A. TRABAJO EXTRA.'!C37</f>
        <v>COLUMNA (0.10m x 0.15m + 2 NO. 3 + ESL NO. 2 @ 0.20m)</v>
      </c>
      <c r="E467" s="1429"/>
      <c r="F467" s="1429"/>
      <c r="G467" s="1429"/>
      <c r="H467" s="1075"/>
      <c r="I467" s="1074">
        <f>'(01)A. TRABAJO EXTRA.'!G37</f>
        <v>4</v>
      </c>
      <c r="J467" s="1076"/>
      <c r="K467" s="1155" t="str">
        <f>'(01)A. TRABAJO EXTRA.'!F37</f>
        <v>ml</v>
      </c>
      <c r="L467" s="1034"/>
      <c r="M467" s="1034"/>
      <c r="N467" s="1035"/>
      <c r="O467" s="1036"/>
      <c r="P467" s="1129"/>
      <c r="Q467" s="1132"/>
    </row>
    <row r="468" spans="1:17" ht="17.25" thickBot="1" x14ac:dyDescent="0.35">
      <c r="A468" s="1020"/>
      <c r="B468" s="1022"/>
      <c r="C468" s="1021"/>
      <c r="D468" s="1021"/>
      <c r="E468" s="1022"/>
      <c r="F468" s="1022"/>
      <c r="G468" s="1023"/>
      <c r="H468" s="1021"/>
      <c r="I468" s="1024"/>
      <c r="J468" s="1024"/>
      <c r="K468" s="1024"/>
      <c r="L468" s="1021"/>
      <c r="M468" s="1021"/>
      <c r="N468" s="1025"/>
      <c r="O468" s="1026"/>
      <c r="P468" s="1128"/>
    </row>
    <row r="469" spans="1:17" ht="17.25" thickBot="1" x14ac:dyDescent="0.35">
      <c r="A469" s="1020"/>
      <c r="B469" s="1389" t="s">
        <v>343</v>
      </c>
      <c r="C469" s="1390"/>
      <c r="D469" s="1390"/>
      <c r="E469" s="1390"/>
      <c r="F469" s="1390"/>
      <c r="G469" s="1391"/>
      <c r="H469" s="1021"/>
      <c r="I469" s="1024"/>
      <c r="J469" s="1024"/>
      <c r="K469" s="1024"/>
      <c r="L469" s="1021"/>
      <c r="M469" s="1021"/>
      <c r="N469" s="1025"/>
      <c r="O469" s="1026"/>
      <c r="P469" s="1128"/>
    </row>
    <row r="470" spans="1:17" ht="16.5" x14ac:dyDescent="0.3">
      <c r="A470" s="1020"/>
      <c r="B470" s="1042" t="s">
        <v>49</v>
      </c>
      <c r="C470" s="1406" t="s">
        <v>341</v>
      </c>
      <c r="D470" s="1407"/>
      <c r="E470" s="1041" t="s">
        <v>380</v>
      </c>
      <c r="F470" s="1042" t="s">
        <v>25</v>
      </c>
      <c r="G470" s="1043" t="s">
        <v>24</v>
      </c>
      <c r="H470" s="1044"/>
      <c r="I470" s="1039" t="s">
        <v>342</v>
      </c>
      <c r="J470" s="1040"/>
      <c r="K470" s="1156" t="s">
        <v>27</v>
      </c>
      <c r="L470" s="1045" t="s">
        <v>381</v>
      </c>
      <c r="M470" s="1021"/>
      <c r="N470" s="1025"/>
      <c r="O470" s="1026"/>
      <c r="P470" s="1128"/>
    </row>
    <row r="471" spans="1:17" ht="16.5" x14ac:dyDescent="0.3">
      <c r="A471" s="1020"/>
      <c r="B471" s="1060">
        <v>1</v>
      </c>
      <c r="C471" s="1123" t="s">
        <v>777</v>
      </c>
      <c r="D471" s="1123"/>
      <c r="E471" s="1046">
        <f>I467</f>
        <v>4</v>
      </c>
      <c r="F471" s="1047">
        <f>ROUND(E471/I467,2)</f>
        <v>1</v>
      </c>
      <c r="G471" s="1048" t="str">
        <f>IF(C471=0,0,VLOOKUP(C471,Tabla1[],2,FALSE))</f>
        <v>Libra</v>
      </c>
      <c r="H471" s="1049"/>
      <c r="I471" s="1050">
        <f>IF(C471=0,0,VLOOKUP(C471,Tabla1[],3,FALSE))</f>
        <v>15</v>
      </c>
      <c r="J471" s="1051"/>
      <c r="K471" s="1157">
        <f>+F471*I471</f>
        <v>15</v>
      </c>
      <c r="L471" s="1052">
        <f>E471*I471</f>
        <v>60</v>
      </c>
      <c r="M471" s="1021"/>
      <c r="N471" s="1025"/>
      <c r="O471" s="1026"/>
      <c r="P471" s="1128"/>
    </row>
    <row r="472" spans="1:17" ht="16.5" x14ac:dyDescent="0.3">
      <c r="A472" s="1020"/>
      <c r="B472" s="1060">
        <v>2</v>
      </c>
      <c r="C472" s="1124" t="s">
        <v>531</v>
      </c>
      <c r="D472" s="1124"/>
      <c r="E472" s="1046">
        <f>I467*0.9</f>
        <v>3.6</v>
      </c>
      <c r="F472" s="1047">
        <f>ROUND(E472/I467,2)</f>
        <v>0.9</v>
      </c>
      <c r="G472" s="1048" t="str">
        <f>IF(C472=0,0,VLOOKUP(C472,Tabla1[],2,FALSE))</f>
        <v>Saco</v>
      </c>
      <c r="H472" s="1049"/>
      <c r="I472" s="1050">
        <f>IF(C472=0,0,VLOOKUP(C472,Tabla1[],3,FALSE))</f>
        <v>80</v>
      </c>
      <c r="J472" s="1051"/>
      <c r="K472" s="1157">
        <f t="shared" ref="K472:K478" si="72">+F472*I472</f>
        <v>72</v>
      </c>
      <c r="L472" s="1052">
        <f t="shared" ref="L472:L478" si="73">E472*I472</f>
        <v>288</v>
      </c>
      <c r="M472" s="1021"/>
      <c r="N472" s="1025"/>
      <c r="O472" s="1026"/>
      <c r="P472" s="1128"/>
    </row>
    <row r="473" spans="1:17" ht="16.5" x14ac:dyDescent="0.3">
      <c r="A473" s="1020"/>
      <c r="B473" s="1060">
        <v>3</v>
      </c>
      <c r="C473" s="1124" t="s">
        <v>463</v>
      </c>
      <c r="D473" s="1124"/>
      <c r="E473" s="1046">
        <f>I467*0.04</f>
        <v>0.16</v>
      </c>
      <c r="F473" s="1047">
        <f>ROUND(E473/I467,2)</f>
        <v>0.04</v>
      </c>
      <c r="G473" s="1048" t="str">
        <f>IF(C473=0,0,VLOOKUP(C473,Tabla1[],2,FALSE))</f>
        <v>m³</v>
      </c>
      <c r="H473" s="1049"/>
      <c r="I473" s="1050">
        <f>IF(C473=0,0,VLOOKUP(C473,Tabla1[],3,FALSE))</f>
        <v>250</v>
      </c>
      <c r="J473" s="1051"/>
      <c r="K473" s="1157">
        <f t="shared" si="72"/>
        <v>10</v>
      </c>
      <c r="L473" s="1052">
        <f t="shared" si="73"/>
        <v>40</v>
      </c>
      <c r="M473" s="1021"/>
      <c r="N473" s="1025"/>
      <c r="O473" s="1026"/>
      <c r="P473" s="1128"/>
    </row>
    <row r="474" spans="1:17" ht="16.5" x14ac:dyDescent="0.3">
      <c r="A474" s="1020"/>
      <c r="B474" s="1060">
        <v>4</v>
      </c>
      <c r="C474" s="1413" t="s">
        <v>659</v>
      </c>
      <c r="D474" s="1413"/>
      <c r="E474" s="1046">
        <f>I467*0.04</f>
        <v>0.16</v>
      </c>
      <c r="F474" s="1047">
        <f>ROUND(E474/I467,2)</f>
        <v>0.04</v>
      </c>
      <c r="G474" s="1048" t="str">
        <f>IF(C474=0,0,VLOOKUP(C474,Tabla1[],2,FALSE))</f>
        <v>m³</v>
      </c>
      <c r="H474" s="1049"/>
      <c r="I474" s="1050">
        <f>IF(C474=0,0,VLOOKUP(C474,Tabla1[],3,FALSE))</f>
        <v>250</v>
      </c>
      <c r="J474" s="1051"/>
      <c r="K474" s="1157">
        <f t="shared" si="72"/>
        <v>10</v>
      </c>
      <c r="L474" s="1052">
        <f t="shared" si="73"/>
        <v>40</v>
      </c>
      <c r="M474" s="1021"/>
      <c r="N474" s="1025"/>
      <c r="O474" s="1026"/>
      <c r="P474" s="1128"/>
    </row>
    <row r="475" spans="1:17" ht="16.5" x14ac:dyDescent="0.3">
      <c r="A475" s="1020"/>
      <c r="B475" s="1060">
        <v>5</v>
      </c>
      <c r="C475" s="1413" t="s">
        <v>408</v>
      </c>
      <c r="D475" s="1413"/>
      <c r="E475" s="1046">
        <f>I467*25</f>
        <v>100</v>
      </c>
      <c r="F475" s="1047">
        <f>ROUND(E475/I467,2)</f>
        <v>25</v>
      </c>
      <c r="G475" s="1048" t="str">
        <f>IF(C475=0,0,VLOOKUP(C475,Tabla1[],2,FALSE))</f>
        <v>Varilla</v>
      </c>
      <c r="H475" s="1049"/>
      <c r="I475" s="1050">
        <f>IF(C475=0,0,VLOOKUP(C475,Tabla1[],3,FALSE))</f>
        <v>40</v>
      </c>
      <c r="J475" s="1051"/>
      <c r="K475" s="1157">
        <f t="shared" si="72"/>
        <v>1000</v>
      </c>
      <c r="L475" s="1052">
        <f t="shared" si="73"/>
        <v>4000</v>
      </c>
      <c r="M475" s="1021"/>
      <c r="N475" s="1025"/>
      <c r="O475" s="1026"/>
      <c r="P475" s="1128"/>
    </row>
    <row r="476" spans="1:17" ht="16.5" x14ac:dyDescent="0.3">
      <c r="A476" s="1020"/>
      <c r="B476" s="1060">
        <v>6</v>
      </c>
      <c r="C476" s="1413" t="s">
        <v>443</v>
      </c>
      <c r="D476" s="1413"/>
      <c r="E476" s="1046">
        <f>I467*8</f>
        <v>32</v>
      </c>
      <c r="F476" s="1047">
        <f>ROUND(E476/I467,2)</f>
        <v>8</v>
      </c>
      <c r="G476" s="1048" t="str">
        <f>IF(C476=0,0,VLOOKUP(C476,Tabla1[],2,FALSE))</f>
        <v>Libra</v>
      </c>
      <c r="H476" s="1049"/>
      <c r="I476" s="1050">
        <f>IF(C476=0,0,VLOOKUP(C476,Tabla1[],3,FALSE))</f>
        <v>7</v>
      </c>
      <c r="J476" s="1051"/>
      <c r="K476" s="1157">
        <f t="shared" si="72"/>
        <v>56</v>
      </c>
      <c r="L476" s="1052">
        <f t="shared" si="73"/>
        <v>224</v>
      </c>
      <c r="M476" s="1021"/>
      <c r="N476" s="1025"/>
      <c r="O476" s="1026"/>
      <c r="P476" s="1128"/>
    </row>
    <row r="477" spans="1:17" ht="16.5" x14ac:dyDescent="0.3">
      <c r="A477" s="1020"/>
      <c r="B477" s="1060">
        <v>7</v>
      </c>
      <c r="C477" s="1413" t="s">
        <v>640</v>
      </c>
      <c r="D477" s="1413"/>
      <c r="E477" s="1046">
        <f>I467*50</f>
        <v>200</v>
      </c>
      <c r="F477" s="1047">
        <f>ROUND(E477/I467,2)</f>
        <v>50</v>
      </c>
      <c r="G477" s="1048" t="str">
        <f>IF(C477=0,0,VLOOKUP(C477,Tabla1[],2,FALSE))</f>
        <v>pt</v>
      </c>
      <c r="H477" s="1049"/>
      <c r="I477" s="1050">
        <f>IF(C477=0,0,VLOOKUP(C477,Tabla1[],3,FALSE))</f>
        <v>10</v>
      </c>
      <c r="J477" s="1051"/>
      <c r="K477" s="1157">
        <f t="shared" si="72"/>
        <v>500</v>
      </c>
      <c r="L477" s="1052">
        <f t="shared" si="73"/>
        <v>2000</v>
      </c>
      <c r="M477" s="1021"/>
      <c r="N477" s="1025"/>
      <c r="O477" s="1026"/>
      <c r="P477" s="1128"/>
    </row>
    <row r="478" spans="1:17" ht="16.5" x14ac:dyDescent="0.3">
      <c r="A478" s="1020"/>
      <c r="B478" s="1060">
        <v>8</v>
      </c>
      <c r="C478" s="1413" t="s">
        <v>549</v>
      </c>
      <c r="D478" s="1413"/>
      <c r="E478" s="1046">
        <f>I467*1.7</f>
        <v>6.8</v>
      </c>
      <c r="F478" s="1047">
        <f>ROUND(E478/I467,2)</f>
        <v>1.7</v>
      </c>
      <c r="G478" s="1048" t="str">
        <f>IF(C478=0,0,VLOOKUP(C478,Tabla1[],2,FALSE))</f>
        <v>Libra</v>
      </c>
      <c r="H478" s="1049"/>
      <c r="I478" s="1050">
        <f>IF(C478=0,0,VLOOKUP(C478,Tabla1[],3,FALSE))</f>
        <v>10</v>
      </c>
      <c r="J478" s="1051"/>
      <c r="K478" s="1157">
        <f t="shared" si="72"/>
        <v>17</v>
      </c>
      <c r="L478" s="1052">
        <f t="shared" si="73"/>
        <v>68</v>
      </c>
      <c r="M478" s="1021"/>
      <c r="N478" s="1025"/>
      <c r="O478" s="1026"/>
      <c r="P478" s="1128"/>
    </row>
    <row r="479" spans="1:17" ht="17.25" thickBot="1" x14ac:dyDescent="0.35">
      <c r="A479" s="1020"/>
      <c r="B479" s="1022"/>
      <c r="C479" s="1021"/>
      <c r="D479" s="1021"/>
      <c r="E479" s="1022"/>
      <c r="F479" s="1022"/>
      <c r="G479" s="1023"/>
      <c r="H479" s="1021"/>
      <c r="I479" s="1024"/>
      <c r="J479" s="1024"/>
      <c r="K479" s="1024"/>
      <c r="L479" s="1021"/>
      <c r="M479" s="1021"/>
      <c r="N479" s="1025"/>
      <c r="O479" s="1026"/>
      <c r="P479" s="1128"/>
    </row>
    <row r="480" spans="1:17" ht="17.25" thickBot="1" x14ac:dyDescent="0.35">
      <c r="A480" s="1020"/>
      <c r="B480" s="1022"/>
      <c r="C480" s="1021"/>
      <c r="D480" s="1021"/>
      <c r="E480" s="1022"/>
      <c r="F480" s="1408" t="s">
        <v>344</v>
      </c>
      <c r="G480" s="1409"/>
      <c r="H480" s="1409"/>
      <c r="I480" s="1410"/>
      <c r="J480" s="1024"/>
      <c r="K480" s="1158">
        <f>+SUM(K471:K478)</f>
        <v>1680</v>
      </c>
      <c r="L480" s="1055">
        <f>+SUM(L471:L478)</f>
        <v>6720</v>
      </c>
      <c r="M480" s="1021"/>
      <c r="N480" s="1025"/>
      <c r="O480" s="1026"/>
      <c r="P480" s="1128"/>
    </row>
    <row r="481" spans="1:16" ht="17.25" thickBot="1" x14ac:dyDescent="0.35">
      <c r="A481" s="1020"/>
      <c r="B481" s="1022"/>
      <c r="C481" s="1021"/>
      <c r="D481" s="1021"/>
      <c r="E481" s="1022"/>
      <c r="F481" s="1022"/>
      <c r="G481" s="1023"/>
      <c r="H481" s="1021"/>
      <c r="I481" s="1024"/>
      <c r="J481" s="1024"/>
      <c r="K481" s="1024"/>
      <c r="L481" s="1021"/>
      <c r="M481" s="1021"/>
      <c r="N481" s="1025"/>
      <c r="O481" s="1026"/>
      <c r="P481" s="1128"/>
    </row>
    <row r="482" spans="1:16" ht="17.25" thickBot="1" x14ac:dyDescent="0.35">
      <c r="A482" s="1020"/>
      <c r="B482" s="1389" t="s">
        <v>382</v>
      </c>
      <c r="C482" s="1390"/>
      <c r="D482" s="1390"/>
      <c r="E482" s="1390"/>
      <c r="F482" s="1390"/>
      <c r="G482" s="1391"/>
      <c r="H482" s="1021"/>
      <c r="I482" s="1024"/>
      <c r="J482" s="1024"/>
      <c r="K482" s="1024"/>
      <c r="L482" s="1021"/>
      <c r="M482" s="1021"/>
      <c r="N482" s="1025"/>
      <c r="O482" s="1026"/>
      <c r="P482" s="1128"/>
    </row>
    <row r="483" spans="1:16" ht="16.5" x14ac:dyDescent="0.3">
      <c r="A483" s="1020"/>
      <c r="B483" s="1056" t="s">
        <v>49</v>
      </c>
      <c r="C483" s="1392" t="s">
        <v>341</v>
      </c>
      <c r="D483" s="1393"/>
      <c r="E483" s="1041" t="s">
        <v>380</v>
      </c>
      <c r="F483" s="1056" t="s">
        <v>25</v>
      </c>
      <c r="G483" s="1043" t="s">
        <v>24</v>
      </c>
      <c r="H483" s="1038"/>
      <c r="I483" s="1039" t="s">
        <v>342</v>
      </c>
      <c r="J483" s="1040"/>
      <c r="K483" s="1039" t="s">
        <v>27</v>
      </c>
      <c r="L483" s="1045" t="s">
        <v>381</v>
      </c>
      <c r="M483" s="1021"/>
      <c r="N483" s="1025"/>
      <c r="O483" s="1026"/>
      <c r="P483" s="1128"/>
    </row>
    <row r="484" spans="1:16" ht="16.5" x14ac:dyDescent="0.3">
      <c r="A484" s="1020"/>
      <c r="B484" s="1060"/>
      <c r="C484" s="1382"/>
      <c r="D484" s="1383"/>
      <c r="E484" s="1046"/>
      <c r="F484" s="1047"/>
      <c r="G484" s="1048"/>
      <c r="H484" s="1049"/>
      <c r="I484" s="1050">
        <f>IF(C484=0,0,VLOOKUP(C484,Tabla3[],3,FALSE))</f>
        <v>0</v>
      </c>
      <c r="J484" s="1024"/>
      <c r="K484" s="1157">
        <f>+F484*I484</f>
        <v>0</v>
      </c>
      <c r="L484" s="1052">
        <f>E484*I484</f>
        <v>0</v>
      </c>
      <c r="M484" s="1021"/>
      <c r="N484" s="1025"/>
      <c r="O484" s="1026"/>
      <c r="P484" s="1128"/>
    </row>
    <row r="485" spans="1:16" ht="16.5" x14ac:dyDescent="0.3">
      <c r="A485" s="1020"/>
      <c r="B485" s="1060"/>
      <c r="C485" s="1382"/>
      <c r="D485" s="1383"/>
      <c r="E485" s="1057"/>
      <c r="F485" s="1053"/>
      <c r="G485" s="1054"/>
      <c r="H485" s="1021"/>
      <c r="I485" s="1050">
        <f>IF(C485=0,0,VLOOKUP(C485,Tabla3[],3,FALSE))</f>
        <v>0</v>
      </c>
      <c r="J485" s="1024"/>
      <c r="K485" s="1157">
        <f t="shared" ref="K485:K487" si="74">+F485*I485</f>
        <v>0</v>
      </c>
      <c r="L485" s="1052">
        <f t="shared" ref="L485:L487" si="75">E485*I485</f>
        <v>0</v>
      </c>
      <c r="M485" s="1021"/>
      <c r="N485" s="1025"/>
      <c r="O485" s="1026"/>
      <c r="P485" s="1128"/>
    </row>
    <row r="486" spans="1:16" ht="16.5" x14ac:dyDescent="0.3">
      <c r="A486" s="1020"/>
      <c r="B486" s="1060"/>
      <c r="C486" s="1382"/>
      <c r="D486" s="1383"/>
      <c r="E486" s="1057"/>
      <c r="F486" s="1053"/>
      <c r="G486" s="1054"/>
      <c r="H486" s="1021"/>
      <c r="I486" s="1050">
        <f>IF(C486=0,0,VLOOKUP(C486,Tabla3[],3,FALSE))</f>
        <v>0</v>
      </c>
      <c r="J486" s="1024"/>
      <c r="K486" s="1157">
        <f t="shared" si="74"/>
        <v>0</v>
      </c>
      <c r="L486" s="1052">
        <f t="shared" si="75"/>
        <v>0</v>
      </c>
      <c r="M486" s="1021"/>
      <c r="N486" s="1025"/>
      <c r="O486" s="1026"/>
      <c r="P486" s="1128"/>
    </row>
    <row r="487" spans="1:16" ht="16.5" x14ac:dyDescent="0.3">
      <c r="A487" s="1020"/>
      <c r="B487" s="1060"/>
      <c r="C487" s="1384"/>
      <c r="D487" s="1385"/>
      <c r="E487" s="1057"/>
      <c r="F487" s="1053"/>
      <c r="G487" s="1054"/>
      <c r="H487" s="1021"/>
      <c r="I487" s="1050">
        <f>IF(C487=0,0,VLOOKUP(C487,Tabla3[],3,FALSE))</f>
        <v>0</v>
      </c>
      <c r="J487" s="1024"/>
      <c r="K487" s="1157">
        <f t="shared" si="74"/>
        <v>0</v>
      </c>
      <c r="L487" s="1052">
        <f t="shared" si="75"/>
        <v>0</v>
      </c>
      <c r="M487" s="1021"/>
      <c r="N487" s="1025"/>
      <c r="O487" s="1026"/>
      <c r="P487" s="1128"/>
    </row>
    <row r="488" spans="1:16" ht="17.25" thickBot="1" x14ac:dyDescent="0.35">
      <c r="A488" s="1020"/>
      <c r="B488" s="1022"/>
      <c r="C488" s="1021"/>
      <c r="D488" s="1021"/>
      <c r="E488" s="1022"/>
      <c r="F488" s="1022"/>
      <c r="G488" s="1023"/>
      <c r="H488" s="1021"/>
      <c r="I488" s="1024"/>
      <c r="J488" s="1024"/>
      <c r="K488" s="1024"/>
      <c r="L488" s="1021"/>
      <c r="M488" s="1021"/>
      <c r="N488" s="1025"/>
      <c r="O488" s="1026"/>
      <c r="P488" s="1128"/>
    </row>
    <row r="489" spans="1:16" ht="17.25" thickBot="1" x14ac:dyDescent="0.35">
      <c r="A489" s="1020"/>
      <c r="B489" s="1022"/>
      <c r="C489" s="1021"/>
      <c r="D489" s="1021"/>
      <c r="E489" s="1022"/>
      <c r="F489" s="1408" t="s">
        <v>387</v>
      </c>
      <c r="G489" s="1409"/>
      <c r="H489" s="1409"/>
      <c r="I489" s="1410"/>
      <c r="J489" s="1024"/>
      <c r="K489" s="1158">
        <f>+SUM(K484:K487)</f>
        <v>0</v>
      </c>
      <c r="L489" s="1055">
        <f>+SUM(L484:L487)</f>
        <v>0</v>
      </c>
      <c r="M489" s="1021"/>
      <c r="N489" s="1025"/>
      <c r="O489" s="1026"/>
      <c r="P489" s="1128"/>
    </row>
    <row r="490" spans="1:16" ht="17.25" thickBot="1" x14ac:dyDescent="0.35">
      <c r="A490" s="1020"/>
      <c r="B490" s="1022"/>
      <c r="C490" s="1021"/>
      <c r="D490" s="1021"/>
      <c r="E490" s="1022"/>
      <c r="F490" s="1022"/>
      <c r="G490" s="1023"/>
      <c r="H490" s="1021"/>
      <c r="I490" s="1024"/>
      <c r="J490" s="1024"/>
      <c r="K490" s="1024"/>
      <c r="L490" s="1021"/>
      <c r="M490" s="1021"/>
      <c r="N490" s="1025"/>
      <c r="O490" s="1026"/>
      <c r="P490" s="1128"/>
    </row>
    <row r="491" spans="1:16" ht="17.25" thickBot="1" x14ac:dyDescent="0.35">
      <c r="A491" s="1020"/>
      <c r="B491" s="1389" t="s">
        <v>345</v>
      </c>
      <c r="C491" s="1390"/>
      <c r="D491" s="1390"/>
      <c r="E491" s="1390"/>
      <c r="F491" s="1390"/>
      <c r="G491" s="1391"/>
      <c r="H491" s="1021"/>
      <c r="I491" s="1024"/>
      <c r="J491" s="1024"/>
      <c r="K491" s="1024"/>
      <c r="L491" s="1021"/>
      <c r="M491" s="1021"/>
      <c r="N491" s="1025"/>
      <c r="O491" s="1026"/>
      <c r="P491" s="1128"/>
    </row>
    <row r="492" spans="1:16" ht="16.5" x14ac:dyDescent="0.3">
      <c r="A492" s="1020"/>
      <c r="B492" s="1056" t="s">
        <v>49</v>
      </c>
      <c r="C492" s="1392" t="s">
        <v>341</v>
      </c>
      <c r="D492" s="1393"/>
      <c r="E492" s="1041" t="s">
        <v>380</v>
      </c>
      <c r="F492" s="1056" t="s">
        <v>25</v>
      </c>
      <c r="G492" s="1043" t="s">
        <v>24</v>
      </c>
      <c r="H492" s="1038"/>
      <c r="I492" s="1039" t="s">
        <v>342</v>
      </c>
      <c r="J492" s="1040"/>
      <c r="K492" s="1039" t="s">
        <v>27</v>
      </c>
      <c r="L492" s="1045" t="s">
        <v>381</v>
      </c>
      <c r="M492" s="1021"/>
      <c r="N492" s="1025"/>
      <c r="O492" s="1026"/>
      <c r="P492" s="1128"/>
    </row>
    <row r="493" spans="1:16" ht="16.5" x14ac:dyDescent="0.3">
      <c r="A493" s="1020"/>
      <c r="B493" s="1060">
        <v>1</v>
      </c>
      <c r="C493" s="1411" t="s">
        <v>796</v>
      </c>
      <c r="D493" s="1411"/>
      <c r="E493" s="1046">
        <f>I467</f>
        <v>4</v>
      </c>
      <c r="F493" s="1047">
        <f>ROUND(E493/I467,2)</f>
        <v>1</v>
      </c>
      <c r="G493" s="1048" t="str">
        <f>IF(C493=0,0,VLOOKUP(C493,Tabla2[],2,FALSE))</f>
        <v>Unidad</v>
      </c>
      <c r="H493" s="1049"/>
      <c r="I493" s="1050">
        <f>IF(C493=0,0,VLOOKUP(C493,Tabla2[],3,FALSE))</f>
        <v>1500</v>
      </c>
      <c r="J493" s="1024"/>
      <c r="K493" s="1157">
        <f>+F493*I493</f>
        <v>1500</v>
      </c>
      <c r="L493" s="1052">
        <f>E493*I493</f>
        <v>6000</v>
      </c>
      <c r="M493" s="1021"/>
      <c r="N493" s="1025"/>
      <c r="O493" s="1026"/>
      <c r="P493" s="1128"/>
    </row>
    <row r="494" spans="1:16" ht="16.5" x14ac:dyDescent="0.3">
      <c r="A494" s="1020"/>
      <c r="B494" s="1060"/>
      <c r="C494" s="1411"/>
      <c r="D494" s="1411"/>
      <c r="E494" s="1046"/>
      <c r="F494" s="1047"/>
      <c r="G494" s="1048"/>
      <c r="H494" s="1021"/>
      <c r="I494" s="1050">
        <f>IF(C494=0,0,VLOOKUP(C494,Tabla2[],3,FALSE))</f>
        <v>0</v>
      </c>
      <c r="J494" s="1024"/>
      <c r="K494" s="1157">
        <f>+F494*I494</f>
        <v>0</v>
      </c>
      <c r="L494" s="1052">
        <f t="shared" ref="L494:L495" si="76">E494*I494</f>
        <v>0</v>
      </c>
      <c r="M494" s="1021"/>
      <c r="N494" s="1025"/>
      <c r="O494" s="1026"/>
      <c r="P494" s="1128"/>
    </row>
    <row r="495" spans="1:16" ht="16.5" x14ac:dyDescent="0.3">
      <c r="A495" s="1020"/>
      <c r="B495" s="1060"/>
      <c r="C495" s="1412"/>
      <c r="D495" s="1412"/>
      <c r="E495" s="1046"/>
      <c r="F495" s="1053"/>
      <c r="G495" s="1048"/>
      <c r="H495" s="1021"/>
      <c r="I495" s="1050">
        <f>IF(C495=0,0,VLOOKUP(C495,Tabla2[],3,FALSE))</f>
        <v>0</v>
      </c>
      <c r="J495" s="1024"/>
      <c r="K495" s="1157">
        <f t="shared" ref="K495" si="77">+F495*I495</f>
        <v>0</v>
      </c>
      <c r="L495" s="1052">
        <f t="shared" si="76"/>
        <v>0</v>
      </c>
      <c r="M495" s="1021"/>
      <c r="N495" s="1025"/>
      <c r="O495" s="1026"/>
      <c r="P495" s="1128"/>
    </row>
    <row r="496" spans="1:16" ht="17.25" thickBot="1" x14ac:dyDescent="0.35">
      <c r="A496" s="1020"/>
      <c r="B496" s="1022"/>
      <c r="C496" s="1021"/>
      <c r="D496" s="1021"/>
      <c r="E496" s="1022"/>
      <c r="F496" s="1022"/>
      <c r="G496" s="1023"/>
      <c r="H496" s="1021"/>
      <c r="I496" s="1024"/>
      <c r="J496" s="1024"/>
      <c r="K496" s="1024"/>
      <c r="L496" s="1021"/>
      <c r="M496" s="1021"/>
      <c r="N496" s="1025"/>
      <c r="O496" s="1026"/>
      <c r="P496" s="1128"/>
    </row>
    <row r="497" spans="1:17" ht="17.25" thickBot="1" x14ac:dyDescent="0.35">
      <c r="A497" s="1020"/>
      <c r="B497" s="1022"/>
      <c r="C497" s="1021"/>
      <c r="D497" s="1021"/>
      <c r="E497" s="1022"/>
      <c r="F497" s="1408" t="s">
        <v>346</v>
      </c>
      <c r="G497" s="1409"/>
      <c r="H497" s="1409"/>
      <c r="I497" s="1410"/>
      <c r="J497" s="1024"/>
      <c r="K497" s="1158">
        <f>+SUM(K493:K495)</f>
        <v>1500</v>
      </c>
      <c r="L497" s="1055">
        <f>+SUM(L493:L495)</f>
        <v>6000</v>
      </c>
      <c r="M497" s="1021"/>
      <c r="N497" s="1025"/>
      <c r="O497" s="1026"/>
      <c r="P497" s="1128"/>
    </row>
    <row r="498" spans="1:17" ht="16.5" x14ac:dyDescent="0.3">
      <c r="A498" s="1020"/>
      <c r="B498" s="1022"/>
      <c r="C498" s="1021"/>
      <c r="D498" s="1021"/>
      <c r="E498" s="1022"/>
      <c r="F498" s="1022"/>
      <c r="G498" s="1023"/>
      <c r="H498" s="1021"/>
      <c r="I498" s="1024"/>
      <c r="J498" s="1024"/>
      <c r="K498" s="1024"/>
      <c r="L498" s="1021"/>
      <c r="M498" s="1021"/>
      <c r="N498" s="1025"/>
      <c r="O498" s="1026"/>
      <c r="P498" s="1128"/>
    </row>
    <row r="499" spans="1:17" ht="15" customHeight="1" thickBot="1" x14ac:dyDescent="0.35">
      <c r="A499" s="1020"/>
      <c r="B499" s="1022"/>
      <c r="C499" s="1021"/>
      <c r="D499" s="1021"/>
      <c r="E499" s="1022"/>
      <c r="F499" s="1022"/>
      <c r="G499" s="1023"/>
      <c r="H499" s="1021"/>
      <c r="I499" s="1024"/>
      <c r="J499" s="1024"/>
      <c r="K499" s="1024"/>
      <c r="L499" s="1021"/>
      <c r="M499" s="1021"/>
      <c r="N499" s="1025"/>
      <c r="O499" s="1026"/>
      <c r="P499" s="1128"/>
    </row>
    <row r="500" spans="1:17" ht="17.25" thickBot="1" x14ac:dyDescent="0.35">
      <c r="A500" s="1020"/>
      <c r="B500" s="1022"/>
      <c r="C500" s="1021"/>
      <c r="D500" s="1021"/>
      <c r="E500" s="1022"/>
      <c r="F500" s="1408" t="s">
        <v>388</v>
      </c>
      <c r="G500" s="1409"/>
      <c r="H500" s="1409"/>
      <c r="I500" s="1410"/>
      <c r="J500" s="1024"/>
      <c r="K500" s="1158">
        <f>(+K480+K489+K497)</f>
        <v>3180</v>
      </c>
      <c r="L500" s="1055">
        <f>(+L480+L489+L497)</f>
        <v>12720</v>
      </c>
      <c r="M500" s="1021"/>
      <c r="N500" s="1065"/>
      <c r="O500" s="1066"/>
      <c r="P500" s="1130"/>
    </row>
    <row r="501" spans="1:17" ht="7.5" customHeight="1" thickBot="1" x14ac:dyDescent="0.35">
      <c r="A501" s="1020"/>
      <c r="B501" s="1022"/>
      <c r="C501" s="1021"/>
      <c r="D501" s="1021"/>
      <c r="E501" s="1022"/>
      <c r="F501" s="1022"/>
      <c r="G501" s="1023"/>
      <c r="H501" s="1021"/>
      <c r="I501" s="1024"/>
      <c r="J501" s="1024"/>
      <c r="K501" s="1024"/>
      <c r="L501" s="1021"/>
      <c r="M501" s="1021"/>
      <c r="N501" s="1065"/>
      <c r="O501" s="1067"/>
      <c r="P501" s="1130"/>
    </row>
    <row r="502" spans="1:17" ht="17.25" thickBot="1" x14ac:dyDescent="0.35">
      <c r="A502" s="1020"/>
      <c r="B502" s="1022"/>
      <c r="C502" s="1021"/>
      <c r="D502" s="1021"/>
      <c r="E502" s="1022"/>
      <c r="F502" s="1408" t="s">
        <v>384</v>
      </c>
      <c r="G502" s="1409"/>
      <c r="H502" s="1409"/>
      <c r="I502" s="1410"/>
      <c r="J502" s="1024"/>
      <c r="K502" s="1158">
        <f>K500*$N$2</f>
        <v>1272</v>
      </c>
      <c r="L502" s="1055">
        <f>L500*$N$2</f>
        <v>5088</v>
      </c>
      <c r="M502" s="1021"/>
      <c r="N502" s="1025"/>
      <c r="O502" s="1026"/>
      <c r="P502" s="1128"/>
    </row>
    <row r="503" spans="1:17" ht="7.5" customHeight="1" thickBot="1" x14ac:dyDescent="0.35">
      <c r="A503" s="1020"/>
      <c r="B503" s="1022"/>
      <c r="C503" s="1021"/>
      <c r="D503" s="1021"/>
      <c r="E503" s="1022"/>
      <c r="F503" s="1022"/>
      <c r="G503" s="1023"/>
      <c r="H503" s="1021"/>
      <c r="I503" s="1024"/>
      <c r="J503" s="1024"/>
      <c r="K503" s="1024"/>
      <c r="L503" s="1021"/>
      <c r="M503" s="1021"/>
      <c r="N503" s="1025"/>
      <c r="O503" s="1026"/>
      <c r="P503" s="1128"/>
    </row>
    <row r="504" spans="1:17" ht="17.25" thickBot="1" x14ac:dyDescent="0.35">
      <c r="A504" s="1020"/>
      <c r="B504" s="1022"/>
      <c r="C504" s="1021"/>
      <c r="D504" s="1021"/>
      <c r="E504" s="1022"/>
      <c r="F504" s="1408" t="s">
        <v>385</v>
      </c>
      <c r="G504" s="1409"/>
      <c r="H504" s="1409"/>
      <c r="I504" s="1410"/>
      <c r="J504" s="1024"/>
      <c r="K504" s="1158">
        <f>+K500+K502</f>
        <v>4452</v>
      </c>
      <c r="L504" s="1055">
        <f>+L500+L502</f>
        <v>17808</v>
      </c>
      <c r="M504" s="1021"/>
      <c r="N504" s="1025"/>
      <c r="O504" s="1026"/>
      <c r="P504" s="1128"/>
    </row>
    <row r="505" spans="1:17" ht="17.25" thickBot="1" x14ac:dyDescent="0.35">
      <c r="A505" s="1020"/>
      <c r="B505" s="1022"/>
      <c r="C505" s="1021"/>
      <c r="D505" s="1021"/>
      <c r="E505" s="1022"/>
      <c r="F505" s="1061"/>
      <c r="G505" s="1062"/>
      <c r="H505" s="1063"/>
      <c r="I505" s="1064"/>
      <c r="J505" s="1024"/>
      <c r="K505" s="1159"/>
      <c r="L505" s="1068">
        <f>L504/I467</f>
        <v>4452</v>
      </c>
      <c r="M505" s="1069">
        <f>(K504-L505)*I467</f>
        <v>0</v>
      </c>
      <c r="N505" s="1025"/>
      <c r="O505" s="1026"/>
      <c r="P505" s="1128"/>
    </row>
    <row r="506" spans="1:17" ht="16.5" x14ac:dyDescent="0.3">
      <c r="A506" s="1020"/>
      <c r="B506" s="1022"/>
      <c r="C506" s="1021"/>
      <c r="D506" s="1021"/>
      <c r="E506" s="1022"/>
      <c r="F506" s="1061"/>
      <c r="G506" s="1062"/>
      <c r="H506" s="1063"/>
      <c r="I506" s="1064"/>
      <c r="J506" s="1024"/>
      <c r="K506" s="1160"/>
      <c r="L506" s="1070"/>
      <c r="M506" s="1071"/>
      <c r="N506" s="1072"/>
      <c r="O506" s="1026"/>
      <c r="P506" s="1128"/>
    </row>
    <row r="507" spans="1:17" ht="16.5" x14ac:dyDescent="0.3">
      <c r="A507" s="1020"/>
      <c r="B507" s="1106"/>
      <c r="C507" s="1122"/>
      <c r="D507" s="1122"/>
      <c r="E507" s="1022"/>
      <c r="F507" s="1022"/>
      <c r="G507" s="1023"/>
      <c r="H507" s="1021"/>
      <c r="I507" s="1024"/>
      <c r="J507" s="1024"/>
      <c r="K507" s="1024"/>
      <c r="L507" s="1021"/>
      <c r="M507" s="1021"/>
      <c r="N507" s="1025"/>
      <c r="O507" s="1026"/>
      <c r="P507" s="1128"/>
    </row>
    <row r="508" spans="1:17" ht="16.5" x14ac:dyDescent="0.3">
      <c r="A508" s="1020"/>
      <c r="B508" s="1105" t="s">
        <v>379</v>
      </c>
      <c r="C508" s="1038"/>
      <c r="D508" s="1414" t="s">
        <v>341</v>
      </c>
      <c r="E508" s="1414"/>
      <c r="F508" s="1414"/>
      <c r="G508" s="1414"/>
      <c r="H508" s="1038"/>
      <c r="I508" s="1039" t="s">
        <v>25</v>
      </c>
      <c r="J508" s="1040"/>
      <c r="K508" s="1039" t="s">
        <v>24</v>
      </c>
      <c r="L508" s="1021"/>
      <c r="M508" s="1021"/>
      <c r="N508" s="1025"/>
      <c r="O508" s="1026"/>
      <c r="P508" s="1128"/>
    </row>
    <row r="509" spans="1:17" s="1037" customFormat="1" ht="30.75" customHeight="1" x14ac:dyDescent="0.25">
      <c r="A509" s="1033"/>
      <c r="B509" s="1074">
        <f>'(01)A. TRABAJO EXTRA.'!B38</f>
        <v>0</v>
      </c>
      <c r="C509" s="1034"/>
      <c r="D509" s="1428" t="str">
        <f>'(01)A. TRABAJO EXTRA.'!C38</f>
        <v>SOLERA DE HUMEDAD (0.15m X 0.20m + 4 NO. 3 + EST NO. 2 @ 0.20m)</v>
      </c>
      <c r="E509" s="1429"/>
      <c r="F509" s="1429"/>
      <c r="G509" s="1429"/>
      <c r="H509" s="1075"/>
      <c r="I509" s="1074">
        <f>'(01)A. TRABAJO EXTRA.'!G38</f>
        <v>18</v>
      </c>
      <c r="J509" s="1076"/>
      <c r="K509" s="1155" t="str">
        <f>'(01)A. TRABAJO EXTRA.'!F38</f>
        <v>ml</v>
      </c>
      <c r="L509" s="1034"/>
      <c r="M509" s="1034"/>
      <c r="N509" s="1035"/>
      <c r="O509" s="1036"/>
      <c r="P509" s="1129"/>
      <c r="Q509" s="1132"/>
    </row>
    <row r="510" spans="1:17" ht="17.25" thickBot="1" x14ac:dyDescent="0.35">
      <c r="A510" s="1020"/>
      <c r="B510" s="1022"/>
      <c r="C510" s="1021"/>
      <c r="D510" s="1021"/>
      <c r="E510" s="1022"/>
      <c r="F510" s="1022"/>
      <c r="G510" s="1023"/>
      <c r="H510" s="1021"/>
      <c r="I510" s="1024"/>
      <c r="J510" s="1024"/>
      <c r="K510" s="1024"/>
      <c r="L510" s="1021"/>
      <c r="M510" s="1021"/>
      <c r="N510" s="1025"/>
      <c r="O510" s="1026"/>
      <c r="P510" s="1128"/>
    </row>
    <row r="511" spans="1:17" ht="17.25" thickBot="1" x14ac:dyDescent="0.35">
      <c r="A511" s="1020"/>
      <c r="B511" s="1389" t="s">
        <v>343</v>
      </c>
      <c r="C511" s="1390"/>
      <c r="D511" s="1390"/>
      <c r="E511" s="1390"/>
      <c r="F511" s="1390"/>
      <c r="G511" s="1391"/>
      <c r="H511" s="1021"/>
      <c r="I511" s="1024"/>
      <c r="J511" s="1024"/>
      <c r="K511" s="1024"/>
      <c r="L511" s="1021"/>
      <c r="M511" s="1021"/>
      <c r="N511" s="1025"/>
      <c r="O511" s="1026"/>
      <c r="P511" s="1128"/>
    </row>
    <row r="512" spans="1:17" ht="16.5" x14ac:dyDescent="0.3">
      <c r="A512" s="1020"/>
      <c r="B512" s="1042" t="s">
        <v>49</v>
      </c>
      <c r="C512" s="1406" t="s">
        <v>341</v>
      </c>
      <c r="D512" s="1407"/>
      <c r="E512" s="1041" t="s">
        <v>380</v>
      </c>
      <c r="F512" s="1042" t="s">
        <v>25</v>
      </c>
      <c r="G512" s="1043" t="s">
        <v>24</v>
      </c>
      <c r="H512" s="1044"/>
      <c r="I512" s="1039" t="s">
        <v>342</v>
      </c>
      <c r="J512" s="1040"/>
      <c r="K512" s="1156" t="s">
        <v>27</v>
      </c>
      <c r="L512" s="1045" t="s">
        <v>381</v>
      </c>
      <c r="M512" s="1127"/>
      <c r="N512" s="1126"/>
      <c r="O512" s="1026"/>
      <c r="P512" s="1128"/>
    </row>
    <row r="513" spans="1:16" ht="16.5" x14ac:dyDescent="0.3">
      <c r="A513" s="1020"/>
      <c r="B513" s="1060">
        <v>1</v>
      </c>
      <c r="C513" s="1123" t="s">
        <v>777</v>
      </c>
      <c r="D513" s="1123"/>
      <c r="E513" s="1046">
        <f>I509</f>
        <v>18</v>
      </c>
      <c r="F513" s="1047">
        <f>ROUND(E513/I509,2)</f>
        <v>1</v>
      </c>
      <c r="G513" s="1048" t="str">
        <f>IF(C513=0,0,VLOOKUP(C513,Tabla1[],2,FALSE))</f>
        <v>Libra</v>
      </c>
      <c r="H513" s="1049"/>
      <c r="I513" s="1050">
        <f>IF(C513=0,0,VLOOKUP(C513,Tabla1[],3,FALSE))</f>
        <v>15</v>
      </c>
      <c r="J513" s="1051"/>
      <c r="K513" s="1157">
        <f>+F513*I513</f>
        <v>15</v>
      </c>
      <c r="L513" s="1052">
        <f>E513*I513</f>
        <v>270</v>
      </c>
      <c r="M513" s="1021"/>
      <c r="N513" s="1126"/>
      <c r="O513" s="1026"/>
      <c r="P513" s="1128"/>
    </row>
    <row r="514" spans="1:16" ht="16.5" x14ac:dyDescent="0.3">
      <c r="A514" s="1020"/>
      <c r="B514" s="1060">
        <v>2</v>
      </c>
      <c r="C514" s="1124" t="s">
        <v>531</v>
      </c>
      <c r="D514" s="1124"/>
      <c r="E514" s="1046">
        <f>I509*0.9</f>
        <v>16.2</v>
      </c>
      <c r="F514" s="1047">
        <f>ROUND(E514/I509,2)</f>
        <v>0.9</v>
      </c>
      <c r="G514" s="1048" t="str">
        <f>IF(C514=0,0,VLOOKUP(C514,Tabla1[],2,FALSE))</f>
        <v>Saco</v>
      </c>
      <c r="H514" s="1049"/>
      <c r="I514" s="1050">
        <f>IF(C514=0,0,VLOOKUP(C514,Tabla1[],3,FALSE))</f>
        <v>80</v>
      </c>
      <c r="J514" s="1051"/>
      <c r="K514" s="1157">
        <f t="shared" ref="K514:K520" si="78">+F514*I514</f>
        <v>72</v>
      </c>
      <c r="L514" s="1052">
        <f t="shared" ref="L514:L520" si="79">E514*I514</f>
        <v>1296</v>
      </c>
      <c r="M514" s="1021"/>
      <c r="N514" s="1126"/>
      <c r="O514" s="1026"/>
      <c r="P514" s="1128"/>
    </row>
    <row r="515" spans="1:16" ht="16.5" x14ac:dyDescent="0.3">
      <c r="A515" s="1020"/>
      <c r="B515" s="1060">
        <v>3</v>
      </c>
      <c r="C515" s="1124" t="s">
        <v>463</v>
      </c>
      <c r="D515" s="1124"/>
      <c r="E515" s="1046">
        <f>I509*0.04</f>
        <v>0.72</v>
      </c>
      <c r="F515" s="1047">
        <f>ROUND(E515/I509,2)</f>
        <v>0.04</v>
      </c>
      <c r="G515" s="1048" t="str">
        <f>IF(C515=0,0,VLOOKUP(C515,Tabla1[],2,FALSE))</f>
        <v>m³</v>
      </c>
      <c r="H515" s="1049"/>
      <c r="I515" s="1050">
        <f>IF(C515=0,0,VLOOKUP(C515,Tabla1[],3,FALSE))</f>
        <v>250</v>
      </c>
      <c r="J515" s="1051"/>
      <c r="K515" s="1157">
        <f t="shared" si="78"/>
        <v>10</v>
      </c>
      <c r="L515" s="1052">
        <f t="shared" si="79"/>
        <v>180</v>
      </c>
      <c r="M515" s="1021"/>
      <c r="N515" s="1126"/>
      <c r="O515" s="1026"/>
      <c r="P515" s="1128"/>
    </row>
    <row r="516" spans="1:16" ht="16.5" x14ac:dyDescent="0.3">
      <c r="A516" s="1020"/>
      <c r="B516" s="1060">
        <v>4</v>
      </c>
      <c r="C516" s="1413" t="s">
        <v>659</v>
      </c>
      <c r="D516" s="1413"/>
      <c r="E516" s="1046">
        <f>I509*0.04</f>
        <v>0.72</v>
      </c>
      <c r="F516" s="1047">
        <f>ROUND(E516/I509,2)</f>
        <v>0.04</v>
      </c>
      <c r="G516" s="1048" t="str">
        <f>IF(C516=0,0,VLOOKUP(C516,Tabla1[],2,FALSE))</f>
        <v>m³</v>
      </c>
      <c r="H516" s="1049"/>
      <c r="I516" s="1050">
        <f>IF(C516=0,0,VLOOKUP(C516,Tabla1[],3,FALSE))</f>
        <v>250</v>
      </c>
      <c r="J516" s="1051"/>
      <c r="K516" s="1157">
        <f t="shared" si="78"/>
        <v>10</v>
      </c>
      <c r="L516" s="1052">
        <f t="shared" si="79"/>
        <v>180</v>
      </c>
      <c r="M516" s="1021"/>
      <c r="N516" s="1126"/>
      <c r="O516" s="1026"/>
      <c r="P516" s="1128"/>
    </row>
    <row r="517" spans="1:16" ht="16.5" x14ac:dyDescent="0.3">
      <c r="A517" s="1020"/>
      <c r="B517" s="1060">
        <v>5</v>
      </c>
      <c r="C517" s="1413" t="s">
        <v>408</v>
      </c>
      <c r="D517" s="1413"/>
      <c r="E517" s="1046">
        <f>I509*25</f>
        <v>450</v>
      </c>
      <c r="F517" s="1047">
        <f>ROUND(E517/I509,2)</f>
        <v>25</v>
      </c>
      <c r="G517" s="1048" t="str">
        <f>IF(C517=0,0,VLOOKUP(C517,Tabla1[],2,FALSE))</f>
        <v>Varilla</v>
      </c>
      <c r="H517" s="1049"/>
      <c r="I517" s="1050">
        <f>IF(C517=0,0,VLOOKUP(C517,Tabla1[],3,FALSE))</f>
        <v>40</v>
      </c>
      <c r="J517" s="1051"/>
      <c r="K517" s="1157">
        <f t="shared" si="78"/>
        <v>1000</v>
      </c>
      <c r="L517" s="1052">
        <f t="shared" si="79"/>
        <v>18000</v>
      </c>
      <c r="M517" s="1021"/>
      <c r="N517" s="1126"/>
      <c r="O517" s="1026"/>
      <c r="P517" s="1128"/>
    </row>
    <row r="518" spans="1:16" ht="16.5" x14ac:dyDescent="0.3">
      <c r="A518" s="1020"/>
      <c r="B518" s="1060">
        <v>6</v>
      </c>
      <c r="C518" s="1413" t="s">
        <v>443</v>
      </c>
      <c r="D518" s="1413"/>
      <c r="E518" s="1046">
        <f>I509*8</f>
        <v>144</v>
      </c>
      <c r="F518" s="1047">
        <f>ROUND(E518/I509,2)</f>
        <v>8</v>
      </c>
      <c r="G518" s="1048" t="str">
        <f>IF(C518=0,0,VLOOKUP(C518,Tabla1[],2,FALSE))</f>
        <v>Libra</v>
      </c>
      <c r="H518" s="1049"/>
      <c r="I518" s="1050">
        <f>IF(C518=0,0,VLOOKUP(C518,Tabla1[],3,FALSE))</f>
        <v>7</v>
      </c>
      <c r="J518" s="1051"/>
      <c r="K518" s="1157">
        <f t="shared" si="78"/>
        <v>56</v>
      </c>
      <c r="L518" s="1052">
        <f t="shared" si="79"/>
        <v>1008</v>
      </c>
      <c r="M518" s="1021"/>
      <c r="N518" s="1126"/>
      <c r="O518" s="1026"/>
      <c r="P518" s="1128"/>
    </row>
    <row r="519" spans="1:16" ht="16.5" x14ac:dyDescent="0.3">
      <c r="A519" s="1020"/>
      <c r="B519" s="1060">
        <v>7</v>
      </c>
      <c r="C519" s="1413" t="s">
        <v>640</v>
      </c>
      <c r="D519" s="1413"/>
      <c r="E519" s="1046">
        <f>I509*50</f>
        <v>900</v>
      </c>
      <c r="F519" s="1047">
        <f>ROUND(E519/I509,2)</f>
        <v>50</v>
      </c>
      <c r="G519" s="1048" t="str">
        <f>IF(C519=0,0,VLOOKUP(C519,Tabla1[],2,FALSE))</f>
        <v>pt</v>
      </c>
      <c r="H519" s="1049"/>
      <c r="I519" s="1050">
        <f>IF(C519=0,0,VLOOKUP(C519,Tabla1[],3,FALSE))</f>
        <v>10</v>
      </c>
      <c r="J519" s="1051"/>
      <c r="K519" s="1157">
        <f t="shared" si="78"/>
        <v>500</v>
      </c>
      <c r="L519" s="1052">
        <f t="shared" si="79"/>
        <v>9000</v>
      </c>
      <c r="M519" s="1021"/>
      <c r="N519" s="1126"/>
      <c r="O519" s="1026"/>
      <c r="P519" s="1128"/>
    </row>
    <row r="520" spans="1:16" ht="16.5" x14ac:dyDescent="0.3">
      <c r="A520" s="1020"/>
      <c r="B520" s="1060">
        <v>8</v>
      </c>
      <c r="C520" s="1413" t="s">
        <v>549</v>
      </c>
      <c r="D520" s="1413"/>
      <c r="E520" s="1046">
        <f>I509*1.7</f>
        <v>30.599999999999998</v>
      </c>
      <c r="F520" s="1047">
        <f>ROUND(E520/I509,2)</f>
        <v>1.7</v>
      </c>
      <c r="G520" s="1048" t="str">
        <f>IF(C520=0,0,VLOOKUP(C520,Tabla1[],2,FALSE))</f>
        <v>Libra</v>
      </c>
      <c r="H520" s="1049"/>
      <c r="I520" s="1050">
        <f>IF(C520=0,0,VLOOKUP(C520,Tabla1[],3,FALSE))</f>
        <v>10</v>
      </c>
      <c r="J520" s="1051"/>
      <c r="K520" s="1157">
        <f t="shared" si="78"/>
        <v>17</v>
      </c>
      <c r="L520" s="1052">
        <f t="shared" si="79"/>
        <v>306</v>
      </c>
      <c r="M520" s="1021"/>
      <c r="N520" s="1126"/>
      <c r="O520" s="1026"/>
      <c r="P520" s="1128"/>
    </row>
    <row r="521" spans="1:16" ht="17.25" thickBot="1" x14ac:dyDescent="0.35">
      <c r="A521" s="1020"/>
      <c r="B521" s="1022"/>
      <c r="C521" s="1021"/>
      <c r="D521" s="1021"/>
      <c r="E521" s="1022"/>
      <c r="F521" s="1022"/>
      <c r="G521" s="1023"/>
      <c r="H521" s="1021"/>
      <c r="I521" s="1024"/>
      <c r="J521" s="1024"/>
      <c r="K521" s="1024"/>
      <c r="L521" s="1021"/>
      <c r="M521" s="1021"/>
      <c r="N521" s="1025"/>
      <c r="O521" s="1026"/>
      <c r="P521" s="1128"/>
    </row>
    <row r="522" spans="1:16" ht="17.25" thickBot="1" x14ac:dyDescent="0.35">
      <c r="A522" s="1020"/>
      <c r="B522" s="1022"/>
      <c r="C522" s="1021"/>
      <c r="D522" s="1021"/>
      <c r="E522" s="1022"/>
      <c r="F522" s="1408" t="s">
        <v>344</v>
      </c>
      <c r="G522" s="1409"/>
      <c r="H522" s="1409"/>
      <c r="I522" s="1410"/>
      <c r="J522" s="1024"/>
      <c r="K522" s="1158">
        <f>+SUM(K513:K520)</f>
        <v>1680</v>
      </c>
      <c r="L522" s="1055">
        <f>+SUM(L513:L520)</f>
        <v>30240</v>
      </c>
      <c r="M522" s="1021"/>
      <c r="N522" s="1025"/>
      <c r="O522" s="1026"/>
      <c r="P522" s="1128"/>
    </row>
    <row r="523" spans="1:16" ht="17.25" thickBot="1" x14ac:dyDescent="0.35">
      <c r="A523" s="1020"/>
      <c r="B523" s="1022"/>
      <c r="C523" s="1021"/>
      <c r="D523" s="1021"/>
      <c r="E523" s="1022"/>
      <c r="F523" s="1022"/>
      <c r="G523" s="1023"/>
      <c r="H523" s="1021"/>
      <c r="I523" s="1024"/>
      <c r="J523" s="1024"/>
      <c r="K523" s="1024"/>
      <c r="L523" s="1021"/>
      <c r="M523" s="1021"/>
      <c r="N523" s="1025"/>
      <c r="O523" s="1026"/>
      <c r="P523" s="1128"/>
    </row>
    <row r="524" spans="1:16" ht="17.25" thickBot="1" x14ac:dyDescent="0.35">
      <c r="A524" s="1020"/>
      <c r="B524" s="1389" t="s">
        <v>382</v>
      </c>
      <c r="C524" s="1390"/>
      <c r="D524" s="1390"/>
      <c r="E524" s="1390"/>
      <c r="F524" s="1390"/>
      <c r="G524" s="1391"/>
      <c r="H524" s="1021"/>
      <c r="I524" s="1024"/>
      <c r="J524" s="1024"/>
      <c r="K524" s="1024"/>
      <c r="L524" s="1021"/>
      <c r="M524" s="1021"/>
      <c r="N524" s="1025"/>
      <c r="O524" s="1026"/>
      <c r="P524" s="1128"/>
    </row>
    <row r="525" spans="1:16" ht="16.5" x14ac:dyDescent="0.3">
      <c r="A525" s="1020"/>
      <c r="B525" s="1056" t="s">
        <v>49</v>
      </c>
      <c r="C525" s="1392" t="s">
        <v>341</v>
      </c>
      <c r="D525" s="1393"/>
      <c r="E525" s="1041" t="s">
        <v>380</v>
      </c>
      <c r="F525" s="1056" t="s">
        <v>25</v>
      </c>
      <c r="G525" s="1043" t="s">
        <v>24</v>
      </c>
      <c r="H525" s="1038"/>
      <c r="I525" s="1039" t="s">
        <v>342</v>
      </c>
      <c r="J525" s="1040"/>
      <c r="K525" s="1039" t="s">
        <v>27</v>
      </c>
      <c r="L525" s="1045" t="s">
        <v>381</v>
      </c>
      <c r="M525" s="1021"/>
      <c r="N525" s="1025"/>
      <c r="O525" s="1026"/>
      <c r="P525" s="1128"/>
    </row>
    <row r="526" spans="1:16" ht="16.5" x14ac:dyDescent="0.3">
      <c r="A526" s="1020"/>
      <c r="B526" s="1060"/>
      <c r="C526" s="1382"/>
      <c r="D526" s="1383"/>
      <c r="E526" s="1046"/>
      <c r="F526" s="1047"/>
      <c r="G526" s="1048"/>
      <c r="H526" s="1049"/>
      <c r="I526" s="1050">
        <f>IF(C526=0,0,VLOOKUP(C526,Tabla3[],3,FALSE))</f>
        <v>0</v>
      </c>
      <c r="J526" s="1024"/>
      <c r="K526" s="1157">
        <f>+F526*I526</f>
        <v>0</v>
      </c>
      <c r="L526" s="1052">
        <f>E526*I526</f>
        <v>0</v>
      </c>
      <c r="M526" s="1021"/>
      <c r="N526" s="1025"/>
      <c r="O526" s="1026"/>
      <c r="P526" s="1128"/>
    </row>
    <row r="527" spans="1:16" ht="16.5" x14ac:dyDescent="0.3">
      <c r="A527" s="1020"/>
      <c r="B527" s="1060"/>
      <c r="C527" s="1382"/>
      <c r="D527" s="1383"/>
      <c r="E527" s="1057"/>
      <c r="F527" s="1053"/>
      <c r="G527" s="1054"/>
      <c r="H527" s="1021"/>
      <c r="I527" s="1050">
        <f>IF(C527=0,0,VLOOKUP(C527,Tabla3[],3,FALSE))</f>
        <v>0</v>
      </c>
      <c r="J527" s="1024"/>
      <c r="K527" s="1157">
        <f t="shared" ref="K527:K529" si="80">+F527*I527</f>
        <v>0</v>
      </c>
      <c r="L527" s="1052">
        <f t="shared" ref="L527:L529" si="81">E527*I527</f>
        <v>0</v>
      </c>
      <c r="M527" s="1021"/>
      <c r="N527" s="1025"/>
      <c r="O527" s="1026"/>
      <c r="P527" s="1128"/>
    </row>
    <row r="528" spans="1:16" ht="16.5" x14ac:dyDescent="0.3">
      <c r="A528" s="1020"/>
      <c r="B528" s="1060"/>
      <c r="C528" s="1382"/>
      <c r="D528" s="1383"/>
      <c r="E528" s="1057"/>
      <c r="F528" s="1053"/>
      <c r="G528" s="1054"/>
      <c r="H528" s="1021"/>
      <c r="I528" s="1050">
        <f>IF(C528=0,0,VLOOKUP(C528,Tabla3[],3,FALSE))</f>
        <v>0</v>
      </c>
      <c r="J528" s="1024"/>
      <c r="K528" s="1157">
        <f t="shared" si="80"/>
        <v>0</v>
      </c>
      <c r="L528" s="1052">
        <f t="shared" si="81"/>
        <v>0</v>
      </c>
      <c r="M528" s="1021"/>
      <c r="N528" s="1025"/>
      <c r="O528" s="1026"/>
      <c r="P528" s="1128"/>
    </row>
    <row r="529" spans="1:16" ht="16.5" x14ac:dyDescent="0.3">
      <c r="A529" s="1020"/>
      <c r="B529" s="1060"/>
      <c r="C529" s="1384"/>
      <c r="D529" s="1385"/>
      <c r="E529" s="1057"/>
      <c r="F529" s="1053"/>
      <c r="G529" s="1054"/>
      <c r="H529" s="1021"/>
      <c r="I529" s="1050">
        <f>IF(C529=0,0,VLOOKUP(C529,Tabla3[],3,FALSE))</f>
        <v>0</v>
      </c>
      <c r="J529" s="1024"/>
      <c r="K529" s="1157">
        <f t="shared" si="80"/>
        <v>0</v>
      </c>
      <c r="L529" s="1052">
        <f t="shared" si="81"/>
        <v>0</v>
      </c>
      <c r="M529" s="1021"/>
      <c r="N529" s="1025"/>
      <c r="O529" s="1026"/>
      <c r="P529" s="1128"/>
    </row>
    <row r="530" spans="1:16" ht="17.25" thickBot="1" x14ac:dyDescent="0.35">
      <c r="A530" s="1020"/>
      <c r="B530" s="1022"/>
      <c r="C530" s="1021"/>
      <c r="D530" s="1021"/>
      <c r="E530" s="1022"/>
      <c r="F530" s="1022"/>
      <c r="G530" s="1023"/>
      <c r="H530" s="1021"/>
      <c r="I530" s="1024"/>
      <c r="J530" s="1024"/>
      <c r="K530" s="1024"/>
      <c r="L530" s="1021"/>
      <c r="M530" s="1021"/>
      <c r="N530" s="1025"/>
      <c r="O530" s="1026"/>
      <c r="P530" s="1128"/>
    </row>
    <row r="531" spans="1:16" ht="17.25" thickBot="1" x14ac:dyDescent="0.35">
      <c r="A531" s="1020"/>
      <c r="B531" s="1022"/>
      <c r="C531" s="1021"/>
      <c r="D531" s="1021"/>
      <c r="E531" s="1022"/>
      <c r="F531" s="1408" t="s">
        <v>387</v>
      </c>
      <c r="G531" s="1409"/>
      <c r="H531" s="1409"/>
      <c r="I531" s="1410"/>
      <c r="J531" s="1024"/>
      <c r="K531" s="1158">
        <f>+SUM(K526:K529)</f>
        <v>0</v>
      </c>
      <c r="L531" s="1055">
        <f>+SUM(L526:L529)</f>
        <v>0</v>
      </c>
      <c r="M531" s="1021"/>
      <c r="N531" s="1025"/>
      <c r="O531" s="1026"/>
      <c r="P531" s="1128"/>
    </row>
    <row r="532" spans="1:16" ht="17.25" thickBot="1" x14ac:dyDescent="0.35">
      <c r="A532" s="1020"/>
      <c r="B532" s="1022"/>
      <c r="C532" s="1021"/>
      <c r="D532" s="1021"/>
      <c r="E532" s="1022"/>
      <c r="F532" s="1022"/>
      <c r="G532" s="1023"/>
      <c r="H532" s="1021"/>
      <c r="I532" s="1024"/>
      <c r="J532" s="1024"/>
      <c r="K532" s="1024"/>
      <c r="L532" s="1021"/>
      <c r="M532" s="1021"/>
      <c r="N532" s="1025"/>
      <c r="O532" s="1026"/>
      <c r="P532" s="1128"/>
    </row>
    <row r="533" spans="1:16" ht="17.25" thickBot="1" x14ac:dyDescent="0.35">
      <c r="A533" s="1020"/>
      <c r="B533" s="1389" t="s">
        <v>345</v>
      </c>
      <c r="C533" s="1390"/>
      <c r="D533" s="1390"/>
      <c r="E533" s="1390"/>
      <c r="F533" s="1390"/>
      <c r="G533" s="1391"/>
      <c r="H533" s="1021"/>
      <c r="I533" s="1024"/>
      <c r="J533" s="1024"/>
      <c r="K533" s="1024"/>
      <c r="L533" s="1021"/>
      <c r="M533" s="1021"/>
      <c r="N533" s="1025"/>
      <c r="O533" s="1026"/>
      <c r="P533" s="1128"/>
    </row>
    <row r="534" spans="1:16" ht="16.5" x14ac:dyDescent="0.3">
      <c r="A534" s="1020"/>
      <c r="B534" s="1056" t="s">
        <v>49</v>
      </c>
      <c r="C534" s="1392" t="s">
        <v>341</v>
      </c>
      <c r="D534" s="1393"/>
      <c r="E534" s="1041" t="s">
        <v>380</v>
      </c>
      <c r="F534" s="1056" t="s">
        <v>25</v>
      </c>
      <c r="G534" s="1043" t="s">
        <v>24</v>
      </c>
      <c r="H534" s="1038"/>
      <c r="I534" s="1039" t="s">
        <v>342</v>
      </c>
      <c r="J534" s="1040"/>
      <c r="K534" s="1039" t="s">
        <v>27</v>
      </c>
      <c r="L534" s="1045" t="s">
        <v>381</v>
      </c>
      <c r="M534" s="1021"/>
      <c r="N534" s="1025"/>
      <c r="O534" s="1026"/>
      <c r="P534" s="1128"/>
    </row>
    <row r="535" spans="1:16" ht="16.5" x14ac:dyDescent="0.3">
      <c r="A535" s="1020"/>
      <c r="B535" s="1060">
        <v>1</v>
      </c>
      <c r="C535" s="1411" t="s">
        <v>795</v>
      </c>
      <c r="D535" s="1411"/>
      <c r="E535" s="1046">
        <f>I509</f>
        <v>18</v>
      </c>
      <c r="F535" s="1047">
        <f>ROUND(E535/I509,2)</f>
        <v>1</v>
      </c>
      <c r="G535" s="1048" t="str">
        <f>IF(C535=0,0,VLOOKUP(C535,Tabla2[],2,FALSE))</f>
        <v>Unidad</v>
      </c>
      <c r="H535" s="1049"/>
      <c r="I535" s="1050">
        <f>IF(C535=0,0,VLOOKUP(C535,Tabla2[],3,FALSE))</f>
        <v>1500</v>
      </c>
      <c r="J535" s="1024"/>
      <c r="K535" s="1157">
        <f>+F535*I535</f>
        <v>1500</v>
      </c>
      <c r="L535" s="1052">
        <f>E535*I535</f>
        <v>27000</v>
      </c>
      <c r="M535" s="1021"/>
      <c r="N535" s="1025"/>
      <c r="O535" s="1026"/>
      <c r="P535" s="1128"/>
    </row>
    <row r="536" spans="1:16" ht="16.5" x14ac:dyDescent="0.3">
      <c r="A536" s="1020"/>
      <c r="B536" s="1060"/>
      <c r="C536" s="1411"/>
      <c r="D536" s="1411"/>
      <c r="E536" s="1046"/>
      <c r="F536" s="1047"/>
      <c r="G536" s="1048"/>
      <c r="H536" s="1021"/>
      <c r="I536" s="1050">
        <f>IF(C536=0,0,VLOOKUP(C536,Tabla2[],3,FALSE))</f>
        <v>0</v>
      </c>
      <c r="J536" s="1024"/>
      <c r="K536" s="1157">
        <f>+F536*I536</f>
        <v>0</v>
      </c>
      <c r="L536" s="1052">
        <f t="shared" ref="L536:L537" si="82">E536*I536</f>
        <v>0</v>
      </c>
      <c r="M536" s="1021"/>
      <c r="N536" s="1025"/>
      <c r="O536" s="1026"/>
      <c r="P536" s="1128"/>
    </row>
    <row r="537" spans="1:16" ht="16.5" x14ac:dyDescent="0.3">
      <c r="A537" s="1020"/>
      <c r="B537" s="1060"/>
      <c r="C537" s="1412"/>
      <c r="D537" s="1412"/>
      <c r="E537" s="1046"/>
      <c r="F537" s="1053"/>
      <c r="G537" s="1048"/>
      <c r="H537" s="1021"/>
      <c r="I537" s="1050">
        <f>IF(C537=0,0,VLOOKUP(C537,Tabla2[],3,FALSE))</f>
        <v>0</v>
      </c>
      <c r="J537" s="1024"/>
      <c r="K537" s="1157">
        <f t="shared" ref="K537" si="83">+F537*I537</f>
        <v>0</v>
      </c>
      <c r="L537" s="1052">
        <f t="shared" si="82"/>
        <v>0</v>
      </c>
      <c r="M537" s="1021"/>
      <c r="N537" s="1025"/>
      <c r="O537" s="1026"/>
      <c r="P537" s="1128"/>
    </row>
    <row r="538" spans="1:16" ht="17.25" thickBot="1" x14ac:dyDescent="0.35">
      <c r="A538" s="1020"/>
      <c r="B538" s="1022"/>
      <c r="C538" s="1021"/>
      <c r="D538" s="1021"/>
      <c r="E538" s="1022"/>
      <c r="F538" s="1022"/>
      <c r="G538" s="1023"/>
      <c r="H538" s="1021"/>
      <c r="I538" s="1024"/>
      <c r="J538" s="1024"/>
      <c r="K538" s="1024"/>
      <c r="L538" s="1021"/>
      <c r="M538" s="1021"/>
      <c r="N538" s="1025"/>
      <c r="O538" s="1026"/>
      <c r="P538" s="1128"/>
    </row>
    <row r="539" spans="1:16" ht="17.25" thickBot="1" x14ac:dyDescent="0.35">
      <c r="A539" s="1020"/>
      <c r="B539" s="1022"/>
      <c r="C539" s="1021"/>
      <c r="D539" s="1021"/>
      <c r="E539" s="1022"/>
      <c r="F539" s="1408" t="s">
        <v>346</v>
      </c>
      <c r="G539" s="1409"/>
      <c r="H539" s="1409"/>
      <c r="I539" s="1410"/>
      <c r="J539" s="1024"/>
      <c r="K539" s="1158">
        <f>+SUM(K535:K537)</f>
        <v>1500</v>
      </c>
      <c r="L539" s="1055">
        <f>+SUM(L535:L537)</f>
        <v>27000</v>
      </c>
      <c r="M539" s="1021"/>
      <c r="N539" s="1025"/>
      <c r="O539" s="1026"/>
      <c r="P539" s="1128"/>
    </row>
    <row r="540" spans="1:16" ht="16.5" x14ac:dyDescent="0.3">
      <c r="A540" s="1020"/>
      <c r="B540" s="1022"/>
      <c r="C540" s="1021"/>
      <c r="D540" s="1021"/>
      <c r="E540" s="1022"/>
      <c r="F540" s="1022"/>
      <c r="G540" s="1023"/>
      <c r="H540" s="1021"/>
      <c r="I540" s="1024"/>
      <c r="J540" s="1024"/>
      <c r="K540" s="1024"/>
      <c r="L540" s="1021"/>
      <c r="M540" s="1021"/>
      <c r="N540" s="1025"/>
      <c r="O540" s="1026"/>
      <c r="P540" s="1128"/>
    </row>
    <row r="541" spans="1:16" ht="15" customHeight="1" thickBot="1" x14ac:dyDescent="0.35">
      <c r="A541" s="1020"/>
      <c r="B541" s="1022"/>
      <c r="C541" s="1021"/>
      <c r="D541" s="1021"/>
      <c r="E541" s="1022"/>
      <c r="F541" s="1022"/>
      <c r="G541" s="1023"/>
      <c r="H541" s="1021"/>
      <c r="I541" s="1024"/>
      <c r="J541" s="1024"/>
      <c r="K541" s="1024"/>
      <c r="L541" s="1021"/>
      <c r="M541" s="1021"/>
      <c r="N541" s="1025"/>
      <c r="O541" s="1026"/>
      <c r="P541" s="1128"/>
    </row>
    <row r="542" spans="1:16" ht="17.25" thickBot="1" x14ac:dyDescent="0.35">
      <c r="A542" s="1020"/>
      <c r="B542" s="1022"/>
      <c r="C542" s="1021"/>
      <c r="D542" s="1021"/>
      <c r="E542" s="1022"/>
      <c r="F542" s="1408" t="s">
        <v>388</v>
      </c>
      <c r="G542" s="1409"/>
      <c r="H542" s="1409"/>
      <c r="I542" s="1410"/>
      <c r="J542" s="1024"/>
      <c r="K542" s="1158">
        <f>(+K522+K531+K539)</f>
        <v>3180</v>
      </c>
      <c r="L542" s="1055">
        <f>(+L522+L531+L539)</f>
        <v>57240</v>
      </c>
      <c r="M542" s="1021"/>
      <c r="N542" s="1065"/>
      <c r="O542" s="1066"/>
      <c r="P542" s="1130"/>
    </row>
    <row r="543" spans="1:16" ht="7.5" customHeight="1" thickBot="1" x14ac:dyDescent="0.35">
      <c r="A543" s="1020"/>
      <c r="B543" s="1022"/>
      <c r="C543" s="1021"/>
      <c r="D543" s="1021"/>
      <c r="E543" s="1022"/>
      <c r="F543" s="1022"/>
      <c r="G543" s="1023"/>
      <c r="H543" s="1021"/>
      <c r="I543" s="1024"/>
      <c r="J543" s="1024"/>
      <c r="K543" s="1024"/>
      <c r="L543" s="1021"/>
      <c r="M543" s="1021"/>
      <c r="N543" s="1065"/>
      <c r="O543" s="1067"/>
      <c r="P543" s="1130"/>
    </row>
    <row r="544" spans="1:16" ht="17.25" thickBot="1" x14ac:dyDescent="0.35">
      <c r="A544" s="1020"/>
      <c r="B544" s="1022"/>
      <c r="C544" s="1021"/>
      <c r="D544" s="1021"/>
      <c r="E544" s="1022"/>
      <c r="F544" s="1408" t="s">
        <v>384</v>
      </c>
      <c r="G544" s="1409"/>
      <c r="H544" s="1409"/>
      <c r="I544" s="1410"/>
      <c r="J544" s="1024"/>
      <c r="K544" s="1158">
        <f>K542*$N$2</f>
        <v>1272</v>
      </c>
      <c r="L544" s="1055">
        <f>L542*$N$2</f>
        <v>22896</v>
      </c>
      <c r="M544" s="1021"/>
      <c r="N544" s="1025"/>
      <c r="O544" s="1026"/>
      <c r="P544" s="1128"/>
    </row>
    <row r="545" spans="1:17" ht="7.5" customHeight="1" thickBot="1" x14ac:dyDescent="0.35">
      <c r="A545" s="1020"/>
      <c r="B545" s="1022"/>
      <c r="C545" s="1021"/>
      <c r="D545" s="1021"/>
      <c r="E545" s="1022"/>
      <c r="F545" s="1022"/>
      <c r="G545" s="1023"/>
      <c r="H545" s="1021"/>
      <c r="I545" s="1024"/>
      <c r="J545" s="1024"/>
      <c r="K545" s="1024"/>
      <c r="L545" s="1021"/>
      <c r="M545" s="1021"/>
      <c r="N545" s="1025"/>
      <c r="O545" s="1026"/>
      <c r="P545" s="1128"/>
    </row>
    <row r="546" spans="1:17" ht="17.25" thickBot="1" x14ac:dyDescent="0.35">
      <c r="A546" s="1020"/>
      <c r="B546" s="1022"/>
      <c r="C546" s="1021"/>
      <c r="D546" s="1021"/>
      <c r="E546" s="1022"/>
      <c r="F546" s="1408" t="s">
        <v>385</v>
      </c>
      <c r="G546" s="1409"/>
      <c r="H546" s="1409"/>
      <c r="I546" s="1410"/>
      <c r="J546" s="1024"/>
      <c r="K546" s="1158">
        <f>+K542+K544</f>
        <v>4452</v>
      </c>
      <c r="L546" s="1055">
        <f>+L542+L544</f>
        <v>80136</v>
      </c>
      <c r="M546" s="1021"/>
      <c r="N546" s="1025"/>
      <c r="O546" s="1026"/>
      <c r="P546" s="1128"/>
    </row>
    <row r="547" spans="1:17" ht="17.25" thickBot="1" x14ac:dyDescent="0.35">
      <c r="A547" s="1020"/>
      <c r="B547" s="1022"/>
      <c r="C547" s="1021"/>
      <c r="D547" s="1021"/>
      <c r="E547" s="1022"/>
      <c r="F547" s="1061"/>
      <c r="G547" s="1062"/>
      <c r="H547" s="1063"/>
      <c r="I547" s="1064"/>
      <c r="J547" s="1024"/>
      <c r="K547" s="1159"/>
      <c r="L547" s="1068">
        <f>L546/I509</f>
        <v>4452</v>
      </c>
      <c r="M547" s="1069">
        <f>(K546-L547)*I509</f>
        <v>0</v>
      </c>
      <c r="N547" s="1025"/>
      <c r="O547" s="1026"/>
      <c r="P547" s="1128"/>
    </row>
    <row r="548" spans="1:17" ht="16.5" x14ac:dyDescent="0.3">
      <c r="A548" s="1020"/>
      <c r="B548" s="1022"/>
      <c r="C548" s="1021"/>
      <c r="D548" s="1021"/>
      <c r="E548" s="1022"/>
      <c r="F548" s="1061"/>
      <c r="G548" s="1062"/>
      <c r="H548" s="1063"/>
      <c r="I548" s="1064"/>
      <c r="J548" s="1024"/>
      <c r="K548" s="1160"/>
      <c r="L548" s="1070"/>
      <c r="M548" s="1071"/>
      <c r="N548" s="1072"/>
      <c r="O548" s="1026"/>
      <c r="P548" s="1128"/>
    </row>
    <row r="549" spans="1:17" ht="16.5" x14ac:dyDescent="0.3">
      <c r="A549" s="1020"/>
      <c r="B549" s="1106"/>
      <c r="C549" s="1122"/>
      <c r="D549" s="1122"/>
      <c r="E549" s="1022"/>
      <c r="F549" s="1022"/>
      <c r="G549" s="1023"/>
      <c r="H549" s="1021"/>
      <c r="I549" s="1024"/>
      <c r="J549" s="1024"/>
      <c r="K549" s="1024"/>
      <c r="L549" s="1021"/>
      <c r="M549" s="1021"/>
      <c r="N549" s="1025"/>
      <c r="O549" s="1026"/>
      <c r="P549" s="1128"/>
    </row>
    <row r="550" spans="1:17" ht="16.5" x14ac:dyDescent="0.3">
      <c r="A550" s="1020"/>
      <c r="B550" s="1105" t="s">
        <v>379</v>
      </c>
      <c r="C550" s="1038"/>
      <c r="D550" s="1414" t="s">
        <v>341</v>
      </c>
      <c r="E550" s="1414"/>
      <c r="F550" s="1414"/>
      <c r="G550" s="1414"/>
      <c r="H550" s="1038"/>
      <c r="I550" s="1039" t="s">
        <v>25</v>
      </c>
      <c r="J550" s="1040"/>
      <c r="K550" s="1039" t="s">
        <v>24</v>
      </c>
      <c r="L550" s="1021"/>
      <c r="M550" s="1021"/>
      <c r="N550" s="1025"/>
      <c r="O550" s="1026"/>
      <c r="P550" s="1128"/>
    </row>
    <row r="551" spans="1:17" s="1037" customFormat="1" ht="30.75" customHeight="1" x14ac:dyDescent="0.25">
      <c r="A551" s="1033"/>
      <c r="B551" s="1074">
        <f>'(01)A. TRABAJO EXTRA.'!B39</f>
        <v>0</v>
      </c>
      <c r="C551" s="1034"/>
      <c r="D551" s="1428" t="str">
        <f>'(01)A. TRABAJO EXTRA.'!C39</f>
        <v>SOLERA INTERMEDIA (0.15m X 0.20m + 4 NO. 3 + EST NO. 2 @ 0.20m)</v>
      </c>
      <c r="E551" s="1429"/>
      <c r="F551" s="1429"/>
      <c r="G551" s="1429"/>
      <c r="H551" s="1075"/>
      <c r="I551" s="1074">
        <f>'(01)A. TRABAJO EXTRA.'!G39</f>
        <v>26.8</v>
      </c>
      <c r="J551" s="1076"/>
      <c r="K551" s="1155" t="str">
        <f>'(01)A. TRABAJO EXTRA.'!F39</f>
        <v>ml</v>
      </c>
      <c r="L551" s="1034"/>
      <c r="M551" s="1034"/>
      <c r="N551" s="1035"/>
      <c r="O551" s="1036"/>
      <c r="P551" s="1129"/>
      <c r="Q551" s="1132"/>
    </row>
    <row r="552" spans="1:17" ht="17.25" thickBot="1" x14ac:dyDescent="0.35">
      <c r="A552" s="1020"/>
      <c r="B552" s="1022"/>
      <c r="C552" s="1021"/>
      <c r="D552" s="1021"/>
      <c r="E552" s="1022"/>
      <c r="F552" s="1022"/>
      <c r="G552" s="1023"/>
      <c r="H552" s="1021"/>
      <c r="I552" s="1024"/>
      <c r="J552" s="1024"/>
      <c r="K552" s="1024"/>
      <c r="L552" s="1021"/>
      <c r="M552" s="1021"/>
      <c r="N552" s="1025"/>
      <c r="O552" s="1026"/>
      <c r="P552" s="1128"/>
    </row>
    <row r="553" spans="1:17" ht="17.25" thickBot="1" x14ac:dyDescent="0.35">
      <c r="A553" s="1020"/>
      <c r="B553" s="1389" t="s">
        <v>343</v>
      </c>
      <c r="C553" s="1390"/>
      <c r="D553" s="1390"/>
      <c r="E553" s="1390"/>
      <c r="F553" s="1390"/>
      <c r="G553" s="1391"/>
      <c r="H553" s="1021"/>
      <c r="I553" s="1024"/>
      <c r="J553" s="1024"/>
      <c r="K553" s="1024"/>
      <c r="L553" s="1021"/>
      <c r="M553" s="1021"/>
      <c r="N553" s="1025"/>
      <c r="O553" s="1026"/>
      <c r="P553" s="1128"/>
    </row>
    <row r="554" spans="1:17" ht="16.5" x14ac:dyDescent="0.3">
      <c r="A554" s="1020"/>
      <c r="B554" s="1042" t="s">
        <v>49</v>
      </c>
      <c r="C554" s="1406" t="s">
        <v>341</v>
      </c>
      <c r="D554" s="1407"/>
      <c r="E554" s="1041" t="s">
        <v>380</v>
      </c>
      <c r="F554" s="1042" t="s">
        <v>25</v>
      </c>
      <c r="G554" s="1043" t="s">
        <v>24</v>
      </c>
      <c r="H554" s="1044"/>
      <c r="I554" s="1039" t="s">
        <v>342</v>
      </c>
      <c r="J554" s="1040"/>
      <c r="K554" s="1156" t="s">
        <v>27</v>
      </c>
      <c r="L554" s="1045" t="s">
        <v>381</v>
      </c>
      <c r="M554" s="1127"/>
      <c r="N554" s="1126"/>
      <c r="O554" s="1026"/>
      <c r="P554" s="1128"/>
    </row>
    <row r="555" spans="1:17" ht="16.5" x14ac:dyDescent="0.3">
      <c r="A555" s="1020"/>
      <c r="B555" s="1060">
        <v>1</v>
      </c>
      <c r="C555" s="1123" t="s">
        <v>777</v>
      </c>
      <c r="D555" s="1123"/>
      <c r="E555" s="1046">
        <f>I551</f>
        <v>26.8</v>
      </c>
      <c r="F555" s="1047">
        <f>ROUND(E555/I551,2)</f>
        <v>1</v>
      </c>
      <c r="G555" s="1048" t="str">
        <f>IF(C555=0,0,VLOOKUP(C555,Tabla1[],2,FALSE))</f>
        <v>Libra</v>
      </c>
      <c r="H555" s="1049"/>
      <c r="I555" s="1050">
        <f>IF(C555=0,0,VLOOKUP(C555,Tabla1[],3,FALSE))</f>
        <v>15</v>
      </c>
      <c r="J555" s="1051"/>
      <c r="K555" s="1157">
        <f>+F555*I555</f>
        <v>15</v>
      </c>
      <c r="L555" s="1052">
        <f>E555*I555</f>
        <v>402</v>
      </c>
      <c r="M555" s="1021"/>
      <c r="N555" s="1126"/>
      <c r="O555" s="1026"/>
      <c r="P555" s="1128"/>
    </row>
    <row r="556" spans="1:17" ht="16.5" x14ac:dyDescent="0.3">
      <c r="A556" s="1020"/>
      <c r="B556" s="1060">
        <v>2</v>
      </c>
      <c r="C556" s="1124" t="s">
        <v>661</v>
      </c>
      <c r="D556" s="1124"/>
      <c r="E556" s="1046">
        <f>I551*0.1</f>
        <v>2.68</v>
      </c>
      <c r="F556" s="1047">
        <f>ROUND(E556/I551,2)</f>
        <v>0.1</v>
      </c>
      <c r="G556" s="1048" t="str">
        <f>IF(C556=0,0,VLOOKUP(C556,Tabla1[],2,FALSE))</f>
        <v>Galón</v>
      </c>
      <c r="H556" s="1049"/>
      <c r="I556" s="1050">
        <f>IF(C556=0,0,VLOOKUP(C556,Tabla1[],3,FALSE))</f>
        <v>200</v>
      </c>
      <c r="J556" s="1051"/>
      <c r="K556" s="1157">
        <f t="shared" ref="K556:K566" si="84">+F556*I556</f>
        <v>20</v>
      </c>
      <c r="L556" s="1052">
        <f t="shared" ref="L556:L566" si="85">E556*I556</f>
        <v>536</v>
      </c>
      <c r="M556" s="1021"/>
      <c r="N556" s="1126"/>
      <c r="O556" s="1026"/>
      <c r="P556" s="1128"/>
    </row>
    <row r="557" spans="1:17" ht="16.5" x14ac:dyDescent="0.3">
      <c r="A557" s="1020"/>
      <c r="B557" s="1060">
        <v>3</v>
      </c>
      <c r="C557" s="1124" t="s">
        <v>711</v>
      </c>
      <c r="D557" s="1124"/>
      <c r="E557" s="1046">
        <f>I551*0.12</f>
        <v>3.2159999999999997</v>
      </c>
      <c r="F557" s="1047">
        <f>ROUND(E557/I551,2)</f>
        <v>0.12</v>
      </c>
      <c r="G557" s="1048" t="str">
        <f>IF(C557=0,0,VLOOKUP(C557,Tabla1[],2,FALSE))</f>
        <v>Galón</v>
      </c>
      <c r="H557" s="1049"/>
      <c r="I557" s="1050">
        <f>IF(C557=0,0,VLOOKUP(C557,Tabla1[],3,FALSE))</f>
        <v>50</v>
      </c>
      <c r="J557" s="1051"/>
      <c r="K557" s="1157">
        <f t="shared" si="84"/>
        <v>6</v>
      </c>
      <c r="L557" s="1052">
        <f t="shared" si="85"/>
        <v>160.79999999999998</v>
      </c>
      <c r="M557" s="1021"/>
      <c r="N557" s="1126"/>
      <c r="O557" s="1026"/>
      <c r="P557" s="1128"/>
    </row>
    <row r="558" spans="1:17" ht="16.5" x14ac:dyDescent="0.3">
      <c r="A558" s="1020"/>
      <c r="B558" s="1060">
        <v>4</v>
      </c>
      <c r="C558" s="1124" t="s">
        <v>531</v>
      </c>
      <c r="D558" s="1124"/>
      <c r="E558" s="1046">
        <f>I551*0.9</f>
        <v>24.12</v>
      </c>
      <c r="F558" s="1047">
        <f>ROUND(E558/I551,2)</f>
        <v>0.9</v>
      </c>
      <c r="G558" s="1048" t="str">
        <f>IF(C558=0,0,VLOOKUP(C558,Tabla1[],2,FALSE))</f>
        <v>Saco</v>
      </c>
      <c r="H558" s="1049"/>
      <c r="I558" s="1050">
        <f>IF(C558=0,0,VLOOKUP(C558,Tabla1[],3,FALSE))</f>
        <v>80</v>
      </c>
      <c r="J558" s="1051"/>
      <c r="K558" s="1157">
        <f t="shared" si="84"/>
        <v>72</v>
      </c>
      <c r="L558" s="1052">
        <f t="shared" si="85"/>
        <v>1929.6000000000001</v>
      </c>
      <c r="M558" s="1021"/>
      <c r="N558" s="1126"/>
      <c r="O558" s="1026"/>
      <c r="P558" s="1128"/>
    </row>
    <row r="559" spans="1:17" ht="16.5" x14ac:dyDescent="0.3">
      <c r="A559" s="1020"/>
      <c r="B559" s="1060">
        <v>5</v>
      </c>
      <c r="C559" s="1124" t="s">
        <v>463</v>
      </c>
      <c r="D559" s="1124"/>
      <c r="E559" s="1046">
        <f>I551*0.04</f>
        <v>1.0720000000000001</v>
      </c>
      <c r="F559" s="1047">
        <f>ROUND(E559/I551,2)</f>
        <v>0.04</v>
      </c>
      <c r="G559" s="1048" t="str">
        <f>IF(C559=0,0,VLOOKUP(C559,Tabla1[],2,FALSE))</f>
        <v>m³</v>
      </c>
      <c r="H559" s="1049"/>
      <c r="I559" s="1050">
        <f>IF(C559=0,0,VLOOKUP(C559,Tabla1[],3,FALSE))</f>
        <v>250</v>
      </c>
      <c r="J559" s="1051"/>
      <c r="K559" s="1157">
        <f t="shared" si="84"/>
        <v>10</v>
      </c>
      <c r="L559" s="1052">
        <f t="shared" si="85"/>
        <v>268</v>
      </c>
      <c r="M559" s="1021"/>
      <c r="N559" s="1126"/>
      <c r="O559" s="1026"/>
      <c r="P559" s="1128"/>
    </row>
    <row r="560" spans="1:17" ht="16.5" x14ac:dyDescent="0.3">
      <c r="A560" s="1020"/>
      <c r="B560" s="1060">
        <v>6</v>
      </c>
      <c r="C560" s="1413" t="s">
        <v>659</v>
      </c>
      <c r="D560" s="1413"/>
      <c r="E560" s="1046">
        <f>I551*0.04</f>
        <v>1.0720000000000001</v>
      </c>
      <c r="F560" s="1047">
        <f>ROUND(E560/I551,2)</f>
        <v>0.04</v>
      </c>
      <c r="G560" s="1048" t="str">
        <f>IF(C560=0,0,VLOOKUP(C560,Tabla1[],2,FALSE))</f>
        <v>m³</v>
      </c>
      <c r="H560" s="1049"/>
      <c r="I560" s="1050">
        <f>IF(C560=0,0,VLOOKUP(C560,Tabla1[],3,FALSE))</f>
        <v>250</v>
      </c>
      <c r="J560" s="1051"/>
      <c r="K560" s="1157">
        <f t="shared" si="84"/>
        <v>10</v>
      </c>
      <c r="L560" s="1052">
        <f t="shared" si="85"/>
        <v>268</v>
      </c>
      <c r="M560" s="1021"/>
      <c r="N560" s="1126"/>
      <c r="O560" s="1026"/>
      <c r="P560" s="1128"/>
    </row>
    <row r="561" spans="1:16" ht="16.5" x14ac:dyDescent="0.3">
      <c r="A561" s="1020"/>
      <c r="B561" s="1060">
        <v>7</v>
      </c>
      <c r="C561" s="1413" t="s">
        <v>408</v>
      </c>
      <c r="D561" s="1413"/>
      <c r="E561" s="1046">
        <f>I551*20</f>
        <v>536</v>
      </c>
      <c r="F561" s="1047">
        <f>ROUND(E561/I551,2)</f>
        <v>20</v>
      </c>
      <c r="G561" s="1048" t="str">
        <f>IF(C561=0,0,VLOOKUP(C561,Tabla1[],2,FALSE))</f>
        <v>Varilla</v>
      </c>
      <c r="H561" s="1049"/>
      <c r="I561" s="1050">
        <f>IF(C561=0,0,VLOOKUP(C561,Tabla1[],3,FALSE))</f>
        <v>40</v>
      </c>
      <c r="J561" s="1051"/>
      <c r="K561" s="1157">
        <f t="shared" si="84"/>
        <v>800</v>
      </c>
      <c r="L561" s="1052">
        <f t="shared" si="85"/>
        <v>21440</v>
      </c>
      <c r="M561" s="1021"/>
      <c r="N561" s="1126"/>
      <c r="O561" s="1026"/>
      <c r="P561" s="1128"/>
    </row>
    <row r="562" spans="1:16" ht="16.5" x14ac:dyDescent="0.3">
      <c r="A562" s="1020"/>
      <c r="B562" s="1060">
        <v>8</v>
      </c>
      <c r="C562" s="1413" t="s">
        <v>443</v>
      </c>
      <c r="D562" s="1413"/>
      <c r="E562" s="1046">
        <f>I551*8</f>
        <v>214.4</v>
      </c>
      <c r="F562" s="1047">
        <f>ROUND(E562/I551,2)</f>
        <v>8</v>
      </c>
      <c r="G562" s="1048" t="str">
        <f>IF(C562=0,0,VLOOKUP(C562,Tabla1[],2,FALSE))</f>
        <v>Libra</v>
      </c>
      <c r="H562" s="1049"/>
      <c r="I562" s="1050">
        <f>IF(C562=0,0,VLOOKUP(C562,Tabla1[],3,FALSE))</f>
        <v>7</v>
      </c>
      <c r="J562" s="1051"/>
      <c r="K562" s="1157">
        <f t="shared" si="84"/>
        <v>56</v>
      </c>
      <c r="L562" s="1052">
        <f t="shared" si="85"/>
        <v>1500.8</v>
      </c>
      <c r="M562" s="1021"/>
      <c r="N562" s="1126"/>
      <c r="O562" s="1026"/>
      <c r="P562" s="1128"/>
    </row>
    <row r="563" spans="1:16" ht="16.5" x14ac:dyDescent="0.3">
      <c r="A563" s="1020"/>
      <c r="B563" s="1060">
        <v>9</v>
      </c>
      <c r="C563" s="1413" t="s">
        <v>640</v>
      </c>
      <c r="D563" s="1413"/>
      <c r="E563" s="1046">
        <f>I551*25</f>
        <v>670</v>
      </c>
      <c r="F563" s="1047">
        <f>ROUND(E563/I551,2)</f>
        <v>25</v>
      </c>
      <c r="G563" s="1048" t="str">
        <f>IF(C563=0,0,VLOOKUP(C563,Tabla1[],2,FALSE))</f>
        <v>pt</v>
      </c>
      <c r="H563" s="1049"/>
      <c r="I563" s="1050">
        <f>IF(C563=0,0,VLOOKUP(C563,Tabla1[],3,FALSE))</f>
        <v>10</v>
      </c>
      <c r="J563" s="1051"/>
      <c r="K563" s="1157">
        <f t="shared" si="84"/>
        <v>250</v>
      </c>
      <c r="L563" s="1052">
        <f t="shared" si="85"/>
        <v>6700</v>
      </c>
      <c r="M563" s="1021"/>
      <c r="N563" s="1126"/>
      <c r="O563" s="1026"/>
      <c r="P563" s="1128"/>
    </row>
    <row r="564" spans="1:16" ht="16.5" x14ac:dyDescent="0.3">
      <c r="A564" s="1020"/>
      <c r="B564" s="1060">
        <v>10</v>
      </c>
      <c r="C564" s="1413" t="s">
        <v>792</v>
      </c>
      <c r="D564" s="1413"/>
      <c r="E564" s="1046">
        <f>I551*0.5</f>
        <v>13.4</v>
      </c>
      <c r="F564" s="1047">
        <f>ROUND(E564/I551,2)</f>
        <v>0.5</v>
      </c>
      <c r="G564" s="1048" t="str">
        <f>IF(C564=0,0,VLOOKUP(C564,Tabla1[],2,FALSE))</f>
        <v>Unidad</v>
      </c>
      <c r="H564" s="1049"/>
      <c r="I564" s="1050">
        <f>IF(C564=0,0,VLOOKUP(C564,Tabla1[],3,FALSE))</f>
        <v>300</v>
      </c>
      <c r="J564" s="1051"/>
      <c r="K564" s="1157">
        <f t="shared" ref="K564" si="86">+F564*I564</f>
        <v>150</v>
      </c>
      <c r="L564" s="1052">
        <f t="shared" ref="L564" si="87">E564*I564</f>
        <v>4020</v>
      </c>
      <c r="M564" s="1021"/>
      <c r="N564" s="1126"/>
      <c r="O564" s="1026"/>
      <c r="P564" s="1128"/>
    </row>
    <row r="565" spans="1:16" ht="16.5" x14ac:dyDescent="0.3">
      <c r="A565" s="1020"/>
      <c r="B565" s="1060">
        <v>11</v>
      </c>
      <c r="C565" s="1413" t="s">
        <v>791</v>
      </c>
      <c r="D565" s="1413"/>
      <c r="E565" s="1046">
        <f>I551*5</f>
        <v>134</v>
      </c>
      <c r="F565" s="1047">
        <f>ROUND(E565/I551,2)</f>
        <v>5</v>
      </c>
      <c r="G565" s="1048" t="str">
        <f>IF(C565=0,0,VLOOKUP(C565,Tabla1[],2,FALSE))</f>
        <v>Unidad</v>
      </c>
      <c r="H565" s="1049"/>
      <c r="I565" s="1050">
        <f>IF(C565=0,0,VLOOKUP(C565,Tabla1[],3,FALSE))</f>
        <v>125</v>
      </c>
      <c r="J565" s="1051"/>
      <c r="K565" s="1157">
        <f t="shared" ref="K565" si="88">+F565*I565</f>
        <v>625</v>
      </c>
      <c r="L565" s="1052">
        <f t="shared" ref="L565" si="89">E565*I565</f>
        <v>16750</v>
      </c>
      <c r="M565" s="1021"/>
      <c r="N565" s="1126"/>
      <c r="O565" s="1026"/>
      <c r="P565" s="1128"/>
    </row>
    <row r="566" spans="1:16" ht="16.5" x14ac:dyDescent="0.3">
      <c r="A566" s="1020"/>
      <c r="B566" s="1060">
        <v>12</v>
      </c>
      <c r="C566" s="1413" t="s">
        <v>549</v>
      </c>
      <c r="D566" s="1413"/>
      <c r="E566" s="1046">
        <f>I551*0.6</f>
        <v>16.079999999999998</v>
      </c>
      <c r="F566" s="1047">
        <f>ROUND(E566/I551,2)</f>
        <v>0.6</v>
      </c>
      <c r="G566" s="1048" t="str">
        <f>IF(C566=0,0,VLOOKUP(C566,Tabla1[],2,FALSE))</f>
        <v>Libra</v>
      </c>
      <c r="H566" s="1049"/>
      <c r="I566" s="1050">
        <f>IF(C566=0,0,VLOOKUP(C566,Tabla1[],3,FALSE))</f>
        <v>10</v>
      </c>
      <c r="J566" s="1051"/>
      <c r="K566" s="1157">
        <f t="shared" si="84"/>
        <v>6</v>
      </c>
      <c r="L566" s="1052">
        <f t="shared" si="85"/>
        <v>160.79999999999998</v>
      </c>
      <c r="M566" s="1021"/>
      <c r="N566" s="1126"/>
      <c r="O566" s="1026"/>
      <c r="P566" s="1128"/>
    </row>
    <row r="567" spans="1:16" ht="17.25" thickBot="1" x14ac:dyDescent="0.35">
      <c r="A567" s="1020"/>
      <c r="B567" s="1022"/>
      <c r="C567" s="1021"/>
      <c r="D567" s="1021"/>
      <c r="E567" s="1022"/>
      <c r="F567" s="1022"/>
      <c r="G567" s="1023"/>
      <c r="H567" s="1021"/>
      <c r="I567" s="1024"/>
      <c r="J567" s="1024"/>
      <c r="K567" s="1024"/>
      <c r="L567" s="1021"/>
      <c r="M567" s="1021"/>
      <c r="N567" s="1025"/>
      <c r="O567" s="1026"/>
      <c r="P567" s="1128"/>
    </row>
    <row r="568" spans="1:16" ht="17.25" thickBot="1" x14ac:dyDescent="0.35">
      <c r="A568" s="1020"/>
      <c r="B568" s="1022"/>
      <c r="C568" s="1021"/>
      <c r="D568" s="1021"/>
      <c r="E568" s="1022"/>
      <c r="F568" s="1408" t="s">
        <v>344</v>
      </c>
      <c r="G568" s="1409"/>
      <c r="H568" s="1409"/>
      <c r="I568" s="1410"/>
      <c r="J568" s="1024"/>
      <c r="K568" s="1158">
        <f>+SUM(K555:K566)</f>
        <v>2020</v>
      </c>
      <c r="L568" s="1055">
        <f>+SUM(L555:L566)</f>
        <v>54136</v>
      </c>
      <c r="M568" s="1021"/>
      <c r="N568" s="1025"/>
      <c r="O568" s="1026"/>
      <c r="P568" s="1128"/>
    </row>
    <row r="569" spans="1:16" ht="17.25" thickBot="1" x14ac:dyDescent="0.35">
      <c r="A569" s="1020"/>
      <c r="B569" s="1022"/>
      <c r="C569" s="1021"/>
      <c r="D569" s="1021"/>
      <c r="E569" s="1022"/>
      <c r="F569" s="1022"/>
      <c r="G569" s="1023"/>
      <c r="H569" s="1021"/>
      <c r="I569" s="1024"/>
      <c r="J569" s="1024"/>
      <c r="K569" s="1024"/>
      <c r="L569" s="1021"/>
      <c r="M569" s="1021"/>
      <c r="N569" s="1025"/>
      <c r="O569" s="1026"/>
      <c r="P569" s="1128"/>
    </row>
    <row r="570" spans="1:16" ht="17.25" thickBot="1" x14ac:dyDescent="0.35">
      <c r="A570" s="1020"/>
      <c r="B570" s="1389" t="s">
        <v>382</v>
      </c>
      <c r="C570" s="1390"/>
      <c r="D570" s="1390"/>
      <c r="E570" s="1390"/>
      <c r="F570" s="1390"/>
      <c r="G570" s="1391"/>
      <c r="H570" s="1021"/>
      <c r="I570" s="1024"/>
      <c r="J570" s="1024"/>
      <c r="K570" s="1024"/>
      <c r="L570" s="1021"/>
      <c r="M570" s="1021"/>
      <c r="N570" s="1025"/>
      <c r="O570" s="1026"/>
      <c r="P570" s="1128"/>
    </row>
    <row r="571" spans="1:16" ht="16.5" x14ac:dyDescent="0.3">
      <c r="A571" s="1020"/>
      <c r="B571" s="1056" t="s">
        <v>49</v>
      </c>
      <c r="C571" s="1392" t="s">
        <v>341</v>
      </c>
      <c r="D571" s="1393"/>
      <c r="E571" s="1041" t="s">
        <v>380</v>
      </c>
      <c r="F571" s="1056" t="s">
        <v>25</v>
      </c>
      <c r="G571" s="1043" t="s">
        <v>24</v>
      </c>
      <c r="H571" s="1038"/>
      <c r="I571" s="1039" t="s">
        <v>342</v>
      </c>
      <c r="J571" s="1040"/>
      <c r="K571" s="1039" t="s">
        <v>27</v>
      </c>
      <c r="L571" s="1045" t="s">
        <v>381</v>
      </c>
      <c r="M571" s="1021"/>
      <c r="N571" s="1025"/>
      <c r="O571" s="1026"/>
      <c r="P571" s="1128"/>
    </row>
    <row r="572" spans="1:16" ht="16.5" x14ac:dyDescent="0.3">
      <c r="A572" s="1020"/>
      <c r="B572" s="1060"/>
      <c r="C572" s="1382"/>
      <c r="D572" s="1383"/>
      <c r="E572" s="1046"/>
      <c r="F572" s="1047"/>
      <c r="G572" s="1048"/>
      <c r="H572" s="1049"/>
      <c r="I572" s="1050">
        <f>IF(C572=0,0,VLOOKUP(C572,Tabla3[],3,FALSE))</f>
        <v>0</v>
      </c>
      <c r="J572" s="1024"/>
      <c r="K572" s="1157">
        <f>+F572*I572</f>
        <v>0</v>
      </c>
      <c r="L572" s="1052">
        <f>E572*I572</f>
        <v>0</v>
      </c>
      <c r="M572" s="1021"/>
      <c r="N572" s="1025"/>
      <c r="O572" s="1026"/>
      <c r="P572" s="1128"/>
    </row>
    <row r="573" spans="1:16" ht="16.5" x14ac:dyDescent="0.3">
      <c r="A573" s="1020"/>
      <c r="B573" s="1060"/>
      <c r="C573" s="1382"/>
      <c r="D573" s="1383"/>
      <c r="E573" s="1057"/>
      <c r="F573" s="1053"/>
      <c r="G573" s="1054"/>
      <c r="H573" s="1021"/>
      <c r="I573" s="1050">
        <f>IF(C573=0,0,VLOOKUP(C573,Tabla3[],3,FALSE))</f>
        <v>0</v>
      </c>
      <c r="J573" s="1024"/>
      <c r="K573" s="1157">
        <f t="shared" ref="K573:K575" si="90">+F573*I573</f>
        <v>0</v>
      </c>
      <c r="L573" s="1052">
        <f t="shared" ref="L573:L575" si="91">E573*I573</f>
        <v>0</v>
      </c>
      <c r="M573" s="1021"/>
      <c r="N573" s="1025"/>
      <c r="O573" s="1026"/>
      <c r="P573" s="1128"/>
    </row>
    <row r="574" spans="1:16" ht="16.5" x14ac:dyDescent="0.3">
      <c r="A574" s="1020"/>
      <c r="B574" s="1060"/>
      <c r="C574" s="1382"/>
      <c r="D574" s="1383"/>
      <c r="E574" s="1057"/>
      <c r="F574" s="1053"/>
      <c r="G574" s="1054"/>
      <c r="H574" s="1021"/>
      <c r="I574" s="1050">
        <f>IF(C574=0,0,VLOOKUP(C574,Tabla3[],3,FALSE))</f>
        <v>0</v>
      </c>
      <c r="J574" s="1024"/>
      <c r="K574" s="1157">
        <f t="shared" si="90"/>
        <v>0</v>
      </c>
      <c r="L574" s="1052">
        <f t="shared" si="91"/>
        <v>0</v>
      </c>
      <c r="M574" s="1021"/>
      <c r="N574" s="1025"/>
      <c r="O574" s="1026"/>
      <c r="P574" s="1128"/>
    </row>
    <row r="575" spans="1:16" ht="16.5" x14ac:dyDescent="0.3">
      <c r="A575" s="1020"/>
      <c r="B575" s="1060"/>
      <c r="C575" s="1384"/>
      <c r="D575" s="1385"/>
      <c r="E575" s="1057"/>
      <c r="F575" s="1053"/>
      <c r="G575" s="1054"/>
      <c r="H575" s="1021"/>
      <c r="I575" s="1050">
        <f>IF(C575=0,0,VLOOKUP(C575,Tabla3[],3,FALSE))</f>
        <v>0</v>
      </c>
      <c r="J575" s="1024"/>
      <c r="K575" s="1157">
        <f t="shared" si="90"/>
        <v>0</v>
      </c>
      <c r="L575" s="1052">
        <f t="shared" si="91"/>
        <v>0</v>
      </c>
      <c r="M575" s="1021"/>
      <c r="N575" s="1025"/>
      <c r="O575" s="1026"/>
      <c r="P575" s="1128"/>
    </row>
    <row r="576" spans="1:16" ht="17.25" thickBot="1" x14ac:dyDescent="0.35">
      <c r="A576" s="1020"/>
      <c r="B576" s="1022"/>
      <c r="C576" s="1021"/>
      <c r="D576" s="1021"/>
      <c r="E576" s="1022"/>
      <c r="F576" s="1022"/>
      <c r="G576" s="1023"/>
      <c r="H576" s="1021"/>
      <c r="I576" s="1024"/>
      <c r="J576" s="1024"/>
      <c r="K576" s="1024"/>
      <c r="L576" s="1021"/>
      <c r="M576" s="1021"/>
      <c r="N576" s="1025"/>
      <c r="O576" s="1026"/>
      <c r="P576" s="1128"/>
    </row>
    <row r="577" spans="1:16" ht="17.25" thickBot="1" x14ac:dyDescent="0.35">
      <c r="A577" s="1020"/>
      <c r="B577" s="1022"/>
      <c r="C577" s="1021"/>
      <c r="D577" s="1021"/>
      <c r="E577" s="1022"/>
      <c r="F577" s="1408" t="s">
        <v>387</v>
      </c>
      <c r="G577" s="1409"/>
      <c r="H577" s="1409"/>
      <c r="I577" s="1410"/>
      <c r="J577" s="1024"/>
      <c r="K577" s="1158">
        <f>+SUM(K572:K575)</f>
        <v>0</v>
      </c>
      <c r="L577" s="1055">
        <f>+SUM(L572:L575)</f>
        <v>0</v>
      </c>
      <c r="M577" s="1021"/>
      <c r="N577" s="1025"/>
      <c r="O577" s="1026"/>
      <c r="P577" s="1128"/>
    </row>
    <row r="578" spans="1:16" ht="17.25" thickBot="1" x14ac:dyDescent="0.35">
      <c r="A578" s="1020"/>
      <c r="B578" s="1022"/>
      <c r="C578" s="1021"/>
      <c r="D578" s="1021"/>
      <c r="E578" s="1022"/>
      <c r="F578" s="1022"/>
      <c r="G578" s="1023"/>
      <c r="H578" s="1021"/>
      <c r="I578" s="1024"/>
      <c r="J578" s="1024"/>
      <c r="K578" s="1024"/>
      <c r="L578" s="1021"/>
      <c r="M578" s="1021"/>
      <c r="N578" s="1025"/>
      <c r="O578" s="1026"/>
      <c r="P578" s="1128"/>
    </row>
    <row r="579" spans="1:16" ht="17.25" thickBot="1" x14ac:dyDescent="0.35">
      <c r="A579" s="1020"/>
      <c r="B579" s="1389" t="s">
        <v>345</v>
      </c>
      <c r="C579" s="1390"/>
      <c r="D579" s="1390"/>
      <c r="E579" s="1390"/>
      <c r="F579" s="1390"/>
      <c r="G579" s="1391"/>
      <c r="H579" s="1021"/>
      <c r="I579" s="1024"/>
      <c r="J579" s="1024"/>
      <c r="K579" s="1024"/>
      <c r="L579" s="1021"/>
      <c r="M579" s="1021"/>
      <c r="N579" s="1025"/>
      <c r="O579" s="1026"/>
      <c r="P579" s="1128"/>
    </row>
    <row r="580" spans="1:16" ht="16.5" x14ac:dyDescent="0.3">
      <c r="A580" s="1020"/>
      <c r="B580" s="1056" t="s">
        <v>49</v>
      </c>
      <c r="C580" s="1392" t="s">
        <v>341</v>
      </c>
      <c r="D580" s="1393"/>
      <c r="E580" s="1041" t="s">
        <v>380</v>
      </c>
      <c r="F580" s="1056" t="s">
        <v>25</v>
      </c>
      <c r="G580" s="1043" t="s">
        <v>24</v>
      </c>
      <c r="H580" s="1038"/>
      <c r="I580" s="1039" t="s">
        <v>342</v>
      </c>
      <c r="J580" s="1040"/>
      <c r="K580" s="1039" t="s">
        <v>27</v>
      </c>
      <c r="L580" s="1045" t="s">
        <v>381</v>
      </c>
      <c r="M580" s="1021"/>
      <c r="N580" s="1025"/>
      <c r="O580" s="1026"/>
      <c r="P580" s="1128"/>
    </row>
    <row r="581" spans="1:16" ht="16.5" x14ac:dyDescent="0.3">
      <c r="A581" s="1020"/>
      <c r="B581" s="1060">
        <v>1</v>
      </c>
      <c r="C581" s="1411" t="s">
        <v>798</v>
      </c>
      <c r="D581" s="1411"/>
      <c r="E581" s="1046">
        <f>I551</f>
        <v>26.8</v>
      </c>
      <c r="F581" s="1047">
        <f>ROUND(E581/I551,2)</f>
        <v>1</v>
      </c>
      <c r="G581" s="1048" t="str">
        <f>IF(C581=0,0,VLOOKUP(C581,Tabla2[],2,FALSE))</f>
        <v>Unidad</v>
      </c>
      <c r="H581" s="1049"/>
      <c r="I581" s="1050">
        <f>IF(C581=0,0,VLOOKUP(C581,Tabla2[],3,FALSE))</f>
        <v>1500</v>
      </c>
      <c r="J581" s="1024"/>
      <c r="K581" s="1157">
        <f>+F581*I581</f>
        <v>1500</v>
      </c>
      <c r="L581" s="1052">
        <f>E581*I581</f>
        <v>40200</v>
      </c>
      <c r="M581" s="1021"/>
      <c r="N581" s="1025"/>
      <c r="O581" s="1026"/>
      <c r="P581" s="1128"/>
    </row>
    <row r="582" spans="1:16" ht="16.5" x14ac:dyDescent="0.3">
      <c r="A582" s="1020"/>
      <c r="B582" s="1060"/>
      <c r="C582" s="1411"/>
      <c r="D582" s="1411"/>
      <c r="E582" s="1046"/>
      <c r="F582" s="1047"/>
      <c r="G582" s="1048"/>
      <c r="H582" s="1021"/>
      <c r="I582" s="1050">
        <f>IF(C582=0,0,VLOOKUP(C582,Tabla2[],3,FALSE))</f>
        <v>0</v>
      </c>
      <c r="J582" s="1024"/>
      <c r="K582" s="1157">
        <f>+F582*I582</f>
        <v>0</v>
      </c>
      <c r="L582" s="1052">
        <f t="shared" ref="L582:L583" si="92">E582*I582</f>
        <v>0</v>
      </c>
      <c r="M582" s="1021"/>
      <c r="N582" s="1025"/>
      <c r="O582" s="1026"/>
      <c r="P582" s="1128"/>
    </row>
    <row r="583" spans="1:16" ht="16.5" x14ac:dyDescent="0.3">
      <c r="A583" s="1020"/>
      <c r="B583" s="1060"/>
      <c r="C583" s="1412"/>
      <c r="D583" s="1412"/>
      <c r="E583" s="1046"/>
      <c r="F583" s="1053"/>
      <c r="G583" s="1048"/>
      <c r="H583" s="1021"/>
      <c r="I583" s="1050">
        <f>IF(C583=0,0,VLOOKUP(C583,Tabla2[],3,FALSE))</f>
        <v>0</v>
      </c>
      <c r="J583" s="1024"/>
      <c r="K583" s="1157">
        <f t="shared" ref="K583" si="93">+F583*I583</f>
        <v>0</v>
      </c>
      <c r="L583" s="1052">
        <f t="shared" si="92"/>
        <v>0</v>
      </c>
      <c r="M583" s="1021"/>
      <c r="N583" s="1025"/>
      <c r="O583" s="1026"/>
      <c r="P583" s="1128"/>
    </row>
    <row r="584" spans="1:16" ht="17.25" thickBot="1" x14ac:dyDescent="0.35">
      <c r="A584" s="1020"/>
      <c r="B584" s="1022"/>
      <c r="C584" s="1021"/>
      <c r="D584" s="1021"/>
      <c r="E584" s="1022"/>
      <c r="F584" s="1022"/>
      <c r="G584" s="1023"/>
      <c r="H584" s="1021"/>
      <c r="I584" s="1024"/>
      <c r="J584" s="1024"/>
      <c r="K584" s="1024"/>
      <c r="L584" s="1021"/>
      <c r="M584" s="1021"/>
      <c r="N584" s="1025"/>
      <c r="O584" s="1026"/>
      <c r="P584" s="1128"/>
    </row>
    <row r="585" spans="1:16" ht="17.25" thickBot="1" x14ac:dyDescent="0.35">
      <c r="A585" s="1020"/>
      <c r="B585" s="1022"/>
      <c r="C585" s="1021"/>
      <c r="D585" s="1021"/>
      <c r="E585" s="1022"/>
      <c r="F585" s="1408" t="s">
        <v>346</v>
      </c>
      <c r="G585" s="1409"/>
      <c r="H585" s="1409"/>
      <c r="I585" s="1410"/>
      <c r="J585" s="1024"/>
      <c r="K585" s="1158">
        <f>+SUM(K581:K583)</f>
        <v>1500</v>
      </c>
      <c r="L585" s="1055">
        <f>+SUM(L581:L583)</f>
        <v>40200</v>
      </c>
      <c r="M585" s="1021"/>
      <c r="N585" s="1025"/>
      <c r="O585" s="1026"/>
      <c r="P585" s="1128"/>
    </row>
    <row r="586" spans="1:16" ht="16.5" x14ac:dyDescent="0.3">
      <c r="A586" s="1020"/>
      <c r="B586" s="1022"/>
      <c r="C586" s="1021"/>
      <c r="D586" s="1021"/>
      <c r="E586" s="1022"/>
      <c r="F586" s="1022"/>
      <c r="G586" s="1023"/>
      <c r="H586" s="1021"/>
      <c r="I586" s="1024"/>
      <c r="J586" s="1024"/>
      <c r="K586" s="1024"/>
      <c r="L586" s="1021"/>
      <c r="M586" s="1021"/>
      <c r="N586" s="1025"/>
      <c r="O586" s="1026"/>
      <c r="P586" s="1128"/>
    </row>
    <row r="587" spans="1:16" ht="15" customHeight="1" thickBot="1" x14ac:dyDescent="0.35">
      <c r="A587" s="1020"/>
      <c r="B587" s="1022"/>
      <c r="C587" s="1021"/>
      <c r="D587" s="1021"/>
      <c r="E587" s="1022"/>
      <c r="F587" s="1022"/>
      <c r="G587" s="1023"/>
      <c r="H587" s="1021"/>
      <c r="I587" s="1024"/>
      <c r="J587" s="1024"/>
      <c r="K587" s="1024"/>
      <c r="L587" s="1021"/>
      <c r="M587" s="1021"/>
      <c r="N587" s="1025"/>
      <c r="O587" s="1026"/>
      <c r="P587" s="1128"/>
    </row>
    <row r="588" spans="1:16" ht="17.25" thickBot="1" x14ac:dyDescent="0.35">
      <c r="A588" s="1020"/>
      <c r="B588" s="1022"/>
      <c r="C588" s="1021"/>
      <c r="D588" s="1021"/>
      <c r="E588" s="1022"/>
      <c r="F588" s="1408" t="s">
        <v>388</v>
      </c>
      <c r="G588" s="1409"/>
      <c r="H588" s="1409"/>
      <c r="I588" s="1410"/>
      <c r="J588" s="1024"/>
      <c r="K588" s="1158">
        <f>(+K568+K577+K585)</f>
        <v>3520</v>
      </c>
      <c r="L588" s="1055">
        <f>(+L568+L577+L585)</f>
        <v>94336</v>
      </c>
      <c r="M588" s="1021"/>
      <c r="N588" s="1065"/>
      <c r="O588" s="1066"/>
      <c r="P588" s="1130"/>
    </row>
    <row r="589" spans="1:16" ht="7.5" customHeight="1" thickBot="1" x14ac:dyDescent="0.35">
      <c r="A589" s="1020"/>
      <c r="B589" s="1022"/>
      <c r="C589" s="1021"/>
      <c r="D589" s="1021"/>
      <c r="E589" s="1022"/>
      <c r="F589" s="1022"/>
      <c r="G589" s="1023"/>
      <c r="H589" s="1021"/>
      <c r="I589" s="1024"/>
      <c r="J589" s="1024"/>
      <c r="K589" s="1024"/>
      <c r="L589" s="1021"/>
      <c r="M589" s="1021"/>
      <c r="N589" s="1065"/>
      <c r="O589" s="1067"/>
      <c r="P589" s="1130"/>
    </row>
    <row r="590" spans="1:16" ht="17.25" thickBot="1" x14ac:dyDescent="0.35">
      <c r="A590" s="1020"/>
      <c r="B590" s="1022"/>
      <c r="C590" s="1021"/>
      <c r="D590" s="1021"/>
      <c r="E590" s="1022"/>
      <c r="F590" s="1408" t="s">
        <v>384</v>
      </c>
      <c r="G590" s="1409"/>
      <c r="H590" s="1409"/>
      <c r="I590" s="1410"/>
      <c r="J590" s="1024"/>
      <c r="K590" s="1158">
        <f>K588*$N$2</f>
        <v>1408</v>
      </c>
      <c r="L590" s="1055">
        <f>L588*$N$2</f>
        <v>37734.400000000001</v>
      </c>
      <c r="M590" s="1021"/>
      <c r="N590" s="1025"/>
      <c r="O590" s="1026"/>
      <c r="P590" s="1128"/>
    </row>
    <row r="591" spans="1:16" ht="7.5" customHeight="1" thickBot="1" x14ac:dyDescent="0.35">
      <c r="A591" s="1020"/>
      <c r="B591" s="1022"/>
      <c r="C591" s="1021"/>
      <c r="D591" s="1021"/>
      <c r="E591" s="1022"/>
      <c r="F591" s="1022"/>
      <c r="G591" s="1023"/>
      <c r="H591" s="1021"/>
      <c r="I591" s="1024"/>
      <c r="J591" s="1024"/>
      <c r="K591" s="1024"/>
      <c r="L591" s="1021"/>
      <c r="M591" s="1021"/>
      <c r="N591" s="1025"/>
      <c r="O591" s="1026"/>
      <c r="P591" s="1128"/>
    </row>
    <row r="592" spans="1:16" ht="17.25" thickBot="1" x14ac:dyDescent="0.35">
      <c r="A592" s="1020"/>
      <c r="B592" s="1022"/>
      <c r="C592" s="1021"/>
      <c r="D592" s="1021"/>
      <c r="E592" s="1022"/>
      <c r="F592" s="1408" t="s">
        <v>385</v>
      </c>
      <c r="G592" s="1409"/>
      <c r="H592" s="1409"/>
      <c r="I592" s="1410"/>
      <c r="J592" s="1024"/>
      <c r="K592" s="1158">
        <f>+K588+K590</f>
        <v>4928</v>
      </c>
      <c r="L592" s="1055">
        <f>+L588+L590</f>
        <v>132070.39999999999</v>
      </c>
      <c r="M592" s="1021"/>
      <c r="N592" s="1025"/>
      <c r="O592" s="1026"/>
      <c r="P592" s="1128"/>
    </row>
    <row r="593" spans="1:17" ht="17.25" thickBot="1" x14ac:dyDescent="0.35">
      <c r="A593" s="1020"/>
      <c r="B593" s="1022"/>
      <c r="C593" s="1021"/>
      <c r="D593" s="1021"/>
      <c r="E593" s="1022"/>
      <c r="F593" s="1061"/>
      <c r="G593" s="1062"/>
      <c r="H593" s="1063"/>
      <c r="I593" s="1064"/>
      <c r="J593" s="1024"/>
      <c r="K593" s="1159"/>
      <c r="L593" s="1068">
        <f>L592/I551</f>
        <v>4928</v>
      </c>
      <c r="M593" s="1069">
        <f>(K592-L593)*I551</f>
        <v>0</v>
      </c>
      <c r="N593" s="1025"/>
      <c r="O593" s="1026"/>
      <c r="P593" s="1128"/>
    </row>
    <row r="594" spans="1:17" ht="16.5" x14ac:dyDescent="0.3">
      <c r="A594" s="1020"/>
      <c r="B594" s="1022"/>
      <c r="C594" s="1021"/>
      <c r="D594" s="1021"/>
      <c r="E594" s="1022"/>
      <c r="F594" s="1061"/>
      <c r="G594" s="1062"/>
      <c r="H594" s="1063"/>
      <c r="I594" s="1064"/>
      <c r="J594" s="1024"/>
      <c r="K594" s="1160"/>
      <c r="L594" s="1070"/>
      <c r="M594" s="1071"/>
      <c r="N594" s="1072"/>
      <c r="O594" s="1026"/>
      <c r="P594" s="1128"/>
    </row>
    <row r="595" spans="1:17" ht="16.5" x14ac:dyDescent="0.3">
      <c r="A595" s="1020"/>
      <c r="B595" s="1106"/>
      <c r="C595" s="1122"/>
      <c r="D595" s="1122"/>
      <c r="E595" s="1022"/>
      <c r="F595" s="1022"/>
      <c r="G595" s="1023"/>
      <c r="H595" s="1021"/>
      <c r="I595" s="1024"/>
      <c r="J595" s="1024"/>
      <c r="K595" s="1024"/>
      <c r="L595" s="1021"/>
      <c r="M595" s="1021"/>
      <c r="N595" s="1025"/>
      <c r="O595" s="1026"/>
      <c r="P595" s="1128"/>
    </row>
    <row r="596" spans="1:17" ht="16.5" x14ac:dyDescent="0.3">
      <c r="A596" s="1020"/>
      <c r="B596" s="1105" t="s">
        <v>379</v>
      </c>
      <c r="C596" s="1038"/>
      <c r="D596" s="1414" t="s">
        <v>341</v>
      </c>
      <c r="E596" s="1414"/>
      <c r="F596" s="1414"/>
      <c r="G596" s="1414"/>
      <c r="H596" s="1038"/>
      <c r="I596" s="1039" t="s">
        <v>25</v>
      </c>
      <c r="J596" s="1040"/>
      <c r="K596" s="1039" t="s">
        <v>24</v>
      </c>
      <c r="L596" s="1021"/>
      <c r="M596" s="1021"/>
      <c r="N596" s="1025"/>
      <c r="O596" s="1026"/>
      <c r="P596" s="1128"/>
    </row>
    <row r="597" spans="1:17" s="1037" customFormat="1" ht="30.75" customHeight="1" x14ac:dyDescent="0.25">
      <c r="A597" s="1033"/>
      <c r="B597" s="1074">
        <f>'(01)A. TRABAJO EXTRA.'!B40</f>
        <v>0</v>
      </c>
      <c r="C597" s="1034"/>
      <c r="D597" s="1428" t="str">
        <f>'(01)A. TRABAJO EXTRA.'!C40</f>
        <v>SOLERA CORONA (0.15m X 0.20m + 4 NO. 4  + EST NO. 2 @ 0.20m)</v>
      </c>
      <c r="E597" s="1429"/>
      <c r="F597" s="1429"/>
      <c r="G597" s="1429"/>
      <c r="H597" s="1075"/>
      <c r="I597" s="1074">
        <f>'(01)A. TRABAJO EXTRA.'!G40</f>
        <v>18</v>
      </c>
      <c r="J597" s="1076"/>
      <c r="K597" s="1155" t="str">
        <f>'(01)A. TRABAJO EXTRA.'!F40</f>
        <v>ml</v>
      </c>
      <c r="L597" s="1034"/>
      <c r="M597" s="1034"/>
      <c r="N597" s="1035"/>
      <c r="O597" s="1036"/>
      <c r="P597" s="1129"/>
      <c r="Q597" s="1132"/>
    </row>
    <row r="598" spans="1:17" ht="17.25" thickBot="1" x14ac:dyDescent="0.35">
      <c r="A598" s="1020"/>
      <c r="B598" s="1022"/>
      <c r="C598" s="1021"/>
      <c r="D598" s="1021"/>
      <c r="E598" s="1022"/>
      <c r="F598" s="1022"/>
      <c r="G598" s="1023"/>
      <c r="H598" s="1021"/>
      <c r="I598" s="1024"/>
      <c r="J598" s="1024"/>
      <c r="K598" s="1024"/>
      <c r="L598" s="1021"/>
      <c r="M598" s="1021"/>
      <c r="N598" s="1025"/>
      <c r="O598" s="1026"/>
      <c r="P598" s="1128"/>
    </row>
    <row r="599" spans="1:17" ht="17.25" thickBot="1" x14ac:dyDescent="0.35">
      <c r="A599" s="1020"/>
      <c r="B599" s="1389" t="s">
        <v>343</v>
      </c>
      <c r="C599" s="1390"/>
      <c r="D599" s="1390"/>
      <c r="E599" s="1390"/>
      <c r="F599" s="1390"/>
      <c r="G599" s="1391"/>
      <c r="H599" s="1021"/>
      <c r="I599" s="1024"/>
      <c r="J599" s="1024"/>
      <c r="K599" s="1024"/>
      <c r="L599" s="1021"/>
      <c r="M599" s="1021"/>
      <c r="N599" s="1025"/>
      <c r="O599" s="1026"/>
      <c r="P599" s="1128"/>
    </row>
    <row r="600" spans="1:17" ht="16.5" x14ac:dyDescent="0.3">
      <c r="A600" s="1020"/>
      <c r="B600" s="1042" t="s">
        <v>49</v>
      </c>
      <c r="C600" s="1406" t="s">
        <v>341</v>
      </c>
      <c r="D600" s="1407"/>
      <c r="E600" s="1041" t="s">
        <v>380</v>
      </c>
      <c r="F600" s="1042" t="s">
        <v>25</v>
      </c>
      <c r="G600" s="1043" t="s">
        <v>24</v>
      </c>
      <c r="H600" s="1044"/>
      <c r="I600" s="1039" t="s">
        <v>342</v>
      </c>
      <c r="J600" s="1040"/>
      <c r="K600" s="1156" t="s">
        <v>27</v>
      </c>
      <c r="L600" s="1045" t="s">
        <v>381</v>
      </c>
      <c r="M600" s="1127"/>
      <c r="N600" s="1126"/>
      <c r="O600" s="1026"/>
      <c r="P600" s="1128"/>
    </row>
    <row r="601" spans="1:17" ht="16.5" x14ac:dyDescent="0.3">
      <c r="A601" s="1020"/>
      <c r="B601" s="1060">
        <v>1</v>
      </c>
      <c r="C601" s="1123" t="s">
        <v>777</v>
      </c>
      <c r="D601" s="1123"/>
      <c r="E601" s="1046">
        <f>I597*0.5</f>
        <v>9</v>
      </c>
      <c r="F601" s="1047">
        <f>ROUND(E601/I597,2)</f>
        <v>0.5</v>
      </c>
      <c r="G601" s="1048" t="str">
        <f>IF(C601=0,0,VLOOKUP(C601,Tabla1[],2,FALSE))</f>
        <v>Libra</v>
      </c>
      <c r="H601" s="1049"/>
      <c r="I601" s="1050">
        <f>IF(C601=0,0,VLOOKUP(C601,Tabla1[],3,FALSE))</f>
        <v>15</v>
      </c>
      <c r="J601" s="1051"/>
      <c r="K601" s="1157">
        <f>+F601*I601</f>
        <v>7.5</v>
      </c>
      <c r="L601" s="1052">
        <f>E601*I601</f>
        <v>135</v>
      </c>
      <c r="M601" s="1021"/>
      <c r="N601" s="1126"/>
      <c r="O601" s="1026"/>
      <c r="P601" s="1128"/>
    </row>
    <row r="602" spans="1:17" ht="16.5" x14ac:dyDescent="0.3">
      <c r="A602" s="1020"/>
      <c r="B602" s="1060">
        <v>2</v>
      </c>
      <c r="C602" s="1124" t="s">
        <v>661</v>
      </c>
      <c r="D602" s="1124"/>
      <c r="E602" s="1046">
        <f>I597*0.05</f>
        <v>0.9</v>
      </c>
      <c r="F602" s="1047">
        <f>ROUND(E602/I597,2)</f>
        <v>0.05</v>
      </c>
      <c r="G602" s="1048" t="str">
        <f>IF(C602=0,0,VLOOKUP(C602,Tabla1[],2,FALSE))</f>
        <v>Galón</v>
      </c>
      <c r="H602" s="1049"/>
      <c r="I602" s="1050">
        <f>IF(C602=0,0,VLOOKUP(C602,Tabla1[],3,FALSE))</f>
        <v>200</v>
      </c>
      <c r="J602" s="1051"/>
      <c r="K602" s="1157">
        <f t="shared" ref="K602:K612" si="94">+F602*I602</f>
        <v>10</v>
      </c>
      <c r="L602" s="1052">
        <f t="shared" ref="L602:L612" si="95">E602*I602</f>
        <v>180</v>
      </c>
      <c r="M602" s="1021"/>
      <c r="N602" s="1126"/>
      <c r="O602" s="1026"/>
      <c r="P602" s="1128"/>
    </row>
    <row r="603" spans="1:17" ht="16.5" x14ac:dyDescent="0.3">
      <c r="A603" s="1020"/>
      <c r="B603" s="1060">
        <v>3</v>
      </c>
      <c r="C603" s="1124" t="s">
        <v>711</v>
      </c>
      <c r="D603" s="1124"/>
      <c r="E603" s="1046">
        <f>E602</f>
        <v>0.9</v>
      </c>
      <c r="F603" s="1047">
        <f>ROUND(E603/I597,2)</f>
        <v>0.05</v>
      </c>
      <c r="G603" s="1048" t="str">
        <f>IF(C603=0,0,VLOOKUP(C603,Tabla1[],2,FALSE))</f>
        <v>Galón</v>
      </c>
      <c r="H603" s="1049"/>
      <c r="I603" s="1050">
        <f>IF(C603=0,0,VLOOKUP(C603,Tabla1[],3,FALSE))</f>
        <v>50</v>
      </c>
      <c r="J603" s="1051"/>
      <c r="K603" s="1157">
        <f t="shared" si="94"/>
        <v>2.5</v>
      </c>
      <c r="L603" s="1052">
        <f t="shared" si="95"/>
        <v>45</v>
      </c>
      <c r="M603" s="1021"/>
      <c r="N603" s="1126"/>
      <c r="O603" s="1026"/>
      <c r="P603" s="1128"/>
    </row>
    <row r="604" spans="1:17" ht="16.5" x14ac:dyDescent="0.3">
      <c r="A604" s="1020"/>
      <c r="B604" s="1060">
        <v>4</v>
      </c>
      <c r="C604" s="1124" t="s">
        <v>531</v>
      </c>
      <c r="D604" s="1124"/>
      <c r="E604" s="1046">
        <f>I597*5</f>
        <v>90</v>
      </c>
      <c r="F604" s="1047">
        <f>ROUND(E604/I597,2)</f>
        <v>5</v>
      </c>
      <c r="G604" s="1048" t="str">
        <f>IF(C604=0,0,VLOOKUP(C604,Tabla1[],2,FALSE))</f>
        <v>Saco</v>
      </c>
      <c r="H604" s="1049"/>
      <c r="I604" s="1050">
        <f>IF(C604=0,0,VLOOKUP(C604,Tabla1[],3,FALSE))</f>
        <v>80</v>
      </c>
      <c r="J604" s="1051"/>
      <c r="K604" s="1157">
        <f t="shared" si="94"/>
        <v>400</v>
      </c>
      <c r="L604" s="1052">
        <f t="shared" si="95"/>
        <v>7200</v>
      </c>
      <c r="M604" s="1021"/>
      <c r="N604" s="1126"/>
      <c r="O604" s="1026"/>
      <c r="P604" s="1128"/>
    </row>
    <row r="605" spans="1:17" ht="16.5" x14ac:dyDescent="0.3">
      <c r="A605" s="1020"/>
      <c r="B605" s="1060">
        <v>5</v>
      </c>
      <c r="C605" s="1124" t="s">
        <v>463</v>
      </c>
      <c r="D605" s="1124"/>
      <c r="E605" s="1046">
        <f>I597*0.3</f>
        <v>5.3999999999999995</v>
      </c>
      <c r="F605" s="1047">
        <f>ROUND(E605/I597,2)</f>
        <v>0.3</v>
      </c>
      <c r="G605" s="1048" t="str">
        <f>IF(C605=0,0,VLOOKUP(C605,Tabla1[],2,FALSE))</f>
        <v>m³</v>
      </c>
      <c r="H605" s="1049"/>
      <c r="I605" s="1050">
        <f>IF(C605=0,0,VLOOKUP(C605,Tabla1[],3,FALSE))</f>
        <v>250</v>
      </c>
      <c r="J605" s="1051"/>
      <c r="K605" s="1157">
        <f t="shared" si="94"/>
        <v>75</v>
      </c>
      <c r="L605" s="1052">
        <f t="shared" si="95"/>
        <v>1349.9999999999998</v>
      </c>
      <c r="M605" s="1021"/>
      <c r="N605" s="1126"/>
      <c r="O605" s="1026"/>
      <c r="P605" s="1128"/>
    </row>
    <row r="606" spans="1:17" ht="16.5" x14ac:dyDescent="0.3">
      <c r="A606" s="1020"/>
      <c r="B606" s="1060">
        <v>6</v>
      </c>
      <c r="C606" s="1413" t="s">
        <v>659</v>
      </c>
      <c r="D606" s="1413"/>
      <c r="E606" s="1046">
        <f>I597*0.3</f>
        <v>5.3999999999999995</v>
      </c>
      <c r="F606" s="1047">
        <f>ROUND(E606/I597,2)</f>
        <v>0.3</v>
      </c>
      <c r="G606" s="1048" t="str">
        <f>IF(C606=0,0,VLOOKUP(C606,Tabla1[],2,FALSE))</f>
        <v>m³</v>
      </c>
      <c r="H606" s="1049"/>
      <c r="I606" s="1050">
        <f>IF(C606=0,0,VLOOKUP(C606,Tabla1[],3,FALSE))</f>
        <v>250</v>
      </c>
      <c r="J606" s="1051"/>
      <c r="K606" s="1157">
        <f t="shared" si="94"/>
        <v>75</v>
      </c>
      <c r="L606" s="1052">
        <f t="shared" si="95"/>
        <v>1349.9999999999998</v>
      </c>
      <c r="M606" s="1021"/>
      <c r="N606" s="1126"/>
      <c r="O606" s="1026"/>
      <c r="P606" s="1128"/>
    </row>
    <row r="607" spans="1:17" ht="16.5" x14ac:dyDescent="0.3">
      <c r="A607" s="1020"/>
      <c r="B607" s="1060">
        <v>7</v>
      </c>
      <c r="C607" s="1413" t="s">
        <v>408</v>
      </c>
      <c r="D607" s="1413"/>
      <c r="E607" s="1046">
        <f>I597*1.6</f>
        <v>28.8</v>
      </c>
      <c r="F607" s="1047">
        <f>ROUND(E607/I597,2)</f>
        <v>1.6</v>
      </c>
      <c r="G607" s="1048" t="str">
        <f>IF(C607=0,0,VLOOKUP(C607,Tabla1[],2,FALSE))</f>
        <v>Varilla</v>
      </c>
      <c r="H607" s="1049"/>
      <c r="I607" s="1050">
        <f>IF(C607=0,0,VLOOKUP(C607,Tabla1[],3,FALSE))</f>
        <v>40</v>
      </c>
      <c r="J607" s="1051"/>
      <c r="K607" s="1157">
        <f t="shared" si="94"/>
        <v>64</v>
      </c>
      <c r="L607" s="1052">
        <f t="shared" si="95"/>
        <v>1152</v>
      </c>
      <c r="M607" s="1021"/>
      <c r="N607" s="1126"/>
      <c r="O607" s="1026"/>
      <c r="P607" s="1128"/>
    </row>
    <row r="608" spans="1:17" ht="16.5" x14ac:dyDescent="0.3">
      <c r="A608" s="1020"/>
      <c r="B608" s="1060">
        <v>8</v>
      </c>
      <c r="C608" s="1413" t="s">
        <v>443</v>
      </c>
      <c r="D608" s="1413"/>
      <c r="E608" s="1046">
        <f>I597*0.5</f>
        <v>9</v>
      </c>
      <c r="F608" s="1047">
        <f>ROUND(E608/I597,2)</f>
        <v>0.5</v>
      </c>
      <c r="G608" s="1048" t="str">
        <f>IF(C608=0,0,VLOOKUP(C608,Tabla1[],2,FALSE))</f>
        <v>Libra</v>
      </c>
      <c r="H608" s="1049"/>
      <c r="I608" s="1050">
        <f>IF(C608=0,0,VLOOKUP(C608,Tabla1[],3,FALSE))</f>
        <v>7</v>
      </c>
      <c r="J608" s="1051"/>
      <c r="K608" s="1157">
        <f t="shared" si="94"/>
        <v>3.5</v>
      </c>
      <c r="L608" s="1052">
        <f t="shared" si="95"/>
        <v>63</v>
      </c>
      <c r="M608" s="1021"/>
      <c r="N608" s="1126"/>
      <c r="O608" s="1026"/>
      <c r="P608" s="1128"/>
    </row>
    <row r="609" spans="1:16" ht="16.5" x14ac:dyDescent="0.3">
      <c r="A609" s="1020"/>
      <c r="B609" s="1060">
        <v>9</v>
      </c>
      <c r="C609" s="1413" t="s">
        <v>640</v>
      </c>
      <c r="D609" s="1413"/>
      <c r="E609" s="1046">
        <f>I597*0.7</f>
        <v>12.6</v>
      </c>
      <c r="F609" s="1047">
        <f>ROUND(E609/I597,2)</f>
        <v>0.7</v>
      </c>
      <c r="G609" s="1048" t="str">
        <f>IF(C609=0,0,VLOOKUP(C609,Tabla1[],2,FALSE))</f>
        <v>pt</v>
      </c>
      <c r="H609" s="1049"/>
      <c r="I609" s="1050">
        <f>IF(C609=0,0,VLOOKUP(C609,Tabla1[],3,FALSE))</f>
        <v>10</v>
      </c>
      <c r="J609" s="1051"/>
      <c r="K609" s="1157">
        <f t="shared" si="94"/>
        <v>7</v>
      </c>
      <c r="L609" s="1052">
        <f t="shared" si="95"/>
        <v>126</v>
      </c>
      <c r="M609" s="1021"/>
      <c r="N609" s="1126"/>
      <c r="O609" s="1026"/>
      <c r="P609" s="1128"/>
    </row>
    <row r="610" spans="1:16" ht="16.5" x14ac:dyDescent="0.3">
      <c r="A610" s="1020"/>
      <c r="B610" s="1060">
        <v>10</v>
      </c>
      <c r="C610" s="1413" t="s">
        <v>792</v>
      </c>
      <c r="D610" s="1413"/>
      <c r="E610" s="1046">
        <f>I597*0.2</f>
        <v>3.6</v>
      </c>
      <c r="F610" s="1047">
        <f>ROUND(E610/I597,2)</f>
        <v>0.2</v>
      </c>
      <c r="G610" s="1048" t="str">
        <f>IF(C610=0,0,VLOOKUP(C610,Tabla1[],2,FALSE))</f>
        <v>Unidad</v>
      </c>
      <c r="H610" s="1049"/>
      <c r="I610" s="1050">
        <f>IF(C610=0,0,VLOOKUP(C610,Tabla1[],3,FALSE))</f>
        <v>300</v>
      </c>
      <c r="J610" s="1051"/>
      <c r="K610" s="1157">
        <f t="shared" si="94"/>
        <v>60</v>
      </c>
      <c r="L610" s="1052">
        <f t="shared" si="95"/>
        <v>1080</v>
      </c>
      <c r="M610" s="1021"/>
      <c r="N610" s="1126"/>
      <c r="O610" s="1026"/>
      <c r="P610" s="1128"/>
    </row>
    <row r="611" spans="1:16" ht="16.5" x14ac:dyDescent="0.3">
      <c r="A611" s="1020"/>
      <c r="B611" s="1060">
        <v>11</v>
      </c>
      <c r="C611" s="1413" t="s">
        <v>791</v>
      </c>
      <c r="D611" s="1413"/>
      <c r="E611" s="1046">
        <f>I597*3</f>
        <v>54</v>
      </c>
      <c r="F611" s="1047">
        <f>ROUND(E611/I597,2)</f>
        <v>3</v>
      </c>
      <c r="G611" s="1048" t="str">
        <f>IF(C611=0,0,VLOOKUP(C611,Tabla1[],2,FALSE))</f>
        <v>Unidad</v>
      </c>
      <c r="H611" s="1049"/>
      <c r="I611" s="1050">
        <f>IF(C611=0,0,VLOOKUP(C611,Tabla1[],3,FALSE))</f>
        <v>125</v>
      </c>
      <c r="J611" s="1051"/>
      <c r="K611" s="1157">
        <f t="shared" si="94"/>
        <v>375</v>
      </c>
      <c r="L611" s="1052">
        <f t="shared" si="95"/>
        <v>6750</v>
      </c>
      <c r="M611" s="1021"/>
      <c r="N611" s="1126"/>
      <c r="O611" s="1026"/>
      <c r="P611" s="1128"/>
    </row>
    <row r="612" spans="1:16" ht="16.5" x14ac:dyDescent="0.3">
      <c r="A612" s="1020"/>
      <c r="B612" s="1060">
        <v>12</v>
      </c>
      <c r="C612" s="1413" t="s">
        <v>549</v>
      </c>
      <c r="D612" s="1413"/>
      <c r="E612" s="1046">
        <f>E608*0.1</f>
        <v>0.9</v>
      </c>
      <c r="F612" s="1047">
        <f>ROUND(E612/I597,2)</f>
        <v>0.05</v>
      </c>
      <c r="G612" s="1048" t="str">
        <f>IF(C612=0,0,VLOOKUP(C612,Tabla1[],2,FALSE))</f>
        <v>Libra</v>
      </c>
      <c r="H612" s="1049"/>
      <c r="I612" s="1050">
        <f>IF(C612=0,0,VLOOKUP(C612,Tabla1[],3,FALSE))</f>
        <v>10</v>
      </c>
      <c r="J612" s="1051"/>
      <c r="K612" s="1157">
        <f t="shared" si="94"/>
        <v>0.5</v>
      </c>
      <c r="L612" s="1052">
        <f t="shared" si="95"/>
        <v>9</v>
      </c>
      <c r="M612" s="1021"/>
      <c r="N612" s="1126"/>
      <c r="O612" s="1026"/>
      <c r="P612" s="1128"/>
    </row>
    <row r="613" spans="1:16" ht="17.25" thickBot="1" x14ac:dyDescent="0.35">
      <c r="A613" s="1020"/>
      <c r="B613" s="1022"/>
      <c r="C613" s="1021"/>
      <c r="D613" s="1021"/>
      <c r="E613" s="1022"/>
      <c r="F613" s="1022"/>
      <c r="G613" s="1023"/>
      <c r="H613" s="1021"/>
      <c r="I613" s="1024"/>
      <c r="J613" s="1024"/>
      <c r="K613" s="1024"/>
      <c r="L613" s="1021"/>
      <c r="M613" s="1021"/>
      <c r="N613" s="1025"/>
      <c r="O613" s="1026"/>
      <c r="P613" s="1128"/>
    </row>
    <row r="614" spans="1:16" ht="17.25" thickBot="1" x14ac:dyDescent="0.35">
      <c r="A614" s="1020"/>
      <c r="B614" s="1022"/>
      <c r="C614" s="1021"/>
      <c r="D614" s="1021"/>
      <c r="E614" s="1022"/>
      <c r="F614" s="1408" t="s">
        <v>344</v>
      </c>
      <c r="G614" s="1409"/>
      <c r="H614" s="1409"/>
      <c r="I614" s="1410"/>
      <c r="J614" s="1024"/>
      <c r="K614" s="1158">
        <f>+SUM(K601:K612)</f>
        <v>1080</v>
      </c>
      <c r="L614" s="1055">
        <f>+SUM(L601:L612)</f>
        <v>19440</v>
      </c>
      <c r="M614" s="1021"/>
      <c r="N614" s="1025"/>
      <c r="O614" s="1026"/>
      <c r="P614" s="1128"/>
    </row>
    <row r="615" spans="1:16" ht="17.25" thickBot="1" x14ac:dyDescent="0.35">
      <c r="A615" s="1020"/>
      <c r="B615" s="1022"/>
      <c r="C615" s="1021"/>
      <c r="D615" s="1021"/>
      <c r="E615" s="1022"/>
      <c r="F615" s="1022"/>
      <c r="G615" s="1023"/>
      <c r="H615" s="1021"/>
      <c r="I615" s="1024"/>
      <c r="J615" s="1024"/>
      <c r="K615" s="1024"/>
      <c r="L615" s="1021"/>
      <c r="M615" s="1021"/>
      <c r="N615" s="1025"/>
      <c r="O615" s="1026"/>
      <c r="P615" s="1128"/>
    </row>
    <row r="616" spans="1:16" ht="17.25" thickBot="1" x14ac:dyDescent="0.35">
      <c r="A616" s="1020"/>
      <c r="B616" s="1389" t="s">
        <v>382</v>
      </c>
      <c r="C616" s="1390"/>
      <c r="D616" s="1390"/>
      <c r="E616" s="1390"/>
      <c r="F616" s="1390"/>
      <c r="G616" s="1391"/>
      <c r="H616" s="1021"/>
      <c r="I616" s="1024"/>
      <c r="J616" s="1024"/>
      <c r="K616" s="1024"/>
      <c r="L616" s="1021"/>
      <c r="M616" s="1021"/>
      <c r="N616" s="1025"/>
      <c r="O616" s="1026"/>
      <c r="P616" s="1128"/>
    </row>
    <row r="617" spans="1:16" ht="16.5" x14ac:dyDescent="0.3">
      <c r="A617" s="1020"/>
      <c r="B617" s="1056" t="s">
        <v>49</v>
      </c>
      <c r="C617" s="1392" t="s">
        <v>341</v>
      </c>
      <c r="D617" s="1393"/>
      <c r="E617" s="1041" t="s">
        <v>380</v>
      </c>
      <c r="F617" s="1056" t="s">
        <v>25</v>
      </c>
      <c r="G617" s="1043" t="s">
        <v>24</v>
      </c>
      <c r="H617" s="1038"/>
      <c r="I617" s="1039" t="s">
        <v>342</v>
      </c>
      <c r="J617" s="1040"/>
      <c r="K617" s="1039" t="s">
        <v>27</v>
      </c>
      <c r="L617" s="1045" t="s">
        <v>381</v>
      </c>
      <c r="M617" s="1021"/>
      <c r="N617" s="1025"/>
      <c r="O617" s="1026"/>
      <c r="P617" s="1128"/>
    </row>
    <row r="618" spans="1:16" ht="16.5" x14ac:dyDescent="0.3">
      <c r="A618" s="1020"/>
      <c r="B618" s="1060"/>
      <c r="C618" s="1382"/>
      <c r="D618" s="1383"/>
      <c r="E618" s="1046"/>
      <c r="F618" s="1047"/>
      <c r="G618" s="1048"/>
      <c r="H618" s="1049"/>
      <c r="I618" s="1050">
        <f>IF(C618=0,0,VLOOKUP(C618,Tabla3[],3,FALSE))</f>
        <v>0</v>
      </c>
      <c r="J618" s="1024"/>
      <c r="K618" s="1157">
        <f>+F618*I618</f>
        <v>0</v>
      </c>
      <c r="L618" s="1052">
        <f>E618*I618</f>
        <v>0</v>
      </c>
      <c r="M618" s="1021"/>
      <c r="N618" s="1025"/>
      <c r="O618" s="1026"/>
      <c r="P618" s="1128"/>
    </row>
    <row r="619" spans="1:16" ht="16.5" x14ac:dyDescent="0.3">
      <c r="A619" s="1020"/>
      <c r="B619" s="1060"/>
      <c r="C619" s="1382"/>
      <c r="D619" s="1383"/>
      <c r="E619" s="1057"/>
      <c r="F619" s="1053"/>
      <c r="G619" s="1054"/>
      <c r="H619" s="1021"/>
      <c r="I619" s="1050">
        <f>IF(C619=0,0,VLOOKUP(C619,Tabla3[],3,FALSE))</f>
        <v>0</v>
      </c>
      <c r="J619" s="1024"/>
      <c r="K619" s="1157">
        <f t="shared" ref="K619:K621" si="96">+F619*I619</f>
        <v>0</v>
      </c>
      <c r="L619" s="1052">
        <f t="shared" ref="L619:L621" si="97">E619*I619</f>
        <v>0</v>
      </c>
      <c r="M619" s="1021"/>
      <c r="N619" s="1025"/>
      <c r="O619" s="1026"/>
      <c r="P619" s="1128"/>
    </row>
    <row r="620" spans="1:16" ht="16.5" x14ac:dyDescent="0.3">
      <c r="A620" s="1020"/>
      <c r="B620" s="1060"/>
      <c r="C620" s="1382"/>
      <c r="D620" s="1383"/>
      <c r="E620" s="1057"/>
      <c r="F620" s="1053"/>
      <c r="G620" s="1054"/>
      <c r="H620" s="1021"/>
      <c r="I620" s="1050">
        <f>IF(C620=0,0,VLOOKUP(C620,Tabla3[],3,FALSE))</f>
        <v>0</v>
      </c>
      <c r="J620" s="1024"/>
      <c r="K620" s="1157">
        <f t="shared" si="96"/>
        <v>0</v>
      </c>
      <c r="L620" s="1052">
        <f t="shared" si="97"/>
        <v>0</v>
      </c>
      <c r="M620" s="1021"/>
      <c r="N620" s="1025"/>
      <c r="O620" s="1026"/>
      <c r="P620" s="1128"/>
    </row>
    <row r="621" spans="1:16" ht="16.5" x14ac:dyDescent="0.3">
      <c r="A621" s="1020"/>
      <c r="B621" s="1060"/>
      <c r="C621" s="1384"/>
      <c r="D621" s="1385"/>
      <c r="E621" s="1057"/>
      <c r="F621" s="1053"/>
      <c r="G621" s="1054"/>
      <c r="H621" s="1021"/>
      <c r="I621" s="1050">
        <f>IF(C621=0,0,VLOOKUP(C621,Tabla3[],3,FALSE))</f>
        <v>0</v>
      </c>
      <c r="J621" s="1024"/>
      <c r="K621" s="1157">
        <f t="shared" si="96"/>
        <v>0</v>
      </c>
      <c r="L621" s="1052">
        <f t="shared" si="97"/>
        <v>0</v>
      </c>
      <c r="M621" s="1021"/>
      <c r="N621" s="1025"/>
      <c r="O621" s="1026"/>
      <c r="P621" s="1128"/>
    </row>
    <row r="622" spans="1:16" ht="17.25" thickBot="1" x14ac:dyDescent="0.35">
      <c r="A622" s="1020"/>
      <c r="B622" s="1022"/>
      <c r="C622" s="1021"/>
      <c r="D622" s="1021"/>
      <c r="E622" s="1022"/>
      <c r="F622" s="1022"/>
      <c r="G622" s="1023"/>
      <c r="H622" s="1021"/>
      <c r="I622" s="1024"/>
      <c r="J622" s="1024"/>
      <c r="K622" s="1024"/>
      <c r="L622" s="1021"/>
      <c r="M622" s="1021"/>
      <c r="N622" s="1025"/>
      <c r="O622" s="1026"/>
      <c r="P622" s="1128"/>
    </row>
    <row r="623" spans="1:16" ht="17.25" thickBot="1" x14ac:dyDescent="0.35">
      <c r="A623" s="1020"/>
      <c r="B623" s="1022"/>
      <c r="C623" s="1021"/>
      <c r="D623" s="1021"/>
      <c r="E623" s="1022"/>
      <c r="F623" s="1408" t="s">
        <v>387</v>
      </c>
      <c r="G623" s="1409"/>
      <c r="H623" s="1409"/>
      <c r="I623" s="1410"/>
      <c r="J623" s="1024"/>
      <c r="K623" s="1158">
        <f>+SUM(K618:K621)</f>
        <v>0</v>
      </c>
      <c r="L623" s="1055">
        <f>+SUM(L618:L621)</f>
        <v>0</v>
      </c>
      <c r="M623" s="1021"/>
      <c r="N623" s="1025"/>
      <c r="O623" s="1026"/>
      <c r="P623" s="1128"/>
    </row>
    <row r="624" spans="1:16" ht="17.25" thickBot="1" x14ac:dyDescent="0.35">
      <c r="A624" s="1020"/>
      <c r="B624" s="1022"/>
      <c r="C624" s="1021"/>
      <c r="D624" s="1021"/>
      <c r="E624" s="1022"/>
      <c r="F624" s="1022"/>
      <c r="G624" s="1023"/>
      <c r="H624" s="1021"/>
      <c r="I624" s="1024"/>
      <c r="J624" s="1024"/>
      <c r="K624" s="1024"/>
      <c r="L624" s="1021"/>
      <c r="M624" s="1021"/>
      <c r="N624" s="1025"/>
      <c r="O624" s="1026"/>
      <c r="P624" s="1128"/>
    </row>
    <row r="625" spans="1:16" ht="17.25" thickBot="1" x14ac:dyDescent="0.35">
      <c r="A625" s="1020"/>
      <c r="B625" s="1389" t="s">
        <v>345</v>
      </c>
      <c r="C625" s="1390"/>
      <c r="D625" s="1390"/>
      <c r="E625" s="1390"/>
      <c r="F625" s="1390"/>
      <c r="G625" s="1391"/>
      <c r="H625" s="1021"/>
      <c r="I625" s="1024"/>
      <c r="J625" s="1024"/>
      <c r="K625" s="1024"/>
      <c r="L625" s="1021"/>
      <c r="M625" s="1021"/>
      <c r="N625" s="1025"/>
      <c r="O625" s="1026"/>
      <c r="P625" s="1128"/>
    </row>
    <row r="626" spans="1:16" ht="16.5" x14ac:dyDescent="0.3">
      <c r="A626" s="1020"/>
      <c r="B626" s="1056" t="s">
        <v>49</v>
      </c>
      <c r="C626" s="1392" t="s">
        <v>341</v>
      </c>
      <c r="D626" s="1393"/>
      <c r="E626" s="1041" t="s">
        <v>380</v>
      </c>
      <c r="F626" s="1056" t="s">
        <v>25</v>
      </c>
      <c r="G626" s="1043" t="s">
        <v>24</v>
      </c>
      <c r="H626" s="1038"/>
      <c r="I626" s="1039" t="s">
        <v>342</v>
      </c>
      <c r="J626" s="1040"/>
      <c r="K626" s="1039" t="s">
        <v>27</v>
      </c>
      <c r="L626" s="1045" t="s">
        <v>381</v>
      </c>
      <c r="M626" s="1021"/>
      <c r="N626" s="1025"/>
      <c r="O626" s="1026"/>
      <c r="P626" s="1128"/>
    </row>
    <row r="627" spans="1:16" ht="16.5" x14ac:dyDescent="0.3">
      <c r="A627" s="1020"/>
      <c r="B627" s="1060">
        <v>1</v>
      </c>
      <c r="C627" s="1411" t="s">
        <v>799</v>
      </c>
      <c r="D627" s="1411"/>
      <c r="E627" s="1046">
        <f>I597</f>
        <v>18</v>
      </c>
      <c r="F627" s="1047">
        <f>ROUND(E627/I597,2)</f>
        <v>1</v>
      </c>
      <c r="G627" s="1048" t="str">
        <f>IF(C627=0,0,VLOOKUP(C627,Tabla2[],2,FALSE))</f>
        <v>Unidad</v>
      </c>
      <c r="H627" s="1049"/>
      <c r="I627" s="1050">
        <f>IF(C627=0,0,VLOOKUP(C627,Tabla2[],3,FALSE))</f>
        <v>800</v>
      </c>
      <c r="J627" s="1024"/>
      <c r="K627" s="1157">
        <f>+F627*I627</f>
        <v>800</v>
      </c>
      <c r="L627" s="1052">
        <f>E627*I627</f>
        <v>14400</v>
      </c>
      <c r="M627" s="1021"/>
      <c r="N627" s="1025"/>
      <c r="O627" s="1026"/>
      <c r="P627" s="1128"/>
    </row>
    <row r="628" spans="1:16" ht="16.5" x14ac:dyDescent="0.3">
      <c r="A628" s="1020"/>
      <c r="B628" s="1060"/>
      <c r="C628" s="1411"/>
      <c r="D628" s="1411"/>
      <c r="E628" s="1046"/>
      <c r="F628" s="1047"/>
      <c r="G628" s="1048"/>
      <c r="H628" s="1021"/>
      <c r="I628" s="1050">
        <f>IF(C628=0,0,VLOOKUP(C628,Tabla2[],3,FALSE))</f>
        <v>0</v>
      </c>
      <c r="J628" s="1024"/>
      <c r="K628" s="1157">
        <f>+F628*I628</f>
        <v>0</v>
      </c>
      <c r="L628" s="1052">
        <f t="shared" ref="L628:L629" si="98">E628*I628</f>
        <v>0</v>
      </c>
      <c r="M628" s="1021"/>
      <c r="N628" s="1025"/>
      <c r="O628" s="1026"/>
      <c r="P628" s="1128"/>
    </row>
    <row r="629" spans="1:16" ht="16.5" x14ac:dyDescent="0.3">
      <c r="A629" s="1020"/>
      <c r="B629" s="1060"/>
      <c r="C629" s="1412"/>
      <c r="D629" s="1412"/>
      <c r="E629" s="1046"/>
      <c r="F629" s="1053"/>
      <c r="G629" s="1048"/>
      <c r="H629" s="1021"/>
      <c r="I629" s="1050">
        <f>IF(C629=0,0,VLOOKUP(C629,Tabla2[],3,FALSE))</f>
        <v>0</v>
      </c>
      <c r="J629" s="1024"/>
      <c r="K629" s="1157">
        <f t="shared" ref="K629" si="99">+F629*I629</f>
        <v>0</v>
      </c>
      <c r="L629" s="1052">
        <f t="shared" si="98"/>
        <v>0</v>
      </c>
      <c r="M629" s="1021"/>
      <c r="N629" s="1025"/>
      <c r="O629" s="1026"/>
      <c r="P629" s="1128"/>
    </row>
    <row r="630" spans="1:16" ht="17.25" thickBot="1" x14ac:dyDescent="0.35">
      <c r="A630" s="1020"/>
      <c r="B630" s="1022"/>
      <c r="C630" s="1021"/>
      <c r="D630" s="1021"/>
      <c r="E630" s="1022"/>
      <c r="F630" s="1022"/>
      <c r="G630" s="1023"/>
      <c r="H630" s="1021"/>
      <c r="I630" s="1024"/>
      <c r="J630" s="1024"/>
      <c r="K630" s="1024"/>
      <c r="L630" s="1021"/>
      <c r="M630" s="1021"/>
      <c r="N630" s="1025"/>
      <c r="O630" s="1026"/>
      <c r="P630" s="1128"/>
    </row>
    <row r="631" spans="1:16" ht="17.25" thickBot="1" x14ac:dyDescent="0.35">
      <c r="A631" s="1020"/>
      <c r="B631" s="1022"/>
      <c r="C631" s="1021"/>
      <c r="D631" s="1021"/>
      <c r="E631" s="1022"/>
      <c r="F631" s="1408" t="s">
        <v>346</v>
      </c>
      <c r="G631" s="1409"/>
      <c r="H631" s="1409"/>
      <c r="I631" s="1410"/>
      <c r="J631" s="1024"/>
      <c r="K631" s="1158">
        <f>+SUM(K627:K629)</f>
        <v>800</v>
      </c>
      <c r="L631" s="1055">
        <f>+SUM(L627:L629)</f>
        <v>14400</v>
      </c>
      <c r="M631" s="1021"/>
      <c r="N631" s="1025"/>
      <c r="O631" s="1026"/>
      <c r="P631" s="1128"/>
    </row>
    <row r="632" spans="1:16" ht="16.5" x14ac:dyDescent="0.3">
      <c r="A632" s="1020"/>
      <c r="B632" s="1022"/>
      <c r="C632" s="1021"/>
      <c r="D632" s="1021"/>
      <c r="E632" s="1022"/>
      <c r="F632" s="1022"/>
      <c r="G632" s="1023"/>
      <c r="H632" s="1021"/>
      <c r="I632" s="1024"/>
      <c r="J632" s="1024"/>
      <c r="K632" s="1024"/>
      <c r="L632" s="1021"/>
      <c r="M632" s="1021"/>
      <c r="N632" s="1025"/>
      <c r="O632" s="1026"/>
      <c r="P632" s="1128"/>
    </row>
    <row r="633" spans="1:16" ht="15" customHeight="1" thickBot="1" x14ac:dyDescent="0.35">
      <c r="A633" s="1020"/>
      <c r="B633" s="1022"/>
      <c r="C633" s="1021"/>
      <c r="D633" s="1021"/>
      <c r="E633" s="1022"/>
      <c r="F633" s="1022"/>
      <c r="G633" s="1023"/>
      <c r="H633" s="1021"/>
      <c r="I633" s="1024"/>
      <c r="J633" s="1024"/>
      <c r="K633" s="1024"/>
      <c r="L633" s="1021"/>
      <c r="M633" s="1021"/>
      <c r="N633" s="1025"/>
      <c r="O633" s="1026"/>
      <c r="P633" s="1128"/>
    </row>
    <row r="634" spans="1:16" ht="17.25" thickBot="1" x14ac:dyDescent="0.35">
      <c r="A634" s="1020"/>
      <c r="B634" s="1022"/>
      <c r="C634" s="1021"/>
      <c r="D634" s="1021"/>
      <c r="E634" s="1022"/>
      <c r="F634" s="1408" t="s">
        <v>388</v>
      </c>
      <c r="G634" s="1409"/>
      <c r="H634" s="1409"/>
      <c r="I634" s="1410"/>
      <c r="J634" s="1024"/>
      <c r="K634" s="1158">
        <f>(+K614+K623+K631)</f>
        <v>1880</v>
      </c>
      <c r="L634" s="1055">
        <f>(+L614+L623+L631)</f>
        <v>33840</v>
      </c>
      <c r="M634" s="1021"/>
      <c r="N634" s="1065"/>
      <c r="O634" s="1066"/>
      <c r="P634" s="1130"/>
    </row>
    <row r="635" spans="1:16" ht="7.5" customHeight="1" thickBot="1" x14ac:dyDescent="0.35">
      <c r="A635" s="1020"/>
      <c r="B635" s="1022"/>
      <c r="C635" s="1021"/>
      <c r="D635" s="1021"/>
      <c r="E635" s="1022"/>
      <c r="F635" s="1022"/>
      <c r="G635" s="1023"/>
      <c r="H635" s="1021"/>
      <c r="I635" s="1024"/>
      <c r="J635" s="1024"/>
      <c r="K635" s="1024"/>
      <c r="L635" s="1021"/>
      <c r="M635" s="1021"/>
      <c r="N635" s="1065"/>
      <c r="O635" s="1067"/>
      <c r="P635" s="1130"/>
    </row>
    <row r="636" spans="1:16" ht="17.25" thickBot="1" x14ac:dyDescent="0.35">
      <c r="A636" s="1020"/>
      <c r="B636" s="1022"/>
      <c r="C636" s="1021"/>
      <c r="D636" s="1021"/>
      <c r="E636" s="1022"/>
      <c r="F636" s="1408" t="s">
        <v>384</v>
      </c>
      <c r="G636" s="1409"/>
      <c r="H636" s="1409"/>
      <c r="I636" s="1410"/>
      <c r="J636" s="1024"/>
      <c r="K636" s="1158">
        <f>K634*$N$2</f>
        <v>752</v>
      </c>
      <c r="L636" s="1055">
        <f>L634*$N$2</f>
        <v>13536</v>
      </c>
      <c r="M636" s="1021"/>
      <c r="N636" s="1025"/>
      <c r="O636" s="1026"/>
      <c r="P636" s="1128"/>
    </row>
    <row r="637" spans="1:16" ht="7.5" customHeight="1" thickBot="1" x14ac:dyDescent="0.35">
      <c r="A637" s="1020"/>
      <c r="B637" s="1022"/>
      <c r="C637" s="1021"/>
      <c r="D637" s="1021"/>
      <c r="E637" s="1022"/>
      <c r="F637" s="1022"/>
      <c r="G637" s="1023"/>
      <c r="H637" s="1021"/>
      <c r="I637" s="1024"/>
      <c r="J637" s="1024"/>
      <c r="K637" s="1024"/>
      <c r="L637" s="1021"/>
      <c r="M637" s="1021"/>
      <c r="N637" s="1025"/>
      <c r="O637" s="1026"/>
      <c r="P637" s="1128"/>
    </row>
    <row r="638" spans="1:16" ht="17.25" thickBot="1" x14ac:dyDescent="0.35">
      <c r="A638" s="1020"/>
      <c r="B638" s="1022"/>
      <c r="C638" s="1021"/>
      <c r="D638" s="1021"/>
      <c r="E638" s="1022"/>
      <c r="F638" s="1408" t="s">
        <v>385</v>
      </c>
      <c r="G638" s="1409"/>
      <c r="H638" s="1409"/>
      <c r="I638" s="1410"/>
      <c r="J638" s="1024"/>
      <c r="K638" s="1158">
        <f>+K634+K636</f>
        <v>2632</v>
      </c>
      <c r="L638" s="1055">
        <f>+L634+L636</f>
        <v>47376</v>
      </c>
      <c r="M638" s="1021"/>
      <c r="N638" s="1025"/>
      <c r="O638" s="1026"/>
      <c r="P638" s="1128"/>
    </row>
    <row r="639" spans="1:16" ht="17.25" thickBot="1" x14ac:dyDescent="0.35">
      <c r="A639" s="1020"/>
      <c r="B639" s="1022"/>
      <c r="C639" s="1021"/>
      <c r="D639" s="1021"/>
      <c r="E639" s="1022"/>
      <c r="F639" s="1061"/>
      <c r="G639" s="1062"/>
      <c r="H639" s="1063"/>
      <c r="I639" s="1064"/>
      <c r="J639" s="1024"/>
      <c r="K639" s="1159"/>
      <c r="L639" s="1068">
        <f>L638/I597</f>
        <v>2632</v>
      </c>
      <c r="M639" s="1069">
        <f>(K638-L639)*I597</f>
        <v>0</v>
      </c>
      <c r="N639" s="1025"/>
      <c r="O639" s="1026"/>
      <c r="P639" s="1128"/>
    </row>
    <row r="640" spans="1:16" ht="16.5" x14ac:dyDescent="0.3">
      <c r="A640" s="1020"/>
      <c r="B640" s="1022"/>
      <c r="C640" s="1021"/>
      <c r="D640" s="1021"/>
      <c r="E640" s="1022"/>
      <c r="F640" s="1061"/>
      <c r="G640" s="1062"/>
      <c r="H640" s="1063"/>
      <c r="I640" s="1064"/>
      <c r="J640" s="1024"/>
      <c r="K640" s="1160"/>
      <c r="L640" s="1070"/>
      <c r="M640" s="1071"/>
      <c r="N640" s="1072"/>
      <c r="O640" s="1026"/>
      <c r="P640" s="1128"/>
    </row>
    <row r="641" spans="1:17" ht="16.5" x14ac:dyDescent="0.3">
      <c r="A641" s="1020"/>
      <c r="B641" s="1106"/>
      <c r="C641" s="1122"/>
      <c r="D641" s="1122"/>
      <c r="E641" s="1022"/>
      <c r="F641" s="1022"/>
      <c r="G641" s="1023"/>
      <c r="H641" s="1021"/>
      <c r="I641" s="1024"/>
      <c r="J641" s="1024"/>
      <c r="K641" s="1024"/>
      <c r="L641" s="1021"/>
      <c r="M641" s="1021"/>
      <c r="N641" s="1025"/>
      <c r="O641" s="1026"/>
      <c r="P641" s="1128"/>
    </row>
    <row r="642" spans="1:17" ht="16.5" x14ac:dyDescent="0.3">
      <c r="A642" s="1020"/>
      <c r="B642" s="1105" t="s">
        <v>379</v>
      </c>
      <c r="C642" s="1038"/>
      <c r="D642" s="1414" t="s">
        <v>341</v>
      </c>
      <c r="E642" s="1414"/>
      <c r="F642" s="1414"/>
      <c r="G642" s="1414"/>
      <c r="H642" s="1038"/>
      <c r="I642" s="1039" t="s">
        <v>25</v>
      </c>
      <c r="J642" s="1040"/>
      <c r="K642" s="1039" t="s">
        <v>24</v>
      </c>
      <c r="L642" s="1021"/>
      <c r="M642" s="1021"/>
      <c r="N642" s="1025"/>
      <c r="O642" s="1026"/>
      <c r="P642" s="1128"/>
    </row>
    <row r="643" spans="1:17" s="1037" customFormat="1" ht="30.75" customHeight="1" x14ac:dyDescent="0.25">
      <c r="A643" s="1033"/>
      <c r="B643" s="1074">
        <f>'(01)A. TRABAJO EXTRA.'!B41</f>
        <v>0</v>
      </c>
      <c r="C643" s="1034"/>
      <c r="D643" s="1428" t="str">
        <f>'(01)A. TRABAJO EXTRA.'!C41</f>
        <v>SOLERA MOJINETE (0.15m X 0.20m + 4 NO. 4  + EST NO. 2 @ 0.15m)</v>
      </c>
      <c r="E643" s="1429"/>
      <c r="F643" s="1429"/>
      <c r="G643" s="1429"/>
      <c r="H643" s="1075"/>
      <c r="I643" s="1074">
        <f>'(01)A. TRABAJO EXTRA.'!G41</f>
        <v>5.7</v>
      </c>
      <c r="J643" s="1076"/>
      <c r="K643" s="1155" t="str">
        <f>'(01)A. TRABAJO EXTRA.'!F41</f>
        <v>ml</v>
      </c>
      <c r="L643" s="1034"/>
      <c r="M643" s="1034"/>
      <c r="N643" s="1035"/>
      <c r="O643" s="1036"/>
      <c r="P643" s="1129"/>
      <c r="Q643" s="1132"/>
    </row>
    <row r="644" spans="1:17" ht="17.25" thickBot="1" x14ac:dyDescent="0.35">
      <c r="A644" s="1020"/>
      <c r="B644" s="1022"/>
      <c r="C644" s="1021"/>
      <c r="D644" s="1021"/>
      <c r="E644" s="1022"/>
      <c r="F644" s="1022"/>
      <c r="G644" s="1023"/>
      <c r="H644" s="1021"/>
      <c r="I644" s="1024"/>
      <c r="J644" s="1024"/>
      <c r="K644" s="1024"/>
      <c r="L644" s="1021"/>
      <c r="M644" s="1021"/>
      <c r="N644" s="1025"/>
      <c r="O644" s="1026"/>
      <c r="P644" s="1128"/>
    </row>
    <row r="645" spans="1:17" ht="17.25" thickBot="1" x14ac:dyDescent="0.35">
      <c r="A645" s="1020"/>
      <c r="B645" s="1389" t="s">
        <v>343</v>
      </c>
      <c r="C645" s="1390"/>
      <c r="D645" s="1390"/>
      <c r="E645" s="1390"/>
      <c r="F645" s="1390"/>
      <c r="G645" s="1391"/>
      <c r="H645" s="1021"/>
      <c r="I645" s="1024"/>
      <c r="J645" s="1024"/>
      <c r="K645" s="1024"/>
      <c r="L645" s="1021"/>
      <c r="M645" s="1021"/>
      <c r="N645" s="1025"/>
      <c r="O645" s="1026"/>
      <c r="P645" s="1128"/>
    </row>
    <row r="646" spans="1:17" ht="16.5" x14ac:dyDescent="0.3">
      <c r="A646" s="1020"/>
      <c r="B646" s="1042" t="s">
        <v>49</v>
      </c>
      <c r="C646" s="1406" t="s">
        <v>341</v>
      </c>
      <c r="D646" s="1407"/>
      <c r="E646" s="1041" t="s">
        <v>380</v>
      </c>
      <c r="F646" s="1042" t="s">
        <v>25</v>
      </c>
      <c r="G646" s="1043" t="s">
        <v>24</v>
      </c>
      <c r="H646" s="1044"/>
      <c r="I646" s="1039" t="s">
        <v>342</v>
      </c>
      <c r="J646" s="1040"/>
      <c r="K646" s="1156" t="s">
        <v>27</v>
      </c>
      <c r="L646" s="1045" t="s">
        <v>381</v>
      </c>
      <c r="M646" s="1127"/>
      <c r="N646" s="1126"/>
      <c r="O646" s="1026"/>
      <c r="P646" s="1128"/>
    </row>
    <row r="647" spans="1:17" ht="16.5" x14ac:dyDescent="0.3">
      <c r="A647" s="1020"/>
      <c r="B647" s="1060">
        <v>1</v>
      </c>
      <c r="C647" s="1395" t="s">
        <v>816</v>
      </c>
      <c r="D647" s="1396"/>
      <c r="E647" s="1046">
        <f>I643*0.17</f>
        <v>0.96900000000000008</v>
      </c>
      <c r="F647" s="1047">
        <f>ROUND(E647/I643,2)</f>
        <v>0.17</v>
      </c>
      <c r="G647" s="1048" t="str">
        <f>IF(C647=0,0,VLOOKUP(C647,Tabla1[],2,FALSE))</f>
        <v>Unidad</v>
      </c>
      <c r="H647" s="1049"/>
      <c r="I647" s="1050">
        <f>IF(C647=0,0,VLOOKUP(C647,Tabla1[],3,FALSE))</f>
        <v>5100</v>
      </c>
      <c r="J647" s="1051"/>
      <c r="K647" s="1157">
        <f>+F647*I647</f>
        <v>867.00000000000011</v>
      </c>
      <c r="L647" s="1052">
        <f>E647*I647</f>
        <v>4941.9000000000005</v>
      </c>
      <c r="M647" s="1021"/>
      <c r="N647" s="1126"/>
      <c r="O647" s="1026"/>
      <c r="P647" s="1128"/>
    </row>
    <row r="648" spans="1:17" ht="16.5" x14ac:dyDescent="0.3">
      <c r="A648" s="1020"/>
      <c r="B648" s="1060">
        <v>2</v>
      </c>
      <c r="C648" s="1382" t="s">
        <v>650</v>
      </c>
      <c r="D648" s="1383"/>
      <c r="E648" s="1046">
        <f>I643*0.08</f>
        <v>0.45600000000000002</v>
      </c>
      <c r="F648" s="1047">
        <f>ROUND(E648/I643,2)</f>
        <v>0.08</v>
      </c>
      <c r="G648" s="1048" t="str">
        <f>IF(C648=0,0,VLOOKUP(C648,Tabla1[],2,FALSE))</f>
        <v>Galón</v>
      </c>
      <c r="H648" s="1049"/>
      <c r="I648" s="1050">
        <f>IF(C648=0,0,VLOOKUP(C648,Tabla1[],3,FALSE))</f>
        <v>400</v>
      </c>
      <c r="J648" s="1051"/>
      <c r="K648" s="1157">
        <f t="shared" ref="K648:K658" si="100">+F648*I648</f>
        <v>32</v>
      </c>
      <c r="L648" s="1052">
        <f t="shared" ref="L648:L658" si="101">E648*I648</f>
        <v>182.4</v>
      </c>
      <c r="M648" s="1021"/>
      <c r="N648" s="1126"/>
      <c r="O648" s="1026"/>
      <c r="P648" s="1128"/>
    </row>
    <row r="649" spans="1:17" ht="16.5" x14ac:dyDescent="0.3">
      <c r="A649" s="1020"/>
      <c r="B649" s="1060"/>
      <c r="C649" s="1382"/>
      <c r="D649" s="1383"/>
      <c r="E649" s="1046"/>
      <c r="F649" s="1047"/>
      <c r="G649" s="1048"/>
      <c r="H649" s="1049"/>
      <c r="I649" s="1050">
        <f>IF(C649=0,0,VLOOKUP(C649,Tabla1[],3,FALSE))</f>
        <v>0</v>
      </c>
      <c r="J649" s="1051"/>
      <c r="K649" s="1157">
        <f t="shared" si="100"/>
        <v>0</v>
      </c>
      <c r="L649" s="1052">
        <f t="shared" si="101"/>
        <v>0</v>
      </c>
      <c r="M649" s="1021"/>
      <c r="N649" s="1126"/>
      <c r="O649" s="1026"/>
      <c r="P649" s="1128"/>
    </row>
    <row r="650" spans="1:17" ht="16.5" x14ac:dyDescent="0.3">
      <c r="A650" s="1020"/>
      <c r="B650" s="1060"/>
      <c r="C650" s="1382"/>
      <c r="D650" s="1383"/>
      <c r="E650" s="1046"/>
      <c r="F650" s="1047"/>
      <c r="G650" s="1048"/>
      <c r="H650" s="1049"/>
      <c r="I650" s="1050">
        <f>IF(C650=0,0,VLOOKUP(C650,Tabla1[],3,FALSE))</f>
        <v>0</v>
      </c>
      <c r="J650" s="1051"/>
      <c r="K650" s="1157">
        <f t="shared" si="100"/>
        <v>0</v>
      </c>
      <c r="L650" s="1052">
        <f t="shared" si="101"/>
        <v>0</v>
      </c>
      <c r="M650" s="1021"/>
      <c r="N650" s="1126"/>
      <c r="O650" s="1026"/>
      <c r="P650" s="1128"/>
    </row>
    <row r="651" spans="1:17" ht="16.5" x14ac:dyDescent="0.3">
      <c r="A651" s="1020"/>
      <c r="B651" s="1060"/>
      <c r="C651" s="1382"/>
      <c r="D651" s="1383"/>
      <c r="E651" s="1046"/>
      <c r="F651" s="1047"/>
      <c r="G651" s="1048"/>
      <c r="H651" s="1049"/>
      <c r="I651" s="1050">
        <f>IF(C651=0,0,VLOOKUP(C651,Tabla1[],3,FALSE))</f>
        <v>0</v>
      </c>
      <c r="J651" s="1051"/>
      <c r="K651" s="1157">
        <f t="shared" si="100"/>
        <v>0</v>
      </c>
      <c r="L651" s="1052">
        <f t="shared" si="101"/>
        <v>0</v>
      </c>
      <c r="M651" s="1021"/>
      <c r="N651" s="1126"/>
      <c r="O651" s="1026"/>
      <c r="P651" s="1128"/>
    </row>
    <row r="652" spans="1:17" ht="16.5" x14ac:dyDescent="0.3">
      <c r="A652" s="1020"/>
      <c r="B652" s="1060"/>
      <c r="C652" s="1413"/>
      <c r="D652" s="1413"/>
      <c r="E652" s="1046"/>
      <c r="F652" s="1047"/>
      <c r="G652" s="1048"/>
      <c r="H652" s="1049"/>
      <c r="I652" s="1050">
        <f>IF(C652=0,0,VLOOKUP(C652,Tabla1[],3,FALSE))</f>
        <v>0</v>
      </c>
      <c r="J652" s="1051"/>
      <c r="K652" s="1157">
        <f t="shared" si="100"/>
        <v>0</v>
      </c>
      <c r="L652" s="1052">
        <f t="shared" si="101"/>
        <v>0</v>
      </c>
      <c r="M652" s="1021"/>
      <c r="N652" s="1126"/>
      <c r="O652" s="1026"/>
      <c r="P652" s="1128"/>
    </row>
    <row r="653" spans="1:17" ht="16.5" x14ac:dyDescent="0.3">
      <c r="A653" s="1020"/>
      <c r="B653" s="1060"/>
      <c r="C653" s="1413"/>
      <c r="D653" s="1413"/>
      <c r="E653" s="1046"/>
      <c r="F653" s="1047"/>
      <c r="G653" s="1048"/>
      <c r="H653" s="1049"/>
      <c r="I653" s="1050">
        <f>IF(C653=0,0,VLOOKUP(C653,Tabla1[],3,FALSE))</f>
        <v>0</v>
      </c>
      <c r="J653" s="1051"/>
      <c r="K653" s="1157">
        <f t="shared" si="100"/>
        <v>0</v>
      </c>
      <c r="L653" s="1052">
        <f t="shared" si="101"/>
        <v>0</v>
      </c>
      <c r="M653" s="1021"/>
      <c r="N653" s="1126"/>
      <c r="O653" s="1026"/>
      <c r="P653" s="1128"/>
    </row>
    <row r="654" spans="1:17" ht="16.5" x14ac:dyDescent="0.3">
      <c r="A654" s="1020"/>
      <c r="B654" s="1060"/>
      <c r="C654" s="1413"/>
      <c r="D654" s="1413"/>
      <c r="E654" s="1046"/>
      <c r="F654" s="1047"/>
      <c r="G654" s="1048"/>
      <c r="H654" s="1049"/>
      <c r="I654" s="1050">
        <f>IF(C654=0,0,VLOOKUP(C654,Tabla1[],3,FALSE))</f>
        <v>0</v>
      </c>
      <c r="J654" s="1051"/>
      <c r="K654" s="1157">
        <f t="shared" si="100"/>
        <v>0</v>
      </c>
      <c r="L654" s="1052">
        <f t="shared" si="101"/>
        <v>0</v>
      </c>
      <c r="M654" s="1021"/>
      <c r="N654" s="1126"/>
      <c r="O654" s="1026"/>
      <c r="P654" s="1128"/>
    </row>
    <row r="655" spans="1:17" ht="16.5" x14ac:dyDescent="0.3">
      <c r="A655" s="1020"/>
      <c r="B655" s="1060"/>
      <c r="C655" s="1413"/>
      <c r="D655" s="1413"/>
      <c r="E655" s="1046"/>
      <c r="F655" s="1047"/>
      <c r="G655" s="1048"/>
      <c r="H655" s="1049"/>
      <c r="I655" s="1050">
        <f>IF(C655=0,0,VLOOKUP(C655,Tabla1[],3,FALSE))</f>
        <v>0</v>
      </c>
      <c r="J655" s="1051"/>
      <c r="K655" s="1157">
        <f t="shared" si="100"/>
        <v>0</v>
      </c>
      <c r="L655" s="1052">
        <f t="shared" si="101"/>
        <v>0</v>
      </c>
      <c r="M655" s="1021"/>
      <c r="N655" s="1126"/>
      <c r="O655" s="1026"/>
      <c r="P655" s="1128"/>
    </row>
    <row r="656" spans="1:17" ht="16.5" x14ac:dyDescent="0.3">
      <c r="A656" s="1020"/>
      <c r="B656" s="1060"/>
      <c r="C656" s="1413"/>
      <c r="D656" s="1413"/>
      <c r="E656" s="1046"/>
      <c r="F656" s="1047"/>
      <c r="G656" s="1048"/>
      <c r="H656" s="1049"/>
      <c r="I656" s="1050">
        <f>IF(C656=0,0,VLOOKUP(C656,Tabla1[],3,FALSE))</f>
        <v>0</v>
      </c>
      <c r="J656" s="1051"/>
      <c r="K656" s="1157">
        <f t="shared" si="100"/>
        <v>0</v>
      </c>
      <c r="L656" s="1052">
        <f t="shared" si="101"/>
        <v>0</v>
      </c>
      <c r="M656" s="1021"/>
      <c r="N656" s="1126"/>
      <c r="O656" s="1026"/>
      <c r="P656" s="1128"/>
    </row>
    <row r="657" spans="1:16" ht="16.5" x14ac:dyDescent="0.3">
      <c r="A657" s="1020"/>
      <c r="B657" s="1060"/>
      <c r="C657" s="1413"/>
      <c r="D657" s="1413"/>
      <c r="E657" s="1046"/>
      <c r="F657" s="1047"/>
      <c r="G657" s="1048"/>
      <c r="H657" s="1049"/>
      <c r="I657" s="1050">
        <f>IF(C657=0,0,VLOOKUP(C657,Tabla1[],3,FALSE))</f>
        <v>0</v>
      </c>
      <c r="J657" s="1051"/>
      <c r="K657" s="1157">
        <f t="shared" si="100"/>
        <v>0</v>
      </c>
      <c r="L657" s="1052">
        <f t="shared" si="101"/>
        <v>0</v>
      </c>
      <c r="M657" s="1021"/>
      <c r="N657" s="1126"/>
      <c r="O657" s="1026"/>
      <c r="P657" s="1128"/>
    </row>
    <row r="658" spans="1:16" ht="16.5" x14ac:dyDescent="0.3">
      <c r="A658" s="1020"/>
      <c r="B658" s="1060"/>
      <c r="C658" s="1413"/>
      <c r="D658" s="1413"/>
      <c r="E658" s="1046"/>
      <c r="F658" s="1047"/>
      <c r="G658" s="1048"/>
      <c r="H658" s="1049"/>
      <c r="I658" s="1050">
        <f>IF(C658=0,0,VLOOKUP(C658,Tabla1[],3,FALSE))</f>
        <v>0</v>
      </c>
      <c r="J658" s="1051"/>
      <c r="K658" s="1157">
        <f t="shared" si="100"/>
        <v>0</v>
      </c>
      <c r="L658" s="1052">
        <f t="shared" si="101"/>
        <v>0</v>
      </c>
      <c r="M658" s="1021"/>
      <c r="N658" s="1126"/>
      <c r="O658" s="1026"/>
      <c r="P658" s="1128"/>
    </row>
    <row r="659" spans="1:16" ht="17.25" thickBot="1" x14ac:dyDescent="0.35">
      <c r="A659" s="1020"/>
      <c r="B659" s="1022"/>
      <c r="C659" s="1021"/>
      <c r="D659" s="1021"/>
      <c r="E659" s="1022"/>
      <c r="F659" s="1022"/>
      <c r="G659" s="1023"/>
      <c r="H659" s="1021"/>
      <c r="I659" s="1024"/>
      <c r="J659" s="1024"/>
      <c r="K659" s="1024"/>
      <c r="L659" s="1021"/>
      <c r="M659" s="1021"/>
      <c r="N659" s="1025"/>
      <c r="O659" s="1026"/>
      <c r="P659" s="1128"/>
    </row>
    <row r="660" spans="1:16" ht="17.25" thickBot="1" x14ac:dyDescent="0.35">
      <c r="A660" s="1020"/>
      <c r="B660" s="1022"/>
      <c r="C660" s="1021"/>
      <c r="D660" s="1021"/>
      <c r="E660" s="1022"/>
      <c r="F660" s="1408" t="s">
        <v>344</v>
      </c>
      <c r="G660" s="1409"/>
      <c r="H660" s="1409"/>
      <c r="I660" s="1410"/>
      <c r="J660" s="1024"/>
      <c r="K660" s="1158">
        <f>+SUM(K647:K658)</f>
        <v>899.00000000000011</v>
      </c>
      <c r="L660" s="1055">
        <f>+SUM(L647:L658)</f>
        <v>5124.3</v>
      </c>
      <c r="M660" s="1021"/>
      <c r="N660" s="1025"/>
      <c r="O660" s="1026"/>
      <c r="P660" s="1128"/>
    </row>
    <row r="661" spans="1:16" ht="17.25" thickBot="1" x14ac:dyDescent="0.35">
      <c r="A661" s="1020"/>
      <c r="B661" s="1022"/>
      <c r="C661" s="1021"/>
      <c r="D661" s="1021"/>
      <c r="E661" s="1022"/>
      <c r="F661" s="1022"/>
      <c r="G661" s="1023"/>
      <c r="H661" s="1021"/>
      <c r="I661" s="1024"/>
      <c r="J661" s="1024"/>
      <c r="K661" s="1024"/>
      <c r="L661" s="1021"/>
      <c r="M661" s="1021"/>
      <c r="N661" s="1025"/>
      <c r="O661" s="1026"/>
      <c r="P661" s="1128"/>
    </row>
    <row r="662" spans="1:16" ht="17.25" thickBot="1" x14ac:dyDescent="0.35">
      <c r="A662" s="1020"/>
      <c r="B662" s="1389" t="s">
        <v>382</v>
      </c>
      <c r="C662" s="1390"/>
      <c r="D662" s="1390"/>
      <c r="E662" s="1390"/>
      <c r="F662" s="1390"/>
      <c r="G662" s="1391"/>
      <c r="H662" s="1021"/>
      <c r="I662" s="1024"/>
      <c r="J662" s="1024"/>
      <c r="K662" s="1024"/>
      <c r="L662" s="1021"/>
      <c r="M662" s="1021"/>
      <c r="N662" s="1025"/>
      <c r="O662" s="1026"/>
      <c r="P662" s="1128"/>
    </row>
    <row r="663" spans="1:16" ht="16.5" x14ac:dyDescent="0.3">
      <c r="A663" s="1020"/>
      <c r="B663" s="1056" t="s">
        <v>49</v>
      </c>
      <c r="C663" s="1392" t="s">
        <v>341</v>
      </c>
      <c r="D663" s="1393"/>
      <c r="E663" s="1041" t="s">
        <v>380</v>
      </c>
      <c r="F663" s="1056" t="s">
        <v>25</v>
      </c>
      <c r="G663" s="1043" t="s">
        <v>24</v>
      </c>
      <c r="H663" s="1038"/>
      <c r="I663" s="1039" t="s">
        <v>342</v>
      </c>
      <c r="J663" s="1040"/>
      <c r="K663" s="1039" t="s">
        <v>27</v>
      </c>
      <c r="L663" s="1045" t="s">
        <v>381</v>
      </c>
      <c r="M663" s="1021"/>
      <c r="N663" s="1025"/>
      <c r="O663" s="1026"/>
      <c r="P663" s="1128"/>
    </row>
    <row r="664" spans="1:16" ht="16.5" x14ac:dyDescent="0.3">
      <c r="A664" s="1020"/>
      <c r="B664" s="1060"/>
      <c r="C664" s="1382"/>
      <c r="D664" s="1383"/>
      <c r="E664" s="1046"/>
      <c r="F664" s="1047"/>
      <c r="G664" s="1048"/>
      <c r="H664" s="1049"/>
      <c r="I664" s="1050">
        <f>IF(C664=0,0,VLOOKUP(C664,Tabla3[],3,FALSE))</f>
        <v>0</v>
      </c>
      <c r="J664" s="1024"/>
      <c r="K664" s="1157">
        <f>+F664*I664</f>
        <v>0</v>
      </c>
      <c r="L664" s="1052">
        <f>E664*I664</f>
        <v>0</v>
      </c>
      <c r="M664" s="1021"/>
      <c r="N664" s="1025"/>
      <c r="O664" s="1026"/>
      <c r="P664" s="1128"/>
    </row>
    <row r="665" spans="1:16" ht="16.5" x14ac:dyDescent="0.3">
      <c r="A665" s="1020"/>
      <c r="B665" s="1060"/>
      <c r="C665" s="1382"/>
      <c r="D665" s="1383"/>
      <c r="E665" s="1057"/>
      <c r="F665" s="1053"/>
      <c r="G665" s="1054"/>
      <c r="H665" s="1021"/>
      <c r="I665" s="1050">
        <f>IF(C665=0,0,VLOOKUP(C665,Tabla3[],3,FALSE))</f>
        <v>0</v>
      </c>
      <c r="J665" s="1024"/>
      <c r="K665" s="1157">
        <f t="shared" ref="K665:K667" si="102">+F665*I665</f>
        <v>0</v>
      </c>
      <c r="L665" s="1052">
        <f t="shared" ref="L665:L667" si="103">E665*I665</f>
        <v>0</v>
      </c>
      <c r="M665" s="1021"/>
      <c r="N665" s="1025"/>
      <c r="O665" s="1026"/>
      <c r="P665" s="1128"/>
    </row>
    <row r="666" spans="1:16" ht="16.5" x14ac:dyDescent="0.3">
      <c r="A666" s="1020"/>
      <c r="B666" s="1060"/>
      <c r="C666" s="1382"/>
      <c r="D666" s="1383"/>
      <c r="E666" s="1057"/>
      <c r="F666" s="1053"/>
      <c r="G666" s="1054"/>
      <c r="H666" s="1021"/>
      <c r="I666" s="1050">
        <f>IF(C666=0,0,VLOOKUP(C666,Tabla3[],3,FALSE))</f>
        <v>0</v>
      </c>
      <c r="J666" s="1024"/>
      <c r="K666" s="1157">
        <f t="shared" si="102"/>
        <v>0</v>
      </c>
      <c r="L666" s="1052">
        <f t="shared" si="103"/>
        <v>0</v>
      </c>
      <c r="M666" s="1021"/>
      <c r="N666" s="1025"/>
      <c r="O666" s="1026"/>
      <c r="P666" s="1128"/>
    </row>
    <row r="667" spans="1:16" ht="16.5" x14ac:dyDescent="0.3">
      <c r="A667" s="1020"/>
      <c r="B667" s="1060"/>
      <c r="C667" s="1384"/>
      <c r="D667" s="1385"/>
      <c r="E667" s="1057"/>
      <c r="F667" s="1053"/>
      <c r="G667" s="1054"/>
      <c r="H667" s="1021"/>
      <c r="I667" s="1050">
        <f>IF(C667=0,0,VLOOKUP(C667,Tabla3[],3,FALSE))</f>
        <v>0</v>
      </c>
      <c r="J667" s="1024"/>
      <c r="K667" s="1157">
        <f t="shared" si="102"/>
        <v>0</v>
      </c>
      <c r="L667" s="1052">
        <f t="shared" si="103"/>
        <v>0</v>
      </c>
      <c r="M667" s="1021"/>
      <c r="N667" s="1025"/>
      <c r="O667" s="1026"/>
      <c r="P667" s="1128"/>
    </row>
    <row r="668" spans="1:16" ht="17.25" thickBot="1" x14ac:dyDescent="0.35">
      <c r="A668" s="1020"/>
      <c r="B668" s="1022"/>
      <c r="C668" s="1021"/>
      <c r="D668" s="1021"/>
      <c r="E668" s="1022"/>
      <c r="F668" s="1022"/>
      <c r="G668" s="1023"/>
      <c r="H668" s="1021"/>
      <c r="I668" s="1024"/>
      <c r="J668" s="1024"/>
      <c r="K668" s="1024"/>
      <c r="L668" s="1021"/>
      <c r="M668" s="1021"/>
      <c r="N668" s="1025"/>
      <c r="O668" s="1026"/>
      <c r="P668" s="1128"/>
    </row>
    <row r="669" spans="1:16" ht="17.25" thickBot="1" x14ac:dyDescent="0.35">
      <c r="A669" s="1020"/>
      <c r="B669" s="1022"/>
      <c r="C669" s="1021"/>
      <c r="D669" s="1021"/>
      <c r="E669" s="1022"/>
      <c r="F669" s="1408" t="s">
        <v>387</v>
      </c>
      <c r="G669" s="1409"/>
      <c r="H669" s="1409"/>
      <c r="I669" s="1410"/>
      <c r="J669" s="1024"/>
      <c r="K669" s="1158">
        <f>+SUM(K664:K667)</f>
        <v>0</v>
      </c>
      <c r="L669" s="1055">
        <f>+SUM(L664:L667)</f>
        <v>0</v>
      </c>
      <c r="M669" s="1021"/>
      <c r="N669" s="1025"/>
      <c r="O669" s="1026"/>
      <c r="P669" s="1128"/>
    </row>
    <row r="670" spans="1:16" ht="17.25" thickBot="1" x14ac:dyDescent="0.35">
      <c r="A670" s="1020"/>
      <c r="B670" s="1022"/>
      <c r="C670" s="1021"/>
      <c r="D670" s="1021"/>
      <c r="E670" s="1022"/>
      <c r="F670" s="1022"/>
      <c r="G670" s="1023"/>
      <c r="H670" s="1021"/>
      <c r="I670" s="1024"/>
      <c r="J670" s="1024"/>
      <c r="K670" s="1024"/>
      <c r="L670" s="1021"/>
      <c r="M670" s="1021"/>
      <c r="N670" s="1025"/>
      <c r="O670" s="1026"/>
      <c r="P670" s="1128"/>
    </row>
    <row r="671" spans="1:16" ht="17.25" thickBot="1" x14ac:dyDescent="0.35">
      <c r="A671" s="1020"/>
      <c r="B671" s="1389" t="s">
        <v>345</v>
      </c>
      <c r="C671" s="1390"/>
      <c r="D671" s="1390"/>
      <c r="E671" s="1390"/>
      <c r="F671" s="1390"/>
      <c r="G671" s="1391"/>
      <c r="H671" s="1021"/>
      <c r="I671" s="1024"/>
      <c r="J671" s="1024"/>
      <c r="K671" s="1024"/>
      <c r="L671" s="1021"/>
      <c r="M671" s="1021"/>
      <c r="N671" s="1025"/>
      <c r="O671" s="1026"/>
      <c r="P671" s="1128"/>
    </row>
    <row r="672" spans="1:16" ht="16.5" x14ac:dyDescent="0.3">
      <c r="A672" s="1020"/>
      <c r="B672" s="1056" t="s">
        <v>49</v>
      </c>
      <c r="C672" s="1392" t="s">
        <v>341</v>
      </c>
      <c r="D672" s="1393"/>
      <c r="E672" s="1041" t="s">
        <v>380</v>
      </c>
      <c r="F672" s="1056" t="s">
        <v>25</v>
      </c>
      <c r="G672" s="1043" t="s">
        <v>24</v>
      </c>
      <c r="H672" s="1038"/>
      <c r="I672" s="1039" t="s">
        <v>342</v>
      </c>
      <c r="J672" s="1040"/>
      <c r="K672" s="1039" t="s">
        <v>27</v>
      </c>
      <c r="L672" s="1045" t="s">
        <v>381</v>
      </c>
      <c r="M672" s="1021"/>
      <c r="N672" s="1025"/>
      <c r="O672" s="1026"/>
      <c r="P672" s="1128"/>
    </row>
    <row r="673" spans="1:16" ht="16.5" x14ac:dyDescent="0.3">
      <c r="A673" s="1020"/>
      <c r="B673" s="1060">
        <v>1</v>
      </c>
      <c r="C673" s="1411" t="s">
        <v>491</v>
      </c>
      <c r="D673" s="1411"/>
      <c r="E673" s="1046">
        <f>I643</f>
        <v>5.7</v>
      </c>
      <c r="F673" s="1047">
        <f>ROUND(E673/I643,2)</f>
        <v>1</v>
      </c>
      <c r="G673" s="1048" t="e">
        <f>IF(C673=0,0,VLOOKUP(C673,Tabla2[],2,FALSE))</f>
        <v>#N/A</v>
      </c>
      <c r="H673" s="1049"/>
      <c r="I673" s="1050" t="e">
        <f>IF(C673=0,0,VLOOKUP(C673,Tabla2[],3,FALSE))</f>
        <v>#N/A</v>
      </c>
      <c r="J673" s="1024"/>
      <c r="K673" s="1157" t="e">
        <f>+F673*I673</f>
        <v>#N/A</v>
      </c>
      <c r="L673" s="1052" t="e">
        <f>E673*I673</f>
        <v>#N/A</v>
      </c>
      <c r="M673" s="1021"/>
      <c r="N673" s="1025"/>
      <c r="O673" s="1026"/>
      <c r="P673" s="1128"/>
    </row>
    <row r="674" spans="1:16" ht="16.5" x14ac:dyDescent="0.3">
      <c r="A674" s="1020"/>
      <c r="B674" s="1060">
        <v>2</v>
      </c>
      <c r="C674" s="1411" t="s">
        <v>800</v>
      </c>
      <c r="D674" s="1411"/>
      <c r="E674" s="1046">
        <f>I643</f>
        <v>5.7</v>
      </c>
      <c r="F674" s="1047">
        <f>ROUND(E674/I643,2)</f>
        <v>1</v>
      </c>
      <c r="G674" s="1048" t="str">
        <f>IF(C674=0,0,VLOOKUP(C674,Tabla2[],2,FALSE))</f>
        <v>ml</v>
      </c>
      <c r="H674" s="1021"/>
      <c r="I674" s="1050">
        <f>IF(C674=0,0,VLOOKUP(C674,Tabla2[],3,FALSE))</f>
        <v>80</v>
      </c>
      <c r="J674" s="1024"/>
      <c r="K674" s="1157">
        <f>+F674*I674</f>
        <v>80</v>
      </c>
      <c r="L674" s="1052">
        <f t="shared" ref="L674:L675" si="104">E674*I674</f>
        <v>456</v>
      </c>
      <c r="M674" s="1021"/>
      <c r="N674" s="1025"/>
      <c r="O674" s="1026"/>
      <c r="P674" s="1128"/>
    </row>
    <row r="675" spans="1:16" ht="16.5" x14ac:dyDescent="0.3">
      <c r="A675" s="1020"/>
      <c r="B675" s="1060">
        <v>3</v>
      </c>
      <c r="C675" s="1413" t="s">
        <v>812</v>
      </c>
      <c r="D675" s="1413"/>
      <c r="E675" s="1046">
        <f>I643</f>
        <v>5.7</v>
      </c>
      <c r="F675" s="1047">
        <f>ROUND(E675/I643,2)</f>
        <v>1</v>
      </c>
      <c r="G675" s="1048" t="str">
        <f>IF(C675=0,0,VLOOKUP(C675,Tabla2[],2,FALSE))</f>
        <v>ml</v>
      </c>
      <c r="H675" s="1021"/>
      <c r="I675" s="1050">
        <f>IF(C675=0,0,VLOOKUP(C675,Tabla2[],3,FALSE))</f>
        <v>60</v>
      </c>
      <c r="J675" s="1024"/>
      <c r="K675" s="1157">
        <f t="shared" ref="K675" si="105">+F675*I675</f>
        <v>60</v>
      </c>
      <c r="L675" s="1052">
        <f t="shared" si="104"/>
        <v>342</v>
      </c>
      <c r="M675" s="1021"/>
      <c r="N675" s="1025"/>
      <c r="O675" s="1026"/>
      <c r="P675" s="1128"/>
    </row>
    <row r="676" spans="1:16" ht="17.25" thickBot="1" x14ac:dyDescent="0.35">
      <c r="A676" s="1020"/>
      <c r="B676" s="1022"/>
      <c r="C676" s="1021"/>
      <c r="D676" s="1021"/>
      <c r="E676" s="1022"/>
      <c r="F676" s="1022"/>
      <c r="G676" s="1023"/>
      <c r="H676" s="1021"/>
      <c r="I676" s="1024"/>
      <c r="J676" s="1024"/>
      <c r="K676" s="1024"/>
      <c r="L676" s="1021"/>
      <c r="M676" s="1021"/>
      <c r="N676" s="1025"/>
      <c r="O676" s="1026"/>
      <c r="P676" s="1128"/>
    </row>
    <row r="677" spans="1:16" ht="17.25" thickBot="1" x14ac:dyDescent="0.35">
      <c r="A677" s="1020"/>
      <c r="B677" s="1022"/>
      <c r="C677" s="1021"/>
      <c r="D677" s="1021"/>
      <c r="E677" s="1022"/>
      <c r="F677" s="1408" t="s">
        <v>346</v>
      </c>
      <c r="G677" s="1409"/>
      <c r="H677" s="1409"/>
      <c r="I677" s="1410"/>
      <c r="J677" s="1024"/>
      <c r="K677" s="1158" t="e">
        <f>+SUM(K673:K675)</f>
        <v>#N/A</v>
      </c>
      <c r="L677" s="1055" t="e">
        <f>+SUM(L673:L675)</f>
        <v>#N/A</v>
      </c>
      <c r="M677" s="1021"/>
      <c r="N677" s="1025"/>
      <c r="O677" s="1026"/>
      <c r="P677" s="1128"/>
    </row>
    <row r="678" spans="1:16" ht="16.5" x14ac:dyDescent="0.3">
      <c r="A678" s="1020"/>
      <c r="B678" s="1022"/>
      <c r="C678" s="1021"/>
      <c r="D678" s="1021"/>
      <c r="E678" s="1022"/>
      <c r="F678" s="1022"/>
      <c r="G678" s="1023"/>
      <c r="H678" s="1021"/>
      <c r="I678" s="1024"/>
      <c r="J678" s="1024"/>
      <c r="K678" s="1024"/>
      <c r="L678" s="1021"/>
      <c r="M678" s="1021"/>
      <c r="N678" s="1025"/>
      <c r="O678" s="1026"/>
      <c r="P678" s="1128"/>
    </row>
    <row r="679" spans="1:16" ht="15" customHeight="1" thickBot="1" x14ac:dyDescent="0.35">
      <c r="A679" s="1020"/>
      <c r="B679" s="1022"/>
      <c r="C679" s="1021"/>
      <c r="D679" s="1021"/>
      <c r="E679" s="1022"/>
      <c r="F679" s="1022"/>
      <c r="G679" s="1023"/>
      <c r="H679" s="1021"/>
      <c r="I679" s="1024"/>
      <c r="J679" s="1024"/>
      <c r="K679" s="1024"/>
      <c r="L679" s="1021"/>
      <c r="M679" s="1021"/>
      <c r="N679" s="1025"/>
      <c r="O679" s="1026"/>
      <c r="P679" s="1128"/>
    </row>
    <row r="680" spans="1:16" ht="17.25" thickBot="1" x14ac:dyDescent="0.35">
      <c r="A680" s="1020"/>
      <c r="B680" s="1022"/>
      <c r="C680" s="1021"/>
      <c r="D680" s="1021"/>
      <c r="E680" s="1022"/>
      <c r="F680" s="1408" t="s">
        <v>388</v>
      </c>
      <c r="G680" s="1409"/>
      <c r="H680" s="1409"/>
      <c r="I680" s="1410"/>
      <c r="J680" s="1024"/>
      <c r="K680" s="1158" t="e">
        <f>(+K660+K669+K677)</f>
        <v>#N/A</v>
      </c>
      <c r="L680" s="1055" t="e">
        <f>(+L660+L669+L677)</f>
        <v>#N/A</v>
      </c>
      <c r="M680" s="1021"/>
      <c r="N680" s="1065"/>
      <c r="O680" s="1066"/>
      <c r="P680" s="1130"/>
    </row>
    <row r="681" spans="1:16" ht="7.5" customHeight="1" thickBot="1" x14ac:dyDescent="0.35">
      <c r="A681" s="1020"/>
      <c r="B681" s="1022"/>
      <c r="C681" s="1021"/>
      <c r="D681" s="1021"/>
      <c r="E681" s="1022"/>
      <c r="F681" s="1022"/>
      <c r="G681" s="1023"/>
      <c r="H681" s="1021"/>
      <c r="I681" s="1024"/>
      <c r="J681" s="1024"/>
      <c r="K681" s="1024"/>
      <c r="L681" s="1021"/>
      <c r="M681" s="1021"/>
      <c r="N681" s="1065"/>
      <c r="O681" s="1067"/>
      <c r="P681" s="1130"/>
    </row>
    <row r="682" spans="1:16" ht="17.25" thickBot="1" x14ac:dyDescent="0.35">
      <c r="A682" s="1020"/>
      <c r="B682" s="1022"/>
      <c r="C682" s="1021"/>
      <c r="D682" s="1021"/>
      <c r="E682" s="1022"/>
      <c r="F682" s="1408" t="s">
        <v>384</v>
      </c>
      <c r="G682" s="1409"/>
      <c r="H682" s="1409"/>
      <c r="I682" s="1410"/>
      <c r="J682" s="1024"/>
      <c r="K682" s="1158" t="e">
        <f>K680*$N$2</f>
        <v>#N/A</v>
      </c>
      <c r="L682" s="1055" t="e">
        <f>L680*$N$2</f>
        <v>#N/A</v>
      </c>
      <c r="M682" s="1021"/>
      <c r="N682" s="1025"/>
      <c r="O682" s="1026"/>
      <c r="P682" s="1128"/>
    </row>
    <row r="683" spans="1:16" ht="7.5" customHeight="1" thickBot="1" x14ac:dyDescent="0.35">
      <c r="A683" s="1020"/>
      <c r="B683" s="1022"/>
      <c r="C683" s="1021"/>
      <c r="D683" s="1021"/>
      <c r="E683" s="1022"/>
      <c r="F683" s="1022"/>
      <c r="G683" s="1023"/>
      <c r="H683" s="1021"/>
      <c r="I683" s="1024"/>
      <c r="J683" s="1024"/>
      <c r="K683" s="1024"/>
      <c r="L683" s="1021"/>
      <c r="M683" s="1021"/>
      <c r="N683" s="1025"/>
      <c r="O683" s="1026"/>
      <c r="P683" s="1128"/>
    </row>
    <row r="684" spans="1:16" ht="17.25" thickBot="1" x14ac:dyDescent="0.35">
      <c r="A684" s="1020"/>
      <c r="B684" s="1022"/>
      <c r="C684" s="1021"/>
      <c r="D684" s="1021"/>
      <c r="E684" s="1022"/>
      <c r="F684" s="1408" t="s">
        <v>385</v>
      </c>
      <c r="G684" s="1409"/>
      <c r="H684" s="1409"/>
      <c r="I684" s="1410"/>
      <c r="J684" s="1024"/>
      <c r="K684" s="1158" t="e">
        <f>+K680+K682</f>
        <v>#N/A</v>
      </c>
      <c r="L684" s="1055" t="e">
        <f>+L680+L682</f>
        <v>#N/A</v>
      </c>
      <c r="M684" s="1021"/>
      <c r="N684" s="1025"/>
      <c r="O684" s="1026"/>
      <c r="P684" s="1128"/>
    </row>
    <row r="685" spans="1:16" ht="17.25" thickBot="1" x14ac:dyDescent="0.35">
      <c r="A685" s="1020"/>
      <c r="B685" s="1022"/>
      <c r="C685" s="1021"/>
      <c r="D685" s="1021"/>
      <c r="E685" s="1022"/>
      <c r="F685" s="1061"/>
      <c r="G685" s="1062"/>
      <c r="H685" s="1063"/>
      <c r="I685" s="1064"/>
      <c r="J685" s="1024"/>
      <c r="K685" s="1159"/>
      <c r="L685" s="1068" t="e">
        <f>L684/I643</f>
        <v>#N/A</v>
      </c>
      <c r="M685" s="1069" t="e">
        <f>(K684-L685)*I643</f>
        <v>#N/A</v>
      </c>
      <c r="N685" s="1025"/>
      <c r="O685" s="1026"/>
      <c r="P685" s="1128"/>
    </row>
    <row r="686" spans="1:16" ht="16.5" x14ac:dyDescent="0.3">
      <c r="A686" s="1020"/>
      <c r="B686" s="1022"/>
      <c r="C686" s="1021"/>
      <c r="D686" s="1021"/>
      <c r="E686" s="1022"/>
      <c r="F686" s="1061"/>
      <c r="G686" s="1062"/>
      <c r="H686" s="1063"/>
      <c r="I686" s="1064"/>
      <c r="J686" s="1024"/>
      <c r="K686" s="1160"/>
      <c r="L686" s="1070"/>
      <c r="M686" s="1071"/>
      <c r="N686" s="1072"/>
      <c r="O686" s="1026"/>
      <c r="P686" s="1128"/>
    </row>
    <row r="687" spans="1:16" ht="16.5" x14ac:dyDescent="0.3">
      <c r="A687" s="1020"/>
      <c r="B687" s="1106"/>
      <c r="C687" s="1122"/>
      <c r="D687" s="1122"/>
      <c r="E687" s="1022"/>
      <c r="F687" s="1022"/>
      <c r="G687" s="1023"/>
      <c r="H687" s="1021"/>
      <c r="I687" s="1024"/>
      <c r="J687" s="1024"/>
      <c r="K687" s="1024"/>
      <c r="L687" s="1021"/>
      <c r="M687" s="1021"/>
      <c r="N687" s="1025"/>
      <c r="O687" s="1026"/>
      <c r="P687" s="1128"/>
    </row>
  </sheetData>
  <mergeCells count="465">
    <mergeCell ref="F139:I139"/>
    <mergeCell ref="C129:D129"/>
    <mergeCell ref="C130:D130"/>
    <mergeCell ref="F132:I132"/>
    <mergeCell ref="F135:I135"/>
    <mergeCell ref="F137:I137"/>
    <mergeCell ref="C122:D122"/>
    <mergeCell ref="F124:I124"/>
    <mergeCell ref="B126:G126"/>
    <mergeCell ref="C127:D127"/>
    <mergeCell ref="C128:D128"/>
    <mergeCell ref="B117:G117"/>
    <mergeCell ref="C118:D118"/>
    <mergeCell ref="C119:D119"/>
    <mergeCell ref="C120:D120"/>
    <mergeCell ref="C121:D121"/>
    <mergeCell ref="C110:D110"/>
    <mergeCell ref="C111:D111"/>
    <mergeCell ref="C112:D112"/>
    <mergeCell ref="C113:D113"/>
    <mergeCell ref="F115:I115"/>
    <mergeCell ref="C105:D105"/>
    <mergeCell ref="C106:D106"/>
    <mergeCell ref="C107:D107"/>
    <mergeCell ref="C108:D108"/>
    <mergeCell ref="C109:D109"/>
    <mergeCell ref="D99:G99"/>
    <mergeCell ref="D100:G100"/>
    <mergeCell ref="B102:G102"/>
    <mergeCell ref="C103:D103"/>
    <mergeCell ref="C104:D104"/>
    <mergeCell ref="B2:B7"/>
    <mergeCell ref="D2:K2"/>
    <mergeCell ref="D4:I4"/>
    <mergeCell ref="D5:I5"/>
    <mergeCell ref="K5:K7"/>
    <mergeCell ref="C22:D22"/>
    <mergeCell ref="B9:K9"/>
    <mergeCell ref="D11:G11"/>
    <mergeCell ref="D12:G12"/>
    <mergeCell ref="C15:D15"/>
    <mergeCell ref="C16:D16"/>
    <mergeCell ref="C17:D17"/>
    <mergeCell ref="C18:D18"/>
    <mergeCell ref="C19:D19"/>
    <mergeCell ref="C20:D20"/>
    <mergeCell ref="C21:D21"/>
    <mergeCell ref="D6:I7"/>
    <mergeCell ref="B14:G14"/>
    <mergeCell ref="C40:D40"/>
    <mergeCell ref="C23:D23"/>
    <mergeCell ref="C24:D24"/>
    <mergeCell ref="C25:D25"/>
    <mergeCell ref="F27:I27"/>
    <mergeCell ref="C30:D30"/>
    <mergeCell ref="F51:I51"/>
    <mergeCell ref="B29:G29"/>
    <mergeCell ref="B38:G38"/>
    <mergeCell ref="F47:I47"/>
    <mergeCell ref="F49:I49"/>
    <mergeCell ref="C41:D41"/>
    <mergeCell ref="C42:D42"/>
    <mergeCell ref="F44:I44"/>
    <mergeCell ref="C31:D31"/>
    <mergeCell ref="C34:D34"/>
    <mergeCell ref="F36:I36"/>
    <mergeCell ref="C39:D39"/>
    <mergeCell ref="C76:D76"/>
    <mergeCell ref="C77:D77"/>
    <mergeCell ref="B73:G73"/>
    <mergeCell ref="F95:I95"/>
    <mergeCell ref="F93:I93"/>
    <mergeCell ref="F91:I91"/>
    <mergeCell ref="F88:I88"/>
    <mergeCell ref="C86:D86"/>
    <mergeCell ref="C85:D85"/>
    <mergeCell ref="C84:D84"/>
    <mergeCell ref="D55:G55"/>
    <mergeCell ref="C61:D61"/>
    <mergeCell ref="C60:D60"/>
    <mergeCell ref="C59:D59"/>
    <mergeCell ref="B58:G58"/>
    <mergeCell ref="D56:G56"/>
    <mergeCell ref="D143:G143"/>
    <mergeCell ref="D144:G144"/>
    <mergeCell ref="B146:G146"/>
    <mergeCell ref="F71:I71"/>
    <mergeCell ref="C69:D69"/>
    <mergeCell ref="C68:D68"/>
    <mergeCell ref="C67:D67"/>
    <mergeCell ref="C66:D66"/>
    <mergeCell ref="C65:D65"/>
    <mergeCell ref="C64:D64"/>
    <mergeCell ref="C63:D63"/>
    <mergeCell ref="C62:D62"/>
    <mergeCell ref="C83:D83"/>
    <mergeCell ref="B82:G82"/>
    <mergeCell ref="F80:I80"/>
    <mergeCell ref="C78:D78"/>
    <mergeCell ref="C75:D75"/>
    <mergeCell ref="C74:D74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8:D158"/>
    <mergeCell ref="F160:I160"/>
    <mergeCell ref="B162:G162"/>
    <mergeCell ref="C163:D163"/>
    <mergeCell ref="C164:D164"/>
    <mergeCell ref="C165:D165"/>
    <mergeCell ref="C166:D166"/>
    <mergeCell ref="C167:D167"/>
    <mergeCell ref="F184:I184"/>
    <mergeCell ref="C157:D157"/>
    <mergeCell ref="D188:G188"/>
    <mergeCell ref="D189:G189"/>
    <mergeCell ref="B191:G191"/>
    <mergeCell ref="C192:D192"/>
    <mergeCell ref="C193:D193"/>
    <mergeCell ref="F169:I169"/>
    <mergeCell ref="B171:G171"/>
    <mergeCell ref="C172:D172"/>
    <mergeCell ref="C173:D173"/>
    <mergeCell ref="C174:D174"/>
    <mergeCell ref="C175:D175"/>
    <mergeCell ref="F177:I177"/>
    <mergeCell ref="F180:I180"/>
    <mergeCell ref="F182:I182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F205:I205"/>
    <mergeCell ref="B207:G207"/>
    <mergeCell ref="C208:D208"/>
    <mergeCell ref="C209:D209"/>
    <mergeCell ref="C210:D210"/>
    <mergeCell ref="C211:D211"/>
    <mergeCell ref="C212:D212"/>
    <mergeCell ref="F214:I214"/>
    <mergeCell ref="B216:G216"/>
    <mergeCell ref="C217:D217"/>
    <mergeCell ref="C218:D218"/>
    <mergeCell ref="C219:D219"/>
    <mergeCell ref="C220:D220"/>
    <mergeCell ref="F222:I222"/>
    <mergeCell ref="F225:I225"/>
    <mergeCell ref="F227:I227"/>
    <mergeCell ref="F229:I229"/>
    <mergeCell ref="D233:G233"/>
    <mergeCell ref="D234:G234"/>
    <mergeCell ref="B236:G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F250:I250"/>
    <mergeCell ref="B252:G252"/>
    <mergeCell ref="C253:D253"/>
    <mergeCell ref="C265:D265"/>
    <mergeCell ref="F267:I267"/>
    <mergeCell ref="F270:I270"/>
    <mergeCell ref="F272:I272"/>
    <mergeCell ref="F274:I274"/>
    <mergeCell ref="D278:G278"/>
    <mergeCell ref="D279:G279"/>
    <mergeCell ref="C254:D254"/>
    <mergeCell ref="C255:D255"/>
    <mergeCell ref="C256:D256"/>
    <mergeCell ref="C257:D257"/>
    <mergeCell ref="F259:I259"/>
    <mergeCell ref="B261:G261"/>
    <mergeCell ref="C262:D262"/>
    <mergeCell ref="C263:D263"/>
    <mergeCell ref="C264:D264"/>
    <mergeCell ref="B281:G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F295:I295"/>
    <mergeCell ref="B297:G297"/>
    <mergeCell ref="C298:D298"/>
    <mergeCell ref="C299:D299"/>
    <mergeCell ref="C300:D300"/>
    <mergeCell ref="C301:D301"/>
    <mergeCell ref="C302:D302"/>
    <mergeCell ref="F304:I304"/>
    <mergeCell ref="B306:G306"/>
    <mergeCell ref="C307:D307"/>
    <mergeCell ref="C308:D308"/>
    <mergeCell ref="C309:D309"/>
    <mergeCell ref="C310:D310"/>
    <mergeCell ref="F312:I312"/>
    <mergeCell ref="F315:I315"/>
    <mergeCell ref="F317:I317"/>
    <mergeCell ref="F319:I319"/>
    <mergeCell ref="D323:G323"/>
    <mergeCell ref="D324:G324"/>
    <mergeCell ref="B326:G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F340:I340"/>
    <mergeCell ref="B342:G342"/>
    <mergeCell ref="C343:D343"/>
    <mergeCell ref="C344:D344"/>
    <mergeCell ref="C345:D345"/>
    <mergeCell ref="C346:D346"/>
    <mergeCell ref="C347:D347"/>
    <mergeCell ref="F349:I349"/>
    <mergeCell ref="B351:G351"/>
    <mergeCell ref="C352:D352"/>
    <mergeCell ref="C353:D353"/>
    <mergeCell ref="C354:D354"/>
    <mergeCell ref="C355:D355"/>
    <mergeCell ref="F357:I357"/>
    <mergeCell ref="F360:I360"/>
    <mergeCell ref="F362:I362"/>
    <mergeCell ref="C430:D430"/>
    <mergeCell ref="C431:D431"/>
    <mergeCell ref="F388:I388"/>
    <mergeCell ref="B390:G390"/>
    <mergeCell ref="C391:D391"/>
    <mergeCell ref="C392:D392"/>
    <mergeCell ref="C393:D393"/>
    <mergeCell ref="C394:D394"/>
    <mergeCell ref="C395:D395"/>
    <mergeCell ref="F397:I397"/>
    <mergeCell ref="B399:G399"/>
    <mergeCell ref="C400:D400"/>
    <mergeCell ref="C401:D401"/>
    <mergeCell ref="C405:D405"/>
    <mergeCell ref="C406:D406"/>
    <mergeCell ref="F408:I408"/>
    <mergeCell ref="F411:I411"/>
    <mergeCell ref="F364:I364"/>
    <mergeCell ref="D419:G419"/>
    <mergeCell ref="D420:G420"/>
    <mergeCell ref="B422:G422"/>
    <mergeCell ref="C423:D423"/>
    <mergeCell ref="D368:G368"/>
    <mergeCell ref="D369:G369"/>
    <mergeCell ref="B371:G371"/>
    <mergeCell ref="C372:D372"/>
    <mergeCell ref="C373:D373"/>
    <mergeCell ref="C374:D374"/>
    <mergeCell ref="C375:D375"/>
    <mergeCell ref="C376:D376"/>
    <mergeCell ref="C377:D377"/>
    <mergeCell ref="C379:D379"/>
    <mergeCell ref="C380:D380"/>
    <mergeCell ref="C381:D381"/>
    <mergeCell ref="C382:D382"/>
    <mergeCell ref="C383:D383"/>
    <mergeCell ref="C386:D386"/>
    <mergeCell ref="F413:I413"/>
    <mergeCell ref="F415:I415"/>
    <mergeCell ref="C385:D385"/>
    <mergeCell ref="C402:D402"/>
    <mergeCell ref="B440:G440"/>
    <mergeCell ref="C441:D441"/>
    <mergeCell ref="C442:D442"/>
    <mergeCell ref="C443:D443"/>
    <mergeCell ref="C444:D444"/>
    <mergeCell ref="C445:D445"/>
    <mergeCell ref="F447:I447"/>
    <mergeCell ref="B449:G449"/>
    <mergeCell ref="C432:D432"/>
    <mergeCell ref="C436:D436"/>
    <mergeCell ref="C475:D475"/>
    <mergeCell ref="C476:D476"/>
    <mergeCell ref="C477:D477"/>
    <mergeCell ref="C478:D478"/>
    <mergeCell ref="F480:I480"/>
    <mergeCell ref="B482:G482"/>
    <mergeCell ref="C483:D483"/>
    <mergeCell ref="C433:D433"/>
    <mergeCell ref="C434:D434"/>
    <mergeCell ref="C435:D435"/>
    <mergeCell ref="D466:G466"/>
    <mergeCell ref="D467:G467"/>
    <mergeCell ref="B469:G469"/>
    <mergeCell ref="C470:D470"/>
    <mergeCell ref="C474:D474"/>
    <mergeCell ref="C450:D450"/>
    <mergeCell ref="C451:D451"/>
    <mergeCell ref="C452:D452"/>
    <mergeCell ref="C453:D453"/>
    <mergeCell ref="F455:I455"/>
    <mergeCell ref="F458:I458"/>
    <mergeCell ref="F460:I460"/>
    <mergeCell ref="F462:I462"/>
    <mergeCell ref="F438:I438"/>
    <mergeCell ref="C495:D495"/>
    <mergeCell ref="F497:I497"/>
    <mergeCell ref="F500:I500"/>
    <mergeCell ref="F502:I502"/>
    <mergeCell ref="F504:I504"/>
    <mergeCell ref="D508:G508"/>
    <mergeCell ref="D509:G509"/>
    <mergeCell ref="C484:D484"/>
    <mergeCell ref="C485:D485"/>
    <mergeCell ref="C486:D486"/>
    <mergeCell ref="C487:D487"/>
    <mergeCell ref="F489:I489"/>
    <mergeCell ref="B491:G491"/>
    <mergeCell ref="C492:D492"/>
    <mergeCell ref="C493:D493"/>
    <mergeCell ref="C494:D494"/>
    <mergeCell ref="B511:G511"/>
    <mergeCell ref="C512:D512"/>
    <mergeCell ref="C516:D516"/>
    <mergeCell ref="C517:D517"/>
    <mergeCell ref="C518:D518"/>
    <mergeCell ref="C519:D519"/>
    <mergeCell ref="C520:D520"/>
    <mergeCell ref="F522:I522"/>
    <mergeCell ref="B524:G524"/>
    <mergeCell ref="C525:D525"/>
    <mergeCell ref="C526:D526"/>
    <mergeCell ref="C527:D527"/>
    <mergeCell ref="C528:D528"/>
    <mergeCell ref="C529:D529"/>
    <mergeCell ref="F531:I531"/>
    <mergeCell ref="B533:G533"/>
    <mergeCell ref="C534:D534"/>
    <mergeCell ref="C535:D535"/>
    <mergeCell ref="C536:D536"/>
    <mergeCell ref="C537:D537"/>
    <mergeCell ref="F539:I539"/>
    <mergeCell ref="F542:I542"/>
    <mergeCell ref="F544:I544"/>
    <mergeCell ref="F546:I546"/>
    <mergeCell ref="D550:G550"/>
    <mergeCell ref="D551:G551"/>
    <mergeCell ref="B553:G553"/>
    <mergeCell ref="C554:D554"/>
    <mergeCell ref="C560:D560"/>
    <mergeCell ref="C561:D561"/>
    <mergeCell ref="C562:D562"/>
    <mergeCell ref="C563:D563"/>
    <mergeCell ref="C566:D566"/>
    <mergeCell ref="F568:I568"/>
    <mergeCell ref="C564:D564"/>
    <mergeCell ref="C565:D565"/>
    <mergeCell ref="C581:D581"/>
    <mergeCell ref="C582:D582"/>
    <mergeCell ref="C583:D583"/>
    <mergeCell ref="F585:I585"/>
    <mergeCell ref="F588:I588"/>
    <mergeCell ref="F590:I590"/>
    <mergeCell ref="F592:I592"/>
    <mergeCell ref="B570:G570"/>
    <mergeCell ref="C571:D571"/>
    <mergeCell ref="C572:D572"/>
    <mergeCell ref="C573:D573"/>
    <mergeCell ref="C574:D574"/>
    <mergeCell ref="C575:D575"/>
    <mergeCell ref="F577:I577"/>
    <mergeCell ref="B579:G579"/>
    <mergeCell ref="C580:D580"/>
    <mergeCell ref="D596:G596"/>
    <mergeCell ref="D597:G597"/>
    <mergeCell ref="B599:G599"/>
    <mergeCell ref="C600:D600"/>
    <mergeCell ref="C606:D606"/>
    <mergeCell ref="C607:D607"/>
    <mergeCell ref="C608:D608"/>
    <mergeCell ref="C609:D609"/>
    <mergeCell ref="C610:D610"/>
    <mergeCell ref="C611:D611"/>
    <mergeCell ref="C612:D612"/>
    <mergeCell ref="F614:I614"/>
    <mergeCell ref="B616:G616"/>
    <mergeCell ref="C617:D617"/>
    <mergeCell ref="C618:D618"/>
    <mergeCell ref="C619:D619"/>
    <mergeCell ref="C620:D620"/>
    <mergeCell ref="C621:D621"/>
    <mergeCell ref="C664:D664"/>
    <mergeCell ref="C665:D665"/>
    <mergeCell ref="C666:D666"/>
    <mergeCell ref="C667:D667"/>
    <mergeCell ref="D642:G642"/>
    <mergeCell ref="D643:G643"/>
    <mergeCell ref="B645:G645"/>
    <mergeCell ref="C646:D646"/>
    <mergeCell ref="C652:D652"/>
    <mergeCell ref="C653:D653"/>
    <mergeCell ref="C654:D654"/>
    <mergeCell ref="C655:D655"/>
    <mergeCell ref="C656:D656"/>
    <mergeCell ref="F623:I623"/>
    <mergeCell ref="B625:G625"/>
    <mergeCell ref="C626:D626"/>
    <mergeCell ref="C627:D627"/>
    <mergeCell ref="C628:D628"/>
    <mergeCell ref="C629:D629"/>
    <mergeCell ref="F631:I631"/>
    <mergeCell ref="F634:I634"/>
    <mergeCell ref="C663:D663"/>
    <mergeCell ref="F636:I636"/>
    <mergeCell ref="C403:D403"/>
    <mergeCell ref="C404:D404"/>
    <mergeCell ref="C378:D378"/>
    <mergeCell ref="F684:I684"/>
    <mergeCell ref="C647:D647"/>
    <mergeCell ref="C648:D648"/>
    <mergeCell ref="C649:D649"/>
    <mergeCell ref="C650:D650"/>
    <mergeCell ref="C651:D651"/>
    <mergeCell ref="F669:I669"/>
    <mergeCell ref="B671:G671"/>
    <mergeCell ref="C672:D672"/>
    <mergeCell ref="C673:D673"/>
    <mergeCell ref="C674:D674"/>
    <mergeCell ref="C675:D675"/>
    <mergeCell ref="F677:I677"/>
    <mergeCell ref="F680:I680"/>
    <mergeCell ref="F682:I682"/>
    <mergeCell ref="C657:D657"/>
    <mergeCell ref="C658:D658"/>
    <mergeCell ref="F660:I660"/>
    <mergeCell ref="B662:G662"/>
    <mergeCell ref="C384:D384"/>
    <mergeCell ref="F638:I638"/>
  </mergeCells>
  <printOptions horizontalCentered="1" verticalCentered="1"/>
  <pageMargins left="0.39370078740157483" right="0.39370078740157483" top="0.59055118110236227" bottom="0.59055118110236227" header="0.31496062992125984" footer="0.31496062992125984"/>
  <pageSetup paperSize="14" scale="49" orientation="portrait" r:id="rId1"/>
  <rowBreaks count="7" manualBreakCount="7">
    <brk id="97" min="1" max="10" man="1"/>
    <brk id="186" min="1" max="10" man="1"/>
    <brk id="276" min="1" max="10" man="1"/>
    <brk id="366" min="1" max="10" man="1"/>
    <brk id="464" min="1" max="10" man="1"/>
    <brk id="548" min="1" max="10" man="1"/>
    <brk id="640" min="1" max="1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39"/>
  <sheetViews>
    <sheetView topLeftCell="I25" zoomScale="85" zoomScaleNormal="85" workbookViewId="0">
      <selection activeCell="I45" sqref="I45"/>
    </sheetView>
  </sheetViews>
  <sheetFormatPr baseColWidth="10" defaultRowHeight="15" x14ac:dyDescent="0.25"/>
  <cols>
    <col min="2" max="2" width="53.7109375" style="1" customWidth="1"/>
    <col min="3" max="3" width="25.85546875" style="1" bestFit="1" customWidth="1"/>
    <col min="4" max="4" width="15" style="124" customWidth="1"/>
    <col min="5" max="5" width="13.42578125" style="1100" customWidth="1"/>
    <col min="6" max="6" width="15.28515625" style="423" customWidth="1"/>
    <col min="9" max="9" width="68.85546875" style="1103" customWidth="1"/>
    <col min="10" max="10" width="14.28515625" style="1" customWidth="1"/>
    <col min="11" max="11" width="14" style="1097" customWidth="1"/>
    <col min="12" max="12" width="15.42578125" style="1077" customWidth="1"/>
    <col min="13" max="13" width="16.85546875" style="1097" customWidth="1"/>
    <col min="16" max="16" width="69.140625" customWidth="1"/>
    <col min="17" max="17" width="15.28515625" customWidth="1"/>
    <col min="18" max="18" width="13.7109375" style="1097" customWidth="1"/>
    <col min="19" max="19" width="13.140625" style="1100" customWidth="1"/>
    <col min="20" max="20" width="16.42578125" style="1097" customWidth="1"/>
  </cols>
  <sheetData>
    <row r="1" spans="2:20" ht="15.75" x14ac:dyDescent="0.25">
      <c r="B1" s="1086" t="s">
        <v>343</v>
      </c>
      <c r="C1" s="1086" t="s">
        <v>24</v>
      </c>
      <c r="D1" s="1087" t="s">
        <v>391</v>
      </c>
      <c r="E1" s="1086" t="s">
        <v>25</v>
      </c>
      <c r="F1" s="1087" t="s">
        <v>27</v>
      </c>
      <c r="G1" s="1088"/>
      <c r="H1" s="1088"/>
      <c r="I1" s="1089" t="s">
        <v>345</v>
      </c>
      <c r="J1" s="1089" t="s">
        <v>24</v>
      </c>
      <c r="K1" s="1087" t="s">
        <v>391</v>
      </c>
      <c r="L1" s="1086" t="s">
        <v>25</v>
      </c>
      <c r="M1" s="1087" t="s">
        <v>27</v>
      </c>
      <c r="N1" s="1088"/>
      <c r="O1" s="1088"/>
      <c r="P1" s="454" t="s">
        <v>392</v>
      </c>
      <c r="Q1" s="454" t="s">
        <v>24</v>
      </c>
      <c r="R1" s="1090" t="s">
        <v>391</v>
      </c>
      <c r="S1" s="454" t="s">
        <v>25</v>
      </c>
      <c r="T1" s="1090" t="s">
        <v>27</v>
      </c>
    </row>
    <row r="2" spans="2:20" x14ac:dyDescent="0.25">
      <c r="B2" s="1091" t="s">
        <v>758</v>
      </c>
      <c r="C2" s="1092" t="s">
        <v>44</v>
      </c>
      <c r="D2" s="124">
        <v>15</v>
      </c>
      <c r="E2" s="11">
        <f>ROUNDUP((+SUMIF(no!C:C,Tabla1[[#This Row],[MATERIALES]],no!E:E)),0)</f>
        <v>0</v>
      </c>
      <c r="F2" s="423">
        <f>Tabla1[[#This Row],[PRECIO]]*Tabla1[[#This Row],[CANTIDAD]]</f>
        <v>0</v>
      </c>
      <c r="I2" s="1093" t="s">
        <v>394</v>
      </c>
      <c r="J2" s="1094" t="s">
        <v>360</v>
      </c>
      <c r="K2" s="124">
        <v>20</v>
      </c>
      <c r="L2" s="11">
        <f>ROUNDUP((+SUMIF(no!C:C,Tabla2[MANO DE OBRA],no!E:E)),0)</f>
        <v>0</v>
      </c>
      <c r="M2" s="124">
        <f>Tabla2[[#This Row],[PRECIO]]*Tabla2[[#This Row],[CANTIDAD]]</f>
        <v>0</v>
      </c>
      <c r="P2" s="1095" t="s">
        <v>395</v>
      </c>
      <c r="Q2" s="1096" t="s">
        <v>396</v>
      </c>
      <c r="R2" s="1097">
        <v>200</v>
      </c>
      <c r="S2" s="1098">
        <f>ROUNDUP((+SUMIF(no!C:C,Tabla3[[#This Row],[EQUIPO]],no!E:E)),0)</f>
        <v>0</v>
      </c>
      <c r="T2" s="1097">
        <f>Tabla3[[#This Row],[PRECIO]]*Tabla3[[#This Row],[CANTIDAD]]</f>
        <v>0</v>
      </c>
    </row>
    <row r="3" spans="2:20" x14ac:dyDescent="0.25">
      <c r="B3" s="1091" t="s">
        <v>393</v>
      </c>
      <c r="C3" s="1092" t="s">
        <v>44</v>
      </c>
      <c r="D3" s="124">
        <v>10</v>
      </c>
      <c r="E3" s="11">
        <f>ROUNDUP((+SUMIF(no!C:C,Tabla1[[#This Row],[MATERIALES]],no!E:E)),0)</f>
        <v>0</v>
      </c>
      <c r="F3" s="423">
        <f>Tabla1[[#This Row],[PRECIO]]*Tabla1[[#This Row],[CANTIDAD]]</f>
        <v>0</v>
      </c>
      <c r="I3" s="1095" t="s">
        <v>398</v>
      </c>
      <c r="J3" s="1094" t="s">
        <v>360</v>
      </c>
      <c r="K3" s="124">
        <v>50</v>
      </c>
      <c r="L3" s="11">
        <f>ROUNDUP((+SUMIF(no!C:C,Tabla2[MANO DE OBRA],no!E:E)),0)</f>
        <v>0</v>
      </c>
      <c r="M3" s="124">
        <f>Tabla2[[#This Row],[PRECIO]]*Tabla2[[#This Row],[CANTIDAD]]</f>
        <v>0</v>
      </c>
      <c r="P3" s="1095" t="s">
        <v>399</v>
      </c>
      <c r="Q3" s="1096" t="s">
        <v>400</v>
      </c>
      <c r="R3" s="1097">
        <v>150</v>
      </c>
      <c r="S3" s="1098">
        <f>ROUNDUP((+SUMIF(no!C:C,Tabla3[[#This Row],[EQUIPO]],no!E:E)),0)</f>
        <v>0</v>
      </c>
      <c r="T3" s="1097">
        <f>Tabla3[[#This Row],[PRECIO]]*Tabla3[[#This Row],[CANTIDAD]]</f>
        <v>0</v>
      </c>
    </row>
    <row r="4" spans="2:20" x14ac:dyDescent="0.25">
      <c r="B4" s="1091" t="s">
        <v>397</v>
      </c>
      <c r="C4" s="1092" t="s">
        <v>44</v>
      </c>
      <c r="D4" s="124">
        <v>5</v>
      </c>
      <c r="E4" s="11">
        <f>ROUNDUP((+SUMIF(no!C:C,Tabla1[[#This Row],[MATERIALES]],no!E:E)),0)</f>
        <v>0</v>
      </c>
      <c r="F4" s="423">
        <f>Tabla1[[#This Row],[PRECIO]]*Tabla1[[#This Row],[CANTIDAD]]</f>
        <v>0</v>
      </c>
      <c r="I4" s="1095" t="s">
        <v>402</v>
      </c>
      <c r="J4" s="1094" t="s">
        <v>360</v>
      </c>
      <c r="K4" s="124">
        <v>20</v>
      </c>
      <c r="L4" s="11">
        <f>ROUNDUP((+SUMIF(no!C:C,Tabla2[MANO DE OBRA],no!E:E)),0)</f>
        <v>0</v>
      </c>
      <c r="M4" s="124">
        <f>Tabla2[[#This Row],[PRECIO]]*Tabla2[[#This Row],[CANTIDAD]]</f>
        <v>0</v>
      </c>
      <c r="P4" s="1095" t="s">
        <v>403</v>
      </c>
      <c r="Q4" s="1096" t="s">
        <v>404</v>
      </c>
      <c r="R4" s="1097">
        <v>200</v>
      </c>
      <c r="S4" s="1098">
        <f>ROUNDUP((+SUMIF(no!C:C,Tabla3[[#This Row],[EQUIPO]],no!E:E)),0)</f>
        <v>0</v>
      </c>
      <c r="T4" s="1097">
        <f>Tabla3[[#This Row],[PRECIO]]*Tabla3[[#This Row],[CANTIDAD]]</f>
        <v>0</v>
      </c>
    </row>
    <row r="5" spans="2:20" x14ac:dyDescent="0.25">
      <c r="B5" s="1091" t="s">
        <v>401</v>
      </c>
      <c r="C5" s="1092" t="s">
        <v>44</v>
      </c>
      <c r="D5" s="124">
        <v>10</v>
      </c>
      <c r="E5" s="11">
        <f>ROUNDUP((+SUMIF(no!C:C,Tabla1[[#This Row],[MATERIALES]],no!E:E)),0)</f>
        <v>0</v>
      </c>
      <c r="F5" s="423">
        <f>Tabla1[[#This Row],[PRECIO]]*Tabla1[[#This Row],[CANTIDAD]]</f>
        <v>0</v>
      </c>
      <c r="I5" s="1095" t="s">
        <v>406</v>
      </c>
      <c r="J5" s="1094" t="s">
        <v>360</v>
      </c>
      <c r="K5" s="124">
        <v>10</v>
      </c>
      <c r="L5" s="11">
        <f>ROUNDUP((+SUMIF(no!C:C,Tabla2[MANO DE OBRA],no!E:E)),0)</f>
        <v>0</v>
      </c>
      <c r="M5" s="124">
        <f>Tabla2[[#This Row],[PRECIO]]*Tabla2[[#This Row],[CANTIDAD]]</f>
        <v>0</v>
      </c>
      <c r="P5" s="1095" t="s">
        <v>407</v>
      </c>
      <c r="Q5" s="1096" t="s">
        <v>400</v>
      </c>
      <c r="R5" s="1097">
        <v>450</v>
      </c>
      <c r="S5" s="1098">
        <f>ROUNDUP((+SUMIF(no!C:C,Tabla3[[#This Row],[EQUIPO]],no!E:E)),0)</f>
        <v>0</v>
      </c>
      <c r="T5" s="1097">
        <f>Tabla3[[#This Row],[PRECIO]]*Tabla3[[#This Row],[CANTIDAD]]</f>
        <v>0</v>
      </c>
    </row>
    <row r="6" spans="2:20" x14ac:dyDescent="0.25">
      <c r="B6" s="1091" t="s">
        <v>405</v>
      </c>
      <c r="C6" s="1092" t="s">
        <v>44</v>
      </c>
      <c r="D6" s="124">
        <v>50</v>
      </c>
      <c r="E6" s="11">
        <f>ROUNDUP((+SUMIF(no!C:C,Tabla1[[#This Row],[MATERIALES]],no!E:E)),0)</f>
        <v>0</v>
      </c>
      <c r="F6" s="423">
        <f>Tabla1[[#This Row],[PRECIO]]*Tabla1[[#This Row],[CANTIDAD]]</f>
        <v>0</v>
      </c>
      <c r="I6" s="1093" t="s">
        <v>410</v>
      </c>
      <c r="J6" s="1092" t="s">
        <v>44</v>
      </c>
      <c r="K6" s="124">
        <v>75</v>
      </c>
      <c r="L6" s="11" t="e">
        <f>ROUNDUP((+SUMIF(no!C:C,Tabla2[MANO DE OBRA],no!E:E)),0)</f>
        <v>#REF!</v>
      </c>
      <c r="M6" s="124" t="e">
        <f>Tabla2[[#This Row],[PRECIO]]*Tabla2[[#This Row],[CANTIDAD]]</f>
        <v>#REF!</v>
      </c>
      <c r="P6" s="1095" t="s">
        <v>411</v>
      </c>
      <c r="Q6" s="1096" t="s">
        <v>400</v>
      </c>
      <c r="R6" s="1097">
        <v>200</v>
      </c>
      <c r="S6" s="1098">
        <f>ROUNDUP((+SUMIF(no!C:C,Tabla3[[#This Row],[EQUIPO]],no!E:E)),0)</f>
        <v>0</v>
      </c>
      <c r="T6" s="1097">
        <f>Tabla3[[#This Row],[PRECIO]]*Tabla3[[#This Row],[CANTIDAD]]</f>
        <v>0</v>
      </c>
    </row>
    <row r="7" spans="2:20" x14ac:dyDescent="0.25">
      <c r="B7" s="1099" t="s">
        <v>408</v>
      </c>
      <c r="C7" s="1094" t="s">
        <v>409</v>
      </c>
      <c r="D7" s="124">
        <v>40</v>
      </c>
      <c r="E7" s="11" t="e">
        <f>ROUNDUP((+SUMIF(no!C:C,Tabla1[[#This Row],[MATERIALES]],no!E:E)),0)</f>
        <v>#REF!</v>
      </c>
      <c r="F7" s="423" t="e">
        <f>Tabla1[[#This Row],[PRECIO]]*Tabla1[[#This Row],[CANTIDAD]]</f>
        <v>#REF!</v>
      </c>
      <c r="I7" s="1093" t="s">
        <v>413</v>
      </c>
      <c r="J7" s="1092" t="s">
        <v>43</v>
      </c>
      <c r="K7" s="124">
        <v>50</v>
      </c>
      <c r="L7" s="11" t="e">
        <f>ROUNDUP((+SUMIF(no!C:C,Tabla2[MANO DE OBRA],no!E:E)),0)</f>
        <v>#REF!</v>
      </c>
      <c r="M7" s="124" t="e">
        <f>Tabla2[[#This Row],[PRECIO]]*Tabla2[[#This Row],[CANTIDAD]]</f>
        <v>#REF!</v>
      </c>
      <c r="P7" s="1095" t="s">
        <v>414</v>
      </c>
      <c r="Q7" s="1096" t="s">
        <v>400</v>
      </c>
      <c r="R7" s="1097">
        <v>500</v>
      </c>
      <c r="S7" s="1098">
        <f>ROUNDUP((+SUMIF(no!C:C,Tabla3[[#This Row],[EQUIPO]],no!E:E)),0)</f>
        <v>0</v>
      </c>
      <c r="T7" s="1097">
        <f>Tabla3[[#This Row],[PRECIO]]*Tabla3[[#This Row],[CANTIDAD]]</f>
        <v>0</v>
      </c>
    </row>
    <row r="8" spans="2:20" x14ac:dyDescent="0.25">
      <c r="B8" s="1099" t="s">
        <v>412</v>
      </c>
      <c r="C8" s="1094" t="s">
        <v>409</v>
      </c>
      <c r="D8" s="124">
        <v>70</v>
      </c>
      <c r="E8" s="11">
        <f>ROUNDUP((+SUMIF(no!C:C,Tabla1[[#This Row],[MATERIALES]],no!E:E)),0)</f>
        <v>0</v>
      </c>
      <c r="F8" s="423">
        <f>Tabla1[[#This Row],[PRECIO]]*Tabla1[[#This Row],[CANTIDAD]]</f>
        <v>0</v>
      </c>
      <c r="I8" s="1093" t="s">
        <v>416</v>
      </c>
      <c r="J8" s="1092" t="s">
        <v>43</v>
      </c>
      <c r="K8" s="124">
        <v>50</v>
      </c>
      <c r="L8" s="11">
        <f>ROUNDUP((+SUMIF(no!C:C,Tabla2[MANO DE OBRA],no!E:E)),0)</f>
        <v>0</v>
      </c>
      <c r="M8" s="124">
        <f>Tabla2[[#This Row],[PRECIO]]*Tabla2[[#This Row],[CANTIDAD]]</f>
        <v>0</v>
      </c>
      <c r="P8" s="1095" t="s">
        <v>417</v>
      </c>
      <c r="Q8" s="1096" t="s">
        <v>400</v>
      </c>
      <c r="R8" s="1097">
        <v>650</v>
      </c>
      <c r="S8" s="1098">
        <f>ROUNDUP((+SUMIF(no!C:C,Tabla3[[#This Row],[EQUIPO]],no!E:E)),0)</f>
        <v>0</v>
      </c>
      <c r="T8" s="1097">
        <f>Tabla3[[#This Row],[PRECIO]]*Tabla3[[#This Row],[CANTIDAD]]</f>
        <v>0</v>
      </c>
    </row>
    <row r="9" spans="2:20" x14ac:dyDescent="0.25">
      <c r="B9" s="1099" t="s">
        <v>415</v>
      </c>
      <c r="C9" s="1094" t="s">
        <v>409</v>
      </c>
      <c r="D9" s="124">
        <v>100</v>
      </c>
      <c r="E9" s="11">
        <f>ROUNDUP((+SUMIF(no!C:C,Tabla1[[#This Row],[MATERIALES]],no!E:E)),0)</f>
        <v>0</v>
      </c>
      <c r="F9" s="423">
        <f>Tabla1[[#This Row],[PRECIO]]*Tabla1[[#This Row],[CANTIDAD]]</f>
        <v>0</v>
      </c>
      <c r="I9" s="1093" t="s">
        <v>419</v>
      </c>
      <c r="J9" s="1092" t="s">
        <v>43</v>
      </c>
      <c r="K9" s="124">
        <v>25</v>
      </c>
      <c r="L9" s="11" t="e">
        <f>ROUNDUP((+SUMIF(no!C:C,Tabla2[MANO DE OBRA],no!E:E)),0)</f>
        <v>#REF!</v>
      </c>
      <c r="M9" s="124" t="e">
        <f>Tabla2[[#This Row],[PRECIO]]*Tabla2[[#This Row],[CANTIDAD]]</f>
        <v>#REF!</v>
      </c>
      <c r="P9" s="1095" t="s">
        <v>420</v>
      </c>
      <c r="Q9" s="1096" t="s">
        <v>400</v>
      </c>
      <c r="R9" s="1097">
        <v>200</v>
      </c>
      <c r="S9" s="1098">
        <f>ROUNDUP((+SUMIF(no!C:C,Tabla3[[#This Row],[EQUIPO]],no!E:E)),0)</f>
        <v>0</v>
      </c>
      <c r="T9" s="1097">
        <f>Tabla3[[#This Row],[PRECIO]]*Tabla3[[#This Row],[CANTIDAD]]</f>
        <v>0</v>
      </c>
    </row>
    <row r="10" spans="2:20" x14ac:dyDescent="0.25">
      <c r="B10" s="1099" t="s">
        <v>418</v>
      </c>
      <c r="C10" s="1094" t="s">
        <v>409</v>
      </c>
      <c r="D10" s="124">
        <v>20</v>
      </c>
      <c r="E10" s="11" t="e">
        <f>ROUNDUP((+SUMIF(no!C:C,Tabla1[[#This Row],[MATERIALES]],no!E:E)),0)</f>
        <v>#REF!</v>
      </c>
      <c r="F10" s="423" t="e">
        <f>Tabla1[[#This Row],[PRECIO]]*Tabla1[[#This Row],[CANTIDAD]]</f>
        <v>#REF!</v>
      </c>
      <c r="I10" s="1093" t="s">
        <v>423</v>
      </c>
      <c r="J10" s="1092" t="s">
        <v>44</v>
      </c>
      <c r="K10" s="124">
        <v>50</v>
      </c>
      <c r="L10" s="11">
        <f>ROUNDUP((+SUMIF(no!C:C,Tabla2[MANO DE OBRA],no!E:E)),0)</f>
        <v>0</v>
      </c>
      <c r="M10" s="124">
        <f>Tabla2[[#This Row],[PRECIO]]*Tabla2[[#This Row],[CANTIDAD]]</f>
        <v>0</v>
      </c>
      <c r="P10" s="1116" t="s">
        <v>769</v>
      </c>
      <c r="Q10" s="1117" t="s">
        <v>404</v>
      </c>
      <c r="R10" s="1118">
        <v>90</v>
      </c>
      <c r="S10" s="1119">
        <f>ROUNDUP((+SUMIF(no!C:C,Tabla3[[#This Row],[EQUIPO]],no!E:E)),0)</f>
        <v>0</v>
      </c>
      <c r="T10" s="1118">
        <f>Tabla3[[#This Row],[PRECIO]]*Tabla3[[#This Row],[CANTIDAD]]</f>
        <v>0</v>
      </c>
    </row>
    <row r="11" spans="2:20" x14ac:dyDescent="0.25">
      <c r="B11" s="1099" t="s">
        <v>421</v>
      </c>
      <c r="C11" s="1094" t="s">
        <v>422</v>
      </c>
      <c r="D11" s="124">
        <v>30</v>
      </c>
      <c r="E11" s="11">
        <f>ROUNDUP((+SUMIF(no!C:C,Tabla1[[#This Row],[MATERIALES]],no!E:E)),0)</f>
        <v>0</v>
      </c>
      <c r="F11" s="423">
        <f>Tabla1[[#This Row],[PRECIO]]*Tabla1[[#This Row],[CANTIDAD]]</f>
        <v>0</v>
      </c>
      <c r="I11" s="1095" t="s">
        <v>425</v>
      </c>
      <c r="J11" s="1094" t="s">
        <v>360</v>
      </c>
      <c r="K11" s="124">
        <v>20</v>
      </c>
      <c r="L11" s="11">
        <f>ROUNDUP((+SUMIF(no!C:C,Tabla2[MANO DE OBRA],no!E:E)),0)</f>
        <v>0</v>
      </c>
      <c r="M11" s="124">
        <f>Tabla2[[#This Row],[PRECIO]]*Tabla2[[#This Row],[CANTIDAD]]</f>
        <v>0</v>
      </c>
      <c r="P11" s="1095"/>
      <c r="Q11" s="1096"/>
    </row>
    <row r="12" spans="2:20" x14ac:dyDescent="0.25">
      <c r="B12" s="1099" t="s">
        <v>424</v>
      </c>
      <c r="C12" s="1094" t="s">
        <v>44</v>
      </c>
      <c r="D12" s="124">
        <v>20</v>
      </c>
      <c r="E12" s="11">
        <f>ROUNDUP((+SUMIF(no!C:C,Tabla1[[#This Row],[MATERIALES]],no!E:E)),0)</f>
        <v>0</v>
      </c>
      <c r="F12" s="423">
        <f>Tabla1[[#This Row],[PRECIO]]*Tabla1[[#This Row],[CANTIDAD]]</f>
        <v>0</v>
      </c>
      <c r="I12" s="1095" t="s">
        <v>427</v>
      </c>
      <c r="J12" s="1094" t="s">
        <v>44</v>
      </c>
      <c r="K12" s="124">
        <v>300</v>
      </c>
      <c r="L12" s="11">
        <f>ROUNDUP((+SUMIF(no!C:C,Tabla2[MANO DE OBRA],no!E:E)),0)</f>
        <v>0</v>
      </c>
      <c r="M12" s="124">
        <f>Tabla2[[#This Row],[PRECIO]]*Tabla2[[#This Row],[CANTIDAD]]</f>
        <v>0</v>
      </c>
      <c r="P12" s="1095"/>
      <c r="Q12" s="1096"/>
    </row>
    <row r="13" spans="2:20" x14ac:dyDescent="0.25">
      <c r="B13" s="1099" t="s">
        <v>426</v>
      </c>
      <c r="C13" s="1094" t="s">
        <v>44</v>
      </c>
      <c r="D13" s="124">
        <v>5</v>
      </c>
      <c r="E13" s="11">
        <f>ROUNDUP((+SUMIF(no!C:C,Tabla1[[#This Row],[MATERIALES]],no!E:E)),0)</f>
        <v>0</v>
      </c>
      <c r="F13" s="423">
        <f>Tabla1[[#This Row],[PRECIO]]*Tabla1[[#This Row],[CANTIDAD]]</f>
        <v>0</v>
      </c>
      <c r="I13" s="1093" t="s">
        <v>429</v>
      </c>
      <c r="J13" s="1092" t="s">
        <v>360</v>
      </c>
      <c r="K13" s="124">
        <v>75</v>
      </c>
      <c r="L13" s="11">
        <f>ROUNDUP((+SUMIF(no!C:C,Tabla2[MANO DE OBRA],no!E:E)),0)</f>
        <v>0</v>
      </c>
      <c r="M13" s="124">
        <f>Tabla2[[#This Row],[PRECIO]]*Tabla2[[#This Row],[CANTIDAD]]</f>
        <v>0</v>
      </c>
      <c r="P13" s="1095"/>
      <c r="Q13" s="1096"/>
    </row>
    <row r="14" spans="2:20" x14ac:dyDescent="0.25">
      <c r="B14" s="1099" t="s">
        <v>428</v>
      </c>
      <c r="C14" s="1094" t="s">
        <v>44</v>
      </c>
      <c r="D14" s="124">
        <v>4</v>
      </c>
      <c r="E14" s="11">
        <f>ROUNDUP((+SUMIF(no!C:C,Tabla1[[#This Row],[MATERIALES]],no!E:E)),0)</f>
        <v>0</v>
      </c>
      <c r="F14" s="423">
        <f>Tabla1[[#This Row],[PRECIO]]*Tabla1[[#This Row],[CANTIDAD]]</f>
        <v>0</v>
      </c>
      <c r="I14" s="1093" t="s">
        <v>431</v>
      </c>
      <c r="J14" s="1094" t="s">
        <v>360</v>
      </c>
      <c r="K14" s="124">
        <v>150</v>
      </c>
      <c r="L14" s="11">
        <f>ROUNDUP((+SUMIF(no!C:C,Tabla2[MANO DE OBRA],no!E:E)),0)</f>
        <v>0</v>
      </c>
      <c r="M14" s="124">
        <f>Tabla2[[#This Row],[PRECIO]]*Tabla2[[#This Row],[CANTIDAD]]</f>
        <v>0</v>
      </c>
      <c r="P14" s="1095"/>
      <c r="Q14" s="1096"/>
    </row>
    <row r="15" spans="2:20" x14ac:dyDescent="0.25">
      <c r="B15" s="1099" t="s">
        <v>430</v>
      </c>
      <c r="C15" s="1094" t="s">
        <v>44</v>
      </c>
      <c r="D15" s="124">
        <v>5</v>
      </c>
      <c r="E15" s="11">
        <f>ROUNDUP((+SUMIF(no!C:C,Tabla1[[#This Row],[MATERIALES]],no!E:E)),0)</f>
        <v>0</v>
      </c>
      <c r="F15" s="423">
        <f>Tabla1[[#This Row],[PRECIO]]*Tabla1[[#This Row],[CANTIDAD]]</f>
        <v>0</v>
      </c>
      <c r="I15" s="1093" t="s">
        <v>433</v>
      </c>
      <c r="J15" s="1092" t="s">
        <v>44</v>
      </c>
      <c r="K15" s="124">
        <v>75</v>
      </c>
      <c r="L15" s="11">
        <f>ROUNDUP((+SUMIF(no!C:C,Tabla2[MANO DE OBRA],no!E:E)),0)</f>
        <v>0</v>
      </c>
      <c r="M15" s="124">
        <f>Tabla2[[#This Row],[PRECIO]]*Tabla2[[#This Row],[CANTIDAD]]</f>
        <v>0</v>
      </c>
      <c r="P15" s="1095"/>
      <c r="Q15" s="1096"/>
    </row>
    <row r="16" spans="2:20" x14ac:dyDescent="0.25">
      <c r="B16" s="1099" t="s">
        <v>432</v>
      </c>
      <c r="C16" s="1094" t="s">
        <v>44</v>
      </c>
      <c r="D16" s="124">
        <v>2</v>
      </c>
      <c r="E16" s="11">
        <f>ROUNDUP((+SUMIF(no!C:C,Tabla1[[#This Row],[MATERIALES]],no!E:E)),0)</f>
        <v>0</v>
      </c>
      <c r="F16" s="423">
        <f>Tabla1[[#This Row],[PRECIO]]*Tabla1[[#This Row],[CANTIDAD]]</f>
        <v>0</v>
      </c>
      <c r="I16" s="1095" t="s">
        <v>435</v>
      </c>
      <c r="J16" s="1094" t="s">
        <v>44</v>
      </c>
      <c r="K16" s="124">
        <v>20000</v>
      </c>
      <c r="L16" s="11">
        <f>ROUNDUP((+SUMIF(no!C:C,Tabla2[MANO DE OBRA],no!E:E)),0)</f>
        <v>0</v>
      </c>
      <c r="M16" s="124">
        <f>Tabla2[[#This Row],[PRECIO]]*Tabla2[[#This Row],[CANTIDAD]]</f>
        <v>0</v>
      </c>
      <c r="P16" s="1095"/>
      <c r="Q16" s="1096"/>
    </row>
    <row r="17" spans="2:17" x14ac:dyDescent="0.25">
      <c r="B17" s="1099" t="s">
        <v>434</v>
      </c>
      <c r="C17" s="1094" t="s">
        <v>44</v>
      </c>
      <c r="D17" s="124">
        <v>2.5</v>
      </c>
      <c r="E17" s="11">
        <f>ROUNDUP((+SUMIF(no!C:C,Tabla1[[#This Row],[MATERIALES]],no!E:E)),0)</f>
        <v>0</v>
      </c>
      <c r="F17" s="423">
        <f>Tabla1[[#This Row],[PRECIO]]*Tabla1[[#This Row],[CANTIDAD]]</f>
        <v>0</v>
      </c>
      <c r="I17" s="1095" t="s">
        <v>437</v>
      </c>
      <c r="J17" s="1094" t="s">
        <v>44</v>
      </c>
      <c r="K17" s="124">
        <v>15000</v>
      </c>
      <c r="L17" s="11">
        <f>ROUNDUP((+SUMIF(no!C:C,Tabla2[MANO DE OBRA],no!E:E)),0)</f>
        <v>0</v>
      </c>
      <c r="M17" s="124">
        <f>Tabla2[[#This Row],[PRECIO]]*Tabla2[[#This Row],[CANTIDAD]]</f>
        <v>0</v>
      </c>
      <c r="P17" s="1095"/>
      <c r="Q17" s="1096"/>
    </row>
    <row r="18" spans="2:17" x14ac:dyDescent="0.25">
      <c r="B18" s="1099" t="s">
        <v>436</v>
      </c>
      <c r="C18" s="1094" t="s">
        <v>44</v>
      </c>
      <c r="D18" s="124">
        <v>6</v>
      </c>
      <c r="E18" s="11">
        <f>ROUNDUP((+SUMIF(no!C:C,Tabla1[[#This Row],[MATERIALES]],no!E:E)),0)</f>
        <v>0</v>
      </c>
      <c r="F18" s="423">
        <f>Tabla1[[#This Row],[PRECIO]]*Tabla1[[#This Row],[CANTIDAD]]</f>
        <v>0</v>
      </c>
      <c r="I18" s="1093" t="s">
        <v>439</v>
      </c>
      <c r="J18" s="1094" t="s">
        <v>44</v>
      </c>
      <c r="K18" s="124">
        <v>500</v>
      </c>
      <c r="L18" s="11">
        <f>ROUNDUP((+SUMIF(no!C:C,Tabla2[MANO DE OBRA],no!E:E)),0)</f>
        <v>0</v>
      </c>
      <c r="M18" s="124">
        <f>Tabla2[[#This Row],[PRECIO]]*Tabla2[[#This Row],[CANTIDAD]]</f>
        <v>0</v>
      </c>
      <c r="P18" s="1095"/>
      <c r="Q18" s="1096"/>
    </row>
    <row r="19" spans="2:17" x14ac:dyDescent="0.25">
      <c r="B19" s="1099" t="s">
        <v>438</v>
      </c>
      <c r="C19" s="1094" t="s">
        <v>44</v>
      </c>
      <c r="D19" s="124">
        <v>5.5</v>
      </c>
      <c r="E19" s="11">
        <f>ROUNDUP((+SUMIF(no!C:C,Tabla1[[#This Row],[MATERIALES]],no!E:E)),0)</f>
        <v>0</v>
      </c>
      <c r="F19" s="423">
        <f>Tabla1[[#This Row],[PRECIO]]*Tabla1[[#This Row],[CANTIDAD]]</f>
        <v>0</v>
      </c>
      <c r="I19" s="1093" t="s">
        <v>442</v>
      </c>
      <c r="J19" s="1092" t="s">
        <v>44</v>
      </c>
      <c r="K19" s="124">
        <v>500</v>
      </c>
      <c r="L19" s="11">
        <f>ROUNDUP((+SUMIF(no!C:C,Tabla2[MANO DE OBRA],no!E:E)),0)</f>
        <v>0</v>
      </c>
      <c r="M19" s="124">
        <f>Tabla2[[#This Row],[PRECIO]]*Tabla2[[#This Row],[CANTIDAD]]</f>
        <v>0</v>
      </c>
      <c r="P19" s="1095"/>
      <c r="Q19" s="1096"/>
    </row>
    <row r="20" spans="2:17" x14ac:dyDescent="0.25">
      <c r="B20" s="1099" t="s">
        <v>440</v>
      </c>
      <c r="C20" s="1094" t="s">
        <v>441</v>
      </c>
      <c r="D20" s="124">
        <v>50</v>
      </c>
      <c r="E20" s="11">
        <f>ROUNDUP((+SUMIF(no!C:C,Tabla1[[#This Row],[MATERIALES]],no!E:E)),0)</f>
        <v>0</v>
      </c>
      <c r="F20" s="423">
        <f>Tabla1[[#This Row],[PRECIO]]*Tabla1[[#This Row],[CANTIDAD]]</f>
        <v>0</v>
      </c>
      <c r="I20" s="1093" t="s">
        <v>445</v>
      </c>
      <c r="J20" s="1092" t="s">
        <v>44</v>
      </c>
      <c r="K20" s="124">
        <v>391.2</v>
      </c>
      <c r="L20" s="11">
        <f>ROUNDUP((+SUMIF(no!C:C,Tabla2[MANO DE OBRA],no!E:E)),0)</f>
        <v>0</v>
      </c>
      <c r="M20" s="124">
        <f>Tabla2[[#This Row],[PRECIO]]*Tabla2[[#This Row],[CANTIDAD]]</f>
        <v>0</v>
      </c>
      <c r="P20" s="1095"/>
      <c r="Q20" s="1096"/>
    </row>
    <row r="21" spans="2:17" x14ac:dyDescent="0.25">
      <c r="B21" s="1099" t="s">
        <v>443</v>
      </c>
      <c r="C21" s="1094" t="s">
        <v>444</v>
      </c>
      <c r="D21" s="124">
        <v>7</v>
      </c>
      <c r="E21" s="11" t="e">
        <f>ROUNDUP((+SUMIF(no!C:C,Tabla1[[#This Row],[MATERIALES]],no!E:E)),0)</f>
        <v>#REF!</v>
      </c>
      <c r="F21" s="423" t="e">
        <f>Tabla1[[#This Row],[PRECIO]]*Tabla1[[#This Row],[CANTIDAD]]</f>
        <v>#REF!</v>
      </c>
      <c r="I21" s="1095" t="s">
        <v>447</v>
      </c>
      <c r="J21" s="1094" t="s">
        <v>44</v>
      </c>
      <c r="K21" s="124">
        <v>500</v>
      </c>
      <c r="L21" s="11">
        <f>ROUNDUP((+SUMIF(no!C:C,Tabla2[MANO DE OBRA],no!E:E)),0)</f>
        <v>0</v>
      </c>
      <c r="M21" s="124">
        <f>Tabla2[[#This Row],[PRECIO]]*Tabla2[[#This Row],[CANTIDAD]]</f>
        <v>0</v>
      </c>
      <c r="P21" s="1095"/>
      <c r="Q21" s="1096"/>
    </row>
    <row r="22" spans="2:17" x14ac:dyDescent="0.25">
      <c r="B22" s="1099" t="s">
        <v>446</v>
      </c>
      <c r="C22" s="1094" t="s">
        <v>444</v>
      </c>
      <c r="D22" s="124">
        <v>12</v>
      </c>
      <c r="E22" s="11">
        <f>ROUNDUP((+SUMIF(no!C:C,Tabla1[[#This Row],[MATERIALES]],no!E:E)),0)</f>
        <v>0</v>
      </c>
      <c r="F22" s="423">
        <f>Tabla1[[#This Row],[PRECIO]]*Tabla1[[#This Row],[CANTIDAD]]</f>
        <v>0</v>
      </c>
      <c r="I22" s="1095" t="s">
        <v>449</v>
      </c>
      <c r="J22" s="1094" t="s">
        <v>44</v>
      </c>
      <c r="K22" s="124">
        <v>300</v>
      </c>
      <c r="L22" s="11">
        <f>ROUNDUP((+SUMIF(no!C:C,Tabla2[MANO DE OBRA],no!E:E)),0)</f>
        <v>0</v>
      </c>
      <c r="M22" s="124">
        <f>Tabla2[[#This Row],[PRECIO]]*Tabla2[[#This Row],[CANTIDAD]]</f>
        <v>0</v>
      </c>
      <c r="P22" s="1095"/>
      <c r="Q22" s="1096"/>
    </row>
    <row r="23" spans="2:17" x14ac:dyDescent="0.25">
      <c r="B23" s="1099" t="s">
        <v>448</v>
      </c>
      <c r="C23" s="1094" t="s">
        <v>44</v>
      </c>
      <c r="D23" s="124">
        <v>35</v>
      </c>
      <c r="E23" s="11">
        <f>ROUNDUP((+SUMIF(no!C:C,Tabla1[[#This Row],[MATERIALES]],no!E:E)),0)</f>
        <v>0</v>
      </c>
      <c r="F23" s="423">
        <f>Tabla1[[#This Row],[PRECIO]]*Tabla1[[#This Row],[CANTIDAD]]</f>
        <v>0</v>
      </c>
      <c r="I23" s="1093" t="s">
        <v>451</v>
      </c>
      <c r="J23" s="1092" t="s">
        <v>44</v>
      </c>
      <c r="K23" s="124">
        <v>300</v>
      </c>
      <c r="L23" s="11">
        <f>ROUNDUP((+SUMIF(no!C:C,Tabla2[MANO DE OBRA],no!E:E)),0)</f>
        <v>0</v>
      </c>
      <c r="M23" s="124">
        <f>Tabla2[[#This Row],[PRECIO]]*Tabla2[[#This Row],[CANTIDAD]]</f>
        <v>0</v>
      </c>
      <c r="P23" s="1095"/>
      <c r="Q23" s="1096"/>
    </row>
    <row r="24" spans="2:17" x14ac:dyDescent="0.25">
      <c r="B24" s="1099" t="s">
        <v>450</v>
      </c>
      <c r="C24" s="1094" t="s">
        <v>44</v>
      </c>
      <c r="D24" s="124">
        <v>60</v>
      </c>
      <c r="E24" s="11">
        <f>ROUNDUP((+SUMIF(no!C:C,Tabla1[[#This Row],[MATERIALES]],no!E:E)),0)</f>
        <v>0</v>
      </c>
      <c r="F24" s="423">
        <f>Tabla1[[#This Row],[PRECIO]]*Tabla1[[#This Row],[CANTIDAD]]</f>
        <v>0</v>
      </c>
      <c r="I24" s="1095" t="s">
        <v>452</v>
      </c>
      <c r="J24" s="1094" t="s">
        <v>43</v>
      </c>
      <c r="K24" s="124">
        <v>50</v>
      </c>
      <c r="L24" s="11">
        <f>ROUNDUP((+SUMIF(no!C:C,Tabla2[MANO DE OBRA],no!E:E)),0)</f>
        <v>0</v>
      </c>
      <c r="M24" s="124">
        <f>Tabla2[[#This Row],[PRECIO]]*Tabla2[[#This Row],[CANTIDAD]]</f>
        <v>0</v>
      </c>
      <c r="P24" s="1095"/>
      <c r="Q24" s="1096"/>
    </row>
    <row r="25" spans="2:17" x14ac:dyDescent="0.25">
      <c r="B25" s="1091" t="s">
        <v>792</v>
      </c>
      <c r="C25" s="1092" t="s">
        <v>44</v>
      </c>
      <c r="D25" s="124">
        <v>300</v>
      </c>
      <c r="E25" s="11">
        <f>ROUNDUP((+SUMIF(no!C:C,Tabla1[[#This Row],[MATERIALES]],no!E:E)),0)</f>
        <v>41</v>
      </c>
      <c r="F25" s="423">
        <f>Tabla1[[#This Row],[PRECIO]]*Tabla1[[#This Row],[CANTIDAD]]</f>
        <v>12300</v>
      </c>
      <c r="I25" s="1093" t="s">
        <v>454</v>
      </c>
      <c r="J25" s="1094" t="s">
        <v>360</v>
      </c>
      <c r="K25" s="124">
        <v>145</v>
      </c>
      <c r="L25" s="11">
        <f>ROUNDUP((+SUMIF(no!C:C,Tabla2[MANO DE OBRA],no!E:E)),0)</f>
        <v>0</v>
      </c>
      <c r="M25" s="124">
        <f>Tabla2[[#This Row],[PRECIO]]*Tabla2[[#This Row],[CANTIDAD]]</f>
        <v>0</v>
      </c>
      <c r="P25" s="1095"/>
      <c r="Q25" s="1096"/>
    </row>
    <row r="26" spans="2:17" x14ac:dyDescent="0.25">
      <c r="B26" s="1099" t="s">
        <v>781</v>
      </c>
      <c r="C26" s="1121" t="s">
        <v>44</v>
      </c>
      <c r="D26" s="1111">
        <v>150</v>
      </c>
      <c r="E26" s="1112" t="e">
        <f>ROUNDUP((+SUMIF(no!C:C,Tabla1[[#This Row],[MATERIALES]],no!E:E)),0)</f>
        <v>#REF!</v>
      </c>
      <c r="F26" s="1113" t="e">
        <f>Tabla1[[#This Row],[PRECIO]]*Tabla1[[#This Row],[CANTIDAD]]</f>
        <v>#REF!</v>
      </c>
      <c r="I26" s="1095" t="s">
        <v>100</v>
      </c>
      <c r="J26" s="1094" t="s">
        <v>360</v>
      </c>
      <c r="K26" s="124">
        <v>160</v>
      </c>
      <c r="L26" s="11">
        <f>ROUNDUP((+SUMIF(no!C:C,Tabla2[MANO DE OBRA],no!E:E)),0)</f>
        <v>0</v>
      </c>
      <c r="M26" s="124">
        <f>Tabla2[[#This Row],[PRECIO]]*Tabla2[[#This Row],[CANTIDAD]]</f>
        <v>0</v>
      </c>
      <c r="P26" s="1095"/>
      <c r="Q26" s="1096"/>
    </row>
    <row r="27" spans="2:17" x14ac:dyDescent="0.25">
      <c r="B27" s="1091" t="s">
        <v>790</v>
      </c>
      <c r="C27" s="1092" t="s">
        <v>44</v>
      </c>
      <c r="D27" s="124">
        <v>250</v>
      </c>
      <c r="E27" s="11">
        <f>ROUNDUP((+SUMIF(no!C:C,Tabla1[[#This Row],[MATERIALES]],no!E:E)),0)</f>
        <v>0</v>
      </c>
      <c r="F27" s="423">
        <f>Tabla1[[#This Row],[PRECIO]]*Tabla1[[#This Row],[CANTIDAD]]</f>
        <v>0</v>
      </c>
      <c r="I27" s="1095" t="s">
        <v>457</v>
      </c>
      <c r="J27" s="1094" t="s">
        <v>360</v>
      </c>
      <c r="K27" s="124">
        <v>130</v>
      </c>
      <c r="L27" s="11">
        <f>ROUNDUP((+SUMIF(no!C:C,Tabla2[MANO DE OBRA],no!E:E)),0)</f>
        <v>0</v>
      </c>
      <c r="M27" s="124">
        <f>Tabla2[[#This Row],[PRECIO]]*Tabla2[[#This Row],[CANTIDAD]]</f>
        <v>0</v>
      </c>
      <c r="P27" s="1095"/>
      <c r="Q27" s="1096"/>
    </row>
    <row r="28" spans="2:17" x14ac:dyDescent="0.25">
      <c r="B28" s="1099" t="s">
        <v>780</v>
      </c>
      <c r="C28" s="1094" t="s">
        <v>44</v>
      </c>
      <c r="D28" s="124">
        <v>125</v>
      </c>
      <c r="E28" s="11" t="e">
        <f>ROUNDUP((+SUMIF(no!C:C,Tabla1[[#This Row],[MATERIALES]],no!E:E)),0)</f>
        <v>#REF!</v>
      </c>
      <c r="F28" s="423" t="e">
        <f>Tabla1[[#This Row],[PRECIO]]*Tabla1[[#This Row],[CANTIDAD]]</f>
        <v>#REF!</v>
      </c>
      <c r="I28" s="1095" t="s">
        <v>94</v>
      </c>
      <c r="J28" s="1094" t="s">
        <v>44</v>
      </c>
      <c r="K28" s="124">
        <v>235</v>
      </c>
      <c r="L28" s="11">
        <f>ROUNDUP((+SUMIF(no!C:C,Tabla2[MANO DE OBRA],no!E:E)),0)</f>
        <v>0</v>
      </c>
      <c r="M28" s="124">
        <f>Tabla2[[#This Row],[PRECIO]]*Tabla2[[#This Row],[CANTIDAD]]</f>
        <v>0</v>
      </c>
      <c r="P28" s="1095"/>
      <c r="Q28" s="1096"/>
    </row>
    <row r="29" spans="2:17" ht="28.5" x14ac:dyDescent="0.25">
      <c r="B29" s="1099" t="s">
        <v>453</v>
      </c>
      <c r="C29" s="1094" t="s">
        <v>360</v>
      </c>
      <c r="D29" s="124">
        <v>12</v>
      </c>
      <c r="E29" s="11">
        <f>ROUNDUP((+SUMIF(no!C:C,Tabla1[[#This Row],[MATERIALES]],no!E:E)),0)</f>
        <v>0</v>
      </c>
      <c r="F29" s="423">
        <f>Tabla1[[#This Row],[PRECIO]]*Tabla1[[#This Row],[CANTIDAD]]</f>
        <v>0</v>
      </c>
      <c r="I29" s="1095" t="s">
        <v>460</v>
      </c>
      <c r="J29" s="1094" t="s">
        <v>360</v>
      </c>
      <c r="K29" s="124">
        <v>60</v>
      </c>
      <c r="L29" s="11">
        <f>ROUNDUP((+SUMIF(no!C:C,Tabla2[MANO DE OBRA],no!E:E)),0)</f>
        <v>0</v>
      </c>
      <c r="M29" s="124">
        <f>Tabla2[[#This Row],[PRECIO]]*Tabla2[[#This Row],[CANTIDAD]]</f>
        <v>0</v>
      </c>
      <c r="P29" s="1095"/>
      <c r="Q29" s="1096"/>
    </row>
    <row r="30" spans="2:17" ht="28.5" x14ac:dyDescent="0.25">
      <c r="B30" s="1099" t="s">
        <v>455</v>
      </c>
      <c r="C30" s="1094" t="s">
        <v>360</v>
      </c>
      <c r="D30" s="124">
        <v>18.75</v>
      </c>
      <c r="E30" s="11">
        <f>ROUNDUP((+SUMIF(no!C:C,Tabla1[[#This Row],[MATERIALES]],no!E:E)),0)</f>
        <v>0</v>
      </c>
      <c r="F30" s="423">
        <f>Tabla1[[#This Row],[PRECIO]]*Tabla1[[#This Row],[CANTIDAD]]</f>
        <v>0</v>
      </c>
      <c r="I30" s="1093" t="s">
        <v>462</v>
      </c>
      <c r="J30" s="1094" t="s">
        <v>360</v>
      </c>
      <c r="K30" s="124">
        <v>40</v>
      </c>
      <c r="L30" s="11">
        <f>ROUNDUP((+SUMIF(no!C:C,Tabla2[MANO DE OBRA],no!E:E)),0)</f>
        <v>0</v>
      </c>
      <c r="M30" s="124">
        <f>Tabla2[[#This Row],[PRECIO]]*Tabla2[[#This Row],[CANTIDAD]]</f>
        <v>0</v>
      </c>
      <c r="P30" s="1095"/>
      <c r="Q30" s="1096"/>
    </row>
    <row r="31" spans="2:17" x14ac:dyDescent="0.25">
      <c r="B31" s="1099" t="s">
        <v>456</v>
      </c>
      <c r="C31" s="1094" t="s">
        <v>44</v>
      </c>
      <c r="D31" s="124">
        <v>80</v>
      </c>
      <c r="E31" s="11">
        <f>ROUNDUP((+SUMIF(no!C:C,Tabla1[[#This Row],[MATERIALES]],no!E:E)),0)</f>
        <v>0</v>
      </c>
      <c r="F31" s="423">
        <f>Tabla1[[#This Row],[PRECIO]]*Tabla1[[#This Row],[CANTIDAD]]</f>
        <v>0</v>
      </c>
      <c r="I31" s="1095" t="s">
        <v>464</v>
      </c>
      <c r="J31" s="1094" t="s">
        <v>360</v>
      </c>
      <c r="K31" s="124">
        <v>175</v>
      </c>
      <c r="L31" s="11">
        <f>ROUNDUP((+SUMIF(no!C:C,Tabla2[MANO DE OBRA],no!E:E)),0)</f>
        <v>0</v>
      </c>
      <c r="M31" s="124">
        <f>Tabla2[[#This Row],[PRECIO]]*Tabla2[[#This Row],[CANTIDAD]]</f>
        <v>0</v>
      </c>
      <c r="P31" s="1095"/>
      <c r="Q31" s="1096"/>
    </row>
    <row r="32" spans="2:17" x14ac:dyDescent="0.25">
      <c r="B32" s="1099" t="s">
        <v>458</v>
      </c>
      <c r="C32" s="1094" t="s">
        <v>44</v>
      </c>
      <c r="D32" s="124">
        <v>0.2</v>
      </c>
      <c r="E32" s="11">
        <f>ROUNDUP((+SUMIF(no!C:C,Tabla1[[#This Row],[MATERIALES]],no!E:E)),0)</f>
        <v>0</v>
      </c>
      <c r="F32" s="423">
        <f>Tabla1[[#This Row],[PRECIO]]*Tabla1[[#This Row],[CANTIDAD]]</f>
        <v>0</v>
      </c>
      <c r="I32" s="1095" t="s">
        <v>935</v>
      </c>
      <c r="J32" s="1094" t="s">
        <v>360</v>
      </c>
      <c r="K32" s="124">
        <v>30</v>
      </c>
      <c r="L32" s="11">
        <f>ROUNDUP((+SUMIF(no!C:C,Tabla2[MANO DE OBRA],no!E:E)),0)</f>
        <v>0</v>
      </c>
      <c r="M32" s="124">
        <f>Tabla2[[#This Row],[PRECIO]]*Tabla2[[#This Row],[CANTIDAD]]</f>
        <v>0</v>
      </c>
      <c r="P32" s="1095"/>
      <c r="Q32" s="1096"/>
    </row>
    <row r="33" spans="2:20" x14ac:dyDescent="0.25">
      <c r="B33" s="1099" t="s">
        <v>459</v>
      </c>
      <c r="C33" s="1094" t="s">
        <v>352</v>
      </c>
      <c r="D33" s="124">
        <v>150</v>
      </c>
      <c r="E33" s="11">
        <f>ROUNDUP((+SUMIF(no!C:C,Tabla1[[#This Row],[MATERIALES]],no!E:E)),0)</f>
        <v>0</v>
      </c>
      <c r="F33" s="423">
        <f>Tabla1[[#This Row],[PRECIO]]*Tabla1[[#This Row],[CANTIDAD]]</f>
        <v>0</v>
      </c>
      <c r="I33" s="1095" t="s">
        <v>467</v>
      </c>
      <c r="J33" s="1092" t="s">
        <v>44</v>
      </c>
      <c r="K33" s="124">
        <v>100</v>
      </c>
      <c r="L33" s="11">
        <f>ROUNDUP((+SUMIF(no!C:C,Tabla2[MANO DE OBRA],no!E:E)),0)</f>
        <v>0</v>
      </c>
      <c r="M33" s="124">
        <f>Tabla2[[#This Row],[PRECIO]]*Tabla2[[#This Row],[CANTIDAD]]</f>
        <v>0</v>
      </c>
      <c r="P33" s="1095"/>
      <c r="Q33" s="1096"/>
    </row>
    <row r="34" spans="2:20" x14ac:dyDescent="0.25">
      <c r="B34" s="1099" t="s">
        <v>461</v>
      </c>
      <c r="C34" s="1094" t="s">
        <v>352</v>
      </c>
      <c r="D34" s="124">
        <v>150</v>
      </c>
      <c r="E34" s="11">
        <f>ROUNDUP((+SUMIF(no!C:C,Tabla1[[#This Row],[MATERIALES]],no!E:E)),0)</f>
        <v>0</v>
      </c>
      <c r="F34" s="423">
        <f>Tabla1[[#This Row],[PRECIO]]*Tabla1[[#This Row],[CANTIDAD]]</f>
        <v>0</v>
      </c>
      <c r="I34" s="1093" t="s">
        <v>469</v>
      </c>
      <c r="J34" s="1092" t="s">
        <v>44</v>
      </c>
      <c r="K34" s="124">
        <v>125</v>
      </c>
      <c r="L34" s="11">
        <f>ROUNDUP((+SUMIF(no!C:C,Tabla2[MANO DE OBRA],no!E:E)),0)</f>
        <v>0</v>
      </c>
      <c r="M34" s="124">
        <f>Tabla2[[#This Row],[PRECIO]]*Tabla2[[#This Row],[CANTIDAD]]</f>
        <v>0</v>
      </c>
      <c r="P34" s="1095"/>
      <c r="Q34" s="1096"/>
    </row>
    <row r="35" spans="2:20" x14ac:dyDescent="0.25">
      <c r="B35" s="1099" t="s">
        <v>463</v>
      </c>
      <c r="C35" s="1094" t="s">
        <v>352</v>
      </c>
      <c r="D35" s="124">
        <v>250</v>
      </c>
      <c r="E35" s="11" t="e">
        <f>ROUNDUP((+SUMIF(no!C:C,Tabla1[[#This Row],[MATERIALES]],no!E:E)),0)</f>
        <v>#REF!</v>
      </c>
      <c r="F35" s="423" t="e">
        <f>Tabla1[[#This Row],[PRECIO]]*Tabla1[[#This Row],[CANTIDAD]]</f>
        <v>#REF!</v>
      </c>
      <c r="I35" s="1093" t="s">
        <v>471</v>
      </c>
      <c r="J35" s="1092" t="s">
        <v>44</v>
      </c>
      <c r="K35" s="124">
        <v>500</v>
      </c>
      <c r="L35" s="11">
        <f>ROUNDUP((+SUMIF(no!C:C,Tabla2[MANO DE OBRA],no!E:E)),0)</f>
        <v>0</v>
      </c>
      <c r="M35" s="124">
        <f>Tabla2[[#This Row],[PRECIO]]*Tabla2[[#This Row],[CANTIDAD]]</f>
        <v>0</v>
      </c>
      <c r="P35" s="1095"/>
      <c r="Q35" s="1096"/>
    </row>
    <row r="36" spans="2:20" x14ac:dyDescent="0.25">
      <c r="B36" s="1099" t="s">
        <v>465</v>
      </c>
      <c r="C36" s="1094" t="s">
        <v>44</v>
      </c>
      <c r="D36" s="124">
        <v>475.5</v>
      </c>
      <c r="E36" s="11">
        <f>ROUNDUP((+SUMIF(no!C:C,Tabla1[[#This Row],[MATERIALES]],no!E:E)),0)</f>
        <v>0</v>
      </c>
      <c r="F36" s="423">
        <f>Tabla1[[#This Row],[PRECIO]]*Tabla1[[#This Row],[CANTIDAD]]</f>
        <v>0</v>
      </c>
      <c r="I36" s="1095" t="s">
        <v>473</v>
      </c>
      <c r="J36" s="1094" t="s">
        <v>44</v>
      </c>
      <c r="K36" s="124">
        <v>175</v>
      </c>
      <c r="L36" s="11">
        <f>ROUNDUP((+SUMIF(no!C:C,Tabla2[MANO DE OBRA],no!E:E)),0)</f>
        <v>0</v>
      </c>
      <c r="M36" s="124">
        <f>Tabla2[[#This Row],[PRECIO]]*Tabla2[[#This Row],[CANTIDAD]]</f>
        <v>0</v>
      </c>
      <c r="P36" s="1095"/>
      <c r="Q36" s="1096"/>
    </row>
    <row r="37" spans="2:20" x14ac:dyDescent="0.25">
      <c r="B37" s="1099" t="s">
        <v>466</v>
      </c>
      <c r="C37" s="1094" t="s">
        <v>360</v>
      </c>
      <c r="D37" s="124">
        <v>150</v>
      </c>
      <c r="E37" s="11">
        <f>ROUNDUP((+SUMIF(no!C:C,Tabla1[[#This Row],[MATERIALES]],no!E:E)),0)</f>
        <v>0</v>
      </c>
      <c r="F37" s="423">
        <f>Tabla1[[#This Row],[PRECIO]]*Tabla1[[#This Row],[CANTIDAD]]</f>
        <v>0</v>
      </c>
      <c r="I37" s="1093" t="s">
        <v>476</v>
      </c>
      <c r="J37" s="1092" t="s">
        <v>44</v>
      </c>
      <c r="K37" s="124">
        <v>240</v>
      </c>
      <c r="L37" s="11">
        <f>ROUNDUP((+SUMIF(no!C:C,Tabla2[MANO DE OBRA],no!E:E)),0)</f>
        <v>0</v>
      </c>
      <c r="M37" s="124">
        <f>Tabla2[[#This Row],[PRECIO]]*Tabla2[[#This Row],[CANTIDAD]]</f>
        <v>0</v>
      </c>
      <c r="P37" s="1095"/>
      <c r="Q37" s="1096"/>
    </row>
    <row r="38" spans="2:20" x14ac:dyDescent="0.25">
      <c r="B38" s="1099" t="s">
        <v>468</v>
      </c>
      <c r="C38" s="1094" t="s">
        <v>360</v>
      </c>
      <c r="D38" s="124">
        <v>175</v>
      </c>
      <c r="E38" s="11">
        <f>ROUNDUP((+SUMIF(no!C:C,Tabla1[[#This Row],[MATERIALES]],no!E:E)),0)</f>
        <v>0</v>
      </c>
      <c r="F38" s="423">
        <f>Tabla1[[#This Row],[PRECIO]]*Tabla1[[#This Row],[CANTIDAD]]</f>
        <v>0</v>
      </c>
      <c r="I38" s="1093" t="s">
        <v>477</v>
      </c>
      <c r="J38" s="1092" t="s">
        <v>44</v>
      </c>
      <c r="K38" s="124">
        <v>175</v>
      </c>
      <c r="L38" s="11">
        <f>ROUNDUP((+SUMIF(no!C:C,Tabla2[MANO DE OBRA],no!E:E)),0)</f>
        <v>0</v>
      </c>
      <c r="M38" s="124">
        <f>Tabla2[[#This Row],[PRECIO]]*Tabla2[[#This Row],[CANTIDAD]]</f>
        <v>0</v>
      </c>
      <c r="P38" s="1095"/>
      <c r="Q38" s="1096"/>
    </row>
    <row r="39" spans="2:20" x14ac:dyDescent="0.25">
      <c r="B39" s="1099" t="s">
        <v>470</v>
      </c>
      <c r="C39" s="1094" t="s">
        <v>44</v>
      </c>
      <c r="D39" s="124">
        <v>50</v>
      </c>
      <c r="E39" s="11">
        <f>ROUNDUP((+SUMIF(no!C:C,Tabla1[[#This Row],[MATERIALES]],no!E:E)),0)</f>
        <v>0</v>
      </c>
      <c r="F39" s="423">
        <f>Tabla1[[#This Row],[PRECIO]]*Tabla1[[#This Row],[CANTIDAD]]</f>
        <v>0</v>
      </c>
      <c r="I39" s="1095" t="s">
        <v>479</v>
      </c>
      <c r="J39" s="1094" t="s">
        <v>360</v>
      </c>
      <c r="K39" s="124">
        <v>10</v>
      </c>
      <c r="L39" s="11">
        <f>ROUNDUP((+SUMIF(no!C:C,Tabla2[MANO DE OBRA],no!E:E)),0)</f>
        <v>0</v>
      </c>
      <c r="M39" s="124">
        <f>Tabla2[[#This Row],[PRECIO]]*Tabla2[[#This Row],[CANTIDAD]]</f>
        <v>0</v>
      </c>
      <c r="P39" s="1095"/>
      <c r="Q39" s="1096"/>
    </row>
    <row r="40" spans="2:20" ht="28.5" x14ac:dyDescent="0.25">
      <c r="B40" s="1099" t="s">
        <v>472</v>
      </c>
      <c r="C40" s="1094" t="s">
        <v>44</v>
      </c>
      <c r="D40" s="124">
        <v>50</v>
      </c>
      <c r="E40" s="11">
        <f>ROUNDUP((+SUMIF(no!C:C,Tabla1[[#This Row],[MATERIALES]],no!E:E)),0)</f>
        <v>0</v>
      </c>
      <c r="F40" s="423">
        <f>Tabla1[[#This Row],[PRECIO]]*Tabla1[[#This Row],[CANTIDAD]]</f>
        <v>0</v>
      </c>
      <c r="I40" s="1095" t="s">
        <v>481</v>
      </c>
      <c r="J40" s="1094" t="s">
        <v>360</v>
      </c>
      <c r="K40" s="124">
        <v>150</v>
      </c>
      <c r="L40" s="11">
        <f>ROUNDUP((+SUMIF(no!C:C,Tabla2[MANO DE OBRA],no!E:E)),0)</f>
        <v>0</v>
      </c>
      <c r="M40" s="124">
        <f>Tabla2[[#This Row],[PRECIO]]*Tabla2[[#This Row],[CANTIDAD]]</f>
        <v>0</v>
      </c>
      <c r="P40" s="1095"/>
      <c r="Q40" s="1096"/>
    </row>
    <row r="41" spans="2:20" x14ac:dyDescent="0.25">
      <c r="B41" s="1091" t="s">
        <v>474</v>
      </c>
      <c r="C41" s="1092" t="s">
        <v>475</v>
      </c>
      <c r="D41" s="124">
        <v>50</v>
      </c>
      <c r="E41" s="11">
        <f>ROUNDUP((+SUMIF(no!C:C,Tabla1[[#This Row],[MATERIALES]],no!E:E)),0)</f>
        <v>0</v>
      </c>
      <c r="F41" s="423">
        <f>Tabla1[[#This Row],[PRECIO]]*Tabla1[[#This Row],[CANTIDAD]]</f>
        <v>0</v>
      </c>
      <c r="I41" s="1095" t="s">
        <v>483</v>
      </c>
      <c r="J41" s="1094" t="s">
        <v>44</v>
      </c>
      <c r="K41" s="124">
        <v>50</v>
      </c>
      <c r="L41" s="11">
        <f>ROUNDUP((+SUMIF(no!C:C,Tabla2[MANO DE OBRA],no!E:E)),0)</f>
        <v>0</v>
      </c>
      <c r="M41" s="124">
        <f>Tabla2[[#This Row],[PRECIO]]*Tabla2[[#This Row],[CANTIDAD]]</f>
        <v>0</v>
      </c>
      <c r="P41" s="1095"/>
      <c r="Q41" s="1096"/>
    </row>
    <row r="42" spans="2:20" x14ac:dyDescent="0.25">
      <c r="B42" s="1099" t="s">
        <v>229</v>
      </c>
      <c r="C42" s="1094" t="s">
        <v>44</v>
      </c>
      <c r="D42" s="124">
        <v>55000</v>
      </c>
      <c r="E42" s="11">
        <f>ROUNDUP((+SUMIF(no!C:C,Tabla1[[#This Row],[MATERIALES]],no!E:E)),0)</f>
        <v>0</v>
      </c>
      <c r="F42" s="423">
        <f>Tabla1[[#This Row],[PRECIO]]*Tabla1[[#This Row],[CANTIDAD]]</f>
        <v>0</v>
      </c>
      <c r="I42" s="1093" t="s">
        <v>485</v>
      </c>
      <c r="J42" s="1094" t="s">
        <v>360</v>
      </c>
      <c r="K42" s="124">
        <v>60</v>
      </c>
      <c r="L42" s="11">
        <f>ROUNDUP((+SUMIF(no!C:C,Tabla2[MANO DE OBRA],no!E:E)),0)</f>
        <v>0</v>
      </c>
      <c r="M42" s="124">
        <f>Tabla2[[#This Row],[PRECIO]]*Tabla2[[#This Row],[CANTIDAD]]</f>
        <v>0</v>
      </c>
      <c r="P42" s="1095"/>
      <c r="Q42" s="1096"/>
    </row>
    <row r="43" spans="2:20" x14ac:dyDescent="0.25">
      <c r="B43" s="1091" t="s">
        <v>788</v>
      </c>
      <c r="C43" s="1092" t="s">
        <v>44</v>
      </c>
      <c r="D43" s="124">
        <v>50</v>
      </c>
      <c r="E43" s="11" t="e">
        <f>ROUNDUP((+SUMIF(no!C:C,Tabla1[[#This Row],[MATERIALES]],no!E:E)),0)</f>
        <v>#REF!</v>
      </c>
      <c r="F43" s="423" t="e">
        <f>Tabla1[[#This Row],[PRECIO]]*Tabla1[[#This Row],[CANTIDAD]]</f>
        <v>#REF!</v>
      </c>
      <c r="I43" s="1095" t="s">
        <v>487</v>
      </c>
      <c r="J43" s="1094" t="s">
        <v>44</v>
      </c>
      <c r="K43" s="124">
        <v>80</v>
      </c>
      <c r="L43" s="11">
        <f>ROUNDUP((+SUMIF(no!C:C,Tabla2[MANO DE OBRA],no!E:E)),0)</f>
        <v>0</v>
      </c>
      <c r="M43" s="124">
        <f>Tabla2[[#This Row],[PRECIO]]*Tabla2[[#This Row],[CANTIDAD]]</f>
        <v>0</v>
      </c>
      <c r="P43" s="1095"/>
      <c r="Q43" s="1096"/>
    </row>
    <row r="44" spans="2:20" x14ac:dyDescent="0.25">
      <c r="B44" s="1099" t="s">
        <v>478</v>
      </c>
      <c r="C44" s="1094" t="s">
        <v>44</v>
      </c>
      <c r="D44" s="124">
        <v>6</v>
      </c>
      <c r="E44" s="11">
        <f>ROUNDUP((+SUMIF(no!C:C,Tabla1[[#This Row],[MATERIALES]],no!E:E)),0)</f>
        <v>0</v>
      </c>
      <c r="F44" s="423">
        <f>Tabla1[[#This Row],[PRECIO]]*Tabla1[[#This Row],[CANTIDAD]]</f>
        <v>0</v>
      </c>
      <c r="G44" s="1101"/>
      <c r="H44" s="1101"/>
      <c r="I44" s="1095" t="s">
        <v>489</v>
      </c>
      <c r="J44" s="1094" t="s">
        <v>44</v>
      </c>
      <c r="K44" s="124">
        <v>100</v>
      </c>
      <c r="L44" s="11">
        <f>ROUNDUP((+SUMIF(no!C:C,Tabla2[MANO DE OBRA],no!E:E)),0)</f>
        <v>0</v>
      </c>
      <c r="M44" s="124">
        <f>Tabla2[[#This Row],[PRECIO]]*Tabla2[[#This Row],[CANTIDAD]]</f>
        <v>0</v>
      </c>
      <c r="N44" s="1101"/>
      <c r="O44" s="1101"/>
      <c r="P44" s="1094"/>
      <c r="Q44" s="1094"/>
      <c r="R44" s="423"/>
      <c r="S44" s="1077"/>
      <c r="T44" s="423"/>
    </row>
    <row r="45" spans="2:20" x14ac:dyDescent="0.25">
      <c r="B45" s="1099" t="s">
        <v>480</v>
      </c>
      <c r="C45" s="1094" t="s">
        <v>44</v>
      </c>
      <c r="D45" s="124">
        <v>6</v>
      </c>
      <c r="E45" s="11">
        <f>ROUNDUP((+SUMIF(no!C:C,Tabla1[[#This Row],[MATERIALES]],no!E:E)),0)</f>
        <v>0</v>
      </c>
      <c r="F45" s="423">
        <f>Tabla1[[#This Row],[PRECIO]]*Tabla1[[#This Row],[CANTIDAD]]</f>
        <v>0</v>
      </c>
      <c r="I45" s="1093" t="s">
        <v>936</v>
      </c>
      <c r="J45" s="1092" t="s">
        <v>352</v>
      </c>
      <c r="K45" s="124">
        <v>160</v>
      </c>
      <c r="L45" s="11">
        <f>ROUNDUP((+SUMIF(no!C:C,Tabla2[MANO DE OBRA],no!E:E)),0)</f>
        <v>0</v>
      </c>
      <c r="M45" s="124">
        <f>Tabla2[[#This Row],[PRECIO]]*Tabla2[[#This Row],[CANTIDAD]]</f>
        <v>0</v>
      </c>
      <c r="P45" s="1095"/>
      <c r="Q45" s="1096"/>
    </row>
    <row r="46" spans="2:20" x14ac:dyDescent="0.25">
      <c r="B46" s="1099" t="s">
        <v>482</v>
      </c>
      <c r="C46" s="1092" t="s">
        <v>44</v>
      </c>
      <c r="D46" s="124">
        <v>7</v>
      </c>
      <c r="E46" s="11" t="e">
        <f>ROUNDUP((+SUMIF(no!C:C,Tabla1[[#This Row],[MATERIALES]],no!E:E)),0)</f>
        <v>#REF!</v>
      </c>
      <c r="F46" s="423" t="e">
        <f>Tabla1[[#This Row],[PRECIO]]*Tabla1[[#This Row],[CANTIDAD]]</f>
        <v>#REF!</v>
      </c>
      <c r="I46" s="1093" t="s">
        <v>795</v>
      </c>
      <c r="J46" s="1092" t="s">
        <v>44</v>
      </c>
      <c r="K46" s="124">
        <v>1500</v>
      </c>
      <c r="L46" s="11">
        <f>ROUNDUP((+SUMIF(no!C:C,Tabla2[MANO DE OBRA],no!E:E)),0)</f>
        <v>18</v>
      </c>
      <c r="M46" s="124">
        <f>Tabla2[[#This Row],[PRECIO]]*Tabla2[[#This Row],[CANTIDAD]]</f>
        <v>27000</v>
      </c>
      <c r="P46" s="1095"/>
      <c r="Q46" s="1096"/>
    </row>
    <row r="47" spans="2:20" x14ac:dyDescent="0.25">
      <c r="B47" s="1099" t="s">
        <v>484</v>
      </c>
      <c r="C47" s="1094" t="s">
        <v>44</v>
      </c>
      <c r="D47" s="124">
        <v>7</v>
      </c>
      <c r="E47" s="11">
        <f>ROUNDUP((+SUMIF(no!C:C,Tabla1[[#This Row],[MATERIALES]],no!E:E)),0)</f>
        <v>0</v>
      </c>
      <c r="F47" s="423">
        <f>Tabla1[[#This Row],[PRECIO]]*Tabla1[[#This Row],[CANTIDAD]]</f>
        <v>0</v>
      </c>
      <c r="I47" s="1093" t="s">
        <v>796</v>
      </c>
      <c r="J47" s="1092" t="s">
        <v>44</v>
      </c>
      <c r="K47" s="124">
        <v>1500</v>
      </c>
      <c r="L47" s="11">
        <f>ROUNDUP((+SUMIF(no!C:C,Tabla2[MANO DE OBRA],no!E:E)),0)</f>
        <v>4</v>
      </c>
      <c r="M47" s="124">
        <f>Tabla2[[#This Row],[PRECIO]]*Tabla2[[#This Row],[CANTIDAD]]</f>
        <v>6000</v>
      </c>
      <c r="P47" s="1095"/>
      <c r="Q47" s="1096"/>
    </row>
    <row r="48" spans="2:20" x14ac:dyDescent="0.25">
      <c r="B48" s="1099" t="s">
        <v>486</v>
      </c>
      <c r="C48" s="1094" t="s">
        <v>44</v>
      </c>
      <c r="D48" s="124">
        <v>50</v>
      </c>
      <c r="E48" s="11">
        <f>ROUNDUP((+SUMIF(no!C:C,Tabla1[[#This Row],[MATERIALES]],no!E:E)),0)</f>
        <v>0</v>
      </c>
      <c r="F48" s="423">
        <f>Tabla1[[#This Row],[PRECIO]]*Tabla1[[#This Row],[CANTIDAD]]</f>
        <v>0</v>
      </c>
      <c r="I48" s="1093" t="s">
        <v>798</v>
      </c>
      <c r="J48" s="1092" t="s">
        <v>44</v>
      </c>
      <c r="K48" s="124">
        <v>1500</v>
      </c>
      <c r="L48" s="11">
        <f>ROUNDUP((+SUMIF(no!C:C,Tabla2[MANO DE OBRA],no!E:E)),0)</f>
        <v>27</v>
      </c>
      <c r="M48" s="124">
        <f>Tabla2[[#This Row],[PRECIO]]*Tabla2[[#This Row],[CANTIDAD]]</f>
        <v>40500</v>
      </c>
      <c r="P48" s="1095"/>
      <c r="Q48" s="1096"/>
    </row>
    <row r="49" spans="2:20" x14ac:dyDescent="0.25">
      <c r="B49" s="1099" t="s">
        <v>488</v>
      </c>
      <c r="C49" s="1094" t="s">
        <v>44</v>
      </c>
      <c r="D49" s="124">
        <v>4000</v>
      </c>
      <c r="E49" s="11">
        <f>ROUNDUP((+SUMIF(no!C:C,Tabla1[[#This Row],[MATERIALES]],no!E:E)),0)</f>
        <v>0</v>
      </c>
      <c r="F49" s="423">
        <f>Tabla1[[#This Row],[PRECIO]]*Tabla1[[#This Row],[CANTIDAD]]</f>
        <v>0</v>
      </c>
      <c r="I49" s="1093" t="s">
        <v>799</v>
      </c>
      <c r="J49" s="1092" t="s">
        <v>44</v>
      </c>
      <c r="K49" s="124">
        <v>800</v>
      </c>
      <c r="L49" s="11">
        <f>ROUNDUP((+SUMIF(no!C:C,Tabla2[MANO DE OBRA],no!E:E)),0)</f>
        <v>18</v>
      </c>
      <c r="M49" s="124">
        <f>Tabla2[[#This Row],[PRECIO]]*Tabla2[[#This Row],[CANTIDAD]]</f>
        <v>14400</v>
      </c>
      <c r="P49" s="1095"/>
      <c r="Q49" s="1096"/>
    </row>
    <row r="50" spans="2:20" x14ac:dyDescent="0.25">
      <c r="B50" s="1099" t="s">
        <v>490</v>
      </c>
      <c r="C50" s="1094" t="s">
        <v>44</v>
      </c>
      <c r="D50" s="124">
        <v>50</v>
      </c>
      <c r="E50" s="11">
        <f>ROUNDUP((+SUMIF(no!C:C,Tabla1[[#This Row],[MATERIALES]],no!E:E)),0)</f>
        <v>0</v>
      </c>
      <c r="F50" s="423">
        <f>Tabla1[[#This Row],[PRECIO]]*Tabla1[[#This Row],[CANTIDAD]]</f>
        <v>0</v>
      </c>
      <c r="I50" s="1093" t="s">
        <v>494</v>
      </c>
      <c r="J50" s="1092" t="s">
        <v>44</v>
      </c>
      <c r="K50" s="124">
        <v>300</v>
      </c>
      <c r="L50" s="11">
        <f>ROUNDUP((+SUMIF(no!C:C,Tabla2[MANO DE OBRA],no!E:E)),0)</f>
        <v>0</v>
      </c>
      <c r="M50" s="124">
        <f>Tabla2[[#This Row],[PRECIO]]*Tabla2[[#This Row],[CANTIDAD]]</f>
        <v>0</v>
      </c>
      <c r="P50" s="1095"/>
      <c r="Q50" s="1096"/>
    </row>
    <row r="51" spans="2:20" x14ac:dyDescent="0.25">
      <c r="B51" s="1099" t="s">
        <v>492</v>
      </c>
      <c r="C51" s="1094" t="s">
        <v>441</v>
      </c>
      <c r="D51" s="124">
        <v>50</v>
      </c>
      <c r="E51" s="11">
        <f>ROUNDUP((+SUMIF(no!C:C,Tabla1[[#This Row],[MATERIALES]],no!E:E)),0)</f>
        <v>0</v>
      </c>
      <c r="F51" s="423">
        <f>Tabla1[[#This Row],[PRECIO]]*Tabla1[[#This Row],[CANTIDAD]]</f>
        <v>0</v>
      </c>
      <c r="G51" s="1037"/>
      <c r="H51" s="1037"/>
      <c r="I51" s="1093" t="s">
        <v>496</v>
      </c>
      <c r="J51" s="1094" t="s">
        <v>360</v>
      </c>
      <c r="K51" s="124">
        <v>1000</v>
      </c>
      <c r="L51" s="11">
        <f>ROUNDUP((+SUMIF(no!C:C,Tabla2[MANO DE OBRA],no!E:E)),0)</f>
        <v>0</v>
      </c>
      <c r="M51" s="124">
        <f>Tabla2[[#This Row],[PRECIO]]*Tabla2[[#This Row],[CANTIDAD]]</f>
        <v>0</v>
      </c>
      <c r="N51" s="1037"/>
      <c r="O51" s="1037"/>
      <c r="P51" s="1099"/>
      <c r="Q51" s="1094"/>
      <c r="R51" s="124"/>
      <c r="S51" s="1077"/>
      <c r="T51" s="124"/>
    </row>
    <row r="52" spans="2:20" x14ac:dyDescent="0.25">
      <c r="B52" s="1091" t="s">
        <v>493</v>
      </c>
      <c r="C52" s="1092" t="s">
        <v>44</v>
      </c>
      <c r="D52" s="124">
        <v>150</v>
      </c>
      <c r="E52" s="11">
        <f>ROUNDUP((+SUMIF(no!C:C,Tabla1[[#This Row],[MATERIALES]],no!E:E)),0)</f>
        <v>0</v>
      </c>
      <c r="F52" s="423">
        <f>Tabla1[[#This Row],[PRECIO]]*Tabla1[[#This Row],[CANTIDAD]]</f>
        <v>0</v>
      </c>
      <c r="I52" s="1095" t="s">
        <v>498</v>
      </c>
      <c r="J52" s="1094" t="s">
        <v>43</v>
      </c>
      <c r="K52" s="124">
        <v>200</v>
      </c>
      <c r="L52" s="11">
        <f>ROUNDUP((+SUMIF(no!C:C,Tabla2[MANO DE OBRA],no!E:E)),0)</f>
        <v>0</v>
      </c>
      <c r="M52" s="423">
        <f>Tabla2[[#This Row],[PRECIO]]*Tabla2[[#This Row],[CANTIDAD]]</f>
        <v>0</v>
      </c>
      <c r="P52" s="1095"/>
      <c r="Q52" s="1096"/>
    </row>
    <row r="53" spans="2:20" ht="28.5" x14ac:dyDescent="0.25">
      <c r="B53" s="1091" t="s">
        <v>495</v>
      </c>
      <c r="C53" s="1092" t="s">
        <v>44</v>
      </c>
      <c r="D53" s="124">
        <v>100</v>
      </c>
      <c r="E53" s="11">
        <f>ROUNDUP((+SUMIF(no!C:C,Tabla1[[#This Row],[MATERIALES]],no!E:E)),0)</f>
        <v>0</v>
      </c>
      <c r="F53" s="423">
        <f>Tabla1[[#This Row],[PRECIO]]*Tabla1[[#This Row],[CANTIDAD]]</f>
        <v>0</v>
      </c>
      <c r="I53" s="1093" t="s">
        <v>500</v>
      </c>
      <c r="J53" s="1092" t="s">
        <v>44</v>
      </c>
      <c r="K53" s="124">
        <v>30000</v>
      </c>
      <c r="L53" s="11">
        <f>ROUNDUP((+SUMIF(no!C:C,Tabla2[MANO DE OBRA],no!E:E)),0)</f>
        <v>0</v>
      </c>
      <c r="M53" s="124">
        <f>Tabla2[[#This Row],[PRECIO]]*Tabla2[[#This Row],[CANTIDAD]]</f>
        <v>0</v>
      </c>
      <c r="P53" s="1095"/>
      <c r="Q53" s="1096"/>
    </row>
    <row r="54" spans="2:20" x14ac:dyDescent="0.25">
      <c r="B54" s="1099" t="s">
        <v>497</v>
      </c>
      <c r="C54" s="1094" t="s">
        <v>44</v>
      </c>
      <c r="D54" s="124">
        <v>25</v>
      </c>
      <c r="E54" s="11">
        <f>ROUNDUP((+SUMIF(no!C:C,Tabla1[[#This Row],[MATERIALES]],no!E:E)),0)</f>
        <v>1</v>
      </c>
      <c r="F54" s="423">
        <f>Tabla1[[#This Row],[PRECIO]]*Tabla1[[#This Row],[CANTIDAD]]</f>
        <v>25</v>
      </c>
      <c r="I54" s="1093" t="s">
        <v>502</v>
      </c>
      <c r="J54" s="1092" t="s">
        <v>43</v>
      </c>
      <c r="K54" s="124">
        <v>350</v>
      </c>
      <c r="L54" s="11">
        <f>ROUNDUP((+SUMIF(no!C:C,Tabla2[MANO DE OBRA],no!E:E)),0)</f>
        <v>0</v>
      </c>
      <c r="M54" s="124">
        <f>Tabla2[[#This Row],[PRECIO]]*Tabla2[[#This Row],[CANTIDAD]]</f>
        <v>0</v>
      </c>
      <c r="P54" s="1095"/>
      <c r="Q54" s="1096"/>
    </row>
    <row r="55" spans="2:20" ht="28.5" x14ac:dyDescent="0.25">
      <c r="B55" s="1099" t="s">
        <v>499</v>
      </c>
      <c r="C55" s="1094" t="s">
        <v>44</v>
      </c>
      <c r="D55" s="124">
        <v>50</v>
      </c>
      <c r="E55" s="11">
        <f>ROUNDUP((+SUMIF(no!C:C,Tabla1[[#This Row],[MATERIALES]],no!E:E)),0)</f>
        <v>0</v>
      </c>
      <c r="F55" s="423">
        <f>Tabla1[[#This Row],[PRECIO]]*Tabla1[[#This Row],[CANTIDAD]]</f>
        <v>0</v>
      </c>
      <c r="I55" s="1095" t="s">
        <v>504</v>
      </c>
      <c r="J55" s="1094" t="s">
        <v>44</v>
      </c>
      <c r="K55" s="124">
        <v>3000</v>
      </c>
      <c r="L55" s="11">
        <f>ROUNDUP((+SUMIF(no!C:C,Tabla2[MANO DE OBRA],no!E:E)),0)</f>
        <v>0</v>
      </c>
      <c r="M55" s="124">
        <f>Tabla2[[#This Row],[PRECIO]]*Tabla2[[#This Row],[CANTIDAD]]</f>
        <v>0</v>
      </c>
      <c r="P55" s="1095"/>
      <c r="Q55" s="1096"/>
    </row>
    <row r="56" spans="2:20" x14ac:dyDescent="0.25">
      <c r="B56" s="1102" t="s">
        <v>501</v>
      </c>
      <c r="C56" s="1094" t="s">
        <v>44</v>
      </c>
      <c r="D56" s="423">
        <v>250</v>
      </c>
      <c r="E56" s="11">
        <f>ROUNDUP((+SUMIF(no!C:C,Tabla1[[#This Row],[MATERIALES]],no!E:E)),0)</f>
        <v>0</v>
      </c>
      <c r="F56" s="423">
        <f>Tabla1[[#This Row],[PRECIO]]*Tabla1[[#This Row],[CANTIDAD]]</f>
        <v>0</v>
      </c>
      <c r="I56" s="1095" t="s">
        <v>506</v>
      </c>
      <c r="J56" s="1094" t="s">
        <v>44</v>
      </c>
      <c r="K56" s="124">
        <v>8292</v>
      </c>
      <c r="L56" s="11">
        <f>ROUNDUP((+SUMIF(no!C:C,Tabla2[MANO DE OBRA],no!E:E)),0)</f>
        <v>0</v>
      </c>
      <c r="M56" s="124">
        <f>Tabla2[[#This Row],[PRECIO]]*Tabla2[[#This Row],[CANTIDAD]]</f>
        <v>0</v>
      </c>
      <c r="P56" s="1095"/>
      <c r="Q56" s="1096"/>
    </row>
    <row r="57" spans="2:20" ht="28.5" x14ac:dyDescent="0.25">
      <c r="B57" s="1099" t="s">
        <v>503</v>
      </c>
      <c r="C57" s="1094" t="s">
        <v>43</v>
      </c>
      <c r="D57" s="124">
        <v>5</v>
      </c>
      <c r="E57" s="11">
        <f>ROUNDUP((+SUMIF(no!C:C,Tabla1[[#This Row],[MATERIALES]],no!E:E)),0)</f>
        <v>0</v>
      </c>
      <c r="F57" s="423">
        <f>Tabla1[[#This Row],[PRECIO]]*Tabla1[[#This Row],[CANTIDAD]]</f>
        <v>0</v>
      </c>
      <c r="I57" s="1095" t="s">
        <v>611</v>
      </c>
      <c r="J57" s="1094" t="s">
        <v>44</v>
      </c>
      <c r="K57" s="124">
        <v>8019.7</v>
      </c>
      <c r="L57" s="11">
        <f>ROUNDUP((+SUMIF(no!C:C,Tabla2[MANO DE OBRA],no!E:E)),0)</f>
        <v>0</v>
      </c>
      <c r="M57" s="124">
        <f>Tabla2[[#This Row],[PRECIO]]*Tabla2[[#This Row],[CANTIDAD]]</f>
        <v>0</v>
      </c>
      <c r="P57" s="1095"/>
      <c r="Q57" s="1096"/>
    </row>
    <row r="58" spans="2:20" x14ac:dyDescent="0.25">
      <c r="B58" s="1099" t="s">
        <v>505</v>
      </c>
      <c r="C58" s="1094" t="s">
        <v>43</v>
      </c>
      <c r="D58" s="124">
        <v>5</v>
      </c>
      <c r="E58" s="11">
        <f>ROUNDUP((+SUMIF(no!C:C,Tabla1[[#This Row],[MATERIALES]],no!E:E)),0)</f>
        <v>0</v>
      </c>
      <c r="F58" s="423">
        <f>Tabla1[[#This Row],[PRECIO]]*Tabla1[[#This Row],[CANTIDAD]]</f>
        <v>0</v>
      </c>
      <c r="I58" s="1095" t="s">
        <v>787</v>
      </c>
      <c r="J58" s="1092" t="s">
        <v>44</v>
      </c>
      <c r="K58" s="124">
        <v>1500</v>
      </c>
      <c r="L58" s="11" t="e">
        <f>ROUNDUP((+SUMIF(no!C:C,Tabla2[MANO DE OBRA],no!E:E)),0)</f>
        <v>#REF!</v>
      </c>
      <c r="M58" s="124" t="e">
        <f>Tabla2[[#This Row],[PRECIO]]*Tabla2[[#This Row],[CANTIDAD]]</f>
        <v>#REF!</v>
      </c>
      <c r="P58" s="1095"/>
      <c r="Q58" s="1096"/>
    </row>
    <row r="59" spans="2:20" x14ac:dyDescent="0.25">
      <c r="B59" s="1099" t="s">
        <v>507</v>
      </c>
      <c r="C59" s="1092" t="s">
        <v>43</v>
      </c>
      <c r="D59" s="124">
        <v>8</v>
      </c>
      <c r="E59" s="11">
        <f>ROUNDUP((+SUMIF(no!C:C,Tabla1[[#This Row],[MATERIALES]],no!E:E)),0)</f>
        <v>0</v>
      </c>
      <c r="F59" s="423">
        <f>Tabla1[[#This Row],[PRECIO]]*Tabla1[[#This Row],[CANTIDAD]]</f>
        <v>0</v>
      </c>
      <c r="I59" s="1095" t="s">
        <v>508</v>
      </c>
      <c r="J59" s="1094" t="s">
        <v>44</v>
      </c>
      <c r="K59" s="124">
        <v>1500</v>
      </c>
      <c r="L59" s="11">
        <f>ROUNDUP((+SUMIF(no!C:C,Tabla2[MANO DE OBRA],no!E:E)),0)</f>
        <v>0</v>
      </c>
      <c r="M59" s="124">
        <f>Tabla2[[#This Row],[PRECIO]]*Tabla2[[#This Row],[CANTIDAD]]</f>
        <v>0</v>
      </c>
      <c r="P59" s="1095"/>
      <c r="Q59" s="1096"/>
    </row>
    <row r="60" spans="2:20" x14ac:dyDescent="0.25">
      <c r="B60" s="1099" t="s">
        <v>509</v>
      </c>
      <c r="C60" s="1092" t="s">
        <v>43</v>
      </c>
      <c r="D60" s="124">
        <v>10</v>
      </c>
      <c r="E60" s="11">
        <f>ROUNDUP((+SUMIF(no!C:C,Tabla1[[#This Row],[MATERIALES]],no!E:E)),0)</f>
        <v>0</v>
      </c>
      <c r="F60" s="423">
        <f>Tabla1[[#This Row],[PRECIO]]*Tabla1[[#This Row],[CANTIDAD]]</f>
        <v>0</v>
      </c>
      <c r="I60" s="1095" t="s">
        <v>510</v>
      </c>
      <c r="J60" s="1094" t="s">
        <v>44</v>
      </c>
      <c r="K60" s="124">
        <v>1200</v>
      </c>
      <c r="L60" s="11">
        <f>ROUNDUP((+SUMIF(no!C:C,Tabla2[MANO DE OBRA],no!E:E)),0)</f>
        <v>0</v>
      </c>
      <c r="M60" s="124">
        <f>Tabla2[[#This Row],[PRECIO]]*Tabla2[[#This Row],[CANTIDAD]]</f>
        <v>0</v>
      </c>
      <c r="P60" s="1095"/>
      <c r="Q60" s="1096"/>
    </row>
    <row r="61" spans="2:20" x14ac:dyDescent="0.25">
      <c r="B61" s="1099" t="s">
        <v>511</v>
      </c>
      <c r="C61" s="1092" t="s">
        <v>43</v>
      </c>
      <c r="D61" s="124">
        <v>10</v>
      </c>
      <c r="E61" s="11">
        <f>ROUNDUP((+SUMIF(no!C:C,Tabla1[[#This Row],[MATERIALES]],no!E:E)),0)</f>
        <v>0</v>
      </c>
      <c r="F61" s="423">
        <f>Tabla1[[#This Row],[PRECIO]]*Tabla1[[#This Row],[CANTIDAD]]</f>
        <v>0</v>
      </c>
      <c r="I61" s="1095" t="s">
        <v>512</v>
      </c>
      <c r="J61" s="1092" t="s">
        <v>44</v>
      </c>
      <c r="K61" s="124">
        <v>1000</v>
      </c>
      <c r="L61" s="11">
        <f>ROUNDUP((+SUMIF(no!C:C,Tabla2[MANO DE OBRA],no!E:E)),0)</f>
        <v>0</v>
      </c>
      <c r="M61" s="124">
        <f>Tabla2[[#This Row],[PRECIO]]*Tabla2[[#This Row],[CANTIDAD]]</f>
        <v>0</v>
      </c>
      <c r="P61" s="1095"/>
      <c r="Q61" s="1096"/>
    </row>
    <row r="62" spans="2:20" x14ac:dyDescent="0.25">
      <c r="B62" s="1099" t="s">
        <v>513</v>
      </c>
      <c r="C62" s="1094" t="s">
        <v>44</v>
      </c>
      <c r="D62" s="124">
        <v>7</v>
      </c>
      <c r="E62" s="11">
        <f>ROUNDUP((+SUMIF(no!C:C,Tabla1[[#This Row],[MATERIALES]],no!E:E)),0)</f>
        <v>0</v>
      </c>
      <c r="F62" s="423">
        <f>Tabla1[[#This Row],[PRECIO]]*Tabla1[[#This Row],[CANTIDAD]]</f>
        <v>0</v>
      </c>
      <c r="I62" s="1116" t="s">
        <v>784</v>
      </c>
      <c r="J62" s="1092" t="s">
        <v>43</v>
      </c>
      <c r="K62" s="1111">
        <v>510.5</v>
      </c>
      <c r="L62" s="1112" t="e">
        <f>ROUNDUP((+SUMIF(no!C:C,Tabla2[MANO DE OBRA],no!E:E)),0)</f>
        <v>#REF!</v>
      </c>
      <c r="M62" s="1111" t="e">
        <f>Tabla2[[#This Row],[PRECIO]]*Tabla2[[#This Row],[CANTIDAD]]</f>
        <v>#REF!</v>
      </c>
      <c r="P62" s="1095"/>
      <c r="Q62" s="1096"/>
    </row>
    <row r="63" spans="2:20" ht="28.5" x14ac:dyDescent="0.25">
      <c r="B63" s="1091" t="s">
        <v>515</v>
      </c>
      <c r="C63" s="1092" t="s">
        <v>44</v>
      </c>
      <c r="D63" s="124">
        <v>1000</v>
      </c>
      <c r="E63" s="11">
        <f>ROUNDUP((+SUMIF(no!C:C,Tabla1[[#This Row],[MATERIALES]],no!E:E)),0)</f>
        <v>0</v>
      </c>
      <c r="F63" s="423">
        <f>Tabla1[[#This Row],[PRECIO]]*Tabla1[[#This Row],[CANTIDAD]]</f>
        <v>0</v>
      </c>
      <c r="I63" s="1095" t="s">
        <v>793</v>
      </c>
      <c r="J63" s="1092" t="s">
        <v>43</v>
      </c>
      <c r="K63" s="124">
        <v>200</v>
      </c>
      <c r="L63" s="11">
        <f>ROUNDUP((+SUMIF(no!C:C,Tabla2[MANO DE OBRA],no!E:E)),0)</f>
        <v>30</v>
      </c>
      <c r="M63" s="124">
        <f>Tabla2[[#This Row],[PRECIO]]*Tabla2[[#This Row],[CANTIDAD]]</f>
        <v>6000</v>
      </c>
      <c r="P63" s="1095"/>
      <c r="Q63" s="1096"/>
    </row>
    <row r="64" spans="2:20" x14ac:dyDescent="0.25">
      <c r="B64" s="1099" t="s">
        <v>517</v>
      </c>
      <c r="C64" s="1094" t="s">
        <v>44</v>
      </c>
      <c r="D64" s="124">
        <v>8</v>
      </c>
      <c r="E64" s="11">
        <f>ROUNDUP((+SUMIF(no!C:C,Tabla1[[#This Row],[MATERIALES]],no!E:E)),0)</f>
        <v>0</v>
      </c>
      <c r="F64" s="423">
        <f>Tabla1[[#This Row],[PRECIO]]*Tabla1[[#This Row],[CANTIDAD]]</f>
        <v>0</v>
      </c>
      <c r="I64" s="1095" t="s">
        <v>514</v>
      </c>
      <c r="J64" s="1094" t="s">
        <v>44</v>
      </c>
      <c r="K64" s="124">
        <v>1000</v>
      </c>
      <c r="L64" s="11" t="e">
        <f>ROUNDUP((+SUMIF(no!C:C,Tabla2[MANO DE OBRA],no!E:E)),0)</f>
        <v>#REF!</v>
      </c>
      <c r="M64" s="124" t="e">
        <f>Tabla2[[#This Row],[PRECIO]]*Tabla2[[#This Row],[CANTIDAD]]</f>
        <v>#REF!</v>
      </c>
      <c r="P64" s="1095"/>
      <c r="Q64" s="1096"/>
    </row>
    <row r="65" spans="2:17" x14ac:dyDescent="0.25">
      <c r="B65" s="1099" t="s">
        <v>519</v>
      </c>
      <c r="C65" s="1094" t="s">
        <v>44</v>
      </c>
      <c r="D65" s="124">
        <v>100</v>
      </c>
      <c r="E65" s="11">
        <f>ROUNDUP((+SUMIF(no!C:C,Tabla1[[#This Row],[MATERIALES]],no!E:E)),0)</f>
        <v>0</v>
      </c>
      <c r="F65" s="423">
        <f>Tabla1[[#This Row],[PRECIO]]*Tabla1[[#This Row],[CANTIDAD]]</f>
        <v>0</v>
      </c>
      <c r="I65" s="1095" t="s">
        <v>516</v>
      </c>
      <c r="J65" s="1094" t="s">
        <v>44</v>
      </c>
      <c r="K65" s="124">
        <v>500</v>
      </c>
      <c r="L65" s="11" t="e">
        <f>ROUNDUP((+SUMIF(no!C:C,Tabla2[MANO DE OBRA],no!E:E)),0)</f>
        <v>#REF!</v>
      </c>
      <c r="M65" s="124" t="e">
        <f>Tabla2[[#This Row],[PRECIO]]*Tabla2[[#This Row],[CANTIDAD]]</f>
        <v>#REF!</v>
      </c>
      <c r="P65" s="1095"/>
      <c r="Q65" s="1096"/>
    </row>
    <row r="66" spans="2:17" x14ac:dyDescent="0.25">
      <c r="B66" s="1099" t="s">
        <v>521</v>
      </c>
      <c r="C66" s="1094" t="s">
        <v>44</v>
      </c>
      <c r="D66" s="124">
        <v>10</v>
      </c>
      <c r="E66" s="11">
        <f>ROUNDUP((+SUMIF(no!C:C,Tabla1[[#This Row],[MATERIALES]],no!E:E)),0)</f>
        <v>0</v>
      </c>
      <c r="F66" s="423">
        <f>Tabla1[[#This Row],[PRECIO]]*Tabla1[[#This Row],[CANTIDAD]]</f>
        <v>0</v>
      </c>
      <c r="I66" s="1093" t="s">
        <v>518</v>
      </c>
      <c r="J66" s="1092" t="s">
        <v>360</v>
      </c>
      <c r="K66" s="124">
        <v>900</v>
      </c>
      <c r="L66" s="11">
        <f>ROUNDUP((+SUMIF(no!C:C,Tabla2[MANO DE OBRA],no!E:E)),0)</f>
        <v>0</v>
      </c>
      <c r="M66" s="124">
        <f>Tabla2[[#This Row],[PRECIO]]*Tabla2[[#This Row],[CANTIDAD]]</f>
        <v>0</v>
      </c>
      <c r="P66" s="1095"/>
      <c r="Q66" s="1096"/>
    </row>
    <row r="67" spans="2:17" x14ac:dyDescent="0.25">
      <c r="B67" s="1099" t="s">
        <v>523</v>
      </c>
      <c r="C67" s="1094" t="s">
        <v>441</v>
      </c>
      <c r="D67" s="124">
        <v>50</v>
      </c>
      <c r="E67" s="11">
        <f>ROUNDUP((+SUMIF(no!C:C,Tabla1[[#This Row],[MATERIALES]],no!E:E)),0)</f>
        <v>0</v>
      </c>
      <c r="F67" s="423">
        <f>Tabla1[[#This Row],[PRECIO]]*Tabla1[[#This Row],[CANTIDAD]]</f>
        <v>0</v>
      </c>
      <c r="I67" s="1093" t="s">
        <v>520</v>
      </c>
      <c r="J67" s="1092" t="s">
        <v>360</v>
      </c>
      <c r="K67" s="124">
        <v>1100</v>
      </c>
      <c r="L67" s="11">
        <f>ROUNDUP((+SUMIF(no!C:C,Tabla2[MANO DE OBRA],no!E:E)),0)</f>
        <v>0</v>
      </c>
      <c r="M67" s="124">
        <f>Tabla2[[#This Row],[PRECIO]]*Tabla2[[#This Row],[CANTIDAD]]</f>
        <v>0</v>
      </c>
      <c r="P67" s="1095"/>
      <c r="Q67" s="1096"/>
    </row>
    <row r="68" spans="2:17" x14ac:dyDescent="0.25">
      <c r="B68" s="1109" t="s">
        <v>770</v>
      </c>
      <c r="C68" s="1110" t="s">
        <v>475</v>
      </c>
      <c r="D68" s="1111">
        <v>50</v>
      </c>
      <c r="E68" s="1112">
        <f>ROUNDUP((+SUMIF(no!C:C,Tabla1[[#This Row],[MATERIALES]],no!E:E)),0)</f>
        <v>2</v>
      </c>
      <c r="F68" s="1113">
        <f>Tabla1[[#This Row],[PRECIO]]*Tabla1[[#This Row],[CANTIDAD]]</f>
        <v>100</v>
      </c>
      <c r="I68" s="1093" t="s">
        <v>522</v>
      </c>
      <c r="J68" s="1092" t="s">
        <v>44</v>
      </c>
      <c r="K68" s="124">
        <v>20000</v>
      </c>
      <c r="L68" s="11">
        <f>ROUNDUP((+SUMIF(no!C:C,Tabla2[MANO DE OBRA],no!E:E)),0)</f>
        <v>0</v>
      </c>
      <c r="M68" s="124">
        <f>Tabla2[[#This Row],[PRECIO]]*Tabla2[[#This Row],[CANTIDAD]]</f>
        <v>0</v>
      </c>
      <c r="P68" s="1095"/>
      <c r="Q68" s="1096"/>
    </row>
    <row r="69" spans="2:17" x14ac:dyDescent="0.25">
      <c r="B69" s="1099" t="s">
        <v>525</v>
      </c>
      <c r="C69" s="1094" t="s">
        <v>44</v>
      </c>
      <c r="D69" s="124">
        <v>2000</v>
      </c>
      <c r="E69" s="11">
        <f>ROUNDUP((+SUMIF(no!C:C,Tabla1[[#This Row],[MATERIALES]],no!E:E)),0)</f>
        <v>0</v>
      </c>
      <c r="F69" s="423">
        <f>Tabla1[[#This Row],[PRECIO]]*Tabla1[[#This Row],[CANTIDAD]]</f>
        <v>0</v>
      </c>
      <c r="I69" s="1093" t="s">
        <v>524</v>
      </c>
      <c r="J69" s="1092" t="s">
        <v>352</v>
      </c>
      <c r="K69" s="423">
        <v>500</v>
      </c>
      <c r="L69" s="11">
        <f>ROUNDUP((+SUMIF(no!C:C,Tabla2[MANO DE OBRA],no!E:E)),0)</f>
        <v>0</v>
      </c>
      <c r="M69" s="124">
        <f>Tabla2[[#This Row],[PRECIO]]*Tabla2[[#This Row],[CANTIDAD]]</f>
        <v>0</v>
      </c>
      <c r="P69" s="1095"/>
      <c r="Q69" s="1096"/>
    </row>
    <row r="70" spans="2:17" ht="28.5" x14ac:dyDescent="0.25">
      <c r="B70" s="1099" t="s">
        <v>527</v>
      </c>
      <c r="C70" s="1094" t="s">
        <v>43</v>
      </c>
      <c r="D70" s="124">
        <v>300</v>
      </c>
      <c r="E70" s="11">
        <f>ROUNDUP((+SUMIF(no!C:C,Tabla1[[#This Row],[MATERIALES]],no!E:E)),0)</f>
        <v>0</v>
      </c>
      <c r="F70" s="423">
        <f>Tabla1[[#This Row],[PRECIO]]*Tabla1[[#This Row],[CANTIDAD]]</f>
        <v>0</v>
      </c>
      <c r="I70" s="1093" t="s">
        <v>526</v>
      </c>
      <c r="J70" s="1092" t="s">
        <v>352</v>
      </c>
      <c r="K70" s="124">
        <v>100</v>
      </c>
      <c r="L70" s="11">
        <f>ROUNDUP((+SUMIF(no!C:C,Tabla2[MANO DE OBRA],no!E:E)),0)</f>
        <v>0</v>
      </c>
      <c r="M70" s="124">
        <f>Tabla2[[#This Row],[PRECIO]]*Tabla2[[#This Row],[CANTIDAD]]</f>
        <v>0</v>
      </c>
      <c r="P70" s="1095"/>
      <c r="Q70" s="1096"/>
    </row>
    <row r="71" spans="2:17" x14ac:dyDescent="0.25">
      <c r="B71" s="1099" t="s">
        <v>529</v>
      </c>
      <c r="C71" s="1094" t="s">
        <v>44</v>
      </c>
      <c r="D71" s="124">
        <v>75</v>
      </c>
      <c r="E71" s="11">
        <f>ROUNDUP((+SUMIF(no!C:C,Tabla1[[#This Row],[MATERIALES]],no!E:E)),0)</f>
        <v>0</v>
      </c>
      <c r="F71" s="423">
        <f>Tabla1[[#This Row],[PRECIO]]*Tabla1[[#This Row],[CANTIDAD]]</f>
        <v>0</v>
      </c>
      <c r="I71" s="1114" t="s">
        <v>767</v>
      </c>
      <c r="J71" s="1110" t="s">
        <v>43</v>
      </c>
      <c r="K71" s="1111">
        <v>50</v>
      </c>
      <c r="L71" s="1112">
        <f>ROUNDUP((+SUMIF(no!C:C,Tabla2[MANO DE OBRA],no!E:E)),0)</f>
        <v>19</v>
      </c>
      <c r="M71" s="1111">
        <f>Tabla2[[#This Row],[PRECIO]]*Tabla2[[#This Row],[CANTIDAD]]</f>
        <v>950</v>
      </c>
      <c r="P71" s="1095"/>
      <c r="Q71" s="1096"/>
    </row>
    <row r="72" spans="2:17" x14ac:dyDescent="0.25">
      <c r="B72" s="1099" t="s">
        <v>531</v>
      </c>
      <c r="C72" s="1094" t="s">
        <v>475</v>
      </c>
      <c r="D72" s="124">
        <v>80</v>
      </c>
      <c r="E72" s="11" t="e">
        <f>ROUNDUP((+SUMIF(no!C:C,Tabla1[[#This Row],[MATERIALES]],no!E:E)),0)</f>
        <v>#REF!</v>
      </c>
      <c r="F72" s="423" t="e">
        <f>Tabla1[[#This Row],[PRECIO]]*Tabla1[[#This Row],[CANTIDAD]]</f>
        <v>#REF!</v>
      </c>
      <c r="I72" s="1093" t="s">
        <v>528</v>
      </c>
      <c r="J72" s="1092" t="s">
        <v>44</v>
      </c>
      <c r="K72" s="124">
        <v>150</v>
      </c>
      <c r="L72" s="11">
        <f>ROUNDUP((+SUMIF(no!C:C,Tabla2[MANO DE OBRA],no!E:E)),0)</f>
        <v>0</v>
      </c>
      <c r="M72" s="124">
        <f>Tabla2[[#This Row],[PRECIO]]*Tabla2[[#This Row],[CANTIDAD]]</f>
        <v>0</v>
      </c>
      <c r="P72" s="1095"/>
      <c r="Q72" s="1096"/>
    </row>
    <row r="73" spans="2:17" x14ac:dyDescent="0.25">
      <c r="B73" s="1099" t="s">
        <v>533</v>
      </c>
      <c r="C73" s="1094" t="s">
        <v>44</v>
      </c>
      <c r="D73" s="124">
        <v>20</v>
      </c>
      <c r="E73" s="11">
        <f>ROUNDUP((+SUMIF(no!C:C,Tabla1[[#This Row],[MATERIALES]],no!E:E)),0)</f>
        <v>0</v>
      </c>
      <c r="F73" s="423">
        <f>Tabla1[[#This Row],[PRECIO]]*Tabla1[[#This Row],[CANTIDAD]]</f>
        <v>0</v>
      </c>
      <c r="I73" s="1095" t="s">
        <v>530</v>
      </c>
      <c r="J73" s="1094" t="s">
        <v>360</v>
      </c>
      <c r="K73" s="124">
        <v>100</v>
      </c>
      <c r="L73" s="11">
        <f>ROUNDUP((+SUMIF(no!C:C,Tabla2[MANO DE OBRA],no!E:E)),0)</f>
        <v>0</v>
      </c>
      <c r="M73" s="124">
        <f>Tabla2[[#This Row],[PRECIO]]*Tabla2[[#This Row],[CANTIDAD]]</f>
        <v>0</v>
      </c>
      <c r="P73" s="1095"/>
      <c r="Q73" s="1096"/>
    </row>
    <row r="74" spans="2:17" x14ac:dyDescent="0.25">
      <c r="B74" s="1091" t="s">
        <v>785</v>
      </c>
      <c r="C74" s="1092" t="s">
        <v>44</v>
      </c>
      <c r="D74" s="124">
        <v>150</v>
      </c>
      <c r="E74" s="11">
        <f>ROUNDUP((+SUMIF(no!C:C,Tabla1[[#This Row],[MATERIALES]],no!E:E)),0)</f>
        <v>10</v>
      </c>
      <c r="F74" s="423">
        <f>Tabla1[[#This Row],[PRECIO]]*Tabla1[[#This Row],[CANTIDAD]]</f>
        <v>1500</v>
      </c>
      <c r="I74" s="1093" t="s">
        <v>532</v>
      </c>
      <c r="J74" s="1092" t="s">
        <v>44</v>
      </c>
      <c r="K74" s="124">
        <v>150</v>
      </c>
      <c r="L74" s="11">
        <f>ROUNDUP((+SUMIF(no!C:C,Tabla2[MANO DE OBRA],no!E:E)),0)</f>
        <v>0</v>
      </c>
      <c r="M74" s="124">
        <f>Tabla2[[#This Row],[PRECIO]]*Tabla2[[#This Row],[CANTIDAD]]</f>
        <v>0</v>
      </c>
      <c r="P74" s="1095"/>
      <c r="Q74" s="1096"/>
    </row>
    <row r="75" spans="2:17" x14ac:dyDescent="0.25">
      <c r="B75" s="1091" t="s">
        <v>535</v>
      </c>
      <c r="C75" s="1092" t="s">
        <v>44</v>
      </c>
      <c r="D75" s="124">
        <v>2000</v>
      </c>
      <c r="E75" s="11">
        <f>ROUNDUP((+SUMIF(no!C:C,Tabla1[[#This Row],[MATERIALES]],no!E:E)),0)</f>
        <v>0</v>
      </c>
      <c r="F75" s="423">
        <f>Tabla1[[#This Row],[PRECIO]]*Tabla1[[#This Row],[CANTIDAD]]</f>
        <v>0</v>
      </c>
      <c r="I75" s="1102" t="s">
        <v>534</v>
      </c>
      <c r="J75" s="1094" t="s">
        <v>44</v>
      </c>
      <c r="K75" s="423">
        <v>2000</v>
      </c>
      <c r="L75" s="11">
        <f>ROUNDUP((+SUMIF(no!C:C,Tabla2[MANO DE OBRA],no!E:E)),0)</f>
        <v>0</v>
      </c>
      <c r="M75" s="423">
        <f>Tabla2[[#This Row],[PRECIO]]*Tabla2[[#This Row],[CANTIDAD]]</f>
        <v>0</v>
      </c>
      <c r="P75" s="1095"/>
      <c r="Q75" s="1096"/>
    </row>
    <row r="76" spans="2:17" x14ac:dyDescent="0.25">
      <c r="B76" s="1091" t="s">
        <v>789</v>
      </c>
      <c r="C76" s="1092" t="s">
        <v>44</v>
      </c>
      <c r="D76" s="124">
        <v>300</v>
      </c>
      <c r="E76" s="11" t="e">
        <f>ROUNDUP((+SUMIF(no!C:C,Tabla1[[#This Row],[MATERIALES]],no!E:E)),0)</f>
        <v>#REF!</v>
      </c>
      <c r="F76" s="423" t="e">
        <f>Tabla1[[#This Row],[PRECIO]]*Tabla1[[#This Row],[CANTIDAD]]</f>
        <v>#REF!</v>
      </c>
      <c r="I76" s="1103" t="s">
        <v>536</v>
      </c>
      <c r="J76" s="1094" t="s">
        <v>44</v>
      </c>
      <c r="K76" s="124">
        <v>500</v>
      </c>
      <c r="L76" s="11">
        <f>ROUNDUP((+SUMIF(no!C:C,Tabla2[MANO DE OBRA],no!E:E)),0)</f>
        <v>0</v>
      </c>
      <c r="M76" s="124">
        <f>Tabla2[[#This Row],[PRECIO]]*Tabla2[[#This Row],[CANTIDAD]]</f>
        <v>0</v>
      </c>
      <c r="P76" s="1095"/>
      <c r="Q76" s="1096"/>
    </row>
    <row r="77" spans="2:17" x14ac:dyDescent="0.25">
      <c r="B77" s="1099" t="s">
        <v>537</v>
      </c>
      <c r="C77" s="1094" t="s">
        <v>44</v>
      </c>
      <c r="D77" s="124">
        <v>185</v>
      </c>
      <c r="E77" s="11">
        <f>ROUNDUP((+SUMIF(no!C:C,Tabla1[[#This Row],[MATERIALES]],no!E:E)),0)</f>
        <v>0</v>
      </c>
      <c r="F77" s="423">
        <f>Tabla1[[#This Row],[PRECIO]]*Tabla1[[#This Row],[CANTIDAD]]</f>
        <v>0</v>
      </c>
      <c r="I77" s="1114" t="s">
        <v>774</v>
      </c>
      <c r="J77" s="1110" t="s">
        <v>43</v>
      </c>
      <c r="K77" s="1111">
        <v>42</v>
      </c>
      <c r="L77" s="1112">
        <f>ROUNDUP((+SUMIF(no!C:C,Tabla2[MANO DE OBRA],no!E:E)),0)</f>
        <v>8</v>
      </c>
      <c r="M77" s="1111">
        <f>Tabla2[[#This Row],[PRECIO]]*Tabla2[[#This Row],[CANTIDAD]]</f>
        <v>336</v>
      </c>
      <c r="P77" s="1095"/>
      <c r="Q77" s="1096"/>
    </row>
    <row r="78" spans="2:17" x14ac:dyDescent="0.25">
      <c r="B78" s="1099" t="s">
        <v>539</v>
      </c>
      <c r="C78" s="1094" t="s">
        <v>44</v>
      </c>
      <c r="D78" s="124">
        <v>800</v>
      </c>
      <c r="E78" s="11">
        <f>ROUNDUP((+SUMIF(no!C:C,Tabla1[[#This Row],[MATERIALES]],no!E:E)),0)</f>
        <v>0</v>
      </c>
      <c r="F78" s="423">
        <f>Tabla1[[#This Row],[PRECIO]]*Tabla1[[#This Row],[CANTIDAD]]</f>
        <v>0</v>
      </c>
      <c r="I78" s="1095" t="s">
        <v>538</v>
      </c>
      <c r="J78" s="1094" t="s">
        <v>44</v>
      </c>
      <c r="K78" s="124">
        <v>250</v>
      </c>
      <c r="L78" s="11">
        <f>ROUNDUP((+SUMIF(no!C:C,Tabla2[MANO DE OBRA],no!E:E)),0)</f>
        <v>0</v>
      </c>
      <c r="M78" s="124">
        <f>Tabla2[[#This Row],[PRECIO]]*Tabla2[[#This Row],[CANTIDAD]]</f>
        <v>0</v>
      </c>
      <c r="P78" s="1095"/>
      <c r="Q78" s="1096"/>
    </row>
    <row r="79" spans="2:17" x14ac:dyDescent="0.25">
      <c r="B79" s="1099" t="s">
        <v>541</v>
      </c>
      <c r="C79" s="1094" t="s">
        <v>44</v>
      </c>
      <c r="D79" s="124">
        <v>100</v>
      </c>
      <c r="E79" s="11">
        <f>ROUNDUP((+SUMIF(no!C:C,Tabla1[[#This Row],[MATERIALES]],no!E:E)),0)</f>
        <v>0</v>
      </c>
      <c r="F79" s="423">
        <f>Tabla1[[#This Row],[PRECIO]]*Tabla1[[#This Row],[CANTIDAD]]</f>
        <v>0</v>
      </c>
      <c r="I79" s="1093" t="s">
        <v>540</v>
      </c>
      <c r="J79" s="1092" t="s">
        <v>43</v>
      </c>
      <c r="K79" s="124">
        <v>150</v>
      </c>
      <c r="L79" s="11">
        <f>ROUNDUP((+SUMIF(no!C:C,Tabla2[MANO DE OBRA],no!E:E)),0)</f>
        <v>0</v>
      </c>
      <c r="M79" s="124">
        <f>Tabla2[[#This Row],[PRECIO]]*Tabla2[[#This Row],[CANTIDAD]]</f>
        <v>0</v>
      </c>
      <c r="P79" s="1095"/>
      <c r="Q79" s="1096"/>
    </row>
    <row r="80" spans="2:17" ht="28.5" x14ac:dyDescent="0.25">
      <c r="B80" s="1099" t="s">
        <v>543</v>
      </c>
      <c r="C80" s="1094" t="s">
        <v>360</v>
      </c>
      <c r="D80" s="124">
        <v>100</v>
      </c>
      <c r="E80" s="11">
        <f>ROUNDUP((+SUMIF(no!C:C,Tabla1[[#This Row],[MATERIALES]],no!E:E)),0)</f>
        <v>0</v>
      </c>
      <c r="F80" s="423">
        <f>Tabla1[[#This Row],[PRECIO]]*Tabla1[[#This Row],[CANTIDAD]]</f>
        <v>0</v>
      </c>
      <c r="I80" s="1095" t="s">
        <v>542</v>
      </c>
      <c r="J80" s="1094" t="s">
        <v>44</v>
      </c>
      <c r="K80" s="124">
        <v>50</v>
      </c>
      <c r="L80" s="11">
        <f>ROUNDUP((+SUMIF(no!C:C,Tabla2[MANO DE OBRA],no!E:E)),0)</f>
        <v>0</v>
      </c>
      <c r="M80" s="124">
        <f>Tabla2[[#This Row],[PRECIO]]*Tabla2[[#This Row],[CANTIDAD]]</f>
        <v>0</v>
      </c>
      <c r="P80" s="1095"/>
      <c r="Q80" s="1096"/>
    </row>
    <row r="81" spans="2:17" x14ac:dyDescent="0.25">
      <c r="B81" s="1099" t="s">
        <v>545</v>
      </c>
      <c r="C81" s="1094" t="s">
        <v>44</v>
      </c>
      <c r="D81" s="124">
        <v>50</v>
      </c>
      <c r="E81" s="11">
        <f>ROUNDUP((+SUMIF(no!C:C,Tabla1[[#This Row],[MATERIALES]],no!E:E)),0)</f>
        <v>0</v>
      </c>
      <c r="F81" s="423">
        <f>Tabla1[[#This Row],[PRECIO]]*Tabla1[[#This Row],[CANTIDAD]]</f>
        <v>0</v>
      </c>
      <c r="I81" s="1095" t="s">
        <v>544</v>
      </c>
      <c r="J81" s="1094" t="s">
        <v>44</v>
      </c>
      <c r="K81" s="124">
        <v>50</v>
      </c>
      <c r="L81" s="11">
        <f>ROUNDUP((+SUMIF(no!C:C,Tabla2[MANO DE OBRA],no!E:E)),0)</f>
        <v>0</v>
      </c>
      <c r="M81" s="124">
        <f>Tabla2[[#This Row],[PRECIO]]*Tabla2[[#This Row],[CANTIDAD]]</f>
        <v>0</v>
      </c>
      <c r="P81" s="1095"/>
      <c r="Q81" s="1096"/>
    </row>
    <row r="82" spans="2:17" x14ac:dyDescent="0.25">
      <c r="B82" s="1091" t="s">
        <v>547</v>
      </c>
      <c r="C82" s="1092" t="s">
        <v>444</v>
      </c>
      <c r="D82" s="124">
        <v>5</v>
      </c>
      <c r="E82" s="11">
        <f>ROUNDUP((+SUMIF(no!C:C,Tabla1[[#This Row],[MATERIALES]],no!E:E)),0)</f>
        <v>0</v>
      </c>
      <c r="F82" s="423">
        <f>Tabla1[[#This Row],[PRECIO]]*Tabla1[[#This Row],[CANTIDAD]]</f>
        <v>0</v>
      </c>
      <c r="I82" s="1095" t="s">
        <v>546</v>
      </c>
      <c r="J82" s="1094" t="s">
        <v>44</v>
      </c>
      <c r="K82" s="124">
        <v>50</v>
      </c>
      <c r="L82" s="11">
        <f>ROUNDUP((+SUMIF(no!C:C,Tabla2[MANO DE OBRA],no!E:E)),0)</f>
        <v>0</v>
      </c>
      <c r="M82" s="124">
        <f>Tabla2[[#This Row],[PRECIO]]*Tabla2[[#This Row],[CANTIDAD]]</f>
        <v>0</v>
      </c>
      <c r="P82" s="1095"/>
      <c r="Q82" s="1096"/>
    </row>
    <row r="83" spans="2:17" x14ac:dyDescent="0.25">
      <c r="B83" s="1099" t="s">
        <v>549</v>
      </c>
      <c r="C83" s="1094" t="s">
        <v>444</v>
      </c>
      <c r="D83" s="124">
        <v>10</v>
      </c>
      <c r="E83" s="11">
        <f>ROUNDUP((+SUMIF(no!C:C,Tabla1[[#This Row],[MATERIALES]],no!E:E)),0)</f>
        <v>58</v>
      </c>
      <c r="F83" s="423">
        <f>Tabla1[[#This Row],[PRECIO]]*Tabla1[[#This Row],[CANTIDAD]]</f>
        <v>580</v>
      </c>
      <c r="I83" s="1093" t="s">
        <v>548</v>
      </c>
      <c r="J83" s="1092" t="s">
        <v>44</v>
      </c>
      <c r="K83" s="124">
        <v>50</v>
      </c>
      <c r="L83" s="11">
        <f>ROUNDUP((+SUMIF(no!C:C,Tabla2[MANO DE OBRA],no!E:E)),0)</f>
        <v>0</v>
      </c>
      <c r="M83" s="124">
        <f>Tabla2[[#This Row],[PRECIO]]*Tabla2[[#This Row],[CANTIDAD]]</f>
        <v>0</v>
      </c>
      <c r="P83" s="1095"/>
      <c r="Q83" s="1096"/>
    </row>
    <row r="84" spans="2:17" x14ac:dyDescent="0.25">
      <c r="B84" s="1099" t="s">
        <v>551</v>
      </c>
      <c r="C84" s="1092" t="s">
        <v>44</v>
      </c>
      <c r="D84" s="124">
        <v>15</v>
      </c>
      <c r="E84" s="11">
        <f>ROUNDUP((+SUMIF(no!C:C,Tabla1[[#This Row],[MATERIALES]],no!E:E)),0)</f>
        <v>0</v>
      </c>
      <c r="F84" s="423">
        <f>Tabla1[[#This Row],[PRECIO]]*Tabla1[[#This Row],[CANTIDAD]]</f>
        <v>0</v>
      </c>
      <c r="I84" s="1114" t="s">
        <v>772</v>
      </c>
      <c r="J84" s="1110" t="s">
        <v>44</v>
      </c>
      <c r="K84" s="1111">
        <v>24</v>
      </c>
      <c r="L84" s="1112">
        <f>ROUNDUP((+SUMIF(no!C:C,Tabla2[MANO DE OBRA],no!E:E)),0)</f>
        <v>30</v>
      </c>
      <c r="M84" s="1111">
        <f>Tabla2[[#This Row],[PRECIO]]*Tabla2[[#This Row],[CANTIDAD]]</f>
        <v>720</v>
      </c>
      <c r="P84" s="1095"/>
      <c r="Q84" s="1096"/>
    </row>
    <row r="85" spans="2:17" x14ac:dyDescent="0.25">
      <c r="B85" s="1099" t="s">
        <v>553</v>
      </c>
      <c r="C85" s="1094" t="s">
        <v>44</v>
      </c>
      <c r="D85" s="124">
        <v>10</v>
      </c>
      <c r="E85" s="11">
        <f>ROUNDUP((+SUMIF(no!C:C,Tabla1[[#This Row],[MATERIALES]],no!E:E)),0)</f>
        <v>0</v>
      </c>
      <c r="F85" s="423">
        <f>Tabla1[[#This Row],[PRECIO]]*Tabla1[[#This Row],[CANTIDAD]]</f>
        <v>0</v>
      </c>
      <c r="I85" s="1095" t="s">
        <v>550</v>
      </c>
      <c r="J85" s="1094" t="s">
        <v>44</v>
      </c>
      <c r="K85" s="124">
        <v>50</v>
      </c>
      <c r="L85" s="11">
        <f>ROUNDUP((+SUMIF(no!C:C,Tabla2[MANO DE OBRA],no!E:E)),0)</f>
        <v>0</v>
      </c>
      <c r="M85" s="124">
        <f>Tabla2[[#This Row],[PRECIO]]*Tabla2[[#This Row],[CANTIDAD]]</f>
        <v>0</v>
      </c>
      <c r="P85" s="1095"/>
      <c r="Q85" s="1096"/>
    </row>
    <row r="86" spans="2:17" x14ac:dyDescent="0.25">
      <c r="B86" s="1099" t="s">
        <v>555</v>
      </c>
      <c r="C86" s="1094" t="s">
        <v>44</v>
      </c>
      <c r="D86" s="124">
        <v>75</v>
      </c>
      <c r="E86" s="11">
        <f>ROUNDUP((+SUMIF(no!C:C,Tabla1[[#This Row],[MATERIALES]],no!E:E)),0)</f>
        <v>0</v>
      </c>
      <c r="F86" s="423">
        <f>Tabla1[[#This Row],[PRECIO]]*Tabla1[[#This Row],[CANTIDAD]]</f>
        <v>0</v>
      </c>
      <c r="I86" s="1093" t="s">
        <v>552</v>
      </c>
      <c r="J86" s="1092" t="s">
        <v>44</v>
      </c>
      <c r="K86" s="124">
        <v>100</v>
      </c>
      <c r="L86" s="11">
        <f>ROUNDUP((+SUMIF(no!C:C,Tabla2[MANO DE OBRA],no!E:E)),0)</f>
        <v>0</v>
      </c>
      <c r="M86" s="124">
        <f>Tabla2[[#This Row],[PRECIO]]*Tabla2[[#This Row],[CANTIDAD]]</f>
        <v>0</v>
      </c>
      <c r="P86" s="1095"/>
      <c r="Q86" s="1096"/>
    </row>
    <row r="87" spans="2:17" x14ac:dyDescent="0.25">
      <c r="B87" s="1099" t="s">
        <v>557</v>
      </c>
      <c r="C87" s="1094" t="s">
        <v>44</v>
      </c>
      <c r="D87" s="124">
        <v>5</v>
      </c>
      <c r="E87" s="11">
        <f>ROUNDUP((+SUMIF(no!C:C,Tabla1[[#This Row],[MATERIALES]],no!E:E)),0)</f>
        <v>0</v>
      </c>
      <c r="F87" s="423">
        <f>Tabla1[[#This Row],[PRECIO]]*Tabla1[[#This Row],[CANTIDAD]]</f>
        <v>0</v>
      </c>
      <c r="I87" s="1095" t="s">
        <v>554</v>
      </c>
      <c r="J87" s="1094" t="s">
        <v>44</v>
      </c>
      <c r="K87" s="124">
        <v>50</v>
      </c>
      <c r="L87" s="11">
        <f>ROUNDUP((+SUMIF(no!C:C,Tabla2[MANO DE OBRA],no!E:E)),0)</f>
        <v>0</v>
      </c>
      <c r="M87" s="124">
        <f>Tabla2[[#This Row],[PRECIO]]*Tabla2[[#This Row],[CANTIDAD]]</f>
        <v>0</v>
      </c>
      <c r="P87" s="1095"/>
      <c r="Q87" s="1096"/>
    </row>
    <row r="88" spans="2:17" x14ac:dyDescent="0.25">
      <c r="B88" s="1099" t="s">
        <v>559</v>
      </c>
      <c r="C88" s="1094" t="s">
        <v>44</v>
      </c>
      <c r="D88" s="124">
        <v>5</v>
      </c>
      <c r="E88" s="11">
        <f>ROUNDUP((+SUMIF(no!C:C,Tabla1[[#This Row],[MATERIALES]],no!E:E)),0)</f>
        <v>0</v>
      </c>
      <c r="F88" s="423">
        <f>Tabla1[[#This Row],[PRECIO]]*Tabla1[[#This Row],[CANTIDAD]]</f>
        <v>0</v>
      </c>
      <c r="I88" s="1099" t="s">
        <v>556</v>
      </c>
      <c r="J88" s="1094" t="s">
        <v>360</v>
      </c>
      <c r="K88" s="124">
        <v>100</v>
      </c>
      <c r="L88" s="11">
        <f>ROUNDUP((+SUMIF(no!C:C,Tabla2[MANO DE OBRA],no!E:E)),0)</f>
        <v>0</v>
      </c>
      <c r="M88" s="124">
        <f>Tabla2[[#This Row],[PRECIO]]*Tabla2[[#This Row],[CANTIDAD]]</f>
        <v>0</v>
      </c>
      <c r="P88" s="1095"/>
      <c r="Q88" s="1096"/>
    </row>
    <row r="89" spans="2:17" x14ac:dyDescent="0.25">
      <c r="B89" s="1099" t="s">
        <v>561</v>
      </c>
      <c r="C89" s="1094" t="s">
        <v>44</v>
      </c>
      <c r="D89" s="124">
        <v>5</v>
      </c>
      <c r="E89" s="11">
        <f>ROUNDUP((+SUMIF(no!C:C,Tabla1[[#This Row],[MATERIALES]],no!E:E)),0)</f>
        <v>0</v>
      </c>
      <c r="F89" s="423">
        <f>Tabla1[[#This Row],[PRECIO]]*Tabla1[[#This Row],[CANTIDAD]]</f>
        <v>0</v>
      </c>
      <c r="I89" s="1095" t="s">
        <v>558</v>
      </c>
      <c r="J89" s="1094" t="s">
        <v>44</v>
      </c>
      <c r="K89" s="124">
        <v>100</v>
      </c>
      <c r="L89" s="11">
        <f>ROUNDUP((+SUMIF(no!C:C,Tabla2[MANO DE OBRA],no!E:E)),0)</f>
        <v>0</v>
      </c>
      <c r="M89" s="124">
        <f>Tabla2[[#This Row],[PRECIO]]*Tabla2[[#This Row],[CANTIDAD]]</f>
        <v>0</v>
      </c>
      <c r="P89" s="1095"/>
      <c r="Q89" s="1096"/>
    </row>
    <row r="90" spans="2:17" x14ac:dyDescent="0.25">
      <c r="B90" s="1099" t="s">
        <v>563</v>
      </c>
      <c r="C90" s="1094" t="s">
        <v>44</v>
      </c>
      <c r="D90" s="124">
        <v>5</v>
      </c>
      <c r="E90" s="11">
        <f>ROUNDUP((+SUMIF(no!C:C,Tabla1[[#This Row],[MATERIALES]],no!E:E)),0)</f>
        <v>0</v>
      </c>
      <c r="F90" s="423">
        <f>Tabla1[[#This Row],[PRECIO]]*Tabla1[[#This Row],[CANTIDAD]]</f>
        <v>0</v>
      </c>
      <c r="I90" s="1095" t="s">
        <v>560</v>
      </c>
      <c r="J90" s="1094" t="s">
        <v>44</v>
      </c>
      <c r="K90" s="124">
        <v>1000</v>
      </c>
      <c r="L90" s="11">
        <f>ROUNDUP((+SUMIF(no!C:C,Tabla2[MANO DE OBRA],no!E:E)),0)</f>
        <v>0</v>
      </c>
      <c r="M90" s="124">
        <f>Tabla2[[#This Row],[PRECIO]]*Tabla2[[#This Row],[CANTIDAD]]</f>
        <v>0</v>
      </c>
      <c r="P90" s="1095"/>
      <c r="Q90" s="1096"/>
    </row>
    <row r="91" spans="2:17" x14ac:dyDescent="0.25">
      <c r="B91" s="1099" t="s">
        <v>565</v>
      </c>
      <c r="C91" s="1094" t="s">
        <v>44</v>
      </c>
      <c r="D91" s="124">
        <v>10</v>
      </c>
      <c r="E91" s="11">
        <f>ROUNDUP((+SUMIF(no!C:C,Tabla1[[#This Row],[MATERIALES]],no!E:E)),0)</f>
        <v>0</v>
      </c>
      <c r="F91" s="423">
        <f>Tabla1[[#This Row],[PRECIO]]*Tabla1[[#This Row],[CANTIDAD]]</f>
        <v>0</v>
      </c>
      <c r="I91" s="1093" t="s">
        <v>562</v>
      </c>
      <c r="J91" s="1092" t="s">
        <v>44</v>
      </c>
      <c r="K91" s="124">
        <v>100</v>
      </c>
      <c r="L91" s="11">
        <f>ROUNDUP((+SUMIF(no!C:C,Tabla2[MANO DE OBRA],no!E:E)),0)</f>
        <v>0</v>
      </c>
      <c r="M91" s="124">
        <f>Tabla2[[#This Row],[PRECIO]]*Tabla2[[#This Row],[CANTIDAD]]</f>
        <v>0</v>
      </c>
      <c r="P91" s="1095"/>
      <c r="Q91" s="1096"/>
    </row>
    <row r="92" spans="2:17" x14ac:dyDescent="0.25">
      <c r="B92" s="1099" t="s">
        <v>567</v>
      </c>
      <c r="C92" s="1094" t="s">
        <v>44</v>
      </c>
      <c r="D92" s="124">
        <v>15</v>
      </c>
      <c r="E92" s="11">
        <f>ROUNDUP((+SUMIF(no!C:C,Tabla1[[#This Row],[MATERIALES]],no!E:E)),0)</f>
        <v>0</v>
      </c>
      <c r="F92" s="423">
        <f>Tabla1[[#This Row],[PRECIO]]*Tabla1[[#This Row],[CANTIDAD]]</f>
        <v>0</v>
      </c>
      <c r="I92" s="1095" t="s">
        <v>564</v>
      </c>
      <c r="J92" s="1094" t="s">
        <v>44</v>
      </c>
      <c r="K92" s="124">
        <v>500</v>
      </c>
      <c r="L92" s="11">
        <f>ROUNDUP((+SUMIF(no!C:C,Tabla2[MANO DE OBRA],no!E:E)),0)</f>
        <v>0</v>
      </c>
      <c r="M92" s="124">
        <f>Tabla2[[#This Row],[PRECIO]]*Tabla2[[#This Row],[CANTIDAD]]</f>
        <v>0</v>
      </c>
      <c r="P92" s="1095"/>
      <c r="Q92" s="1096"/>
    </row>
    <row r="93" spans="2:17" x14ac:dyDescent="0.25">
      <c r="B93" s="1099" t="s">
        <v>569</v>
      </c>
      <c r="C93" s="1094" t="s">
        <v>44</v>
      </c>
      <c r="D93" s="124">
        <v>300</v>
      </c>
      <c r="E93" s="11">
        <f>ROUNDUP((+SUMIF(no!C:C,Tabla1[[#This Row],[MATERIALES]],no!E:E)),0)</f>
        <v>0</v>
      </c>
      <c r="F93" s="423">
        <f>Tabla1[[#This Row],[PRECIO]]*Tabla1[[#This Row],[CANTIDAD]]</f>
        <v>0</v>
      </c>
      <c r="I93" s="1093" t="s">
        <v>566</v>
      </c>
      <c r="J93" s="1092" t="s">
        <v>44</v>
      </c>
      <c r="K93" s="124">
        <v>125</v>
      </c>
      <c r="L93" s="11">
        <f>ROUNDUP((+SUMIF(no!C:C,Tabla2[MANO DE OBRA],no!E:E)),0)</f>
        <v>0</v>
      </c>
      <c r="M93" s="124">
        <f>Tabla2[[#This Row],[PRECIO]]*Tabla2[[#This Row],[CANTIDAD]]</f>
        <v>0</v>
      </c>
      <c r="P93" s="1095"/>
      <c r="Q93" s="1096"/>
    </row>
    <row r="94" spans="2:17" x14ac:dyDescent="0.25">
      <c r="B94" s="1099" t="s">
        <v>571</v>
      </c>
      <c r="C94" s="1094" t="s">
        <v>44</v>
      </c>
      <c r="D94" s="124">
        <v>50</v>
      </c>
      <c r="E94" s="11">
        <f>ROUNDUP((+SUMIF(no!C:C,Tabla1[[#This Row],[MATERIALES]],no!E:E)),0)</f>
        <v>0</v>
      </c>
      <c r="F94" s="423">
        <f>Tabla1[[#This Row],[PRECIO]]*Tabla1[[#This Row],[CANTIDAD]]</f>
        <v>0</v>
      </c>
      <c r="I94" s="1093" t="s">
        <v>568</v>
      </c>
      <c r="J94" s="1092" t="s">
        <v>43</v>
      </c>
      <c r="K94" s="124">
        <v>100</v>
      </c>
      <c r="L94" s="11">
        <f>ROUNDUP((+SUMIF(no!C:C,Tabla2[MANO DE OBRA],no!E:E)),0)</f>
        <v>0</v>
      </c>
      <c r="M94" s="124">
        <f>Tabla2[[#This Row],[PRECIO]]*Tabla2[[#This Row],[CANTIDAD]]</f>
        <v>0</v>
      </c>
      <c r="P94" s="1095"/>
      <c r="Q94" s="1096"/>
    </row>
    <row r="95" spans="2:17" x14ac:dyDescent="0.25">
      <c r="B95" s="1099" t="s">
        <v>573</v>
      </c>
      <c r="C95" s="1094" t="s">
        <v>44</v>
      </c>
      <c r="D95" s="124">
        <v>250</v>
      </c>
      <c r="E95" s="11">
        <f>ROUNDUP((+SUMIF(no!C:C,Tabla1[[#This Row],[MATERIALES]],no!E:E)),0)</f>
        <v>0</v>
      </c>
      <c r="F95" s="423">
        <f>Tabla1[[#This Row],[PRECIO]]*Tabla1[[#This Row],[CANTIDAD]]</f>
        <v>0</v>
      </c>
      <c r="I95" s="1095" t="s">
        <v>570</v>
      </c>
      <c r="J95" s="1094" t="s">
        <v>44</v>
      </c>
      <c r="K95" s="124">
        <v>100</v>
      </c>
      <c r="L95" s="11">
        <f>ROUNDUP((+SUMIF(no!C:C,Tabla2[MANO DE OBRA],no!E:E)),0)</f>
        <v>0</v>
      </c>
      <c r="M95" s="124">
        <f>Tabla2[[#This Row],[PRECIO]]*Tabla2[[#This Row],[CANTIDAD]]</f>
        <v>0</v>
      </c>
      <c r="P95" s="1095"/>
      <c r="Q95" s="1096"/>
    </row>
    <row r="96" spans="2:17" x14ac:dyDescent="0.25">
      <c r="B96" s="1099" t="s">
        <v>575</v>
      </c>
      <c r="C96" s="1094" t="s">
        <v>44</v>
      </c>
      <c r="D96" s="124">
        <v>300</v>
      </c>
      <c r="E96" s="11">
        <f>ROUNDUP((+SUMIF(no!C:C,Tabla1[[#This Row],[MATERIALES]],no!E:E)),0)</f>
        <v>0</v>
      </c>
      <c r="F96" s="423">
        <f>Tabla1[[#This Row],[PRECIO]]*Tabla1[[#This Row],[CANTIDAD]]</f>
        <v>0</v>
      </c>
      <c r="I96" s="1093" t="s">
        <v>572</v>
      </c>
      <c r="J96" s="1094" t="s">
        <v>360</v>
      </c>
      <c r="K96" s="124">
        <v>180</v>
      </c>
      <c r="L96" s="11">
        <f>ROUNDUP((+SUMIF(no!C:C,Tabla2[MANO DE OBRA],no!E:E)),0)</f>
        <v>0</v>
      </c>
      <c r="M96" s="124">
        <f>Tabla2[[#This Row],[PRECIO]]*Tabla2[[#This Row],[CANTIDAD]]</f>
        <v>0</v>
      </c>
      <c r="P96" s="1095"/>
      <c r="Q96" s="1096"/>
    </row>
    <row r="97" spans="2:20" x14ac:dyDescent="0.25">
      <c r="B97" s="1099" t="s">
        <v>577</v>
      </c>
      <c r="C97" s="1094" t="s">
        <v>44</v>
      </c>
      <c r="D97" s="124">
        <v>300</v>
      </c>
      <c r="E97" s="11">
        <f>ROUNDUP((+SUMIF(no!C:C,Tabla1[[#This Row],[MATERIALES]],no!E:E)),0)</f>
        <v>0</v>
      </c>
      <c r="F97" s="423">
        <f>Tabla1[[#This Row],[PRECIO]]*Tabla1[[#This Row],[CANTIDAD]]</f>
        <v>0</v>
      </c>
      <c r="I97" s="1095" t="s">
        <v>574</v>
      </c>
      <c r="J97" s="1094" t="s">
        <v>44</v>
      </c>
      <c r="K97" s="124">
        <v>300</v>
      </c>
      <c r="L97" s="11">
        <f>ROUNDUP((+SUMIF(no!C:C,Tabla2[MANO DE OBRA],no!E:E)),0)</f>
        <v>0</v>
      </c>
      <c r="M97" s="124">
        <f>Tabla2[[#This Row],[PRECIO]]*Tabla2[[#This Row],[CANTIDAD]]</f>
        <v>0</v>
      </c>
      <c r="P97" s="1095"/>
      <c r="Q97" s="1096"/>
    </row>
    <row r="98" spans="2:20" x14ac:dyDescent="0.25">
      <c r="B98" s="1099" t="s">
        <v>579</v>
      </c>
      <c r="C98" s="1094" t="s">
        <v>44</v>
      </c>
      <c r="D98" s="124">
        <v>350</v>
      </c>
      <c r="E98" s="11">
        <f>ROUNDUP((+SUMIF(no!C:C,Tabla1[[#This Row],[MATERIALES]],no!E:E)),0)</f>
        <v>0</v>
      </c>
      <c r="F98" s="423">
        <f>Tabla1[[#This Row],[PRECIO]]*Tabla1[[#This Row],[CANTIDAD]]</f>
        <v>0</v>
      </c>
      <c r="I98" s="1102" t="s">
        <v>576</v>
      </c>
      <c r="J98" s="1094" t="s">
        <v>44</v>
      </c>
      <c r="K98" s="423">
        <v>498.6</v>
      </c>
      <c r="L98" s="11">
        <f>ROUNDUP((+SUMIF(no!C:C,Tabla2[MANO DE OBRA],no!E:E)),0)</f>
        <v>0</v>
      </c>
      <c r="M98" s="423">
        <f>Tabla2[[#This Row],[PRECIO]]*Tabla2[[#This Row],[CANTIDAD]]</f>
        <v>0</v>
      </c>
      <c r="P98" s="1095"/>
      <c r="Q98" s="1096"/>
    </row>
    <row r="99" spans="2:20" x14ac:dyDescent="0.25">
      <c r="B99" s="1099" t="s">
        <v>581</v>
      </c>
      <c r="C99" s="1094" t="s">
        <v>441</v>
      </c>
      <c r="D99" s="124">
        <v>25</v>
      </c>
      <c r="E99" s="11">
        <f>ROUNDUP((+SUMIF(no!C:C,Tabla1[[#This Row],[MATERIALES]],no!E:E)),0)</f>
        <v>0</v>
      </c>
      <c r="F99" s="423">
        <f>Tabla1[[#This Row],[PRECIO]]*Tabla1[[#This Row],[CANTIDAD]]</f>
        <v>0</v>
      </c>
      <c r="I99" s="1095" t="s">
        <v>578</v>
      </c>
      <c r="J99" s="1094" t="s">
        <v>44</v>
      </c>
      <c r="K99" s="124">
        <v>100</v>
      </c>
      <c r="L99" s="11">
        <f>ROUNDUP((+SUMIF(no!C:C,Tabla2[MANO DE OBRA],no!E:E)),0)</f>
        <v>0</v>
      </c>
      <c r="M99" s="124">
        <f>Tabla2[[#This Row],[PRECIO]]*Tabla2[[#This Row],[CANTIDAD]]</f>
        <v>0</v>
      </c>
      <c r="P99" s="1095"/>
      <c r="Q99" s="1096"/>
    </row>
    <row r="100" spans="2:20" x14ac:dyDescent="0.25">
      <c r="B100" s="1109" t="s">
        <v>765</v>
      </c>
      <c r="C100" s="1110" t="s">
        <v>44</v>
      </c>
      <c r="D100" s="1111">
        <v>35</v>
      </c>
      <c r="E100" s="1112" t="e">
        <f>ROUNDUP((+SUMIF(no!C:C,Tabla1[[#This Row],[MATERIALES]],no!E:E)),0)</f>
        <v>#REF!</v>
      </c>
      <c r="F100" s="1113" t="e">
        <f>Tabla1[[#This Row],[PRECIO]]*Tabla1[[#This Row],[CANTIDAD]]</f>
        <v>#REF!</v>
      </c>
      <c r="I100" s="1093" t="s">
        <v>580</v>
      </c>
      <c r="J100" s="1092" t="s">
        <v>43</v>
      </c>
      <c r="K100" s="124">
        <v>50</v>
      </c>
      <c r="L100" s="11">
        <f>ROUNDUP((+SUMIF(no!C:C,Tabla2[MANO DE OBRA],no!E:E)),0)</f>
        <v>0</v>
      </c>
      <c r="M100" s="124">
        <f>Tabla2[[#This Row],[PRECIO]]*Tabla2[[#This Row],[CANTIDAD]]</f>
        <v>0</v>
      </c>
      <c r="P100" s="1095"/>
      <c r="Q100" s="1096"/>
    </row>
    <row r="101" spans="2:20" x14ac:dyDescent="0.25">
      <c r="B101" s="1099" t="s">
        <v>583</v>
      </c>
      <c r="C101" s="1094" t="s">
        <v>44</v>
      </c>
      <c r="D101" s="124">
        <v>200</v>
      </c>
      <c r="E101" s="11">
        <f>ROUNDUP((+SUMIF(no!C:C,Tabla1[[#This Row],[MATERIALES]],no!E:E)),0)</f>
        <v>0</v>
      </c>
      <c r="F101" s="423">
        <f>Tabla1[[#This Row],[PRECIO]]*Tabla1[[#This Row],[CANTIDAD]]</f>
        <v>0</v>
      </c>
      <c r="I101" s="1093" t="s">
        <v>582</v>
      </c>
      <c r="J101" s="1092" t="s">
        <v>43</v>
      </c>
      <c r="K101" s="124">
        <v>50</v>
      </c>
      <c r="L101" s="11">
        <f>ROUNDUP((+SUMIF(no!C:C,Tabla2[MANO DE OBRA],no!E:E)),0)</f>
        <v>0</v>
      </c>
      <c r="M101" s="124">
        <f>Tabla2[[#This Row],[PRECIO]]*Tabla2[[#This Row],[CANTIDAD]]</f>
        <v>0</v>
      </c>
      <c r="P101" s="1095"/>
      <c r="Q101" s="1096"/>
    </row>
    <row r="102" spans="2:20" x14ac:dyDescent="0.25">
      <c r="B102" s="1099" t="s">
        <v>585</v>
      </c>
      <c r="C102" s="1094" t="s">
        <v>44</v>
      </c>
      <c r="D102" s="124">
        <v>500</v>
      </c>
      <c r="E102" s="11">
        <f>ROUNDUP((+SUMIF(no!C:C,Tabla1[[#This Row],[MATERIALES]],no!E:E)),0)</f>
        <v>0</v>
      </c>
      <c r="F102" s="423">
        <f>Tabla1[[#This Row],[PRECIO]]*Tabla1[[#This Row],[CANTIDAD]]</f>
        <v>0</v>
      </c>
      <c r="I102" s="1093" t="s">
        <v>584</v>
      </c>
      <c r="J102" s="1092" t="s">
        <v>43</v>
      </c>
      <c r="K102" s="124">
        <v>75</v>
      </c>
      <c r="L102" s="11">
        <f>ROUNDUP((+SUMIF(no!C:C,Tabla2[MANO DE OBRA],no!E:E)),0)</f>
        <v>0</v>
      </c>
      <c r="M102" s="124">
        <f>Tabla2[[#This Row],[PRECIO]]*Tabla2[[#This Row],[CANTIDAD]]</f>
        <v>0</v>
      </c>
      <c r="P102" s="1095"/>
      <c r="Q102" s="1096"/>
    </row>
    <row r="103" spans="2:20" x14ac:dyDescent="0.25">
      <c r="B103" s="1099" t="s">
        <v>587</v>
      </c>
      <c r="C103" s="1094" t="s">
        <v>44</v>
      </c>
      <c r="D103" s="124">
        <v>500</v>
      </c>
      <c r="E103" s="11">
        <f>ROUNDUP((+SUMIF(no!C:C,Tabla1[[#This Row],[MATERIALES]],no!E:E)),0)</f>
        <v>0</v>
      </c>
      <c r="F103" s="423">
        <f>Tabla1[[#This Row],[PRECIO]]*Tabla1[[#This Row],[CANTIDAD]]</f>
        <v>0</v>
      </c>
      <c r="I103" s="1093" t="s">
        <v>586</v>
      </c>
      <c r="J103" s="1092" t="s">
        <v>43</v>
      </c>
      <c r="K103" s="124">
        <v>60</v>
      </c>
      <c r="L103" s="11">
        <f>ROUNDUP((+SUMIF(no!C:C,Tabla2[MANO DE OBRA],no!E:E)),0)</f>
        <v>0</v>
      </c>
      <c r="M103" s="124">
        <f>Tabla2[[#This Row],[PRECIO]]*Tabla2[[#This Row],[CANTIDAD]]</f>
        <v>0</v>
      </c>
      <c r="P103" s="1095"/>
      <c r="Q103" s="1096"/>
    </row>
    <row r="104" spans="2:20" x14ac:dyDescent="0.25">
      <c r="B104" s="1099" t="s">
        <v>589</v>
      </c>
      <c r="C104" s="1094" t="s">
        <v>44</v>
      </c>
      <c r="D104" s="124">
        <v>750</v>
      </c>
      <c r="E104" s="11">
        <f>ROUNDUP((+SUMIF(no!C:C,Tabla1[[#This Row],[MATERIALES]],no!E:E)),0)</f>
        <v>0</v>
      </c>
      <c r="F104" s="423">
        <f>Tabla1[[#This Row],[PRECIO]]*Tabla1[[#This Row],[CANTIDAD]]</f>
        <v>0</v>
      </c>
      <c r="I104" s="1093" t="s">
        <v>588</v>
      </c>
      <c r="J104" s="1092" t="s">
        <v>43</v>
      </c>
      <c r="K104" s="124">
        <v>80</v>
      </c>
      <c r="L104" s="11">
        <f>ROUNDUP((+SUMIF(no!C:C,Tabla2[MANO DE OBRA],no!E:E)),0)</f>
        <v>0</v>
      </c>
      <c r="M104" s="124">
        <f>Tabla2[[#This Row],[PRECIO]]*Tabla2[[#This Row],[CANTIDAD]]</f>
        <v>0</v>
      </c>
      <c r="P104" s="1095"/>
      <c r="Q104" s="1096"/>
    </row>
    <row r="105" spans="2:20" x14ac:dyDescent="0.25">
      <c r="B105" s="1099" t="s">
        <v>591</v>
      </c>
      <c r="C105" s="1094" t="s">
        <v>444</v>
      </c>
      <c r="D105" s="124">
        <v>20</v>
      </c>
      <c r="E105" s="11">
        <f>ROUNDUP((+SUMIF(no!C:C,Tabla1[[#This Row],[MATERIALES]],no!E:E)),0)</f>
        <v>0</v>
      </c>
      <c r="F105" s="423">
        <f>Tabla1[[#This Row],[PRECIO]]*Tabla1[[#This Row],[CANTIDAD]]</f>
        <v>0</v>
      </c>
      <c r="I105" s="1093" t="s">
        <v>800</v>
      </c>
      <c r="J105" s="1092" t="s">
        <v>43</v>
      </c>
      <c r="K105" s="124">
        <v>80</v>
      </c>
      <c r="L105" s="11">
        <f>ROUNDUP((+SUMIF(no!C:C,Tabla2[MANO DE OBRA],no!E:E)),0)</f>
        <v>6</v>
      </c>
      <c r="M105" s="124">
        <f>Tabla2[[#This Row],[PRECIO]]*Tabla2[[#This Row],[CANTIDAD]]</f>
        <v>480</v>
      </c>
      <c r="P105" s="1095"/>
      <c r="Q105" s="1096"/>
    </row>
    <row r="106" spans="2:20" x14ac:dyDescent="0.25">
      <c r="B106" s="1109" t="s">
        <v>777</v>
      </c>
      <c r="C106" s="1110" t="s">
        <v>444</v>
      </c>
      <c r="D106" s="1111">
        <v>15</v>
      </c>
      <c r="E106" s="1112" t="e">
        <f>ROUNDUP((+SUMIF(no!C:C,Tabla1[[#This Row],[MATERIALES]],no!E:E)),0)</f>
        <v>#REF!</v>
      </c>
      <c r="F106" s="1113" t="e">
        <f>Tabla1[[#This Row],[PRECIO]]*Tabla1[[#This Row],[CANTIDAD]]</f>
        <v>#REF!</v>
      </c>
      <c r="I106" s="1095" t="s">
        <v>590</v>
      </c>
      <c r="J106" s="1094" t="s">
        <v>44</v>
      </c>
      <c r="K106" s="124">
        <v>150</v>
      </c>
      <c r="L106" s="11">
        <f>ROUNDUP((+SUMIF(no!C:C,Tabla2[MANO DE OBRA],no!E:E)),0)</f>
        <v>0</v>
      </c>
      <c r="M106" s="124">
        <f>Tabla2[[#This Row],[PRECIO]]*Tabla2[[#This Row],[CANTIDAD]]</f>
        <v>0</v>
      </c>
      <c r="P106" s="1095"/>
      <c r="Q106" s="1096"/>
    </row>
    <row r="107" spans="2:20" x14ac:dyDescent="0.25">
      <c r="B107" s="1099" t="s">
        <v>593</v>
      </c>
      <c r="C107" s="1094" t="s">
        <v>44</v>
      </c>
      <c r="D107" s="124">
        <v>500</v>
      </c>
      <c r="E107" s="11">
        <f>ROUNDUP((+SUMIF(no!C:C,Tabla1[[#This Row],[MATERIALES]],no!E:E)),0)</f>
        <v>0</v>
      </c>
      <c r="F107" s="423">
        <f>Tabla1[[#This Row],[PRECIO]]*Tabla1[[#This Row],[CANTIDAD]]</f>
        <v>0</v>
      </c>
      <c r="I107" s="1093" t="s">
        <v>592</v>
      </c>
      <c r="J107" s="1092" t="s">
        <v>44</v>
      </c>
      <c r="K107" s="124">
        <v>500</v>
      </c>
      <c r="L107" s="11">
        <f>ROUNDUP((+SUMIF(no!C:C,Tabla2[MANO DE OBRA],no!E:E)),0)</f>
        <v>0</v>
      </c>
      <c r="M107" s="124">
        <f>Tabla2[[#This Row],[PRECIO]]*Tabla2[[#This Row],[CANTIDAD]]</f>
        <v>0</v>
      </c>
      <c r="P107" s="1095"/>
      <c r="Q107" s="1096"/>
    </row>
    <row r="108" spans="2:20" x14ac:dyDescent="0.25">
      <c r="B108" s="1099" t="s">
        <v>595</v>
      </c>
      <c r="C108" s="1092" t="s">
        <v>44</v>
      </c>
      <c r="D108" s="124">
        <v>300</v>
      </c>
      <c r="E108" s="11">
        <f>ROUNDUP((+SUMIF(no!C:C,Tabla1[[#This Row],[MATERIALES]],no!E:E)),0)</f>
        <v>0</v>
      </c>
      <c r="F108" s="423">
        <f>Tabla1[[#This Row],[PRECIO]]*Tabla1[[#This Row],[CANTIDAD]]</f>
        <v>0</v>
      </c>
      <c r="I108" s="1114" t="s">
        <v>813</v>
      </c>
      <c r="J108" s="1110" t="s">
        <v>360</v>
      </c>
      <c r="K108" s="1111">
        <v>90</v>
      </c>
      <c r="L108" s="1112">
        <f>ROUNDUP((+SUMIF(no!C:C,Tabla2[MANO DE OBRA],no!E:E)),0)</f>
        <v>136</v>
      </c>
      <c r="M108" s="1111">
        <f>Tabla2[[#This Row],[PRECIO]]*Tabla2[[#This Row],[CANTIDAD]]</f>
        <v>12240</v>
      </c>
      <c r="P108" s="1095"/>
      <c r="Q108" s="1096"/>
    </row>
    <row r="109" spans="2:20" x14ac:dyDescent="0.25">
      <c r="B109" s="1099" t="s">
        <v>596</v>
      </c>
      <c r="C109" s="1094" t="s">
        <v>44</v>
      </c>
      <c r="D109" s="124">
        <v>450</v>
      </c>
      <c r="E109" s="11">
        <f>ROUNDUP((+SUMIF(no!C:C,Tabla1[[#This Row],[MATERIALES]],no!E:E)),0)</f>
        <v>0</v>
      </c>
      <c r="F109" s="423">
        <f>Tabla1[[#This Row],[PRECIO]]*Tabla1[[#This Row],[CANTIDAD]]</f>
        <v>0</v>
      </c>
      <c r="I109" s="1114" t="s">
        <v>766</v>
      </c>
      <c r="J109" s="1110" t="s">
        <v>43</v>
      </c>
      <c r="K109" s="1111">
        <v>5</v>
      </c>
      <c r="L109" s="1112">
        <f>ROUNDUP((+SUMIF(no!C:C,Tabla2[MANO DE OBRA],no!E:E)),0)</f>
        <v>19</v>
      </c>
      <c r="M109" s="1111">
        <f>Tabla2[[#This Row],[PRECIO]]*Tabla2[[#This Row],[CANTIDAD]]</f>
        <v>95</v>
      </c>
      <c r="P109" s="1095"/>
      <c r="Q109" s="1096"/>
    </row>
    <row r="110" spans="2:20" x14ac:dyDescent="0.25">
      <c r="B110" s="1099" t="s">
        <v>598</v>
      </c>
      <c r="C110" s="1094" t="s">
        <v>44</v>
      </c>
      <c r="D110" s="124">
        <v>15</v>
      </c>
      <c r="E110" s="11">
        <f>ROUNDUP((+SUMIF(no!C:C,Tabla1[[#This Row],[MATERIALES]],no!E:E)),0)</f>
        <v>0</v>
      </c>
      <c r="F110" s="423">
        <f>Tabla1[[#This Row],[PRECIO]]*Tabla1[[#This Row],[CANTIDAD]]</f>
        <v>0</v>
      </c>
      <c r="I110" s="1093" t="s">
        <v>594</v>
      </c>
      <c r="J110" s="1092" t="s">
        <v>352</v>
      </c>
      <c r="K110" s="124">
        <v>200</v>
      </c>
      <c r="L110" s="11">
        <f>ROUNDUP((+SUMIF(no!C:C,Tabla2[MANO DE OBRA],no!E:E)),0)</f>
        <v>0</v>
      </c>
      <c r="M110" s="124">
        <f>Tabla2[[#This Row],[PRECIO]]*Tabla2[[#This Row],[CANTIDAD]]</f>
        <v>0</v>
      </c>
      <c r="P110" s="1095"/>
      <c r="Q110" s="1096"/>
      <c r="R110" s="124"/>
      <c r="S110" s="1077"/>
      <c r="T110" s="124"/>
    </row>
    <row r="111" spans="2:20" ht="28.5" x14ac:dyDescent="0.25">
      <c r="B111" s="1099" t="s">
        <v>600</v>
      </c>
      <c r="C111" s="1094" t="s">
        <v>44</v>
      </c>
      <c r="D111" s="124">
        <v>800</v>
      </c>
      <c r="E111" s="11">
        <f>ROUNDUP((+SUMIF(no!C:C,Tabla1[[#This Row],[MATERIALES]],no!E:E)),0)</f>
        <v>0</v>
      </c>
      <c r="F111" s="423">
        <f>Tabla1[[#This Row],[PRECIO]]*Tabla1[[#This Row],[CANTIDAD]]</f>
        <v>0</v>
      </c>
      <c r="G111" s="1037"/>
      <c r="H111" s="1037"/>
      <c r="I111" s="1095" t="s">
        <v>383</v>
      </c>
      <c r="J111" s="1094" t="s">
        <v>360</v>
      </c>
      <c r="K111" s="124">
        <v>20</v>
      </c>
      <c r="L111" s="11">
        <f>ROUNDUP((+SUMIF(no!C:C,Tabla2[MANO DE OBRA],no!E:E)),0)</f>
        <v>0</v>
      </c>
      <c r="M111" s="124">
        <f>Tabla2[[#This Row],[PRECIO]]*Tabla2[[#This Row],[CANTIDAD]]</f>
        <v>0</v>
      </c>
      <c r="N111" s="1037"/>
      <c r="O111" s="1037"/>
      <c r="P111" s="1095"/>
      <c r="Q111" s="1096"/>
    </row>
    <row r="112" spans="2:20" x14ac:dyDescent="0.25">
      <c r="B112" s="1099" t="s">
        <v>602</v>
      </c>
      <c r="C112" s="1094" t="s">
        <v>44</v>
      </c>
      <c r="D112" s="124">
        <v>150</v>
      </c>
      <c r="E112" s="11">
        <f>ROUNDUP((+SUMIF(no!C:C,Tabla1[[#This Row],[MATERIALES]],no!E:E)),0)</f>
        <v>0</v>
      </c>
      <c r="F112" s="423">
        <f>Tabla1[[#This Row],[PRECIO]]*Tabla1[[#This Row],[CANTIDAD]]</f>
        <v>0</v>
      </c>
      <c r="I112" s="1093" t="s">
        <v>814</v>
      </c>
      <c r="J112" s="1092" t="s">
        <v>43</v>
      </c>
      <c r="K112" s="124">
        <v>150</v>
      </c>
      <c r="L112" s="11" t="e">
        <f>ROUNDUP((+SUMIF(no!C:C,Tabla2[MANO DE OBRA],no!E:E)),0)</f>
        <v>#REF!</v>
      </c>
      <c r="M112" s="124" t="e">
        <f>Tabla2[[#This Row],[PRECIO]]*Tabla2[[#This Row],[CANTIDAD]]</f>
        <v>#REF!</v>
      </c>
      <c r="P112" s="1095"/>
      <c r="Q112" s="1096"/>
    </row>
    <row r="113" spans="2:17" x14ac:dyDescent="0.25">
      <c r="B113" s="1099" t="s">
        <v>604</v>
      </c>
      <c r="C113" s="1094" t="s">
        <v>44</v>
      </c>
      <c r="D113" s="124">
        <v>50</v>
      </c>
      <c r="E113" s="11">
        <f>ROUNDUP((+SUMIF(no!C:C,Tabla1[[#This Row],[MATERIALES]],no!E:E)),0)</f>
        <v>0</v>
      </c>
      <c r="F113" s="423">
        <f>Tabla1[[#This Row],[PRECIO]]*Tabla1[[#This Row],[CANTIDAD]]</f>
        <v>0</v>
      </c>
      <c r="I113" s="1093" t="s">
        <v>597</v>
      </c>
      <c r="J113" s="1092" t="s">
        <v>44</v>
      </c>
      <c r="K113" s="124">
        <v>500</v>
      </c>
      <c r="L113" s="11">
        <f>ROUNDUP((+SUMIF(no!C:C,Tabla2[MANO DE OBRA],no!E:E)),0)</f>
        <v>0</v>
      </c>
      <c r="M113" s="124">
        <f>Tabla2[[#This Row],[PRECIO]]*Tabla2[[#This Row],[CANTIDAD]]</f>
        <v>0</v>
      </c>
      <c r="P113" s="1095"/>
      <c r="Q113" s="1096"/>
    </row>
    <row r="114" spans="2:17" x14ac:dyDescent="0.25">
      <c r="B114" s="1099" t="s">
        <v>606</v>
      </c>
      <c r="C114" s="1094" t="s">
        <v>44</v>
      </c>
      <c r="D114" s="124">
        <v>50</v>
      </c>
      <c r="E114" s="11">
        <f>ROUNDUP((+SUMIF(no!C:C,Tabla1[[#This Row],[MATERIALES]],no!E:E)),0)</f>
        <v>0</v>
      </c>
      <c r="F114" s="423">
        <f>Tabla1[[#This Row],[PRECIO]]*Tabla1[[#This Row],[CANTIDAD]]</f>
        <v>0</v>
      </c>
      <c r="I114" s="1093" t="s">
        <v>599</v>
      </c>
      <c r="J114" s="1092" t="s">
        <v>44</v>
      </c>
      <c r="K114" s="124">
        <v>300</v>
      </c>
      <c r="L114" s="11">
        <f>ROUNDUP((+SUMIF(no!C:C,Tabla2[MANO DE OBRA],no!E:E)),0)</f>
        <v>0</v>
      </c>
      <c r="M114" s="124">
        <f>Tabla2[[#This Row],[PRECIO]]*Tabla2[[#This Row],[CANTIDAD]]</f>
        <v>0</v>
      </c>
      <c r="P114" s="1095"/>
      <c r="Q114" s="1096"/>
    </row>
    <row r="115" spans="2:17" x14ac:dyDescent="0.25">
      <c r="B115" s="1099" t="s">
        <v>608</v>
      </c>
      <c r="C115" s="1094" t="s">
        <v>44</v>
      </c>
      <c r="D115" s="124">
        <v>50</v>
      </c>
      <c r="E115" s="11">
        <f>ROUNDUP((+SUMIF(no!C:C,Tabla1[[#This Row],[MATERIALES]],no!E:E)),0)</f>
        <v>0</v>
      </c>
      <c r="F115" s="423">
        <f>Tabla1[[#This Row],[PRECIO]]*Tabla1[[#This Row],[CANTIDAD]]</f>
        <v>0</v>
      </c>
      <c r="I115" s="1093" t="s">
        <v>601</v>
      </c>
      <c r="J115" s="1092" t="s">
        <v>44</v>
      </c>
      <c r="K115" s="124">
        <v>2000</v>
      </c>
      <c r="L115" s="11">
        <f>ROUNDUP((+SUMIF(no!C:C,Tabla2[MANO DE OBRA],no!E:E)),0)</f>
        <v>0</v>
      </c>
      <c r="M115" s="124">
        <f>Tabla2[[#This Row],[PRECIO]]*Tabla2[[#This Row],[CANTIDAD]]</f>
        <v>0</v>
      </c>
      <c r="P115" s="1095"/>
      <c r="Q115" s="1096"/>
    </row>
    <row r="116" spans="2:17" x14ac:dyDescent="0.25">
      <c r="B116" s="1099" t="s">
        <v>610</v>
      </c>
      <c r="C116" s="1094" t="s">
        <v>44</v>
      </c>
      <c r="D116" s="124">
        <v>60</v>
      </c>
      <c r="E116" s="11">
        <f>ROUNDUP((+SUMIF(no!C:C,Tabla1[[#This Row],[MATERIALES]],no!E:E)),0)</f>
        <v>0</v>
      </c>
      <c r="F116" s="423">
        <f>Tabla1[[#This Row],[PRECIO]]*Tabla1[[#This Row],[CANTIDAD]]</f>
        <v>0</v>
      </c>
      <c r="I116" s="1114" t="s">
        <v>812</v>
      </c>
      <c r="J116" s="1110" t="s">
        <v>43</v>
      </c>
      <c r="K116" s="1111">
        <v>60</v>
      </c>
      <c r="L116" s="1112">
        <f>ROUNDUP((+SUMIF(no!C:C,Tabla2[MANO DE OBRA],no!E:E)),0)</f>
        <v>6</v>
      </c>
      <c r="M116" s="1111">
        <f>Tabla2[[#This Row],[PRECIO]]*Tabla2[[#This Row],[CANTIDAD]]</f>
        <v>360</v>
      </c>
      <c r="P116" s="1095"/>
      <c r="Q116" s="1096"/>
    </row>
    <row r="117" spans="2:17" x14ac:dyDescent="0.25">
      <c r="B117" s="1099" t="s">
        <v>612</v>
      </c>
      <c r="C117" s="1094" t="s">
        <v>44</v>
      </c>
      <c r="D117" s="124">
        <v>60</v>
      </c>
      <c r="E117" s="11">
        <f>ROUNDUP((+SUMIF(no!C:C,Tabla1[[#This Row],[MATERIALES]],no!E:E)),0)</f>
        <v>0</v>
      </c>
      <c r="F117" s="423">
        <f>Tabla1[[#This Row],[PRECIO]]*Tabla1[[#This Row],[CANTIDAD]]</f>
        <v>0</v>
      </c>
      <c r="I117" s="1093" t="s">
        <v>603</v>
      </c>
      <c r="J117" s="1092" t="s">
        <v>44</v>
      </c>
      <c r="K117" s="124">
        <v>1000</v>
      </c>
      <c r="L117" s="11">
        <f>ROUNDUP((+SUMIF(no!C:C,Tabla2[MANO DE OBRA],no!E:E)),0)</f>
        <v>0</v>
      </c>
      <c r="M117" s="124">
        <f>Tabla2[[#This Row],[PRECIO]]*Tabla2[[#This Row],[CANTIDAD]]</f>
        <v>0</v>
      </c>
      <c r="P117" s="1095"/>
      <c r="Q117" s="1096"/>
    </row>
    <row r="118" spans="2:17" x14ac:dyDescent="0.25">
      <c r="B118" s="1099" t="s">
        <v>613</v>
      </c>
      <c r="C118" s="1094" t="s">
        <v>44</v>
      </c>
      <c r="D118" s="124">
        <v>100</v>
      </c>
      <c r="E118" s="11">
        <f>ROUNDUP((+SUMIF(no!C:C,Tabla1[[#This Row],[MATERIALES]],no!E:E)),0)</f>
        <v>0</v>
      </c>
      <c r="F118" s="423">
        <f>Tabla1[[#This Row],[PRECIO]]*Tabla1[[#This Row],[CANTIDAD]]</f>
        <v>0</v>
      </c>
      <c r="I118" s="1095" t="s">
        <v>605</v>
      </c>
      <c r="J118" s="1092" t="s">
        <v>44</v>
      </c>
      <c r="K118" s="124">
        <v>100</v>
      </c>
      <c r="L118" s="11">
        <f>ROUNDUP((+SUMIF(no!C:C,Tabla2[MANO DE OBRA],no!E:E)),0)</f>
        <v>0</v>
      </c>
      <c r="M118" s="124">
        <f>Tabla2[[#This Row],[PRECIO]]*Tabla2[[#This Row],[CANTIDAD]]</f>
        <v>0</v>
      </c>
      <c r="P118" s="1095"/>
      <c r="Q118" s="1096"/>
    </row>
    <row r="119" spans="2:17" x14ac:dyDescent="0.25">
      <c r="B119" s="1099" t="s">
        <v>614</v>
      </c>
      <c r="C119" s="1094" t="s">
        <v>44</v>
      </c>
      <c r="D119" s="124">
        <v>250</v>
      </c>
      <c r="E119" s="11">
        <f>ROUNDUP((+SUMIF(no!C:C,Tabla1[[#This Row],[MATERIALES]],no!E:E)),0)</f>
        <v>0</v>
      </c>
      <c r="F119" s="423">
        <f>Tabla1[[#This Row],[PRECIO]]*Tabla1[[#This Row],[CANTIDAD]]</f>
        <v>0</v>
      </c>
      <c r="I119" s="1095" t="s">
        <v>607</v>
      </c>
      <c r="J119" s="1094" t="s">
        <v>360</v>
      </c>
      <c r="K119" s="124">
        <v>200</v>
      </c>
      <c r="L119" s="11">
        <f>ROUNDUP((+SUMIF(no!C:C,Tabla2[MANO DE OBRA],no!E:E)),0)</f>
        <v>0</v>
      </c>
      <c r="M119" s="124">
        <f>Tabla2[[#This Row],[PRECIO]]*Tabla2[[#This Row],[CANTIDAD]]</f>
        <v>0</v>
      </c>
      <c r="P119" s="1095"/>
      <c r="Q119" s="1096"/>
    </row>
    <row r="120" spans="2:17" x14ac:dyDescent="0.25">
      <c r="B120" s="1091" t="s">
        <v>615</v>
      </c>
      <c r="C120" s="1092" t="s">
        <v>44</v>
      </c>
      <c r="D120" s="124">
        <v>5</v>
      </c>
      <c r="E120" s="11">
        <f>ROUNDUP((+SUMIF(no!C:C,Tabla1[[#This Row],[MATERIALES]],no!E:E)),0)</f>
        <v>0</v>
      </c>
      <c r="F120" s="423">
        <f>Tabla1[[#This Row],[PRECIO]]*Tabla1[[#This Row],[CANTIDAD]]</f>
        <v>0</v>
      </c>
      <c r="I120" s="1093" t="s">
        <v>609</v>
      </c>
      <c r="J120" s="1092" t="s">
        <v>43</v>
      </c>
      <c r="K120" s="124">
        <v>20</v>
      </c>
      <c r="L120" s="11">
        <f>ROUNDUP((+SUMIF(no!C:C,Tabla2[MANO DE OBRA],no!E:E)),0)</f>
        <v>0</v>
      </c>
      <c r="M120" s="124">
        <f>Tabla2[[#This Row],[PRECIO]]*Tabla2[[#This Row],[CANTIDAD]]</f>
        <v>0</v>
      </c>
      <c r="P120" s="1095"/>
      <c r="Q120" s="1096"/>
    </row>
    <row r="121" spans="2:17" x14ac:dyDescent="0.25">
      <c r="B121" s="1099" t="s">
        <v>616</v>
      </c>
      <c r="C121" s="1094" t="s">
        <v>422</v>
      </c>
      <c r="D121" s="124">
        <v>35</v>
      </c>
      <c r="E121" s="11">
        <f>ROUNDUP((+SUMIF(no!C:C,Tabla1[[#This Row],[MATERIALES]],no!E:E)),0)</f>
        <v>0</v>
      </c>
      <c r="F121" s="423">
        <f>Tabla1[[#This Row],[PRECIO]]*Tabla1[[#This Row],[CANTIDAD]]</f>
        <v>0</v>
      </c>
      <c r="P121" s="1095"/>
      <c r="Q121" s="1096"/>
    </row>
    <row r="122" spans="2:17" x14ac:dyDescent="0.25">
      <c r="B122" s="1099" t="s">
        <v>617</v>
      </c>
      <c r="C122" s="1094" t="s">
        <v>44</v>
      </c>
      <c r="D122" s="124">
        <v>680</v>
      </c>
      <c r="E122" s="11">
        <f>ROUNDUP((+SUMIF(no!C:C,Tabla1[[#This Row],[MATERIALES]],no!E:E)),0)</f>
        <v>0</v>
      </c>
      <c r="F122" s="423">
        <f>Tabla1[[#This Row],[PRECIO]]*Tabla1[[#This Row],[CANTIDAD]]</f>
        <v>0</v>
      </c>
      <c r="P122" s="1095"/>
      <c r="Q122" s="1096"/>
    </row>
    <row r="123" spans="2:17" x14ac:dyDescent="0.25">
      <c r="B123" s="1099" t="s">
        <v>618</v>
      </c>
      <c r="C123" s="1092" t="s">
        <v>44</v>
      </c>
      <c r="D123" s="124">
        <v>200</v>
      </c>
      <c r="E123" s="11">
        <f>ROUNDUP((+SUMIF(no!C:C,Tabla1[[#This Row],[MATERIALES]],no!E:E)),0)</f>
        <v>0</v>
      </c>
      <c r="F123" s="423">
        <f>Tabla1[[#This Row],[PRECIO]]*Tabla1[[#This Row],[CANTIDAD]]</f>
        <v>0</v>
      </c>
      <c r="P123" s="1095"/>
      <c r="Q123" s="1096"/>
    </row>
    <row r="124" spans="2:17" x14ac:dyDescent="0.25">
      <c r="B124" s="1099" t="s">
        <v>619</v>
      </c>
      <c r="C124" s="1094" t="s">
        <v>44</v>
      </c>
      <c r="D124" s="124">
        <v>25</v>
      </c>
      <c r="E124" s="11">
        <f>ROUNDUP((+SUMIF(no!C:C,Tabla1[[#This Row],[MATERIALES]],no!E:E)),0)</f>
        <v>0</v>
      </c>
      <c r="F124" s="423">
        <f>Tabla1[[#This Row],[PRECIO]]*Tabla1[[#This Row],[CANTIDAD]]</f>
        <v>0</v>
      </c>
      <c r="P124" s="1095"/>
      <c r="Q124" s="1096"/>
    </row>
    <row r="125" spans="2:17" ht="28.5" x14ac:dyDescent="0.25">
      <c r="B125" s="1099" t="s">
        <v>620</v>
      </c>
      <c r="C125" s="1094" t="s">
        <v>44</v>
      </c>
      <c r="D125" s="124">
        <v>3000</v>
      </c>
      <c r="E125" s="11">
        <f>ROUNDUP((+SUMIF(no!C:C,Tabla1[[#This Row],[MATERIALES]],no!E:E)),0)</f>
        <v>0</v>
      </c>
      <c r="F125" s="423">
        <f>Tabla1[[#This Row],[PRECIO]]*Tabla1[[#This Row],[CANTIDAD]]</f>
        <v>0</v>
      </c>
      <c r="P125" s="1095"/>
      <c r="Q125" s="1096"/>
    </row>
    <row r="126" spans="2:17" x14ac:dyDescent="0.25">
      <c r="B126" s="1099" t="s">
        <v>621</v>
      </c>
      <c r="C126" s="1092" t="s">
        <v>44</v>
      </c>
      <c r="D126" s="124">
        <v>150</v>
      </c>
      <c r="E126" s="11">
        <f>ROUNDUP((+SUMIF(no!C:C,Tabla1[[#This Row],[MATERIALES]],no!E:E)),0)</f>
        <v>0</v>
      </c>
      <c r="F126" s="423">
        <f>Tabla1[[#This Row],[PRECIO]]*Tabla1[[#This Row],[CANTIDAD]]</f>
        <v>0</v>
      </c>
      <c r="P126" s="1095"/>
      <c r="Q126" s="1096"/>
    </row>
    <row r="127" spans="2:17" x14ac:dyDescent="0.25">
      <c r="B127" s="1099" t="s">
        <v>622</v>
      </c>
      <c r="C127" s="1094" t="s">
        <v>44</v>
      </c>
      <c r="D127" s="124">
        <v>1500</v>
      </c>
      <c r="E127" s="11">
        <f>ROUNDUP((+SUMIF(no!C:C,Tabla1[[#This Row],[MATERIALES]],no!E:E)),0)</f>
        <v>0</v>
      </c>
      <c r="F127" s="423">
        <f>Tabla1[[#This Row],[PRECIO]]*Tabla1[[#This Row],[CANTIDAD]]</f>
        <v>0</v>
      </c>
      <c r="P127" s="1095"/>
      <c r="Q127" s="1096"/>
    </row>
    <row r="128" spans="2:17" x14ac:dyDescent="0.25">
      <c r="B128" s="1099" t="s">
        <v>623</v>
      </c>
      <c r="C128" s="1094" t="s">
        <v>44</v>
      </c>
      <c r="D128" s="124">
        <v>250</v>
      </c>
      <c r="E128" s="11">
        <f>ROUNDUP((+SUMIF(no!C:C,Tabla1[[#This Row],[MATERIALES]],no!E:E)),0)</f>
        <v>0</v>
      </c>
      <c r="F128" s="423">
        <f>Tabla1[[#This Row],[PRECIO]]*Tabla1[[#This Row],[CANTIDAD]]</f>
        <v>0</v>
      </c>
      <c r="P128" s="1095"/>
      <c r="Q128" s="1096"/>
    </row>
    <row r="129" spans="2:17" x14ac:dyDescent="0.25">
      <c r="B129" s="1099" t="s">
        <v>624</v>
      </c>
      <c r="C129" s="1094" t="s">
        <v>44</v>
      </c>
      <c r="D129" s="124">
        <v>50</v>
      </c>
      <c r="E129" s="11">
        <f>ROUNDUP((+SUMIF(no!C:C,Tabla1[[#This Row],[MATERIALES]],no!E:E)),0)</f>
        <v>0</v>
      </c>
      <c r="F129" s="423">
        <f>Tabla1[[#This Row],[PRECIO]]*Tabla1[[#This Row],[CANTIDAD]]</f>
        <v>0</v>
      </c>
      <c r="P129" s="1095"/>
      <c r="Q129" s="1096"/>
    </row>
    <row r="130" spans="2:17" x14ac:dyDescent="0.25">
      <c r="B130" s="1099" t="s">
        <v>625</v>
      </c>
      <c r="C130" s="1094" t="s">
        <v>44</v>
      </c>
      <c r="D130" s="124">
        <v>100</v>
      </c>
      <c r="E130" s="11">
        <f>ROUNDUP((+SUMIF(no!C:C,Tabla1[[#This Row],[MATERIALES]],no!E:E)),0)</f>
        <v>0</v>
      </c>
      <c r="F130" s="423">
        <f>Tabla1[[#This Row],[PRECIO]]*Tabla1[[#This Row],[CANTIDAD]]</f>
        <v>0</v>
      </c>
      <c r="P130" s="1095"/>
      <c r="Q130" s="1096"/>
    </row>
    <row r="131" spans="2:17" x14ac:dyDescent="0.25">
      <c r="B131" s="1099" t="s">
        <v>626</v>
      </c>
      <c r="C131" s="1094" t="s">
        <v>44</v>
      </c>
      <c r="D131" s="124">
        <v>6</v>
      </c>
      <c r="E131" s="11">
        <f>ROUNDUP((+SUMIF(no!C:C,Tabla1[[#This Row],[MATERIALES]],no!E:E)),0)</f>
        <v>0</v>
      </c>
      <c r="F131" s="423">
        <f>Tabla1[[#This Row],[PRECIO]]*Tabla1[[#This Row],[CANTIDAD]]</f>
        <v>0</v>
      </c>
      <c r="P131" s="1095"/>
      <c r="Q131" s="1096"/>
    </row>
    <row r="132" spans="2:17" x14ac:dyDescent="0.25">
      <c r="B132" s="1109" t="s">
        <v>768</v>
      </c>
      <c r="C132" s="1110" t="s">
        <v>44</v>
      </c>
      <c r="D132" s="1111">
        <v>6</v>
      </c>
      <c r="E132" s="1112">
        <f>ROUNDUP((+SUMIF(no!C:C,Tabla1[[#This Row],[MATERIALES]],no!E:E)),0)</f>
        <v>15</v>
      </c>
      <c r="F132" s="1113">
        <f>Tabla1[[#This Row],[PRECIO]]*Tabla1[[#This Row],[CANTIDAD]]</f>
        <v>90</v>
      </c>
      <c r="P132" s="1095"/>
      <c r="Q132" s="1096"/>
    </row>
    <row r="133" spans="2:17" x14ac:dyDescent="0.25">
      <c r="B133" s="1099" t="s">
        <v>773</v>
      </c>
      <c r="C133" s="1094" t="s">
        <v>44</v>
      </c>
      <c r="D133" s="124">
        <v>6</v>
      </c>
      <c r="E133" s="11">
        <f>ROUNDUP((+SUMIF(no!C:C,Tabla1[[#This Row],[MATERIALES]],no!E:E)),0)</f>
        <v>26</v>
      </c>
      <c r="F133" s="423">
        <f>Tabla1[[#This Row],[PRECIO]]*Tabla1[[#This Row],[CANTIDAD]]</f>
        <v>156</v>
      </c>
      <c r="P133" s="1095"/>
      <c r="Q133" s="1096"/>
    </row>
    <row r="134" spans="2:17" x14ac:dyDescent="0.25">
      <c r="B134" s="1120" t="s">
        <v>627</v>
      </c>
      <c r="C134" s="1121" t="s">
        <v>44</v>
      </c>
      <c r="D134" s="1111">
        <v>100</v>
      </c>
      <c r="E134" s="1112" t="e">
        <f>ROUNDUP((+SUMIF(no!C:C,Tabla1[[#This Row],[MATERIALES]],no!E:E)),0)</f>
        <v>#REF!</v>
      </c>
      <c r="F134" s="1113" t="e">
        <f>Tabla1[[#This Row],[PRECIO]]*Tabla1[[#This Row],[CANTIDAD]]</f>
        <v>#REF!</v>
      </c>
      <c r="P134" s="1095"/>
      <c r="Q134" s="1096"/>
    </row>
    <row r="135" spans="2:17" x14ac:dyDescent="0.25">
      <c r="B135" s="1099" t="s">
        <v>778</v>
      </c>
      <c r="C135" s="1094" t="s">
        <v>44</v>
      </c>
      <c r="D135" s="124">
        <v>250</v>
      </c>
      <c r="E135" s="11" t="e">
        <f>ROUNDUP((+SUMIF(no!C:C,Tabla1[[#This Row],[MATERIALES]],no!E:E)),0)</f>
        <v>#REF!</v>
      </c>
      <c r="F135" s="423" t="e">
        <f>Tabla1[[#This Row],[PRECIO]]*Tabla1[[#This Row],[CANTIDAD]]</f>
        <v>#REF!</v>
      </c>
      <c r="P135" s="1095"/>
      <c r="Q135" s="1096"/>
    </row>
    <row r="136" spans="2:17" x14ac:dyDescent="0.25">
      <c r="B136" s="1099" t="s">
        <v>628</v>
      </c>
      <c r="C136" s="1094" t="s">
        <v>44</v>
      </c>
      <c r="D136" s="124">
        <v>1100</v>
      </c>
      <c r="E136" s="11">
        <f>ROUNDUP((+SUMIF(no!C:C,Tabla1[[#This Row],[MATERIALES]],no!E:E)),0)</f>
        <v>0</v>
      </c>
      <c r="F136" s="423">
        <f>Tabla1[[#This Row],[PRECIO]]*Tabla1[[#This Row],[CANTIDAD]]</f>
        <v>0</v>
      </c>
      <c r="P136" s="1095"/>
      <c r="Q136" s="1096"/>
    </row>
    <row r="137" spans="2:17" ht="28.5" x14ac:dyDescent="0.25">
      <c r="B137" s="1099" t="s">
        <v>629</v>
      </c>
      <c r="C137" s="1094" t="s">
        <v>360</v>
      </c>
      <c r="D137" s="124">
        <v>150</v>
      </c>
      <c r="E137" s="11">
        <f>ROUNDUP((+SUMIF(no!C:C,Tabla1[[#This Row],[MATERIALES]],no!E:E)),0)</f>
        <v>0</v>
      </c>
      <c r="F137" s="423">
        <f>Tabla1[[#This Row],[PRECIO]]*Tabla1[[#This Row],[CANTIDAD]]</f>
        <v>0</v>
      </c>
      <c r="P137" s="1095"/>
      <c r="Q137" s="1096"/>
    </row>
    <row r="138" spans="2:17" x14ac:dyDescent="0.25">
      <c r="B138" s="1099" t="s">
        <v>630</v>
      </c>
      <c r="C138" s="1094" t="s">
        <v>44</v>
      </c>
      <c r="D138" s="124">
        <v>325</v>
      </c>
      <c r="E138" s="11">
        <f>ROUNDUP((+SUMIF(no!C:C,Tabla1[[#This Row],[MATERIALES]],no!E:E)),0)</f>
        <v>0</v>
      </c>
      <c r="F138" s="423">
        <f>Tabla1[[#This Row],[PRECIO]]*Tabla1[[#This Row],[CANTIDAD]]</f>
        <v>0</v>
      </c>
      <c r="P138" s="1095"/>
      <c r="Q138" s="1096"/>
    </row>
    <row r="139" spans="2:17" x14ac:dyDescent="0.25">
      <c r="B139" s="1091" t="s">
        <v>631</v>
      </c>
      <c r="C139" s="1092" t="s">
        <v>44</v>
      </c>
      <c r="D139" s="124">
        <v>1700</v>
      </c>
      <c r="E139" s="11">
        <f>ROUNDUP((+SUMIF(no!C:C,Tabla1[[#This Row],[MATERIALES]],no!E:E)),0)</f>
        <v>0</v>
      </c>
      <c r="F139" s="423">
        <f>Tabla1[[#This Row],[PRECIO]]*Tabla1[[#This Row],[CANTIDAD]]</f>
        <v>0</v>
      </c>
      <c r="P139" s="1095"/>
      <c r="Q139" s="1096"/>
    </row>
    <row r="140" spans="2:17" x14ac:dyDescent="0.25">
      <c r="B140" s="1091" t="s">
        <v>632</v>
      </c>
      <c r="C140" s="1092" t="s">
        <v>44</v>
      </c>
      <c r="D140" s="124">
        <v>75</v>
      </c>
      <c r="E140" s="11">
        <f>ROUNDUP((+SUMIF(no!C:C,Tabla1[[#This Row],[MATERIALES]],no!E:E)),0)</f>
        <v>0</v>
      </c>
      <c r="F140" s="423">
        <f>Tabla1[[#This Row],[PRECIO]]*Tabla1[[#This Row],[CANTIDAD]]</f>
        <v>0</v>
      </c>
      <c r="P140" s="1095"/>
      <c r="Q140" s="1096"/>
    </row>
    <row r="141" spans="2:17" x14ac:dyDescent="0.25">
      <c r="B141" s="1091" t="s">
        <v>633</v>
      </c>
      <c r="C141" s="1092" t="s">
        <v>44</v>
      </c>
      <c r="D141" s="124">
        <v>400</v>
      </c>
      <c r="E141" s="11">
        <f>ROUNDUP((+SUMIF(no!C:C,Tabla1[[#This Row],[MATERIALES]],no!E:E)),0)</f>
        <v>0</v>
      </c>
      <c r="F141" s="423">
        <f>Tabla1[[#This Row],[PRECIO]]*Tabla1[[#This Row],[CANTIDAD]]</f>
        <v>0</v>
      </c>
      <c r="P141" s="1095"/>
      <c r="Q141" s="1096"/>
    </row>
    <row r="142" spans="2:17" ht="28.5" x14ac:dyDescent="0.25">
      <c r="B142" s="1099" t="s">
        <v>634</v>
      </c>
      <c r="C142" s="1094" t="s">
        <v>44</v>
      </c>
      <c r="D142" s="124">
        <v>650</v>
      </c>
      <c r="E142" s="11">
        <f>ROUNDUP((+SUMIF(no!C:C,Tabla1[[#This Row],[MATERIALES]],no!E:E)),0)</f>
        <v>0</v>
      </c>
      <c r="F142" s="423">
        <f>Tabla1[[#This Row],[PRECIO]]*Tabla1[[#This Row],[CANTIDAD]]</f>
        <v>0</v>
      </c>
      <c r="P142" s="1095"/>
      <c r="Q142" s="1096"/>
    </row>
    <row r="143" spans="2:17" ht="28.5" x14ac:dyDescent="0.25">
      <c r="B143" s="1099" t="s">
        <v>635</v>
      </c>
      <c r="C143" s="1094" t="s">
        <v>44</v>
      </c>
      <c r="D143" s="124">
        <v>2500</v>
      </c>
      <c r="E143" s="11">
        <f>ROUNDUP((+SUMIF(no!C:C,Tabla1[[#This Row],[MATERIALES]],no!E:E)),0)</f>
        <v>0</v>
      </c>
      <c r="F143" s="423">
        <f>Tabla1[[#This Row],[PRECIO]]*Tabla1[[#This Row],[CANTIDAD]]</f>
        <v>0</v>
      </c>
      <c r="P143" s="1095"/>
      <c r="Q143" s="1096"/>
    </row>
    <row r="144" spans="2:17" x14ac:dyDescent="0.25">
      <c r="B144" s="1099" t="s">
        <v>636</v>
      </c>
      <c r="C144" s="1094" t="s">
        <v>637</v>
      </c>
      <c r="D144" s="124">
        <v>5</v>
      </c>
      <c r="E144" s="11" t="e">
        <f>ROUNDUP((+SUMIF(no!C:C,Tabla1[[#This Row],[MATERIALES]],no!E:E)),0)</f>
        <v>#REF!</v>
      </c>
      <c r="F144" s="423" t="e">
        <f>Tabla1[[#This Row],[PRECIO]]*Tabla1[[#This Row],[CANTIDAD]]</f>
        <v>#REF!</v>
      </c>
      <c r="P144" s="1095"/>
      <c r="Q144" s="1096"/>
    </row>
    <row r="145" spans="2:17" x14ac:dyDescent="0.25">
      <c r="B145" s="1099" t="s">
        <v>638</v>
      </c>
      <c r="C145" s="1094" t="s">
        <v>44</v>
      </c>
      <c r="D145" s="124">
        <v>350</v>
      </c>
      <c r="E145" s="11">
        <f>ROUNDUP((+SUMIF(no!C:C,Tabla1[[#This Row],[MATERIALES]],no!E:E)),0)</f>
        <v>0</v>
      </c>
      <c r="F145" s="423">
        <f>Tabla1[[#This Row],[PRECIO]]*Tabla1[[#This Row],[CANTIDAD]]</f>
        <v>0</v>
      </c>
      <c r="P145" s="1095"/>
      <c r="Q145" s="1096"/>
    </row>
    <row r="146" spans="2:17" x14ac:dyDescent="0.25">
      <c r="B146" s="1099" t="s">
        <v>639</v>
      </c>
      <c r="C146" s="1094" t="s">
        <v>44</v>
      </c>
      <c r="D146" s="124">
        <v>60</v>
      </c>
      <c r="E146" s="11">
        <f>ROUNDUP((+SUMIF(no!C:C,Tabla1[[#This Row],[MATERIALES]],no!E:E)),0)</f>
        <v>0</v>
      </c>
      <c r="F146" s="423">
        <f>Tabla1[[#This Row],[PRECIO]]*Tabla1[[#This Row],[CANTIDAD]]</f>
        <v>0</v>
      </c>
      <c r="P146" s="1095"/>
      <c r="Q146" s="1096"/>
    </row>
    <row r="147" spans="2:17" x14ac:dyDescent="0.25">
      <c r="B147" s="1099" t="s">
        <v>640</v>
      </c>
      <c r="C147" s="1094" t="s">
        <v>354</v>
      </c>
      <c r="D147" s="124">
        <v>10</v>
      </c>
      <c r="E147" s="11" t="e">
        <f>ROUNDUP((+SUMIF(no!C:C,Tabla1[[#This Row],[MATERIALES]],no!E:E)),0)</f>
        <v>#REF!</v>
      </c>
      <c r="F147" s="423" t="e">
        <f>Tabla1[[#This Row],[PRECIO]]*Tabla1[[#This Row],[CANTIDAD]]</f>
        <v>#REF!</v>
      </c>
      <c r="P147" s="1095"/>
      <c r="Q147" s="1096"/>
    </row>
    <row r="148" spans="2:17" ht="28.5" x14ac:dyDescent="0.25">
      <c r="B148" s="1091" t="s">
        <v>760</v>
      </c>
      <c r="C148" s="1092" t="s">
        <v>680</v>
      </c>
      <c r="D148" s="124">
        <v>3000</v>
      </c>
      <c r="E148" s="11">
        <f>ROUNDUP((+SUMIF(no!C:C,Tabla1[[#This Row],[MATERIALES]],no!E:E)),0)</f>
        <v>0</v>
      </c>
      <c r="F148" s="423">
        <f>Tabla1[[#This Row],[PRECIO]]*Tabla1[[#This Row],[CANTIDAD]]</f>
        <v>0</v>
      </c>
      <c r="P148" s="1095"/>
      <c r="Q148" s="1096"/>
    </row>
    <row r="149" spans="2:17" x14ac:dyDescent="0.25">
      <c r="B149" s="1099" t="s">
        <v>641</v>
      </c>
      <c r="C149" s="1094" t="s">
        <v>44</v>
      </c>
      <c r="D149" s="124">
        <v>50</v>
      </c>
      <c r="E149" s="11">
        <f>ROUNDUP((+SUMIF(no!C:C,Tabla1[[#This Row],[MATERIALES]],no!E:E)),0)</f>
        <v>0</v>
      </c>
      <c r="F149" s="423">
        <f>Tabla1[[#This Row],[PRECIO]]*Tabla1[[#This Row],[CANTIDAD]]</f>
        <v>0</v>
      </c>
      <c r="P149" s="1095"/>
      <c r="Q149" s="1096"/>
    </row>
    <row r="150" spans="2:17" x14ac:dyDescent="0.25">
      <c r="B150" s="1091" t="s">
        <v>642</v>
      </c>
      <c r="C150" s="1092" t="s">
        <v>44</v>
      </c>
      <c r="D150" s="124">
        <v>100</v>
      </c>
      <c r="E150" s="11">
        <f>ROUNDUP((+SUMIF(no!C:C,Tabla1[[#This Row],[MATERIALES]],no!E:E)),0)</f>
        <v>0</v>
      </c>
      <c r="F150" s="423">
        <f>Tabla1[[#This Row],[PRECIO]]*Tabla1[[#This Row],[CANTIDAD]]</f>
        <v>0</v>
      </c>
      <c r="P150" s="1095"/>
      <c r="Q150" s="1096"/>
    </row>
    <row r="151" spans="2:17" x14ac:dyDescent="0.25">
      <c r="B151" s="1099" t="s">
        <v>643</v>
      </c>
      <c r="C151" s="1094" t="s">
        <v>44</v>
      </c>
      <c r="D151" s="124">
        <v>500</v>
      </c>
      <c r="E151" s="11">
        <f>ROUNDUP((+SUMIF(no!C:C,Tabla1[[#This Row],[MATERIALES]],no!E:E)),0)</f>
        <v>0</v>
      </c>
      <c r="F151" s="423">
        <f>Tabla1[[#This Row],[PRECIO]]*Tabla1[[#This Row],[CANTIDAD]]</f>
        <v>0</v>
      </c>
      <c r="P151" s="1095"/>
      <c r="Q151" s="1096"/>
    </row>
    <row r="152" spans="2:17" x14ac:dyDescent="0.25">
      <c r="B152" s="1091" t="s">
        <v>644</v>
      </c>
      <c r="C152" s="1092" t="s">
        <v>44</v>
      </c>
      <c r="D152" s="124">
        <v>70</v>
      </c>
      <c r="E152" s="11">
        <f>ROUNDUP((+SUMIF(no!C:C,Tabla1[[#This Row],[MATERIALES]],no!E:E)),0)</f>
        <v>0</v>
      </c>
      <c r="F152" s="423">
        <f>Tabla1[[#This Row],[PRECIO]]*Tabla1[[#This Row],[CANTIDAD]]</f>
        <v>0</v>
      </c>
      <c r="P152" s="1095"/>
      <c r="Q152" s="1096"/>
    </row>
    <row r="153" spans="2:17" x14ac:dyDescent="0.25">
      <c r="B153" s="1091" t="s">
        <v>645</v>
      </c>
      <c r="C153" s="1092" t="s">
        <v>44</v>
      </c>
      <c r="D153" s="124">
        <v>50</v>
      </c>
      <c r="E153" s="11">
        <f>ROUNDUP((+SUMIF(no!C:C,Tabla1[[#This Row],[MATERIALES]],no!E:E)),0)</f>
        <v>0</v>
      </c>
      <c r="F153" s="423">
        <f>Tabla1[[#This Row],[PRECIO]]*Tabla1[[#This Row],[CANTIDAD]]</f>
        <v>0</v>
      </c>
      <c r="P153" s="1095"/>
      <c r="Q153" s="1096"/>
    </row>
    <row r="154" spans="2:17" x14ac:dyDescent="0.25">
      <c r="B154" s="1091" t="s">
        <v>646</v>
      </c>
      <c r="C154" s="1092" t="s">
        <v>44</v>
      </c>
      <c r="D154" s="124">
        <v>10</v>
      </c>
      <c r="E154" s="11">
        <f>ROUNDUP((+SUMIF(no!C:C,Tabla1[[#This Row],[MATERIALES]],no!E:E)),0)</f>
        <v>0</v>
      </c>
      <c r="F154" s="423">
        <f>Tabla1[[#This Row],[PRECIO]]*Tabla1[[#This Row],[CANTIDAD]]</f>
        <v>0</v>
      </c>
      <c r="P154" s="1095"/>
      <c r="Q154" s="1096"/>
    </row>
    <row r="155" spans="2:17" x14ac:dyDescent="0.25">
      <c r="B155" s="1099" t="s">
        <v>647</v>
      </c>
      <c r="C155" s="1094" t="s">
        <v>44</v>
      </c>
      <c r="D155" s="124">
        <v>5</v>
      </c>
      <c r="E155" s="11">
        <f>ROUNDUP((+SUMIF(no!C:C,Tabla1[[#This Row],[MATERIALES]],no!E:E)),0)</f>
        <v>0</v>
      </c>
      <c r="F155" s="423">
        <f>Tabla1[[#This Row],[PRECIO]]*Tabla1[[#This Row],[CANTIDAD]]</f>
        <v>0</v>
      </c>
      <c r="P155" s="1095"/>
      <c r="Q155" s="1096"/>
    </row>
    <row r="156" spans="2:17" x14ac:dyDescent="0.25">
      <c r="B156" s="1099" t="s">
        <v>648</v>
      </c>
      <c r="C156" s="1094" t="s">
        <v>44</v>
      </c>
      <c r="D156" s="124">
        <v>580</v>
      </c>
      <c r="E156" s="11">
        <f>ROUNDUP((+SUMIF(no!C:C,Tabla1[[#This Row],[MATERIALES]],no!E:E)),0)</f>
        <v>0</v>
      </c>
      <c r="F156" s="423">
        <f>Tabla1[[#This Row],[PRECIO]]*Tabla1[[#This Row],[CANTIDAD]]</f>
        <v>0</v>
      </c>
      <c r="P156" s="1095"/>
      <c r="Q156" s="1096"/>
    </row>
    <row r="157" spans="2:17" x14ac:dyDescent="0.25">
      <c r="B157" s="1099" t="s">
        <v>649</v>
      </c>
      <c r="C157" s="1094" t="s">
        <v>44</v>
      </c>
      <c r="D157" s="124">
        <v>25</v>
      </c>
      <c r="E157" s="11">
        <f>ROUNDUP((+SUMIF(no!C:C,Tabla1[[#This Row],[MATERIALES]],no!E:E)),0)</f>
        <v>0</v>
      </c>
      <c r="F157" s="423">
        <f>Tabla1[[#This Row],[PRECIO]]*Tabla1[[#This Row],[CANTIDAD]]</f>
        <v>0</v>
      </c>
      <c r="P157" s="1095"/>
      <c r="Q157" s="1096"/>
    </row>
    <row r="158" spans="2:17" x14ac:dyDescent="0.25">
      <c r="B158" s="1099" t="s">
        <v>650</v>
      </c>
      <c r="C158" s="1094" t="s">
        <v>422</v>
      </c>
      <c r="D158" s="124">
        <v>400</v>
      </c>
      <c r="E158" s="11">
        <f>ROUNDUP((+SUMIF(no!C:C,Tabla1[[#This Row],[MATERIALES]],no!E:E)),0)</f>
        <v>1</v>
      </c>
      <c r="F158" s="423">
        <f>Tabla1[[#This Row],[PRECIO]]*Tabla1[[#This Row],[CANTIDAD]]</f>
        <v>400</v>
      </c>
      <c r="P158" s="1095"/>
      <c r="Q158" s="1096"/>
    </row>
    <row r="159" spans="2:17" x14ac:dyDescent="0.25">
      <c r="B159" s="1099" t="s">
        <v>651</v>
      </c>
      <c r="C159" s="1094" t="s">
        <v>441</v>
      </c>
      <c r="D159" s="124">
        <v>50</v>
      </c>
      <c r="E159" s="11">
        <f>ROUNDUP((+SUMIF(no!C:C,Tabla1[[#This Row],[MATERIALES]],no!E:E)),0)</f>
        <v>0</v>
      </c>
      <c r="F159" s="423">
        <f>Tabla1[[#This Row],[PRECIO]]*Tabla1[[#This Row],[CANTIDAD]]</f>
        <v>0</v>
      </c>
      <c r="P159" s="1095"/>
      <c r="Q159" s="1096"/>
    </row>
    <row r="160" spans="2:17" x14ac:dyDescent="0.25">
      <c r="B160" s="1099" t="s">
        <v>652</v>
      </c>
      <c r="C160" s="1094" t="s">
        <v>360</v>
      </c>
      <c r="D160" s="124">
        <v>300</v>
      </c>
      <c r="E160" s="11">
        <f>ROUNDUP((+SUMIF(no!C:C,Tabla1[[#This Row],[MATERIALES]],no!E:E)),0)</f>
        <v>0</v>
      </c>
      <c r="F160" s="423">
        <f>Tabla1[[#This Row],[PRECIO]]*Tabla1[[#This Row],[CANTIDAD]]</f>
        <v>0</v>
      </c>
      <c r="P160" s="1095"/>
      <c r="Q160" s="1096"/>
    </row>
    <row r="161" spans="2:20" ht="28.5" x14ac:dyDescent="0.25">
      <c r="B161" s="1099" t="s">
        <v>653</v>
      </c>
      <c r="C161" s="1094" t="s">
        <v>44</v>
      </c>
      <c r="D161" s="124">
        <v>10</v>
      </c>
      <c r="E161" s="11">
        <f>ROUNDUP((+SUMIF(no!C:C,Tabla1[[#This Row],[MATERIALES]],no!E:E)),0)</f>
        <v>0</v>
      </c>
      <c r="F161" s="423">
        <f>Tabla1[[#This Row],[PRECIO]]*Tabla1[[#This Row],[CANTIDAD]]</f>
        <v>0</v>
      </c>
      <c r="I161" s="1"/>
      <c r="K161" s="124"/>
      <c r="M161" s="124"/>
      <c r="P161" s="1095"/>
      <c r="Q161" s="1096"/>
    </row>
    <row r="162" spans="2:20" x14ac:dyDescent="0.25">
      <c r="B162" s="1091" t="s">
        <v>654</v>
      </c>
      <c r="C162" s="1092" t="s">
        <v>44</v>
      </c>
      <c r="D162" s="124">
        <v>50</v>
      </c>
      <c r="E162" s="11">
        <f>ROUNDUP((+SUMIF(no!C:C,Tabla1[[#This Row],[MATERIALES]],no!E:E)),0)</f>
        <v>0</v>
      </c>
      <c r="F162" s="423">
        <f>Tabla1[[#This Row],[PRECIO]]*Tabla1[[#This Row],[CANTIDAD]]</f>
        <v>0</v>
      </c>
      <c r="I162" s="1"/>
      <c r="K162" s="124"/>
      <c r="M162" s="124"/>
      <c r="P162" s="1095"/>
      <c r="Q162" s="1096"/>
    </row>
    <row r="163" spans="2:20" ht="28.5" x14ac:dyDescent="0.25">
      <c r="B163" s="1099" t="s">
        <v>655</v>
      </c>
      <c r="C163" s="1094" t="s">
        <v>44</v>
      </c>
      <c r="D163" s="124">
        <v>5</v>
      </c>
      <c r="E163" s="11">
        <f>ROUNDUP((+SUMIF(no!C:C,Tabla1[[#This Row],[MATERIALES]],no!E:E)),0)</f>
        <v>0</v>
      </c>
      <c r="F163" s="423">
        <f>Tabla1[[#This Row],[PRECIO]]*Tabla1[[#This Row],[CANTIDAD]]</f>
        <v>0</v>
      </c>
      <c r="P163" s="1095"/>
      <c r="Q163" s="1096"/>
    </row>
    <row r="164" spans="2:20" x14ac:dyDescent="0.25">
      <c r="B164" s="1099" t="s">
        <v>656</v>
      </c>
      <c r="C164" s="1094" t="s">
        <v>44</v>
      </c>
      <c r="D164" s="124">
        <v>6</v>
      </c>
      <c r="E164" s="11">
        <f>ROUNDUP((+SUMIF(no!C:C,Tabla1[[#This Row],[MATERIALES]],no!E:E)),0)</f>
        <v>0</v>
      </c>
      <c r="F164" s="423">
        <f>Tabla1[[#This Row],[PRECIO]]*Tabla1[[#This Row],[CANTIDAD]]</f>
        <v>0</v>
      </c>
      <c r="P164" s="1095"/>
      <c r="Q164" s="1096"/>
    </row>
    <row r="165" spans="2:20" x14ac:dyDescent="0.25">
      <c r="B165" s="1099" t="s">
        <v>657</v>
      </c>
      <c r="C165" s="1094" t="s">
        <v>352</v>
      </c>
      <c r="D165" s="124">
        <v>190</v>
      </c>
      <c r="E165" s="11">
        <f>ROUNDUP((+SUMIF(no!C:C,Tabla1[[#This Row],[MATERIALES]],no!E:E)),0)</f>
        <v>0</v>
      </c>
      <c r="F165" s="423">
        <f>Tabla1[[#This Row],[PRECIO]]*Tabla1[[#This Row],[CANTIDAD]]</f>
        <v>0</v>
      </c>
      <c r="P165" s="1095"/>
      <c r="Q165" s="1096"/>
    </row>
    <row r="166" spans="2:20" x14ac:dyDescent="0.25">
      <c r="B166" s="1099" t="s">
        <v>658</v>
      </c>
      <c r="C166" s="1094" t="s">
        <v>352</v>
      </c>
      <c r="D166" s="124">
        <v>250</v>
      </c>
      <c r="E166" s="11">
        <f>ROUNDUP((+SUMIF(no!C:C,Tabla1[[#This Row],[MATERIALES]],no!E:E)),0)</f>
        <v>0</v>
      </c>
      <c r="F166" s="423">
        <f>Tabla1[[#This Row],[PRECIO]]*Tabla1[[#This Row],[CANTIDAD]]</f>
        <v>0</v>
      </c>
      <c r="P166" s="1095"/>
      <c r="Q166" s="1096"/>
    </row>
    <row r="167" spans="2:20" x14ac:dyDescent="0.25">
      <c r="B167" s="1099" t="s">
        <v>659</v>
      </c>
      <c r="C167" s="1094" t="s">
        <v>352</v>
      </c>
      <c r="D167" s="124">
        <v>250</v>
      </c>
      <c r="E167" s="11" t="e">
        <f>ROUNDUP((+SUMIF(no!C:C,Tabla1[[#This Row],[MATERIALES]],no!E:E)),0)</f>
        <v>#REF!</v>
      </c>
      <c r="F167" s="423" t="e">
        <f>Tabla1[[#This Row],[PRECIO]]*Tabla1[[#This Row],[CANTIDAD]]</f>
        <v>#REF!</v>
      </c>
      <c r="P167" s="1095"/>
      <c r="Q167" s="1096"/>
    </row>
    <row r="168" spans="2:20" x14ac:dyDescent="0.25">
      <c r="B168" s="1091" t="s">
        <v>660</v>
      </c>
      <c r="C168" s="1092" t="s">
        <v>44</v>
      </c>
      <c r="D168" s="124">
        <v>400</v>
      </c>
      <c r="E168" s="11">
        <f>ROUNDUP((+SUMIF(no!C:C,Tabla1[[#This Row],[MATERIALES]],no!E:E)),0)</f>
        <v>0</v>
      </c>
      <c r="F168" s="423">
        <f>Tabla1[[#This Row],[PRECIO]]*Tabla1[[#This Row],[CANTIDAD]]</f>
        <v>0</v>
      </c>
      <c r="P168" s="1095"/>
      <c r="Q168" s="1096"/>
    </row>
    <row r="169" spans="2:20" x14ac:dyDescent="0.25">
      <c r="B169" s="1099" t="s">
        <v>661</v>
      </c>
      <c r="C169" s="1094" t="s">
        <v>422</v>
      </c>
      <c r="D169" s="124">
        <v>200</v>
      </c>
      <c r="E169" s="11" t="e">
        <f>ROUNDUP((+SUMIF(no!C:C,Tabla1[[#This Row],[MATERIALES]],no!E:E)),0)</f>
        <v>#REF!</v>
      </c>
      <c r="F169" s="423" t="e">
        <f>Tabla1[[#This Row],[PRECIO]]*Tabla1[[#This Row],[CANTIDAD]]</f>
        <v>#REF!</v>
      </c>
      <c r="P169" s="1095"/>
      <c r="Q169" s="1096"/>
    </row>
    <row r="170" spans="2:20" x14ac:dyDescent="0.25">
      <c r="B170" s="1109" t="s">
        <v>782</v>
      </c>
      <c r="C170" s="1110" t="s">
        <v>664</v>
      </c>
      <c r="D170" s="1111">
        <v>1500</v>
      </c>
      <c r="E170" s="1112" t="e">
        <f>ROUNDUP((+SUMIF(no!C:C,Tabla1[[#This Row],[MATERIALES]],no!E:E)),0)</f>
        <v>#REF!</v>
      </c>
      <c r="F170" s="1113" t="e">
        <f>Tabla1[[#This Row],[PRECIO]]*Tabla1[[#This Row],[CANTIDAD]]</f>
        <v>#REF!</v>
      </c>
      <c r="P170" s="1095"/>
      <c r="Q170" s="1096"/>
    </row>
    <row r="171" spans="2:20" x14ac:dyDescent="0.25">
      <c r="B171" s="1099" t="s">
        <v>662</v>
      </c>
      <c r="C171" s="1094" t="s">
        <v>422</v>
      </c>
      <c r="D171" s="124">
        <v>200</v>
      </c>
      <c r="E171" s="11">
        <f>ROUNDUP((+SUMIF(no!C:C,Tabla1[[#This Row],[MATERIALES]],no!E:E)),0)</f>
        <v>0</v>
      </c>
      <c r="F171" s="423">
        <f>Tabla1[[#This Row],[PRECIO]]*Tabla1[[#This Row],[CANTIDAD]]</f>
        <v>0</v>
      </c>
      <c r="G171" s="1037"/>
      <c r="H171" s="1037"/>
      <c r="N171" s="1037"/>
      <c r="O171" s="1037"/>
      <c r="P171" s="1099"/>
      <c r="Q171" s="1094"/>
      <c r="R171" s="124"/>
      <c r="S171" s="1077"/>
      <c r="T171" s="124"/>
    </row>
    <row r="172" spans="2:20" x14ac:dyDescent="0.25">
      <c r="B172" s="1099" t="s">
        <v>663</v>
      </c>
      <c r="C172" s="1094" t="s">
        <v>664</v>
      </c>
      <c r="D172" s="124">
        <v>1500</v>
      </c>
      <c r="E172" s="11">
        <f>ROUNDUP((+SUMIF(no!C:C,Tabla1[[#This Row],[MATERIALES]],no!E:E)),0)</f>
        <v>0</v>
      </c>
      <c r="F172" s="423">
        <f>Tabla1[[#This Row],[PRECIO]]*Tabla1[[#This Row],[CANTIDAD]]</f>
        <v>0</v>
      </c>
      <c r="G172" s="1037"/>
      <c r="H172" s="1037"/>
      <c r="N172" s="1037"/>
      <c r="O172" s="1037"/>
      <c r="P172" s="1099"/>
      <c r="Q172" s="1094"/>
      <c r="R172" s="124"/>
      <c r="S172" s="1077"/>
      <c r="T172" s="124"/>
    </row>
    <row r="173" spans="2:20" x14ac:dyDescent="0.25">
      <c r="B173" s="1099" t="s">
        <v>665</v>
      </c>
      <c r="C173" s="1094" t="s">
        <v>422</v>
      </c>
      <c r="D173" s="124">
        <v>500</v>
      </c>
      <c r="E173" s="11">
        <f>ROUNDUP((+SUMIF(no!C:C,Tabla1[[#This Row],[MATERIALES]],no!E:E)),0)</f>
        <v>0</v>
      </c>
      <c r="F173" s="423">
        <f>Tabla1[[#This Row],[PRECIO]]*Tabla1[[#This Row],[CANTIDAD]]</f>
        <v>0</v>
      </c>
      <c r="P173" s="1095"/>
      <c r="Q173" s="1096"/>
    </row>
    <row r="174" spans="2:20" x14ac:dyDescent="0.25">
      <c r="B174" s="1099" t="s">
        <v>666</v>
      </c>
      <c r="C174" s="1094" t="s">
        <v>664</v>
      </c>
      <c r="D174" s="124">
        <v>1650</v>
      </c>
      <c r="E174" s="11">
        <f>ROUNDUP((+SUMIF(no!C:C,Tabla1[[#This Row],[MATERIALES]],no!E:E)),0)</f>
        <v>0</v>
      </c>
      <c r="F174" s="423">
        <f>Tabla1[[#This Row],[PRECIO]]*Tabla1[[#This Row],[CANTIDAD]]</f>
        <v>0</v>
      </c>
      <c r="P174" s="1095"/>
      <c r="Q174" s="1096"/>
    </row>
    <row r="175" spans="2:20" ht="28.5" x14ac:dyDescent="0.25">
      <c r="B175" s="1099" t="s">
        <v>667</v>
      </c>
      <c r="C175" s="1094" t="s">
        <v>360</v>
      </c>
      <c r="D175" s="124">
        <v>125</v>
      </c>
      <c r="E175" s="11">
        <f>ROUNDUP((+SUMIF(no!C:C,Tabla1[[#This Row],[MATERIALES]],no!E:E)),0)</f>
        <v>0</v>
      </c>
      <c r="F175" s="423">
        <f>Tabla1[[#This Row],[PRECIO]]*Tabla1[[#This Row],[CANTIDAD]]</f>
        <v>0</v>
      </c>
      <c r="P175" s="1095"/>
      <c r="Q175" s="1096"/>
    </row>
    <row r="176" spans="2:20" x14ac:dyDescent="0.25">
      <c r="B176" s="1099" t="s">
        <v>668</v>
      </c>
      <c r="C176" s="1094" t="s">
        <v>360</v>
      </c>
      <c r="D176" s="124">
        <v>100</v>
      </c>
      <c r="E176" s="11">
        <f>ROUNDUP((+SUMIF(no!C:C,Tabla1[[#This Row],[MATERIALES]],no!E:E)),0)</f>
        <v>0</v>
      </c>
      <c r="F176" s="423">
        <f>Tabla1[[#This Row],[PRECIO]]*Tabla1[[#This Row],[CANTIDAD]]</f>
        <v>0</v>
      </c>
      <c r="P176" s="1095"/>
      <c r="Q176" s="1096"/>
    </row>
    <row r="177" spans="2:17" x14ac:dyDescent="0.25">
      <c r="B177" s="1099" t="s">
        <v>669</v>
      </c>
      <c r="C177" s="1094" t="s">
        <v>44</v>
      </c>
      <c r="D177" s="124">
        <v>40</v>
      </c>
      <c r="E177" s="11">
        <f>ROUNDUP((+SUMIF(no!C:C,Tabla1[[#This Row],[MATERIALES]],no!E:E)),0)</f>
        <v>0</v>
      </c>
      <c r="F177" s="423">
        <f>Tabla1[[#This Row],[PRECIO]]*Tabla1[[#This Row],[CANTIDAD]]</f>
        <v>0</v>
      </c>
      <c r="P177" s="1095"/>
      <c r="Q177" s="1096"/>
    </row>
    <row r="178" spans="2:17" x14ac:dyDescent="0.25">
      <c r="B178" s="1099" t="s">
        <v>670</v>
      </c>
      <c r="C178" s="1094" t="s">
        <v>44</v>
      </c>
      <c r="D178" s="124">
        <v>40</v>
      </c>
      <c r="E178" s="11">
        <f>ROUNDUP((+SUMIF(no!C:C,Tabla1[[#This Row],[MATERIALES]],no!E:E)),0)</f>
        <v>0</v>
      </c>
      <c r="F178" s="423">
        <f>Tabla1[[#This Row],[PRECIO]]*Tabla1[[#This Row],[CANTIDAD]]</f>
        <v>0</v>
      </c>
      <c r="P178" s="1095"/>
      <c r="Q178" s="1096"/>
    </row>
    <row r="179" spans="2:17" x14ac:dyDescent="0.25">
      <c r="B179" s="1099" t="s">
        <v>671</v>
      </c>
      <c r="C179" s="1092" t="s">
        <v>44</v>
      </c>
      <c r="D179" s="124">
        <v>40</v>
      </c>
      <c r="E179" s="11">
        <f>ROUNDUP((+SUMIF(no!C:C,Tabla1[[#This Row],[MATERIALES]],no!E:E)),0)</f>
        <v>0</v>
      </c>
      <c r="F179" s="423">
        <f>Tabla1[[#This Row],[PRECIO]]*Tabla1[[#This Row],[CANTIDAD]]</f>
        <v>0</v>
      </c>
      <c r="P179" s="1095"/>
      <c r="Q179" s="1096"/>
    </row>
    <row r="180" spans="2:17" x14ac:dyDescent="0.25">
      <c r="B180" s="1099" t="s">
        <v>672</v>
      </c>
      <c r="C180" s="1094" t="s">
        <v>44</v>
      </c>
      <c r="D180" s="124">
        <v>6000</v>
      </c>
      <c r="E180" s="11">
        <f>ROUNDUP((+SUMIF(no!C:C,Tabla1[[#This Row],[MATERIALES]],no!E:E)),0)</f>
        <v>0</v>
      </c>
      <c r="F180" s="423">
        <f>Tabla1[[#This Row],[PRECIO]]*Tabla1[[#This Row],[CANTIDAD]]</f>
        <v>0</v>
      </c>
      <c r="P180" s="1095"/>
      <c r="Q180" s="1096"/>
    </row>
    <row r="181" spans="2:17" x14ac:dyDescent="0.25">
      <c r="B181" s="1099" t="s">
        <v>673</v>
      </c>
      <c r="C181" s="1094" t="s">
        <v>44</v>
      </c>
      <c r="D181" s="124">
        <v>15</v>
      </c>
      <c r="E181" s="11">
        <f>ROUNDUP((+SUMIF(no!C:C,Tabla1[[#This Row],[MATERIALES]],no!E:E)),0)</f>
        <v>0</v>
      </c>
      <c r="F181" s="423">
        <f>Tabla1[[#This Row],[PRECIO]]*Tabla1[[#This Row],[CANTIDAD]]</f>
        <v>0</v>
      </c>
      <c r="P181" s="1095"/>
      <c r="Q181" s="1096"/>
    </row>
    <row r="182" spans="2:17" x14ac:dyDescent="0.25">
      <c r="B182" s="1091" t="s">
        <v>791</v>
      </c>
      <c r="C182" s="1092" t="s">
        <v>44</v>
      </c>
      <c r="D182" s="124">
        <v>125</v>
      </c>
      <c r="E182" s="11">
        <f>ROUNDUP((+SUMIF(no!C:C,Tabla1[[#This Row],[MATERIALES]],no!E:E)),0)</f>
        <v>263</v>
      </c>
      <c r="F182" s="423">
        <f>Tabla1[[#This Row],[PRECIO]]*Tabla1[[#This Row],[CANTIDAD]]</f>
        <v>32875</v>
      </c>
      <c r="P182" s="1095"/>
      <c r="Q182" s="1096"/>
    </row>
    <row r="183" spans="2:17" x14ac:dyDescent="0.25">
      <c r="B183" s="1091" t="s">
        <v>797</v>
      </c>
      <c r="C183" s="1092" t="s">
        <v>44</v>
      </c>
      <c r="D183" s="124">
        <v>125</v>
      </c>
      <c r="E183" s="11">
        <f>ROUNDUP((+SUMIF(no!C:C,Tabla1[[#This Row],[MATERIALES]],no!E:E)),0)</f>
        <v>0</v>
      </c>
      <c r="F183" s="423">
        <f>Tabla1[[#This Row],[PRECIO]]*Tabla1[[#This Row],[CANTIDAD]]</f>
        <v>0</v>
      </c>
      <c r="P183" s="1095"/>
      <c r="Q183" s="1096"/>
    </row>
    <row r="184" spans="2:17" x14ac:dyDescent="0.25">
      <c r="B184" s="1099" t="s">
        <v>674</v>
      </c>
      <c r="C184" s="1094" t="s">
        <v>44</v>
      </c>
      <c r="D184" s="124">
        <v>5</v>
      </c>
      <c r="E184" s="11">
        <f>ROUNDUP((+SUMIF(no!C:C,Tabla1[[#This Row],[MATERIALES]],no!E:E)),0)</f>
        <v>0</v>
      </c>
      <c r="F184" s="423">
        <f>Tabla1[[#This Row],[PRECIO]]*Tabla1[[#This Row],[CANTIDAD]]</f>
        <v>0</v>
      </c>
      <c r="P184" s="1095"/>
      <c r="Q184" s="1096"/>
    </row>
    <row r="185" spans="2:17" x14ac:dyDescent="0.25">
      <c r="B185" s="1099" t="s">
        <v>675</v>
      </c>
      <c r="C185" s="1094" t="s">
        <v>444</v>
      </c>
      <c r="D185" s="124">
        <v>20</v>
      </c>
      <c r="E185" s="11">
        <f>ROUNDUP((+SUMIF(no!C:C,Tabla1[[#This Row],[MATERIALES]],no!E:E)),0)</f>
        <v>0</v>
      </c>
      <c r="F185" s="423">
        <f>Tabla1[[#This Row],[PRECIO]]*Tabla1[[#This Row],[CANTIDAD]]</f>
        <v>0</v>
      </c>
      <c r="P185" s="1095"/>
      <c r="Q185" s="1096"/>
    </row>
    <row r="186" spans="2:17" ht="28.5" x14ac:dyDescent="0.25">
      <c r="B186" s="1099" t="s">
        <v>676</v>
      </c>
      <c r="C186" s="1094" t="s">
        <v>44</v>
      </c>
      <c r="D186" s="124">
        <v>1600</v>
      </c>
      <c r="E186" s="11">
        <f>ROUNDUP((+SUMIF(no!C:C,Tabla1[[#This Row],[MATERIALES]],no!E:E)),0)</f>
        <v>0</v>
      </c>
      <c r="F186" s="423">
        <f>Tabla1[[#This Row],[PRECIO]]*Tabla1[[#This Row],[CANTIDAD]]</f>
        <v>0</v>
      </c>
      <c r="P186" s="1095"/>
      <c r="Q186" s="1096"/>
    </row>
    <row r="187" spans="2:17" x14ac:dyDescent="0.25">
      <c r="B187" s="1099" t="s">
        <v>677</v>
      </c>
      <c r="C187" s="1094" t="s">
        <v>44</v>
      </c>
      <c r="D187" s="124">
        <v>1000</v>
      </c>
      <c r="E187" s="11">
        <f>ROUNDUP((+SUMIF(no!C:C,Tabla1[[#This Row],[MATERIALES]],no!E:E)),0)</f>
        <v>0</v>
      </c>
      <c r="F187" s="423">
        <f>Tabla1[[#This Row],[PRECIO]]*Tabla1[[#This Row],[CANTIDAD]]</f>
        <v>0</v>
      </c>
      <c r="P187" s="1095"/>
      <c r="Q187" s="1096"/>
    </row>
    <row r="188" spans="2:17" x14ac:dyDescent="0.25">
      <c r="B188" s="1099" t="s">
        <v>678</v>
      </c>
      <c r="C188" s="1094" t="s">
        <v>44</v>
      </c>
      <c r="D188" s="124">
        <v>1700</v>
      </c>
      <c r="E188" s="11">
        <f>ROUNDUP((+SUMIF(no!C:C,Tabla1[[#This Row],[MATERIALES]],no!E:E)),0)</f>
        <v>0</v>
      </c>
      <c r="F188" s="423">
        <f>Tabla1[[#This Row],[PRECIO]]*Tabla1[[#This Row],[CANTIDAD]]</f>
        <v>0</v>
      </c>
      <c r="P188" s="1095"/>
      <c r="Q188" s="1096"/>
    </row>
    <row r="189" spans="2:17" x14ac:dyDescent="0.25">
      <c r="B189" s="1091" t="s">
        <v>679</v>
      </c>
      <c r="C189" s="1092" t="s">
        <v>680</v>
      </c>
      <c r="D189" s="124">
        <v>200</v>
      </c>
      <c r="E189" s="11">
        <f>ROUNDUP((+SUMIF(no!C:C,Tabla1[[#This Row],[MATERIALES]],no!E:E)),0)</f>
        <v>0</v>
      </c>
      <c r="F189" s="423">
        <f>Tabla1[[#This Row],[PRECIO]]*Tabla1[[#This Row],[CANTIDAD]]</f>
        <v>0</v>
      </c>
      <c r="P189" s="1095"/>
      <c r="Q189" s="1096"/>
    </row>
    <row r="190" spans="2:17" x14ac:dyDescent="0.25">
      <c r="B190" s="1099" t="s">
        <v>681</v>
      </c>
      <c r="C190" s="1094" t="s">
        <v>44</v>
      </c>
      <c r="D190" s="124">
        <v>500</v>
      </c>
      <c r="E190" s="11">
        <f>ROUNDUP((+SUMIF(no!C:C,Tabla1[[#This Row],[MATERIALES]],no!E:E)),0)</f>
        <v>0</v>
      </c>
      <c r="F190" s="423">
        <f>Tabla1[[#This Row],[PRECIO]]*Tabla1[[#This Row],[CANTIDAD]]</f>
        <v>0</v>
      </c>
      <c r="P190" s="1095"/>
      <c r="Q190" s="1096"/>
    </row>
    <row r="191" spans="2:17" x14ac:dyDescent="0.25">
      <c r="B191" s="1099" t="s">
        <v>682</v>
      </c>
      <c r="C191" s="1094" t="s">
        <v>44</v>
      </c>
      <c r="D191" s="124">
        <v>500</v>
      </c>
      <c r="E191" s="11">
        <f>ROUNDUP((+SUMIF(no!C:C,Tabla1[[#This Row],[MATERIALES]],no!E:E)),0)</f>
        <v>0</v>
      </c>
      <c r="F191" s="423">
        <f>Tabla1[[#This Row],[PRECIO]]*Tabla1[[#This Row],[CANTIDAD]]</f>
        <v>0</v>
      </c>
      <c r="P191" s="1095"/>
      <c r="Q191" s="1096"/>
    </row>
    <row r="192" spans="2:17" x14ac:dyDescent="0.25">
      <c r="B192" s="1099" t="s">
        <v>683</v>
      </c>
      <c r="C192" s="1094" t="s">
        <v>44</v>
      </c>
      <c r="D192" s="124">
        <v>8</v>
      </c>
      <c r="E192" s="11">
        <f>ROUNDUP((+SUMIF(no!C:C,Tabla1[[#This Row],[MATERIALES]],no!E:E)),0)</f>
        <v>0</v>
      </c>
      <c r="F192" s="423">
        <f>Tabla1[[#This Row],[PRECIO]]*Tabla1[[#This Row],[CANTIDAD]]</f>
        <v>0</v>
      </c>
      <c r="P192" s="1095"/>
      <c r="Q192" s="1096"/>
    </row>
    <row r="193" spans="2:17" x14ac:dyDescent="0.25">
      <c r="B193" s="1099" t="s">
        <v>684</v>
      </c>
      <c r="C193" s="1094" t="s">
        <v>44</v>
      </c>
      <c r="D193" s="124">
        <v>5</v>
      </c>
      <c r="E193" s="11">
        <f>ROUNDUP((+SUMIF(no!C:C,Tabla1[[#This Row],[MATERIALES]],no!E:E)),0)</f>
        <v>0</v>
      </c>
      <c r="F193" s="423">
        <f>Tabla1[[#This Row],[PRECIO]]*Tabla1[[#This Row],[CANTIDAD]]</f>
        <v>0</v>
      </c>
      <c r="P193" s="1095"/>
      <c r="Q193" s="1096"/>
    </row>
    <row r="194" spans="2:17" x14ac:dyDescent="0.25">
      <c r="B194" s="1099" t="s">
        <v>685</v>
      </c>
      <c r="C194" s="1094" t="s">
        <v>44</v>
      </c>
      <c r="D194" s="124">
        <v>4</v>
      </c>
      <c r="E194" s="11">
        <f>ROUNDUP((+SUMIF(no!C:C,Tabla1[[#This Row],[MATERIALES]],no!E:E)),0)</f>
        <v>0</v>
      </c>
      <c r="F194" s="423">
        <f>Tabla1[[#This Row],[PRECIO]]*Tabla1[[#This Row],[CANTIDAD]]</f>
        <v>0</v>
      </c>
      <c r="P194" s="1095"/>
      <c r="Q194" s="1096"/>
    </row>
    <row r="195" spans="2:17" x14ac:dyDescent="0.25">
      <c r="B195" s="1099" t="s">
        <v>686</v>
      </c>
      <c r="C195" s="1094" t="s">
        <v>44</v>
      </c>
      <c r="D195" s="124">
        <v>60</v>
      </c>
      <c r="E195" s="11">
        <f>ROUNDUP((+SUMIF(no!C:C,Tabla1[[#This Row],[MATERIALES]],no!E:E)),0)</f>
        <v>0</v>
      </c>
      <c r="F195" s="423">
        <f>Tabla1[[#This Row],[PRECIO]]*Tabla1[[#This Row],[CANTIDAD]]</f>
        <v>0</v>
      </c>
      <c r="P195" s="1095"/>
      <c r="Q195" s="1096"/>
    </row>
    <row r="196" spans="2:17" x14ac:dyDescent="0.25">
      <c r="B196" s="1099" t="s">
        <v>687</v>
      </c>
      <c r="C196" s="1094" t="s">
        <v>44</v>
      </c>
      <c r="D196" s="124">
        <v>100</v>
      </c>
      <c r="E196" s="11">
        <f>ROUNDUP((+SUMIF(no!C:C,Tabla1[[#This Row],[MATERIALES]],no!E:E)),0)</f>
        <v>0</v>
      </c>
      <c r="F196" s="423">
        <f>Tabla1[[#This Row],[PRECIO]]*Tabla1[[#This Row],[CANTIDAD]]</f>
        <v>0</v>
      </c>
      <c r="P196" s="1095"/>
      <c r="Q196" s="1096"/>
    </row>
    <row r="197" spans="2:17" x14ac:dyDescent="0.25">
      <c r="B197" s="1099" t="s">
        <v>688</v>
      </c>
      <c r="C197" s="1094" t="s">
        <v>44</v>
      </c>
      <c r="D197" s="124">
        <v>100</v>
      </c>
      <c r="E197" s="11">
        <f>ROUNDUP((+SUMIF(no!C:C,Tabla1[[#This Row],[MATERIALES]],no!E:E)),0)</f>
        <v>0</v>
      </c>
      <c r="F197" s="423">
        <f>Tabla1[[#This Row],[PRECIO]]*Tabla1[[#This Row],[CANTIDAD]]</f>
        <v>0</v>
      </c>
      <c r="P197" s="1095"/>
      <c r="Q197" s="1096"/>
    </row>
    <row r="198" spans="2:17" x14ac:dyDescent="0.25">
      <c r="B198" s="1099" t="s">
        <v>689</v>
      </c>
      <c r="C198" s="1094" t="s">
        <v>44</v>
      </c>
      <c r="D198" s="124">
        <v>100</v>
      </c>
      <c r="E198" s="11">
        <f>ROUNDUP((+SUMIF(no!C:C,Tabla1[[#This Row],[MATERIALES]],no!E:E)),0)</f>
        <v>0</v>
      </c>
      <c r="F198" s="423">
        <f>Tabla1[[#This Row],[PRECIO]]*Tabla1[[#This Row],[CANTIDAD]]</f>
        <v>0</v>
      </c>
      <c r="P198" s="1095"/>
      <c r="Q198" s="1096"/>
    </row>
    <row r="199" spans="2:17" ht="28.5" x14ac:dyDescent="0.25">
      <c r="B199" s="1099" t="s">
        <v>690</v>
      </c>
      <c r="C199" s="1094" t="s">
        <v>44</v>
      </c>
      <c r="D199" s="124">
        <v>200</v>
      </c>
      <c r="E199" s="11">
        <f>ROUNDUP((+SUMIF(no!C:C,Tabla1[[#This Row],[MATERIALES]],no!E:E)),0)</f>
        <v>0</v>
      </c>
      <c r="F199" s="423">
        <f>Tabla1[[#This Row],[PRECIO]]*Tabla1[[#This Row],[CANTIDAD]]</f>
        <v>0</v>
      </c>
      <c r="P199" s="1095"/>
      <c r="Q199" s="1096"/>
    </row>
    <row r="200" spans="2:17" x14ac:dyDescent="0.25">
      <c r="B200" s="1109" t="s">
        <v>779</v>
      </c>
      <c r="C200" s="1110" t="s">
        <v>360</v>
      </c>
      <c r="D200" s="1111">
        <v>70</v>
      </c>
      <c r="E200" s="1112" t="e">
        <f>ROUNDUP((+SUMIF(no!C:C,Tabla1[[#This Row],[MATERIALES]],no!E:E)),0)</f>
        <v>#REF!</v>
      </c>
      <c r="F200" s="1113" t="e">
        <f>Tabla1[[#This Row],[PRECIO]]*Tabla1[[#This Row],[CANTIDAD]]</f>
        <v>#REF!</v>
      </c>
      <c r="P200" s="1095"/>
      <c r="Q200" s="1096"/>
    </row>
    <row r="201" spans="2:17" x14ac:dyDescent="0.25">
      <c r="B201" s="1099" t="s">
        <v>691</v>
      </c>
      <c r="C201" s="1094" t="s">
        <v>352</v>
      </c>
      <c r="D201" s="124">
        <v>200</v>
      </c>
      <c r="E201" s="11">
        <f>ROUNDUP((+SUMIF(no!C:C,Tabla1[[#This Row],[MATERIALES]],no!E:E)),0)</f>
        <v>0</v>
      </c>
      <c r="F201" s="423">
        <f>Tabla1[[#This Row],[PRECIO]]*Tabla1[[#This Row],[CANTIDAD]]</f>
        <v>0</v>
      </c>
      <c r="P201" s="1095"/>
      <c r="Q201" s="1096"/>
    </row>
    <row r="202" spans="2:17" ht="28.5" x14ac:dyDescent="0.25">
      <c r="B202" s="1099" t="s">
        <v>692</v>
      </c>
      <c r="C202" s="1094" t="s">
        <v>693</v>
      </c>
      <c r="D202" s="423">
        <v>75</v>
      </c>
      <c r="E202" s="11">
        <f>ROUNDUP((+SUMIF(no!C:C,Tabla1[[#This Row],[MATERIALES]],no!E:E)),0)</f>
        <v>0</v>
      </c>
      <c r="F202" s="423">
        <f>Tabla1[[#This Row],[PRECIO]]*Tabla1[[#This Row],[CANTIDAD]]</f>
        <v>0</v>
      </c>
      <c r="P202" s="1095"/>
      <c r="Q202" s="1096"/>
    </row>
    <row r="203" spans="2:17" x14ac:dyDescent="0.25">
      <c r="B203" s="1099" t="s">
        <v>694</v>
      </c>
      <c r="C203" s="1094" t="s">
        <v>664</v>
      </c>
      <c r="D203" s="124">
        <v>1500</v>
      </c>
      <c r="E203" s="11">
        <f>ROUNDUP((+SUMIF(no!C:C,Tabla1[[#This Row],[MATERIALES]],no!E:E)),0)</f>
        <v>0</v>
      </c>
      <c r="F203" s="423">
        <f>Tabla1[[#This Row],[PRECIO]]*Tabla1[[#This Row],[CANTIDAD]]</f>
        <v>0</v>
      </c>
      <c r="P203" s="1095"/>
      <c r="Q203" s="1096"/>
    </row>
    <row r="204" spans="2:17" x14ac:dyDescent="0.25">
      <c r="B204" s="1109" t="s">
        <v>761</v>
      </c>
      <c r="C204" s="1110" t="s">
        <v>762</v>
      </c>
      <c r="D204" s="1111">
        <v>250</v>
      </c>
      <c r="E204" s="1112">
        <f>ROUNDUP((+SUMIF(no!C:C,Tabla1[[#This Row],[MATERIALES]],no!E:E)),0)</f>
        <v>0</v>
      </c>
      <c r="F204" s="1113">
        <f>Tabla1[[#This Row],[PRECIO]]*Tabla1[[#This Row],[CANTIDAD]]</f>
        <v>0</v>
      </c>
      <c r="P204" s="1095"/>
      <c r="Q204" s="1096"/>
    </row>
    <row r="205" spans="2:17" x14ac:dyDescent="0.25">
      <c r="B205" s="1109" t="s">
        <v>764</v>
      </c>
      <c r="C205" s="1110" t="s">
        <v>762</v>
      </c>
      <c r="D205" s="1111">
        <v>450</v>
      </c>
      <c r="E205" s="1112">
        <f>ROUNDUP((+SUMIF(no!C:C,Tabla1[[#This Row],[MATERIALES]],no!E:E)),0)</f>
        <v>1</v>
      </c>
      <c r="F205" s="1113">
        <f>Tabla1[[#This Row],[PRECIO]]*Tabla1[[#This Row],[CANTIDAD]]</f>
        <v>450</v>
      </c>
      <c r="P205" s="1095"/>
      <c r="Q205" s="1096"/>
    </row>
    <row r="206" spans="2:17" x14ac:dyDescent="0.25">
      <c r="B206" s="1109" t="s">
        <v>763</v>
      </c>
      <c r="C206" s="1110" t="s">
        <v>475</v>
      </c>
      <c r="D206" s="1111">
        <v>250</v>
      </c>
      <c r="E206" s="1112">
        <f>ROUNDUP((+SUMIF(no!C:C,Tabla1[[#This Row],[MATERIALES]],no!E:E)),0)</f>
        <v>3</v>
      </c>
      <c r="F206" s="1113">
        <f>Tabla1[[#This Row],[PRECIO]]*Tabla1[[#This Row],[CANTIDAD]]</f>
        <v>750</v>
      </c>
      <c r="P206" s="1095"/>
      <c r="Q206" s="1096"/>
    </row>
    <row r="207" spans="2:17" x14ac:dyDescent="0.25">
      <c r="B207" s="1099" t="s">
        <v>695</v>
      </c>
      <c r="C207" s="1094" t="s">
        <v>422</v>
      </c>
      <c r="D207" s="124">
        <v>250</v>
      </c>
      <c r="E207" s="11">
        <f>ROUNDUP((+SUMIF(no!C:C,Tabla1[[#This Row],[MATERIALES]],no!E:E)),0)</f>
        <v>0</v>
      </c>
      <c r="F207" s="423">
        <f>Tabla1[[#This Row],[PRECIO]]*Tabla1[[#This Row],[CANTIDAD]]</f>
        <v>0</v>
      </c>
      <c r="P207" s="1095"/>
      <c r="Q207" s="1096"/>
    </row>
    <row r="208" spans="2:17" x14ac:dyDescent="0.25">
      <c r="B208" s="1109" t="s">
        <v>783</v>
      </c>
      <c r="C208" s="1110" t="s">
        <v>422</v>
      </c>
      <c r="D208" s="1111">
        <v>200</v>
      </c>
      <c r="E208" s="1112" t="e">
        <f>ROUNDUP((+SUMIF(no!C:C,Tabla1[[#This Row],[MATERIALES]],no!E:E)),0)</f>
        <v>#REF!</v>
      </c>
      <c r="F208" s="1113" t="e">
        <f>Tabla1[[#This Row],[PRECIO]]*Tabla1[[#This Row],[CANTIDAD]]</f>
        <v>#REF!</v>
      </c>
      <c r="P208" s="1095"/>
      <c r="Q208" s="1096"/>
    </row>
    <row r="209" spans="2:17" x14ac:dyDescent="0.25">
      <c r="B209" s="1099" t="s">
        <v>696</v>
      </c>
      <c r="C209" s="1094" t="s">
        <v>44</v>
      </c>
      <c r="D209" s="124">
        <v>25</v>
      </c>
      <c r="E209" s="11">
        <f>ROUNDUP((+SUMIF(no!C:C,Tabla1[[#This Row],[MATERIALES]],no!E:E)),0)</f>
        <v>0</v>
      </c>
      <c r="F209" s="423">
        <f>Tabla1[[#This Row],[PRECIO]]*Tabla1[[#This Row],[CANTIDAD]]</f>
        <v>0</v>
      </c>
      <c r="P209" s="1095"/>
      <c r="Q209" s="1096"/>
    </row>
    <row r="210" spans="2:17" x14ac:dyDescent="0.25">
      <c r="B210" s="1099" t="s">
        <v>697</v>
      </c>
      <c r="C210" s="1094" t="s">
        <v>44</v>
      </c>
      <c r="D210" s="124">
        <v>25</v>
      </c>
      <c r="E210" s="11">
        <f>ROUNDUP((+SUMIF(no!C:C,Tabla1[[#This Row],[MATERIALES]],no!E:E)),0)</f>
        <v>0</v>
      </c>
      <c r="F210" s="423">
        <f>Tabla1[[#This Row],[PRECIO]]*Tabla1[[#This Row],[CANTIDAD]]</f>
        <v>0</v>
      </c>
      <c r="P210" s="1095"/>
      <c r="Q210" s="1096"/>
    </row>
    <row r="211" spans="2:17" ht="28.5" x14ac:dyDescent="0.25">
      <c r="B211" s="1099" t="s">
        <v>698</v>
      </c>
      <c r="C211" s="1094" t="s">
        <v>44</v>
      </c>
      <c r="D211" s="124">
        <v>50</v>
      </c>
      <c r="E211" s="11">
        <f>ROUNDUP((+SUMIF(no!C:C,Tabla1[[#This Row],[MATERIALES]],no!E:E)),0)</f>
        <v>0</v>
      </c>
      <c r="F211" s="423">
        <f>Tabla1[[#This Row],[PRECIO]]*Tabla1[[#This Row],[CANTIDAD]]</f>
        <v>0</v>
      </c>
      <c r="P211" s="1095"/>
      <c r="Q211" s="1096"/>
    </row>
    <row r="212" spans="2:17" x14ac:dyDescent="0.25">
      <c r="B212" s="1099" t="s">
        <v>699</v>
      </c>
      <c r="C212" s="1094" t="s">
        <v>44</v>
      </c>
      <c r="D212" s="124">
        <v>550</v>
      </c>
      <c r="E212" s="11">
        <f>ROUNDUP((+SUMIF(no!C:C,Tabla1[[#This Row],[MATERIALES]],no!E:E)),0)</f>
        <v>0</v>
      </c>
      <c r="F212" s="423">
        <f>Tabla1[[#This Row],[PRECIO]]*Tabla1[[#This Row],[CANTIDAD]]</f>
        <v>0</v>
      </c>
      <c r="P212" s="1095"/>
      <c r="Q212" s="1096"/>
    </row>
    <row r="213" spans="2:17" x14ac:dyDescent="0.25">
      <c r="B213" s="1099" t="s">
        <v>700</v>
      </c>
      <c r="C213" s="1092" t="s">
        <v>44</v>
      </c>
      <c r="D213" s="124">
        <v>750</v>
      </c>
      <c r="E213" s="11">
        <f>ROUNDUP((+SUMIF(no!C:C,Tabla1[[#This Row],[MATERIALES]],no!E:E)),0)</f>
        <v>0</v>
      </c>
      <c r="F213" s="423">
        <f>Tabla1[[#This Row],[PRECIO]]*Tabla1[[#This Row],[CANTIDAD]]</f>
        <v>0</v>
      </c>
      <c r="P213" s="1095"/>
      <c r="Q213" s="1096"/>
    </row>
    <row r="214" spans="2:17" x14ac:dyDescent="0.25">
      <c r="B214" s="1099" t="s">
        <v>701</v>
      </c>
      <c r="C214" s="1094" t="s">
        <v>44</v>
      </c>
      <c r="D214" s="124">
        <v>800</v>
      </c>
      <c r="E214" s="11">
        <f>ROUNDUP((+SUMIF(no!C:C,Tabla1[[#This Row],[MATERIALES]],no!E:E)),0)</f>
        <v>0</v>
      </c>
      <c r="F214" s="423">
        <f>Tabla1[[#This Row],[PRECIO]]*Tabla1[[#This Row],[CANTIDAD]]</f>
        <v>0</v>
      </c>
      <c r="P214" s="1095"/>
      <c r="Q214" s="1096"/>
    </row>
    <row r="215" spans="2:17" x14ac:dyDescent="0.25">
      <c r="B215" s="1099" t="s">
        <v>702</v>
      </c>
      <c r="C215" s="1094" t="s">
        <v>44</v>
      </c>
      <c r="D215" s="124">
        <v>350</v>
      </c>
      <c r="E215" s="11">
        <f>ROUNDUP((+SUMIF(no!C:C,Tabla1[[#This Row],[MATERIALES]],no!E:E)),0)</f>
        <v>0</v>
      </c>
      <c r="F215" s="423">
        <f>Tabla1[[#This Row],[PRECIO]]*Tabla1[[#This Row],[CANTIDAD]]</f>
        <v>0</v>
      </c>
      <c r="P215" s="1095"/>
      <c r="Q215" s="1096"/>
    </row>
    <row r="216" spans="2:17" ht="28.5" x14ac:dyDescent="0.25">
      <c r="B216" s="1091" t="s">
        <v>703</v>
      </c>
      <c r="C216" s="1092" t="s">
        <v>44</v>
      </c>
      <c r="D216" s="124">
        <v>300</v>
      </c>
      <c r="E216" s="11">
        <f>ROUNDUP((+SUMIF(no!C:C,Tabla1[[#This Row],[MATERIALES]],no!E:E)),0)</f>
        <v>0</v>
      </c>
      <c r="F216" s="423">
        <f>Tabla1[[#This Row],[PRECIO]]*Tabla1[[#This Row],[CANTIDAD]]</f>
        <v>0</v>
      </c>
      <c r="P216" s="1095"/>
      <c r="Q216" s="1096"/>
    </row>
    <row r="217" spans="2:17" x14ac:dyDescent="0.25">
      <c r="B217" s="1099" t="s">
        <v>704</v>
      </c>
      <c r="C217" s="1094" t="s">
        <v>44</v>
      </c>
      <c r="D217" s="124">
        <v>600</v>
      </c>
      <c r="E217" s="11">
        <f>ROUNDUP((+SUMIF(no!C:C,Tabla1[[#This Row],[MATERIALES]],no!E:E)),0)</f>
        <v>0</v>
      </c>
      <c r="F217" s="423">
        <f>Tabla1[[#This Row],[PRECIO]]*Tabla1[[#This Row],[CANTIDAD]]</f>
        <v>0</v>
      </c>
      <c r="P217" s="1095"/>
      <c r="Q217" s="1096"/>
    </row>
    <row r="218" spans="2:17" x14ac:dyDescent="0.25">
      <c r="B218" s="1099" t="s">
        <v>705</v>
      </c>
      <c r="C218" s="1094" t="s">
        <v>44</v>
      </c>
      <c r="D218" s="124">
        <v>7000</v>
      </c>
      <c r="E218" s="11">
        <f>ROUNDUP((+SUMIF(no!C:C,Tabla1[[#This Row],[MATERIALES]],no!E:E)),0)</f>
        <v>0</v>
      </c>
      <c r="F218" s="423">
        <f>Tabla1[[#This Row],[PRECIO]]*Tabla1[[#This Row],[CANTIDAD]]</f>
        <v>0</v>
      </c>
      <c r="P218" s="1095"/>
      <c r="Q218" s="1096"/>
    </row>
    <row r="219" spans="2:17" x14ac:dyDescent="0.25">
      <c r="B219" s="1091" t="s">
        <v>759</v>
      </c>
      <c r="C219" s="1092" t="s">
        <v>44</v>
      </c>
      <c r="D219" s="124">
        <v>15</v>
      </c>
      <c r="E219" s="11">
        <f>ROUNDUP((+SUMIF(no!C:C,Tabla1[[#This Row],[MATERIALES]],no!E:E)),0)</f>
        <v>0</v>
      </c>
      <c r="F219" s="423">
        <f>Tabla1[[#This Row],[PRECIO]]*Tabla1[[#This Row],[CANTIDAD]]</f>
        <v>0</v>
      </c>
      <c r="P219" s="1095"/>
      <c r="Q219" s="1096"/>
    </row>
    <row r="220" spans="2:17" x14ac:dyDescent="0.25">
      <c r="B220" s="1099" t="s">
        <v>706</v>
      </c>
      <c r="C220" s="1094" t="s">
        <v>44</v>
      </c>
      <c r="D220" s="124">
        <v>5</v>
      </c>
      <c r="E220" s="11">
        <f>ROUNDUP((+SUMIF(no!C:C,Tabla1[[#This Row],[MATERIALES]],no!E:E)),0)</f>
        <v>0</v>
      </c>
      <c r="F220" s="423">
        <f>Tabla1[[#This Row],[PRECIO]]*Tabla1[[#This Row],[CANTIDAD]]</f>
        <v>0</v>
      </c>
      <c r="P220" s="1095"/>
      <c r="Q220" s="1096"/>
    </row>
    <row r="221" spans="2:17" x14ac:dyDescent="0.25">
      <c r="B221" s="1099" t="s">
        <v>707</v>
      </c>
      <c r="C221" s="1094" t="s">
        <v>44</v>
      </c>
      <c r="D221" s="124">
        <v>15</v>
      </c>
      <c r="E221" s="11">
        <f>ROUNDUP((+SUMIF(no!C:C,Tabla1[[#This Row],[MATERIALES]],no!E:E)),0)</f>
        <v>0</v>
      </c>
      <c r="F221" s="423">
        <f>Tabla1[[#This Row],[PRECIO]]*Tabla1[[#This Row],[CANTIDAD]]</f>
        <v>0</v>
      </c>
      <c r="P221" s="1095"/>
      <c r="Q221" s="1096"/>
    </row>
    <row r="222" spans="2:17" x14ac:dyDescent="0.25">
      <c r="B222" s="1099" t="s">
        <v>708</v>
      </c>
      <c r="C222" s="1092" t="s">
        <v>44</v>
      </c>
      <c r="D222" s="124">
        <v>5</v>
      </c>
      <c r="E222" s="11">
        <f>ROUNDUP((+SUMIF(no!C:C,Tabla1[[#This Row],[MATERIALES]],no!E:E)),0)</f>
        <v>0</v>
      </c>
      <c r="F222" s="423">
        <f>Tabla1[[#This Row],[PRECIO]]*Tabla1[[#This Row],[CANTIDAD]]</f>
        <v>0</v>
      </c>
      <c r="P222" s="1095"/>
      <c r="Q222" s="1096"/>
    </row>
    <row r="223" spans="2:17" x14ac:dyDescent="0.25">
      <c r="B223" s="1099" t="s">
        <v>709</v>
      </c>
      <c r="C223" s="1094" t="s">
        <v>44</v>
      </c>
      <c r="D223" s="124">
        <v>900</v>
      </c>
      <c r="E223" s="11">
        <f>ROUNDUP((+SUMIF(no!C:C,Tabla1[[#This Row],[MATERIALES]],no!E:E)),0)</f>
        <v>0</v>
      </c>
      <c r="F223" s="423">
        <f>Tabla1[[#This Row],[PRECIO]]*Tabla1[[#This Row],[CANTIDAD]]</f>
        <v>0</v>
      </c>
      <c r="P223" s="1095"/>
      <c r="Q223" s="1096"/>
    </row>
    <row r="224" spans="2:17" x14ac:dyDescent="0.25">
      <c r="B224" s="1099" t="s">
        <v>710</v>
      </c>
      <c r="C224" s="1094" t="s">
        <v>680</v>
      </c>
      <c r="D224" s="124">
        <v>5</v>
      </c>
      <c r="E224" s="11">
        <f>ROUNDUP((+SUMIF(no!C:C,Tabla1[[#This Row],[MATERIALES]],no!E:E)),0)</f>
        <v>0</v>
      </c>
      <c r="F224" s="423">
        <f>Tabla1[[#This Row],[PRECIO]]*Tabla1[[#This Row],[CANTIDAD]]</f>
        <v>0</v>
      </c>
      <c r="P224" s="1095"/>
      <c r="Q224" s="1096"/>
    </row>
    <row r="225" spans="2:17" x14ac:dyDescent="0.25">
      <c r="B225" s="1099" t="s">
        <v>711</v>
      </c>
      <c r="C225" s="1094" t="s">
        <v>422</v>
      </c>
      <c r="D225" s="124">
        <v>50</v>
      </c>
      <c r="E225" s="11" t="e">
        <f>ROUNDUP((+SUMIF(no!C:C,Tabla1[[#This Row],[MATERIALES]],no!E:E)),0)</f>
        <v>#REF!</v>
      </c>
      <c r="F225" s="423" t="e">
        <f>Tabla1[[#This Row],[PRECIO]]*Tabla1[[#This Row],[CANTIDAD]]</f>
        <v>#REF!</v>
      </c>
      <c r="P225" s="1095"/>
      <c r="Q225" s="1096"/>
    </row>
    <row r="226" spans="2:17" x14ac:dyDescent="0.25">
      <c r="B226" s="1091" t="s">
        <v>712</v>
      </c>
      <c r="C226" s="1092" t="s">
        <v>44</v>
      </c>
      <c r="D226" s="124">
        <v>7000</v>
      </c>
      <c r="E226" s="11">
        <f>ROUNDUP((+SUMIF(no!C:C,Tabla1[[#This Row],[MATERIALES]],no!E:E)),0)</f>
        <v>0</v>
      </c>
      <c r="F226" s="423">
        <f>Tabla1[[#This Row],[PRECIO]]*Tabla1[[#This Row],[CANTIDAD]]</f>
        <v>0</v>
      </c>
      <c r="P226" s="1095"/>
      <c r="Q226" s="1096"/>
    </row>
    <row r="227" spans="2:17" x14ac:dyDescent="0.25">
      <c r="B227" s="1091" t="s">
        <v>713</v>
      </c>
      <c r="C227" s="1092" t="s">
        <v>44</v>
      </c>
      <c r="D227" s="124">
        <v>12000</v>
      </c>
      <c r="E227" s="11">
        <f>ROUNDUP((+SUMIF(no!C:C,Tabla1[[#This Row],[MATERIALES]],no!E:E)),0)</f>
        <v>0</v>
      </c>
      <c r="F227" s="423">
        <f>Tabla1[[#This Row],[PRECIO]]*Tabla1[[#This Row],[CANTIDAD]]</f>
        <v>0</v>
      </c>
      <c r="P227" s="1095"/>
      <c r="Q227" s="1096"/>
    </row>
    <row r="228" spans="2:17" x14ac:dyDescent="0.25">
      <c r="B228" s="1099" t="s">
        <v>714</v>
      </c>
      <c r="C228" s="1092" t="s">
        <v>44</v>
      </c>
      <c r="D228" s="124">
        <v>40</v>
      </c>
      <c r="E228" s="11">
        <f>ROUNDUP((+SUMIF(no!C:C,Tabla1[[#This Row],[MATERIALES]],no!E:E)),0)</f>
        <v>0</v>
      </c>
      <c r="F228" s="423">
        <f>Tabla1[[#This Row],[PRECIO]]*Tabla1[[#This Row],[CANTIDAD]]</f>
        <v>0</v>
      </c>
      <c r="P228" s="1095"/>
      <c r="Q228" s="1096"/>
    </row>
    <row r="229" spans="2:17" x14ac:dyDescent="0.25">
      <c r="B229" s="1091" t="s">
        <v>715</v>
      </c>
      <c r="C229" s="1092" t="s">
        <v>44</v>
      </c>
      <c r="D229" s="124">
        <v>25</v>
      </c>
      <c r="E229" s="11">
        <f>ROUNDUP((+SUMIF(no!C:C,Tabla1[[#This Row],[MATERIALES]],no!E:E)),0)</f>
        <v>0</v>
      </c>
      <c r="F229" s="423">
        <f>Tabla1[[#This Row],[PRECIO]]*Tabla1[[#This Row],[CANTIDAD]]</f>
        <v>0</v>
      </c>
      <c r="P229" s="1095"/>
      <c r="Q229" s="1096"/>
    </row>
    <row r="230" spans="2:17" x14ac:dyDescent="0.25">
      <c r="B230" s="1109" t="s">
        <v>771</v>
      </c>
      <c r="C230" s="1110" t="s">
        <v>44</v>
      </c>
      <c r="D230" s="1111">
        <v>1.5</v>
      </c>
      <c r="E230" s="1112">
        <f>ROUNDUP((+SUMIF(no!C:C,Tabla1[[#This Row],[MATERIALES]],no!E:E)),0)</f>
        <v>30</v>
      </c>
      <c r="F230" s="1113">
        <f>Tabla1[[#This Row],[PRECIO]]*Tabla1[[#This Row],[CANTIDAD]]</f>
        <v>45</v>
      </c>
      <c r="P230" s="1095"/>
      <c r="Q230" s="1096"/>
    </row>
    <row r="231" spans="2:17" x14ac:dyDescent="0.25">
      <c r="B231" s="1099" t="s">
        <v>716</v>
      </c>
      <c r="C231" s="1092" t="s">
        <v>44</v>
      </c>
      <c r="D231" s="124">
        <v>4</v>
      </c>
      <c r="E231" s="11">
        <f>ROUNDUP((+SUMIF(no!C:C,Tabla1[[#This Row],[MATERIALES]],no!E:E)),0)</f>
        <v>0</v>
      </c>
      <c r="F231" s="423">
        <f>Tabla1[[#This Row],[PRECIO]]*Tabla1[[#This Row],[CANTIDAD]]</f>
        <v>0</v>
      </c>
      <c r="P231" s="1095"/>
      <c r="Q231" s="1096"/>
    </row>
    <row r="232" spans="2:17" x14ac:dyDescent="0.25">
      <c r="B232" s="1099" t="s">
        <v>717</v>
      </c>
      <c r="C232" s="1094" t="s">
        <v>44</v>
      </c>
      <c r="D232" s="124">
        <v>1</v>
      </c>
      <c r="E232" s="11">
        <f>ROUNDUP((+SUMIF(no!C:C,Tabla1[[#This Row],[MATERIALES]],no!E:E)),0)</f>
        <v>0</v>
      </c>
      <c r="F232" s="423">
        <f>Tabla1[[#This Row],[PRECIO]]*Tabla1[[#This Row],[CANTIDAD]]</f>
        <v>0</v>
      </c>
      <c r="P232" s="1095"/>
      <c r="Q232" s="1096"/>
    </row>
    <row r="233" spans="2:17" ht="28.5" x14ac:dyDescent="0.25">
      <c r="B233" s="1099" t="s">
        <v>718</v>
      </c>
      <c r="C233" s="1094" t="s">
        <v>44</v>
      </c>
      <c r="D233" s="124">
        <v>2</v>
      </c>
      <c r="E233" s="11">
        <f>ROUNDUP((+SUMIF(no!C:C,Tabla1[[#This Row],[MATERIALES]],no!E:E)),0)</f>
        <v>0</v>
      </c>
      <c r="F233" s="423">
        <f>Tabla1[[#This Row],[PRECIO]]*Tabla1[[#This Row],[CANTIDAD]]</f>
        <v>0</v>
      </c>
      <c r="P233" s="1095"/>
      <c r="Q233" s="1096"/>
    </row>
    <row r="234" spans="2:17" ht="28.5" x14ac:dyDescent="0.25">
      <c r="B234" s="1091" t="s">
        <v>719</v>
      </c>
      <c r="C234" s="1092" t="s">
        <v>475</v>
      </c>
      <c r="D234" s="124">
        <v>300</v>
      </c>
      <c r="E234" s="11">
        <f>ROUNDUP((+SUMIF(no!C:C,Tabla1[[#This Row],[MATERIALES]],no!E:E)),0)</f>
        <v>0</v>
      </c>
      <c r="F234" s="423">
        <f>Tabla1[[#This Row],[PRECIO]]*Tabla1[[#This Row],[CANTIDAD]]</f>
        <v>0</v>
      </c>
      <c r="P234" s="1095"/>
      <c r="Q234" s="1096"/>
    </row>
    <row r="235" spans="2:17" x14ac:dyDescent="0.25">
      <c r="B235" s="1091" t="s">
        <v>720</v>
      </c>
      <c r="C235" s="1092" t="s">
        <v>44</v>
      </c>
      <c r="D235" s="124">
        <v>200</v>
      </c>
      <c r="E235" s="11">
        <f>ROUNDUP((+SUMIF(no!C:C,Tabla1[[#This Row],[MATERIALES]],no!E:E)),0)</f>
        <v>0</v>
      </c>
      <c r="F235" s="423">
        <f>Tabla1[[#This Row],[PRECIO]]*Tabla1[[#This Row],[CANTIDAD]]</f>
        <v>0</v>
      </c>
      <c r="P235" s="1095"/>
      <c r="Q235" s="1096"/>
    </row>
    <row r="236" spans="2:17" x14ac:dyDescent="0.25">
      <c r="B236" s="1091" t="s">
        <v>721</v>
      </c>
      <c r="C236" s="1092" t="s">
        <v>44</v>
      </c>
      <c r="D236" s="124">
        <v>550</v>
      </c>
      <c r="E236" s="11">
        <f>ROUNDUP((+SUMIF(no!C:C,Tabla1[[#This Row],[MATERIALES]],no!E:E)),0)</f>
        <v>0</v>
      </c>
      <c r="F236" s="423">
        <f>Tabla1[[#This Row],[PRECIO]]*Tabla1[[#This Row],[CANTIDAD]]</f>
        <v>0</v>
      </c>
      <c r="P236" s="1095"/>
      <c r="Q236" s="1096"/>
    </row>
    <row r="237" spans="2:17" x14ac:dyDescent="0.25">
      <c r="B237" s="1099" t="s">
        <v>722</v>
      </c>
      <c r="C237" s="1094" t="s">
        <v>44</v>
      </c>
      <c r="D237" s="124">
        <v>40</v>
      </c>
      <c r="E237" s="11">
        <f>ROUNDUP((+SUMIF(no!C:C,Tabla1[[#This Row],[MATERIALES]],no!E:E)),0)</f>
        <v>0</v>
      </c>
      <c r="F237" s="423">
        <f>Tabla1[[#This Row],[PRECIO]]*Tabla1[[#This Row],[CANTIDAD]]</f>
        <v>0</v>
      </c>
      <c r="P237" s="1095"/>
      <c r="Q237" s="1096"/>
    </row>
    <row r="238" spans="2:17" x14ac:dyDescent="0.25">
      <c r="B238" s="1099" t="s">
        <v>723</v>
      </c>
      <c r="C238" s="1094" t="s">
        <v>44</v>
      </c>
      <c r="D238" s="124">
        <v>65</v>
      </c>
      <c r="E238" s="11">
        <f>ROUNDUP((+SUMIF(no!C:C,Tabla1[[#This Row],[MATERIALES]],no!E:E)),0)</f>
        <v>0</v>
      </c>
      <c r="F238" s="423">
        <f>Tabla1[[#This Row],[PRECIO]]*Tabla1[[#This Row],[CANTIDAD]]</f>
        <v>0</v>
      </c>
      <c r="P238" s="1095"/>
      <c r="Q238" s="1096"/>
    </row>
    <row r="239" spans="2:17" x14ac:dyDescent="0.25">
      <c r="B239" s="1099" t="s">
        <v>724</v>
      </c>
      <c r="C239" s="1094" t="s">
        <v>44</v>
      </c>
      <c r="D239" s="124">
        <v>500</v>
      </c>
      <c r="E239" s="11">
        <f>ROUNDUP((+SUMIF(no!C:C,Tabla1[[#This Row],[MATERIALES]],no!E:E)),0)</f>
        <v>0</v>
      </c>
      <c r="F239" s="423">
        <f>Tabla1[[#This Row],[PRECIO]]*Tabla1[[#This Row],[CANTIDAD]]</f>
        <v>0</v>
      </c>
      <c r="P239" s="1095"/>
      <c r="Q239" s="1096"/>
    </row>
    <row r="240" spans="2:17" x14ac:dyDescent="0.25">
      <c r="B240" s="1099" t="s">
        <v>725</v>
      </c>
      <c r="C240" s="1094" t="s">
        <v>44</v>
      </c>
      <c r="D240" s="124">
        <v>550</v>
      </c>
      <c r="E240" s="11">
        <f>ROUNDUP((+SUMIF(no!C:C,Tabla1[[#This Row],[MATERIALES]],no!E:E)),0)</f>
        <v>0</v>
      </c>
      <c r="F240" s="423">
        <f>Tabla1[[#This Row],[PRECIO]]*Tabla1[[#This Row],[CANTIDAD]]</f>
        <v>0</v>
      </c>
      <c r="P240" s="1095"/>
      <c r="Q240" s="1096"/>
    </row>
    <row r="241" spans="2:17" x14ac:dyDescent="0.25">
      <c r="B241" s="1091" t="s">
        <v>726</v>
      </c>
      <c r="C241" s="1092" t="s">
        <v>44</v>
      </c>
      <c r="D241" s="124">
        <v>40</v>
      </c>
      <c r="E241" s="11">
        <f>ROUNDUP((+SUMIF(no!C:C,Tabla1[[#This Row],[MATERIALES]],no!E:E)),0)</f>
        <v>0</v>
      </c>
      <c r="F241" s="423">
        <f>Tabla1[[#This Row],[PRECIO]]*Tabla1[[#This Row],[CANTIDAD]]</f>
        <v>0</v>
      </c>
      <c r="P241" s="1095"/>
      <c r="Q241" s="1096"/>
    </row>
    <row r="242" spans="2:17" x14ac:dyDescent="0.25">
      <c r="B242" s="1091" t="s">
        <v>727</v>
      </c>
      <c r="C242" s="1092" t="s">
        <v>44</v>
      </c>
      <c r="D242" s="124">
        <v>20</v>
      </c>
      <c r="E242" s="11">
        <f>ROUNDUP((+SUMIF(no!C:C,Tabla1[[#This Row],[MATERIALES]],no!E:E)),0)</f>
        <v>0</v>
      </c>
      <c r="F242" s="423">
        <f>Tabla1[[#This Row],[PRECIO]]*Tabla1[[#This Row],[CANTIDAD]]</f>
        <v>0</v>
      </c>
      <c r="P242" s="1095"/>
      <c r="Q242" s="1096"/>
    </row>
    <row r="243" spans="2:17" x14ac:dyDescent="0.25">
      <c r="B243" s="1091" t="s">
        <v>728</v>
      </c>
      <c r="C243" s="1092" t="s">
        <v>44</v>
      </c>
      <c r="D243" s="124">
        <v>20</v>
      </c>
      <c r="E243" s="11">
        <f>ROUNDUP((+SUMIF(no!C:C,Tabla1[[#This Row],[MATERIALES]],no!E:E)),0)</f>
        <v>0</v>
      </c>
      <c r="F243" s="423">
        <f>Tabla1[[#This Row],[PRECIO]]*Tabla1[[#This Row],[CANTIDAD]]</f>
        <v>0</v>
      </c>
      <c r="P243" s="1095"/>
      <c r="Q243" s="1096"/>
    </row>
    <row r="244" spans="2:17" x14ac:dyDescent="0.25">
      <c r="B244" s="1099" t="s">
        <v>729</v>
      </c>
      <c r="C244" s="1094" t="s">
        <v>44</v>
      </c>
      <c r="D244" s="124">
        <v>1600</v>
      </c>
      <c r="E244" s="11">
        <f>ROUNDUP((+SUMIF(no!C:C,Tabla1[[#This Row],[MATERIALES]],no!E:E)),0)</f>
        <v>0</v>
      </c>
      <c r="F244" s="423">
        <f>Tabla1[[#This Row],[PRECIO]]*Tabla1[[#This Row],[CANTIDAD]]</f>
        <v>0</v>
      </c>
      <c r="P244" s="1095"/>
      <c r="Q244" s="1096"/>
    </row>
    <row r="245" spans="2:17" x14ac:dyDescent="0.25">
      <c r="B245" s="1099" t="s">
        <v>730</v>
      </c>
      <c r="C245" s="1094" t="s">
        <v>44</v>
      </c>
      <c r="D245" s="124">
        <v>40</v>
      </c>
      <c r="E245" s="11">
        <f>ROUNDUP((+SUMIF(no!C:C,Tabla1[[#This Row],[MATERIALES]],no!E:E)),0)</f>
        <v>0</v>
      </c>
      <c r="F245" s="423">
        <f>Tabla1[[#This Row],[PRECIO]]*Tabla1[[#This Row],[CANTIDAD]]</f>
        <v>0</v>
      </c>
      <c r="P245" s="1095"/>
      <c r="Q245" s="1096"/>
    </row>
    <row r="246" spans="2:17" x14ac:dyDescent="0.25">
      <c r="B246" s="1099" t="s">
        <v>731</v>
      </c>
      <c r="C246" s="1094" t="s">
        <v>44</v>
      </c>
      <c r="D246" s="124">
        <v>50</v>
      </c>
      <c r="E246" s="11">
        <f>ROUNDUP((+SUMIF(no!C:C,Tabla1[[#This Row],[MATERIALES]],no!E:E)),0)</f>
        <v>0</v>
      </c>
      <c r="F246" s="423">
        <f>Tabla1[[#This Row],[PRECIO]]*Tabla1[[#This Row],[CANTIDAD]]</f>
        <v>0</v>
      </c>
      <c r="P246" s="1095"/>
      <c r="Q246" s="1096"/>
    </row>
    <row r="247" spans="2:17" x14ac:dyDescent="0.25">
      <c r="B247" s="1099" t="s">
        <v>732</v>
      </c>
      <c r="C247" s="1094" t="s">
        <v>44</v>
      </c>
      <c r="D247" s="124">
        <v>165</v>
      </c>
      <c r="E247" s="11">
        <f>ROUNDUP((+SUMIF(no!C:C,Tabla1[[#This Row],[MATERIALES]],no!E:E)),0)</f>
        <v>0</v>
      </c>
      <c r="F247" s="423">
        <f>Tabla1[[#This Row],[PRECIO]]*Tabla1[[#This Row],[CANTIDAD]]</f>
        <v>0</v>
      </c>
      <c r="P247" s="1095"/>
      <c r="Q247" s="1096"/>
    </row>
    <row r="248" spans="2:17" x14ac:dyDescent="0.25">
      <c r="B248" s="1099" t="s">
        <v>816</v>
      </c>
      <c r="C248" s="1094" t="s">
        <v>44</v>
      </c>
      <c r="D248" s="124">
        <v>5100</v>
      </c>
      <c r="E248" s="11">
        <f>ROUNDUP((+SUMIF(no!C:C,Tabla1[[#This Row],[MATERIALES]],no!E:E)),0)</f>
        <v>1</v>
      </c>
      <c r="F248" s="423">
        <f>Tabla1[[#This Row],[PRECIO]]*Tabla1[[#This Row],[CANTIDAD]]</f>
        <v>5100</v>
      </c>
      <c r="P248" s="1095"/>
      <c r="Q248" s="1096"/>
    </row>
    <row r="249" spans="2:17" x14ac:dyDescent="0.25">
      <c r="B249" s="1099" t="s">
        <v>733</v>
      </c>
      <c r="C249" s="1094" t="s">
        <v>44</v>
      </c>
      <c r="D249" s="124">
        <v>150</v>
      </c>
      <c r="E249" s="11">
        <f>ROUNDUP((+SUMIF(no!C:C,Tabla1[[#This Row],[MATERIALES]],no!E:E)),0)</f>
        <v>0</v>
      </c>
      <c r="F249" s="423">
        <f>Tabla1[[#This Row],[PRECIO]]*Tabla1[[#This Row],[CANTIDAD]]</f>
        <v>0</v>
      </c>
      <c r="P249" s="1095"/>
      <c r="Q249" s="1096"/>
    </row>
    <row r="250" spans="2:17" x14ac:dyDescent="0.25">
      <c r="B250" s="1099" t="s">
        <v>734</v>
      </c>
      <c r="C250" s="1094" t="s">
        <v>44</v>
      </c>
      <c r="D250" s="124">
        <v>175</v>
      </c>
      <c r="E250" s="11">
        <f>ROUNDUP((+SUMIF(no!C:C,Tabla1[[#This Row],[MATERIALES]],no!E:E)),0)</f>
        <v>0</v>
      </c>
      <c r="F250" s="423">
        <f>Tabla1[[#This Row],[PRECIO]]*Tabla1[[#This Row],[CANTIDAD]]</f>
        <v>0</v>
      </c>
      <c r="P250" s="1095"/>
      <c r="Q250" s="1096"/>
    </row>
    <row r="251" spans="2:17" x14ac:dyDescent="0.25">
      <c r="B251" s="1099" t="s">
        <v>735</v>
      </c>
      <c r="C251" s="1094" t="s">
        <v>44</v>
      </c>
      <c r="D251" s="124">
        <v>350</v>
      </c>
      <c r="E251" s="11">
        <f>ROUNDUP((+SUMIF(no!C:C,Tabla1[[#This Row],[MATERIALES]],no!E:E)),0)</f>
        <v>0</v>
      </c>
      <c r="F251" s="423">
        <f>Tabla1[[#This Row],[PRECIO]]*Tabla1[[#This Row],[CANTIDAD]]</f>
        <v>0</v>
      </c>
      <c r="P251" s="1095"/>
      <c r="Q251" s="1096"/>
    </row>
    <row r="252" spans="2:17" x14ac:dyDescent="0.25">
      <c r="B252" s="1099" t="s">
        <v>736</v>
      </c>
      <c r="C252" s="1094" t="s">
        <v>44</v>
      </c>
      <c r="D252" s="124">
        <v>250</v>
      </c>
      <c r="E252" s="11">
        <f>ROUNDUP((+SUMIF(no!C:C,Tabla1[[#This Row],[MATERIALES]],no!E:E)),0)</f>
        <v>0</v>
      </c>
      <c r="F252" s="423">
        <f>Tabla1[[#This Row],[PRECIO]]*Tabla1[[#This Row],[CANTIDAD]]</f>
        <v>0</v>
      </c>
      <c r="P252" s="1095"/>
      <c r="Q252" s="1096"/>
    </row>
    <row r="253" spans="2:17" x14ac:dyDescent="0.25">
      <c r="B253" s="1099" t="s">
        <v>737</v>
      </c>
      <c r="C253" s="1094" t="s">
        <v>44</v>
      </c>
      <c r="D253" s="124">
        <v>400</v>
      </c>
      <c r="E253" s="11">
        <f>ROUNDUP((+SUMIF(no!C:C,Tabla1[[#This Row],[MATERIALES]],no!E:E)),0)</f>
        <v>0</v>
      </c>
      <c r="F253" s="423">
        <f>Tabla1[[#This Row],[PRECIO]]*Tabla1[[#This Row],[CANTIDAD]]</f>
        <v>0</v>
      </c>
      <c r="P253" s="1095"/>
      <c r="Q253" s="1096"/>
    </row>
    <row r="254" spans="2:17" x14ac:dyDescent="0.25">
      <c r="B254" s="1099" t="s">
        <v>738</v>
      </c>
      <c r="C254" s="1094" t="s">
        <v>44</v>
      </c>
      <c r="D254" s="124">
        <v>625</v>
      </c>
      <c r="E254" s="11">
        <f>ROUNDUP((+SUMIF(no!C:C,Tabla1[[#This Row],[MATERIALES]],no!E:E)),0)</f>
        <v>0</v>
      </c>
      <c r="F254" s="423">
        <f>Tabla1[[#This Row],[PRECIO]]*Tabla1[[#This Row],[CANTIDAD]]</f>
        <v>0</v>
      </c>
      <c r="P254" s="1095"/>
      <c r="Q254" s="1096"/>
    </row>
    <row r="255" spans="2:17" x14ac:dyDescent="0.25">
      <c r="B255" s="1099" t="s">
        <v>739</v>
      </c>
      <c r="C255" s="1094" t="s">
        <v>44</v>
      </c>
      <c r="D255" s="124">
        <v>850</v>
      </c>
      <c r="E255" s="11">
        <f>ROUNDUP((+SUMIF(no!C:C,Tabla1[[#This Row],[MATERIALES]],no!E:E)),0)</f>
        <v>0</v>
      </c>
      <c r="F255" s="423">
        <f>Tabla1[[#This Row],[PRECIO]]*Tabla1[[#This Row],[CANTIDAD]]</f>
        <v>0</v>
      </c>
      <c r="P255" s="1095"/>
      <c r="Q255" s="1096"/>
    </row>
    <row r="256" spans="2:17" x14ac:dyDescent="0.25">
      <c r="B256" s="1109" t="s">
        <v>776</v>
      </c>
      <c r="C256" s="1110" t="s">
        <v>44</v>
      </c>
      <c r="D256" s="1111">
        <v>110</v>
      </c>
      <c r="E256" s="1112" t="e">
        <f>ROUNDUP((+SUMIF(no!C:C,Tabla1[[#This Row],[MATERIALES]],no!E:E)),0)</f>
        <v>#REF!</v>
      </c>
      <c r="F256" s="1113" t="e">
        <f>Tabla1[[#This Row],[PRECIO]]*Tabla1[[#This Row],[CANTIDAD]]</f>
        <v>#REF!</v>
      </c>
      <c r="P256" s="1095"/>
      <c r="Q256" s="1096"/>
    </row>
    <row r="257" spans="2:17" x14ac:dyDescent="0.25">
      <c r="B257" s="1109" t="s">
        <v>775</v>
      </c>
      <c r="C257" s="1110" t="s">
        <v>44</v>
      </c>
      <c r="D257" s="1111">
        <v>400</v>
      </c>
      <c r="E257" s="1112" t="e">
        <f>ROUNDUP((+SUMIF(no!C:C,Tabla1[[#This Row],[MATERIALES]],no!E:E)),0)</f>
        <v>#REF!</v>
      </c>
      <c r="F257" s="1113" t="e">
        <f>Tabla1[[#This Row],[PRECIO]]*Tabla1[[#This Row],[CANTIDAD]]</f>
        <v>#REF!</v>
      </c>
      <c r="P257" s="1095"/>
      <c r="Q257" s="1096"/>
    </row>
    <row r="258" spans="2:17" x14ac:dyDescent="0.25">
      <c r="B258" s="1091" t="s">
        <v>740</v>
      </c>
      <c r="C258" s="1092" t="s">
        <v>44</v>
      </c>
      <c r="D258" s="124">
        <v>50</v>
      </c>
      <c r="E258" s="11">
        <f>ROUNDUP((+SUMIF(no!C:C,Tabla1[[#This Row],[MATERIALES]],no!E:E)),0)</f>
        <v>0</v>
      </c>
      <c r="F258" s="423">
        <f>Tabla1[[#This Row],[PRECIO]]*Tabla1[[#This Row],[CANTIDAD]]</f>
        <v>0</v>
      </c>
      <c r="P258" s="1095"/>
      <c r="Q258" s="1096"/>
    </row>
    <row r="259" spans="2:17" x14ac:dyDescent="0.25">
      <c r="B259" s="1091" t="s">
        <v>741</v>
      </c>
      <c r="C259" s="1092" t="s">
        <v>44</v>
      </c>
      <c r="D259" s="124">
        <v>65</v>
      </c>
      <c r="E259" s="11">
        <f>ROUNDUP((+SUMIF(no!C:C,Tabla1[[#This Row],[MATERIALES]],no!E:E)),0)</f>
        <v>0</v>
      </c>
      <c r="F259" s="423">
        <f>Tabla1[[#This Row],[PRECIO]]*Tabla1[[#This Row],[CANTIDAD]]</f>
        <v>0</v>
      </c>
      <c r="P259" s="1095"/>
      <c r="Q259" s="1096"/>
    </row>
    <row r="260" spans="2:17" x14ac:dyDescent="0.25">
      <c r="B260" s="1099" t="s">
        <v>742</v>
      </c>
      <c r="C260" s="1094" t="s">
        <v>44</v>
      </c>
      <c r="D260" s="124">
        <v>340</v>
      </c>
      <c r="E260" s="11">
        <f>ROUNDUP((+SUMIF(no!C:C,Tabla1[[#This Row],[MATERIALES]],no!E:E)),0)</f>
        <v>0</v>
      </c>
      <c r="F260" s="423">
        <f>Tabla1[[#This Row],[PRECIO]]*Tabla1[[#This Row],[CANTIDAD]]</f>
        <v>0</v>
      </c>
      <c r="P260" s="1095"/>
      <c r="Q260" s="1096"/>
    </row>
    <row r="261" spans="2:17" x14ac:dyDescent="0.25">
      <c r="B261" s="1099" t="s">
        <v>743</v>
      </c>
      <c r="C261" s="1094" t="s">
        <v>44</v>
      </c>
      <c r="D261" s="124">
        <v>75</v>
      </c>
      <c r="E261" s="11">
        <f>ROUNDUP((+SUMIF(no!C:C,Tabla1[[#This Row],[MATERIALES]],no!E:E)),0)</f>
        <v>0</v>
      </c>
      <c r="F261" s="423">
        <f>Tabla1[[#This Row],[PRECIO]]*Tabla1[[#This Row],[CANTIDAD]]</f>
        <v>0</v>
      </c>
      <c r="P261" s="1095"/>
      <c r="Q261" s="1096"/>
    </row>
    <row r="262" spans="2:17" x14ac:dyDescent="0.25">
      <c r="B262" s="1099" t="s">
        <v>744</v>
      </c>
      <c r="C262" s="1094" t="s">
        <v>44</v>
      </c>
      <c r="D262" s="124">
        <v>101</v>
      </c>
      <c r="E262" s="11">
        <f>ROUNDUP((+SUMIF(no!C:C,Tabla1[[#This Row],[MATERIALES]],no!E:E)),0)</f>
        <v>0</v>
      </c>
      <c r="F262" s="423">
        <f>Tabla1[[#This Row],[PRECIO]]*Tabla1[[#This Row],[CANTIDAD]]</f>
        <v>0</v>
      </c>
      <c r="P262" s="1095"/>
      <c r="Q262" s="1096"/>
    </row>
    <row r="263" spans="2:17" x14ac:dyDescent="0.25">
      <c r="B263" s="1099" t="s">
        <v>745</v>
      </c>
      <c r="C263" s="1094" t="s">
        <v>44</v>
      </c>
      <c r="D263" s="124">
        <v>60</v>
      </c>
      <c r="E263" s="11">
        <f>ROUNDUP((+SUMIF(no!C:C,Tabla1[[#This Row],[MATERIALES]],no!E:E)),0)</f>
        <v>0</v>
      </c>
      <c r="F263" s="423">
        <f>Tabla1[[#This Row],[PRECIO]]*Tabla1[[#This Row],[CANTIDAD]]</f>
        <v>0</v>
      </c>
      <c r="P263" s="1095"/>
      <c r="Q263" s="1096"/>
    </row>
    <row r="264" spans="2:17" x14ac:dyDescent="0.25">
      <c r="B264" s="1099" t="s">
        <v>746</v>
      </c>
      <c r="C264" s="1094" t="s">
        <v>44</v>
      </c>
      <c r="D264" s="124">
        <v>80</v>
      </c>
      <c r="E264" s="11">
        <f>ROUNDUP((+SUMIF(no!C:C,Tabla1[[#This Row],[MATERIALES]],no!E:E)),0)</f>
        <v>0</v>
      </c>
      <c r="F264" s="423">
        <f>Tabla1[[#This Row],[PRECIO]]*Tabla1[[#This Row],[CANTIDAD]]</f>
        <v>0</v>
      </c>
      <c r="P264" s="1095"/>
      <c r="Q264" s="1096"/>
    </row>
    <row r="265" spans="2:17" x14ac:dyDescent="0.25">
      <c r="B265" s="1099" t="s">
        <v>747</v>
      </c>
      <c r="C265" s="1094" t="s">
        <v>44</v>
      </c>
      <c r="D265" s="124">
        <v>50</v>
      </c>
      <c r="E265" s="11">
        <f>ROUNDUP((+SUMIF(no!C:C,Tabla1[[#This Row],[MATERIALES]],no!E:E)),0)</f>
        <v>0</v>
      </c>
      <c r="F265" s="423">
        <f>Tabla1[[#This Row],[PRECIO]]*Tabla1[[#This Row],[CANTIDAD]]</f>
        <v>0</v>
      </c>
      <c r="P265" s="1095"/>
      <c r="Q265" s="1096"/>
    </row>
    <row r="266" spans="2:17" x14ac:dyDescent="0.25">
      <c r="B266" s="1099" t="s">
        <v>748</v>
      </c>
      <c r="C266" s="1094" t="s">
        <v>44</v>
      </c>
      <c r="D266" s="124">
        <v>90</v>
      </c>
      <c r="E266" s="11">
        <f>ROUNDUP((+SUMIF(no!C:C,Tabla1[[#This Row],[MATERIALES]],no!E:E)),0)</f>
        <v>0</v>
      </c>
      <c r="F266" s="423">
        <f>Tabla1[[#This Row],[PRECIO]]*Tabla1[[#This Row],[CANTIDAD]]</f>
        <v>0</v>
      </c>
      <c r="P266" s="1095"/>
      <c r="Q266" s="1096"/>
    </row>
    <row r="267" spans="2:17" x14ac:dyDescent="0.25">
      <c r="B267" s="1099" t="s">
        <v>749</v>
      </c>
      <c r="C267" s="1094" t="s">
        <v>44</v>
      </c>
      <c r="D267" s="124">
        <v>220</v>
      </c>
      <c r="E267" s="11">
        <f>ROUNDUP((+SUMIF(no!C:C,Tabla1[[#This Row],[MATERIALES]],no!E:E)),0)</f>
        <v>0</v>
      </c>
      <c r="F267" s="423">
        <f>Tabla1[[#This Row],[PRECIO]]*Tabla1[[#This Row],[CANTIDAD]]</f>
        <v>0</v>
      </c>
      <c r="P267" s="1095"/>
      <c r="Q267" s="1096"/>
    </row>
    <row r="268" spans="2:17" x14ac:dyDescent="0.25">
      <c r="B268" s="1091" t="s">
        <v>750</v>
      </c>
      <c r="C268" s="1092" t="s">
        <v>44</v>
      </c>
      <c r="D268" s="124">
        <v>60</v>
      </c>
      <c r="E268" s="11">
        <f>ROUNDUP((+SUMIF(no!C:C,Tabla1[[#This Row],[MATERIALES]],no!E:E)),0)</f>
        <v>0</v>
      </c>
      <c r="F268" s="423">
        <f>Tabla1[[#This Row],[PRECIO]]*Tabla1[[#This Row],[CANTIDAD]]</f>
        <v>0</v>
      </c>
      <c r="P268" s="1095"/>
      <c r="Q268" s="1096"/>
    </row>
    <row r="269" spans="2:17" ht="28.5" x14ac:dyDescent="0.25">
      <c r="B269" s="1099" t="s">
        <v>751</v>
      </c>
      <c r="C269" s="1094" t="s">
        <v>360</v>
      </c>
      <c r="D269" s="124">
        <v>700</v>
      </c>
      <c r="E269" s="11">
        <f>ROUNDUP((+SUMIF(no!C:C,Tabla1[[#This Row],[MATERIALES]],no!E:E)),0)</f>
        <v>0</v>
      </c>
      <c r="F269" s="423">
        <f>Tabla1[[#This Row],[PRECIO]]*Tabla1[[#This Row],[CANTIDAD]]</f>
        <v>0</v>
      </c>
      <c r="P269" s="1095"/>
      <c r="Q269" s="1096"/>
    </row>
    <row r="270" spans="2:17" ht="28.5" x14ac:dyDescent="0.25">
      <c r="B270" s="1099" t="s">
        <v>752</v>
      </c>
      <c r="C270" s="1094" t="s">
        <v>44</v>
      </c>
      <c r="D270" s="124">
        <v>1100</v>
      </c>
      <c r="E270" s="11">
        <f>ROUNDUP((+SUMIF(no!C:C,Tabla1[[#This Row],[MATERIALES]],no!E:E)),0)</f>
        <v>0</v>
      </c>
      <c r="F270" s="423">
        <f>Tabla1[[#This Row],[PRECIO]]*Tabla1[[#This Row],[CANTIDAD]]</f>
        <v>0</v>
      </c>
      <c r="P270" s="1095"/>
      <c r="Q270" s="1096"/>
    </row>
    <row r="271" spans="2:17" x14ac:dyDescent="0.25">
      <c r="B271" s="1099" t="s">
        <v>753</v>
      </c>
      <c r="C271" s="1094" t="s">
        <v>360</v>
      </c>
      <c r="D271" s="124">
        <v>150</v>
      </c>
      <c r="E271" s="11">
        <f>ROUNDUP((+SUMIF(no!C:C,Tabla1[[#This Row],[MATERIALES]],no!E:E)),0)</f>
        <v>0</v>
      </c>
      <c r="F271" s="423">
        <f>Tabla1[[#This Row],[PRECIO]]*Tabla1[[#This Row],[CANTIDAD]]</f>
        <v>0</v>
      </c>
      <c r="P271" s="1095"/>
      <c r="Q271" s="1096"/>
    </row>
    <row r="272" spans="2:17" x14ac:dyDescent="0.25">
      <c r="B272" s="1091" t="s">
        <v>754</v>
      </c>
      <c r="C272" s="1092" t="s">
        <v>44</v>
      </c>
      <c r="D272" s="124">
        <v>5</v>
      </c>
      <c r="E272" s="11">
        <f>ROUNDUP((+SUMIF(no!C:C,Tabla1[[#This Row],[MATERIALES]],no!E:E)),0)</f>
        <v>0</v>
      </c>
      <c r="F272" s="423">
        <f>Tabla1[[#This Row],[PRECIO]]*Tabla1[[#This Row],[CANTIDAD]]</f>
        <v>0</v>
      </c>
      <c r="P272" s="1095"/>
      <c r="Q272" s="1096"/>
    </row>
    <row r="273" spans="2:17" x14ac:dyDescent="0.25">
      <c r="B273" s="1091" t="s">
        <v>755</v>
      </c>
      <c r="C273" s="1092" t="s">
        <v>44</v>
      </c>
      <c r="D273" s="124">
        <v>5</v>
      </c>
      <c r="E273" s="11">
        <f>ROUNDUP((+SUMIF(no!C:C,Tabla1[[#This Row],[MATERIALES]],no!E:E)),0)</f>
        <v>0</v>
      </c>
      <c r="F273" s="423">
        <f>Tabla1[[#This Row],[PRECIO]]*Tabla1[[#This Row],[CANTIDAD]]</f>
        <v>0</v>
      </c>
      <c r="P273" s="1095"/>
      <c r="Q273" s="1096"/>
    </row>
    <row r="274" spans="2:17" x14ac:dyDescent="0.25">
      <c r="B274" s="1099" t="s">
        <v>756</v>
      </c>
      <c r="C274" s="1094" t="s">
        <v>444</v>
      </c>
      <c r="D274" s="124">
        <v>25</v>
      </c>
      <c r="E274" s="11" t="e">
        <f>ROUNDUP((+SUMIF(no!C:C,Tabla1[[#This Row],[MATERIALES]],no!E:E)),0)</f>
        <v>#REF!</v>
      </c>
      <c r="F274" s="423" t="e">
        <f>Tabla1[[#This Row],[PRECIO]]*Tabla1[[#This Row],[CANTIDAD]]</f>
        <v>#REF!</v>
      </c>
      <c r="P274" s="1095"/>
      <c r="Q274" s="1096"/>
    </row>
    <row r="275" spans="2:17" x14ac:dyDescent="0.25">
      <c r="B275" s="1099" t="s">
        <v>757</v>
      </c>
      <c r="C275" s="1092" t="s">
        <v>44</v>
      </c>
      <c r="D275" s="124">
        <v>70</v>
      </c>
      <c r="E275" s="11">
        <f>ROUNDUP((+SUMIF(no!C:C,Tabla1[[#This Row],[MATERIALES]],no!E:E)),0)</f>
        <v>0</v>
      </c>
      <c r="F275" s="423">
        <f>Tabla1[[#This Row],[PRECIO]]*Tabla1[[#This Row],[CANTIDAD]]</f>
        <v>0</v>
      </c>
      <c r="P275" s="1095"/>
      <c r="Q275" s="1096"/>
    </row>
    <row r="276" spans="2:17" x14ac:dyDescent="0.25">
      <c r="P276" s="1095"/>
      <c r="Q276" s="1096"/>
    </row>
    <row r="277" spans="2:17" x14ac:dyDescent="0.25">
      <c r="P277" s="1095"/>
      <c r="Q277" s="1096"/>
    </row>
    <row r="278" spans="2:17" x14ac:dyDescent="0.25">
      <c r="P278" s="1095"/>
      <c r="Q278" s="1096"/>
    </row>
    <row r="279" spans="2:17" x14ac:dyDescent="0.25">
      <c r="P279" s="1095"/>
      <c r="Q279" s="1096"/>
    </row>
    <row r="280" spans="2:17" x14ac:dyDescent="0.25">
      <c r="P280" s="1095"/>
      <c r="Q280" s="1096"/>
    </row>
    <row r="281" spans="2:17" x14ac:dyDescent="0.25">
      <c r="P281" s="1095"/>
      <c r="Q281" s="1096"/>
    </row>
    <row r="282" spans="2:17" x14ac:dyDescent="0.25">
      <c r="P282" s="1095"/>
      <c r="Q282" s="1096"/>
    </row>
    <row r="283" spans="2:17" x14ac:dyDescent="0.25">
      <c r="P283" s="1095"/>
      <c r="Q283" s="1096"/>
    </row>
    <row r="284" spans="2:17" x14ac:dyDescent="0.25">
      <c r="P284" s="1095"/>
      <c r="Q284" s="1096"/>
    </row>
    <row r="285" spans="2:17" x14ac:dyDescent="0.25">
      <c r="P285" s="1095"/>
      <c r="Q285" s="1096"/>
    </row>
    <row r="286" spans="2:17" x14ac:dyDescent="0.25">
      <c r="P286" s="1095"/>
      <c r="Q286" s="1096"/>
    </row>
    <row r="287" spans="2:17" x14ac:dyDescent="0.25">
      <c r="P287" s="1095"/>
      <c r="Q287" s="1096"/>
    </row>
    <row r="288" spans="2:17" x14ac:dyDescent="0.25">
      <c r="P288" s="1095"/>
      <c r="Q288" s="1096"/>
    </row>
    <row r="289" spans="16:17" x14ac:dyDescent="0.25">
      <c r="P289" s="1095"/>
      <c r="Q289" s="1096"/>
    </row>
    <row r="290" spans="16:17" x14ac:dyDescent="0.25">
      <c r="P290" s="1095"/>
      <c r="Q290" s="1096"/>
    </row>
    <row r="291" spans="16:17" x14ac:dyDescent="0.25">
      <c r="P291" s="1095"/>
      <c r="Q291" s="1096"/>
    </row>
    <row r="292" spans="16:17" x14ac:dyDescent="0.25">
      <c r="P292" s="1095"/>
      <c r="Q292" s="1096"/>
    </row>
    <row r="293" spans="16:17" x14ac:dyDescent="0.25">
      <c r="P293" s="1095"/>
      <c r="Q293" s="1096"/>
    </row>
    <row r="294" spans="16:17" x14ac:dyDescent="0.25">
      <c r="P294" s="1095"/>
      <c r="Q294" s="1096"/>
    </row>
    <row r="295" spans="16:17" x14ac:dyDescent="0.25">
      <c r="P295" s="1095"/>
      <c r="Q295" s="1096"/>
    </row>
    <row r="296" spans="16:17" x14ac:dyDescent="0.25">
      <c r="P296" s="1095"/>
      <c r="Q296" s="1096"/>
    </row>
    <row r="297" spans="16:17" x14ac:dyDescent="0.25">
      <c r="P297" s="1095"/>
      <c r="Q297" s="1096"/>
    </row>
    <row r="298" spans="16:17" x14ac:dyDescent="0.25">
      <c r="P298" s="1095"/>
      <c r="Q298" s="1096"/>
    </row>
    <row r="299" spans="16:17" x14ac:dyDescent="0.25">
      <c r="P299" s="1095"/>
      <c r="Q299" s="1096"/>
    </row>
    <row r="300" spans="16:17" x14ac:dyDescent="0.25">
      <c r="P300" s="1095"/>
      <c r="Q300" s="1096"/>
    </row>
    <row r="301" spans="16:17" x14ac:dyDescent="0.25">
      <c r="P301" s="1095"/>
      <c r="Q301" s="1096"/>
    </row>
    <row r="302" spans="16:17" x14ac:dyDescent="0.25">
      <c r="P302" s="1095"/>
      <c r="Q302" s="1096"/>
    </row>
    <row r="303" spans="16:17" x14ac:dyDescent="0.25">
      <c r="P303" s="1095"/>
      <c r="Q303" s="1096"/>
    </row>
    <row r="304" spans="16:17" x14ac:dyDescent="0.25">
      <c r="P304" s="1095"/>
      <c r="Q304" s="1096"/>
    </row>
    <row r="305" spans="16:17" x14ac:dyDescent="0.25">
      <c r="P305" s="1095"/>
      <c r="Q305" s="1096"/>
    </row>
    <row r="306" spans="16:17" x14ac:dyDescent="0.25">
      <c r="P306" s="1095"/>
      <c r="Q306" s="1096"/>
    </row>
    <row r="307" spans="16:17" x14ac:dyDescent="0.25">
      <c r="P307" s="1095"/>
      <c r="Q307" s="1096"/>
    </row>
    <row r="308" spans="16:17" x14ac:dyDescent="0.25">
      <c r="P308" s="1095"/>
      <c r="Q308" s="1096"/>
    </row>
    <row r="309" spans="16:17" x14ac:dyDescent="0.25">
      <c r="P309" s="1095"/>
      <c r="Q309" s="1096"/>
    </row>
    <row r="310" spans="16:17" x14ac:dyDescent="0.25">
      <c r="P310" s="1095"/>
      <c r="Q310" s="1096"/>
    </row>
    <row r="311" spans="16:17" x14ac:dyDescent="0.25">
      <c r="P311" s="1095"/>
      <c r="Q311" s="1096"/>
    </row>
    <row r="312" spans="16:17" x14ac:dyDescent="0.25">
      <c r="P312" s="1095"/>
      <c r="Q312" s="1096"/>
    </row>
    <row r="313" spans="16:17" x14ac:dyDescent="0.25">
      <c r="P313" s="1095"/>
      <c r="Q313" s="1096"/>
    </row>
    <row r="314" spans="16:17" x14ac:dyDescent="0.25">
      <c r="P314" s="1095"/>
      <c r="Q314" s="1096"/>
    </row>
    <row r="315" spans="16:17" x14ac:dyDescent="0.25">
      <c r="P315" s="1095"/>
      <c r="Q315" s="1096"/>
    </row>
    <row r="316" spans="16:17" x14ac:dyDescent="0.25">
      <c r="P316" s="1095"/>
      <c r="Q316" s="1096"/>
    </row>
    <row r="317" spans="16:17" x14ac:dyDescent="0.25">
      <c r="P317" s="1095"/>
      <c r="Q317" s="1096"/>
    </row>
    <row r="318" spans="16:17" x14ac:dyDescent="0.25">
      <c r="P318" s="1095"/>
      <c r="Q318" s="1096"/>
    </row>
    <row r="319" spans="16:17" x14ac:dyDescent="0.25">
      <c r="P319" s="1095"/>
      <c r="Q319" s="1096"/>
    </row>
    <row r="320" spans="16:17" x14ac:dyDescent="0.25">
      <c r="P320" s="1095"/>
      <c r="Q320" s="1096"/>
    </row>
    <row r="321" spans="16:17" x14ac:dyDescent="0.25">
      <c r="P321" s="1095"/>
      <c r="Q321" s="1096"/>
    </row>
    <row r="322" spans="16:17" x14ac:dyDescent="0.25">
      <c r="P322" s="1095"/>
      <c r="Q322" s="1096"/>
    </row>
    <row r="323" spans="16:17" x14ac:dyDescent="0.25">
      <c r="P323" s="1095"/>
      <c r="Q323" s="1096"/>
    </row>
    <row r="324" spans="16:17" x14ac:dyDescent="0.25">
      <c r="P324" s="1095"/>
      <c r="Q324" s="1096"/>
    </row>
    <row r="325" spans="16:17" x14ac:dyDescent="0.25">
      <c r="P325" s="1095"/>
      <c r="Q325" s="1096"/>
    </row>
    <row r="326" spans="16:17" x14ac:dyDescent="0.25">
      <c r="P326" s="1095"/>
      <c r="Q326" s="1096"/>
    </row>
    <row r="327" spans="16:17" x14ac:dyDescent="0.25">
      <c r="P327" s="1095"/>
      <c r="Q327" s="1096"/>
    </row>
    <row r="328" spans="16:17" x14ac:dyDescent="0.25">
      <c r="P328" s="1095"/>
      <c r="Q328" s="1096"/>
    </row>
    <row r="329" spans="16:17" x14ac:dyDescent="0.25">
      <c r="P329" s="1095"/>
      <c r="Q329" s="1096"/>
    </row>
    <row r="330" spans="16:17" x14ac:dyDescent="0.25">
      <c r="P330" s="1095"/>
      <c r="Q330" s="1096"/>
    </row>
    <row r="331" spans="16:17" x14ac:dyDescent="0.25">
      <c r="P331" s="1095"/>
      <c r="Q331" s="1096"/>
    </row>
    <row r="332" spans="16:17" x14ac:dyDescent="0.25">
      <c r="P332" s="1095"/>
      <c r="Q332" s="1096"/>
    </row>
    <row r="333" spans="16:17" x14ac:dyDescent="0.25">
      <c r="P333" s="1095"/>
      <c r="Q333" s="1096"/>
    </row>
    <row r="334" spans="16:17" x14ac:dyDescent="0.25">
      <c r="P334" s="1095"/>
      <c r="Q334" s="1096"/>
    </row>
    <row r="335" spans="16:17" x14ac:dyDescent="0.25">
      <c r="P335" s="1095"/>
      <c r="Q335" s="1096"/>
    </row>
    <row r="336" spans="16:17" x14ac:dyDescent="0.25">
      <c r="P336" s="1095"/>
      <c r="Q336" s="1096"/>
    </row>
    <row r="337" spans="16:17" x14ac:dyDescent="0.25">
      <c r="P337" s="1095"/>
      <c r="Q337" s="1096"/>
    </row>
    <row r="338" spans="16:17" x14ac:dyDescent="0.25">
      <c r="P338" s="1095"/>
      <c r="Q338" s="1096"/>
    </row>
    <row r="339" spans="16:17" x14ac:dyDescent="0.25">
      <c r="P339" s="1095"/>
      <c r="Q339" s="1096"/>
    </row>
    <row r="340" spans="16:17" x14ac:dyDescent="0.25">
      <c r="P340" s="1095"/>
      <c r="Q340" s="1096"/>
    </row>
    <row r="341" spans="16:17" x14ac:dyDescent="0.25">
      <c r="P341" s="1095"/>
      <c r="Q341" s="1096"/>
    </row>
    <row r="342" spans="16:17" x14ac:dyDescent="0.25">
      <c r="P342" s="1095"/>
      <c r="Q342" s="1096"/>
    </row>
    <row r="343" spans="16:17" x14ac:dyDescent="0.25">
      <c r="P343" s="1095"/>
      <c r="Q343" s="1096"/>
    </row>
    <row r="344" spans="16:17" x14ac:dyDescent="0.25">
      <c r="P344" s="1095"/>
      <c r="Q344" s="1096"/>
    </row>
    <row r="345" spans="16:17" x14ac:dyDescent="0.25">
      <c r="P345" s="1095"/>
      <c r="Q345" s="1096"/>
    </row>
    <row r="346" spans="16:17" x14ac:dyDescent="0.25">
      <c r="P346" s="1095"/>
      <c r="Q346" s="1096"/>
    </row>
    <row r="347" spans="16:17" x14ac:dyDescent="0.25">
      <c r="P347" s="1095"/>
      <c r="Q347" s="1096"/>
    </row>
    <row r="348" spans="16:17" x14ac:dyDescent="0.25">
      <c r="P348" s="1095"/>
      <c r="Q348" s="1096"/>
    </row>
    <row r="349" spans="16:17" x14ac:dyDescent="0.25">
      <c r="P349" s="1095"/>
      <c r="Q349" s="1096"/>
    </row>
    <row r="350" spans="16:17" x14ac:dyDescent="0.25">
      <c r="P350" s="1095"/>
      <c r="Q350" s="1096"/>
    </row>
    <row r="351" spans="16:17" x14ac:dyDescent="0.25">
      <c r="P351" s="1095"/>
      <c r="Q351" s="1096"/>
    </row>
    <row r="352" spans="16:17" x14ac:dyDescent="0.25">
      <c r="P352" s="1095"/>
      <c r="Q352" s="1096"/>
    </row>
    <row r="353" spans="16:17" x14ac:dyDescent="0.25">
      <c r="P353" s="1095"/>
      <c r="Q353" s="1096"/>
    </row>
    <row r="354" spans="16:17" x14ac:dyDescent="0.25">
      <c r="P354" s="1095"/>
      <c r="Q354" s="1096"/>
    </row>
    <row r="355" spans="16:17" x14ac:dyDescent="0.25">
      <c r="P355" s="1095"/>
      <c r="Q355" s="1096"/>
    </row>
    <row r="356" spans="16:17" x14ac:dyDescent="0.25">
      <c r="P356" s="1095"/>
      <c r="Q356" s="1096"/>
    </row>
    <row r="357" spans="16:17" x14ac:dyDescent="0.25">
      <c r="P357" s="1095"/>
      <c r="Q357" s="1096"/>
    </row>
    <row r="358" spans="16:17" x14ac:dyDescent="0.25">
      <c r="P358" s="1095"/>
      <c r="Q358" s="1096"/>
    </row>
    <row r="359" spans="16:17" x14ac:dyDescent="0.25">
      <c r="P359" s="1095"/>
      <c r="Q359" s="1096"/>
    </row>
    <row r="360" spans="16:17" x14ac:dyDescent="0.25">
      <c r="P360" s="1095"/>
      <c r="Q360" s="1096"/>
    </row>
    <row r="361" spans="16:17" x14ac:dyDescent="0.25">
      <c r="P361" s="1095"/>
      <c r="Q361" s="1096"/>
    </row>
    <row r="362" spans="16:17" x14ac:dyDescent="0.25">
      <c r="P362" s="1095"/>
      <c r="Q362" s="1096"/>
    </row>
    <row r="363" spans="16:17" x14ac:dyDescent="0.25">
      <c r="P363" s="1095"/>
      <c r="Q363" s="1096"/>
    </row>
    <row r="364" spans="16:17" x14ac:dyDescent="0.25">
      <c r="P364" s="1095"/>
      <c r="Q364" s="1096"/>
    </row>
    <row r="365" spans="16:17" x14ac:dyDescent="0.25">
      <c r="P365" s="1095"/>
      <c r="Q365" s="1096"/>
    </row>
    <row r="366" spans="16:17" x14ac:dyDescent="0.25">
      <c r="P366" s="1095"/>
      <c r="Q366" s="1096"/>
    </row>
    <row r="367" spans="16:17" x14ac:dyDescent="0.25">
      <c r="P367" s="1095"/>
      <c r="Q367" s="1096"/>
    </row>
    <row r="368" spans="16:17" x14ac:dyDescent="0.25">
      <c r="P368" s="1095"/>
      <c r="Q368" s="1096"/>
    </row>
    <row r="369" spans="16:17" x14ac:dyDescent="0.25">
      <c r="P369" s="1095"/>
      <c r="Q369" s="1096"/>
    </row>
    <row r="370" spans="16:17" x14ac:dyDescent="0.25">
      <c r="P370" s="1095"/>
      <c r="Q370" s="1096"/>
    </row>
    <row r="371" spans="16:17" x14ac:dyDescent="0.25">
      <c r="P371" s="1095"/>
      <c r="Q371" s="1096"/>
    </row>
    <row r="372" spans="16:17" x14ac:dyDescent="0.25">
      <c r="P372" s="1095"/>
      <c r="Q372" s="1096"/>
    </row>
    <row r="373" spans="16:17" x14ac:dyDescent="0.25">
      <c r="P373" s="1095"/>
      <c r="Q373" s="1096"/>
    </row>
    <row r="374" spans="16:17" x14ac:dyDescent="0.25">
      <c r="P374" s="1095"/>
      <c r="Q374" s="1096"/>
    </row>
    <row r="375" spans="16:17" x14ac:dyDescent="0.25">
      <c r="P375" s="1095"/>
      <c r="Q375" s="1096"/>
    </row>
    <row r="376" spans="16:17" x14ac:dyDescent="0.25">
      <c r="P376" s="1095"/>
      <c r="Q376" s="1096"/>
    </row>
    <row r="377" spans="16:17" x14ac:dyDescent="0.25">
      <c r="P377" s="1095"/>
      <c r="Q377" s="1096"/>
    </row>
    <row r="378" spans="16:17" x14ac:dyDescent="0.25">
      <c r="P378" s="1095"/>
      <c r="Q378" s="1096"/>
    </row>
    <row r="379" spans="16:17" x14ac:dyDescent="0.25">
      <c r="P379" s="1095"/>
      <c r="Q379" s="1096"/>
    </row>
    <row r="380" spans="16:17" x14ac:dyDescent="0.25">
      <c r="P380" s="1095"/>
      <c r="Q380" s="1096"/>
    </row>
    <row r="381" spans="16:17" x14ac:dyDescent="0.25">
      <c r="P381" s="1095"/>
      <c r="Q381" s="1096"/>
    </row>
    <row r="382" spans="16:17" x14ac:dyDescent="0.25">
      <c r="P382" s="1095"/>
      <c r="Q382" s="1096"/>
    </row>
    <row r="383" spans="16:17" x14ac:dyDescent="0.25">
      <c r="P383" s="1095"/>
      <c r="Q383" s="1096"/>
    </row>
    <row r="384" spans="16:17" x14ac:dyDescent="0.25">
      <c r="P384" s="1095"/>
      <c r="Q384" s="1096"/>
    </row>
    <row r="385" spans="16:17" x14ac:dyDescent="0.25">
      <c r="P385" s="1095"/>
      <c r="Q385" s="1096"/>
    </row>
    <row r="386" spans="16:17" x14ac:dyDescent="0.25">
      <c r="P386" s="1095"/>
      <c r="Q386" s="1096"/>
    </row>
    <row r="387" spans="16:17" x14ac:dyDescent="0.25">
      <c r="P387" s="1095"/>
      <c r="Q387" s="1096"/>
    </row>
    <row r="388" spans="16:17" x14ac:dyDescent="0.25">
      <c r="P388" s="1095"/>
      <c r="Q388" s="1096"/>
    </row>
    <row r="389" spans="16:17" x14ac:dyDescent="0.25">
      <c r="P389" s="1095"/>
      <c r="Q389" s="1096"/>
    </row>
    <row r="390" spans="16:17" x14ac:dyDescent="0.25">
      <c r="P390" s="1095"/>
      <c r="Q390" s="1096"/>
    </row>
    <row r="391" spans="16:17" x14ac:dyDescent="0.25">
      <c r="P391" s="1095"/>
      <c r="Q391" s="1096"/>
    </row>
    <row r="392" spans="16:17" x14ac:dyDescent="0.25">
      <c r="P392" s="1095"/>
      <c r="Q392" s="1096"/>
    </row>
    <row r="393" spans="16:17" x14ac:dyDescent="0.25">
      <c r="P393" s="1095"/>
      <c r="Q393" s="1096"/>
    </row>
    <row r="394" spans="16:17" x14ac:dyDescent="0.25">
      <c r="P394" s="1095"/>
      <c r="Q394" s="1096"/>
    </row>
    <row r="395" spans="16:17" x14ac:dyDescent="0.25">
      <c r="P395" s="1095"/>
      <c r="Q395" s="1096"/>
    </row>
    <row r="396" spans="16:17" x14ac:dyDescent="0.25">
      <c r="P396" s="1095"/>
      <c r="Q396" s="1096"/>
    </row>
    <row r="397" spans="16:17" x14ac:dyDescent="0.25">
      <c r="P397" s="1095"/>
      <c r="Q397" s="1096"/>
    </row>
    <row r="398" spans="16:17" x14ac:dyDescent="0.25">
      <c r="P398" s="1095"/>
      <c r="Q398" s="1096"/>
    </row>
    <row r="399" spans="16:17" x14ac:dyDescent="0.25">
      <c r="P399" s="1095"/>
      <c r="Q399" s="1096"/>
    </row>
    <row r="400" spans="16:17" x14ac:dyDescent="0.25">
      <c r="P400" s="1095"/>
      <c r="Q400" s="1096"/>
    </row>
    <row r="401" spans="16:17" x14ac:dyDescent="0.25">
      <c r="P401" s="1095"/>
      <c r="Q401" s="1096"/>
    </row>
    <row r="402" spans="16:17" x14ac:dyDescent="0.25">
      <c r="P402" s="1095"/>
      <c r="Q402" s="1096"/>
    </row>
    <row r="403" spans="16:17" x14ac:dyDescent="0.25">
      <c r="P403" s="1095"/>
      <c r="Q403" s="1096"/>
    </row>
    <row r="404" spans="16:17" x14ac:dyDescent="0.25">
      <c r="P404" s="1095"/>
      <c r="Q404" s="1096"/>
    </row>
    <row r="405" spans="16:17" x14ac:dyDescent="0.25">
      <c r="P405" s="1095"/>
      <c r="Q405" s="1096"/>
    </row>
    <row r="406" spans="16:17" x14ac:dyDescent="0.25">
      <c r="P406" s="1095"/>
      <c r="Q406" s="1096"/>
    </row>
    <row r="407" spans="16:17" x14ac:dyDescent="0.25">
      <c r="P407" s="1095"/>
      <c r="Q407" s="1096"/>
    </row>
    <row r="408" spans="16:17" x14ac:dyDescent="0.25">
      <c r="P408" s="1095"/>
      <c r="Q408" s="1096"/>
    </row>
    <row r="409" spans="16:17" x14ac:dyDescent="0.25">
      <c r="P409" s="1095"/>
      <c r="Q409" s="1096"/>
    </row>
    <row r="410" spans="16:17" x14ac:dyDescent="0.25">
      <c r="P410" s="1095"/>
      <c r="Q410" s="1096"/>
    </row>
    <row r="411" spans="16:17" x14ac:dyDescent="0.25">
      <c r="P411" s="1095"/>
      <c r="Q411" s="1096"/>
    </row>
    <row r="412" spans="16:17" x14ac:dyDescent="0.25">
      <c r="P412" s="1095"/>
      <c r="Q412" s="1096"/>
    </row>
    <row r="413" spans="16:17" x14ac:dyDescent="0.25">
      <c r="P413" s="1095"/>
      <c r="Q413" s="1096"/>
    </row>
    <row r="414" spans="16:17" x14ac:dyDescent="0.25">
      <c r="P414" s="1095"/>
      <c r="Q414" s="1096"/>
    </row>
    <row r="415" spans="16:17" x14ac:dyDescent="0.25">
      <c r="P415" s="1095"/>
      <c r="Q415" s="1096"/>
    </row>
    <row r="416" spans="16:17" x14ac:dyDescent="0.25">
      <c r="P416" s="1095"/>
      <c r="Q416" s="1096"/>
    </row>
    <row r="417" spans="16:17" x14ac:dyDescent="0.25">
      <c r="P417" s="1095"/>
      <c r="Q417" s="1096"/>
    </row>
    <row r="418" spans="16:17" x14ac:dyDescent="0.25">
      <c r="P418" s="1095"/>
      <c r="Q418" s="1096"/>
    </row>
    <row r="419" spans="16:17" x14ac:dyDescent="0.25">
      <c r="P419" s="1095"/>
      <c r="Q419" s="1096"/>
    </row>
    <row r="420" spans="16:17" x14ac:dyDescent="0.25">
      <c r="P420" s="1095"/>
      <c r="Q420" s="1096"/>
    </row>
    <row r="421" spans="16:17" x14ac:dyDescent="0.25">
      <c r="P421" s="1095"/>
      <c r="Q421" s="1096"/>
    </row>
    <row r="422" spans="16:17" x14ac:dyDescent="0.25">
      <c r="P422" s="1095"/>
      <c r="Q422" s="1096"/>
    </row>
    <row r="423" spans="16:17" x14ac:dyDescent="0.25">
      <c r="P423" s="1095"/>
      <c r="Q423" s="1096"/>
    </row>
    <row r="424" spans="16:17" x14ac:dyDescent="0.25">
      <c r="P424" s="1095"/>
      <c r="Q424" s="1096"/>
    </row>
    <row r="425" spans="16:17" x14ac:dyDescent="0.25">
      <c r="P425" s="1095"/>
      <c r="Q425" s="1096"/>
    </row>
    <row r="426" spans="16:17" x14ac:dyDescent="0.25">
      <c r="P426" s="1095"/>
      <c r="Q426" s="1096"/>
    </row>
    <row r="427" spans="16:17" x14ac:dyDescent="0.25">
      <c r="P427" s="1095"/>
      <c r="Q427" s="1096"/>
    </row>
    <row r="428" spans="16:17" x14ac:dyDescent="0.25">
      <c r="P428" s="1095"/>
      <c r="Q428" s="1096"/>
    </row>
    <row r="429" spans="16:17" x14ac:dyDescent="0.25">
      <c r="P429" s="1095"/>
      <c r="Q429" s="1096"/>
    </row>
    <row r="430" spans="16:17" x14ac:dyDescent="0.25">
      <c r="P430" s="1095"/>
      <c r="Q430" s="1096"/>
    </row>
    <row r="431" spans="16:17" x14ac:dyDescent="0.25">
      <c r="P431" s="1095"/>
      <c r="Q431" s="1096"/>
    </row>
    <row r="432" spans="16:17" x14ac:dyDescent="0.25">
      <c r="P432" s="1095"/>
      <c r="Q432" s="1096"/>
    </row>
    <row r="433" spans="16:17" x14ac:dyDescent="0.25">
      <c r="P433" s="1095"/>
      <c r="Q433" s="1096"/>
    </row>
    <row r="434" spans="16:17" x14ac:dyDescent="0.25">
      <c r="P434" s="1095"/>
      <c r="Q434" s="1096"/>
    </row>
    <row r="435" spans="16:17" x14ac:dyDescent="0.25">
      <c r="P435" s="1095"/>
      <c r="Q435" s="1096"/>
    </row>
    <row r="436" spans="16:17" x14ac:dyDescent="0.25">
      <c r="P436" s="1095"/>
      <c r="Q436" s="1096"/>
    </row>
    <row r="437" spans="16:17" x14ac:dyDescent="0.25">
      <c r="P437" s="1095"/>
      <c r="Q437" s="1096"/>
    </row>
    <row r="438" spans="16:17" x14ac:dyDescent="0.25">
      <c r="P438" s="1095"/>
      <c r="Q438" s="1096"/>
    </row>
    <row r="439" spans="16:17" x14ac:dyDescent="0.25">
      <c r="P439" s="1095"/>
      <c r="Q439" s="1096"/>
    </row>
    <row r="440" spans="16:17" x14ac:dyDescent="0.25">
      <c r="P440" s="1095"/>
      <c r="Q440" s="1096"/>
    </row>
    <row r="441" spans="16:17" x14ac:dyDescent="0.25">
      <c r="P441" s="1095"/>
      <c r="Q441" s="1096"/>
    </row>
    <row r="442" spans="16:17" x14ac:dyDescent="0.25">
      <c r="P442" s="1095"/>
      <c r="Q442" s="1096"/>
    </row>
    <row r="443" spans="16:17" x14ac:dyDescent="0.25">
      <c r="P443" s="1095"/>
      <c r="Q443" s="1096"/>
    </row>
    <row r="444" spans="16:17" x14ac:dyDescent="0.25">
      <c r="P444" s="1095"/>
      <c r="Q444" s="1096"/>
    </row>
    <row r="445" spans="16:17" x14ac:dyDescent="0.25">
      <c r="P445" s="1095"/>
      <c r="Q445" s="1096"/>
    </row>
    <row r="446" spans="16:17" x14ac:dyDescent="0.25">
      <c r="P446" s="1095"/>
      <c r="Q446" s="1096"/>
    </row>
    <row r="447" spans="16:17" x14ac:dyDescent="0.25">
      <c r="P447" s="1095"/>
      <c r="Q447" s="1096"/>
    </row>
    <row r="448" spans="16:17" x14ac:dyDescent="0.25">
      <c r="P448" s="1095"/>
      <c r="Q448" s="1096"/>
    </row>
    <row r="449" spans="16:17" x14ac:dyDescent="0.25">
      <c r="P449" s="1095"/>
      <c r="Q449" s="1096"/>
    </row>
    <row r="450" spans="16:17" x14ac:dyDescent="0.25">
      <c r="P450" s="1095"/>
      <c r="Q450" s="1096"/>
    </row>
    <row r="451" spans="16:17" x14ac:dyDescent="0.25">
      <c r="P451" s="1095"/>
      <c r="Q451" s="1096"/>
    </row>
    <row r="452" spans="16:17" x14ac:dyDescent="0.25">
      <c r="P452" s="1095"/>
      <c r="Q452" s="1096"/>
    </row>
    <row r="453" spans="16:17" x14ac:dyDescent="0.25">
      <c r="P453" s="1095"/>
      <c r="Q453" s="1096"/>
    </row>
    <row r="454" spans="16:17" x14ac:dyDescent="0.25">
      <c r="P454" s="1095"/>
      <c r="Q454" s="1096"/>
    </row>
    <row r="455" spans="16:17" x14ac:dyDescent="0.25">
      <c r="P455" s="1095"/>
      <c r="Q455" s="1096"/>
    </row>
    <row r="456" spans="16:17" x14ac:dyDescent="0.25">
      <c r="P456" s="1095"/>
      <c r="Q456" s="1096"/>
    </row>
    <row r="457" spans="16:17" x14ac:dyDescent="0.25">
      <c r="P457" s="1095"/>
      <c r="Q457" s="1096"/>
    </row>
    <row r="458" spans="16:17" x14ac:dyDescent="0.25">
      <c r="P458" s="1095"/>
      <c r="Q458" s="1096"/>
    </row>
    <row r="459" spans="16:17" x14ac:dyDescent="0.25">
      <c r="P459" s="1095"/>
      <c r="Q459" s="1096"/>
    </row>
    <row r="460" spans="16:17" x14ac:dyDescent="0.25">
      <c r="P460" s="1095"/>
      <c r="Q460" s="1096"/>
    </row>
    <row r="461" spans="16:17" x14ac:dyDescent="0.25">
      <c r="P461" s="1095"/>
      <c r="Q461" s="1096"/>
    </row>
    <row r="462" spans="16:17" x14ac:dyDescent="0.25">
      <c r="P462" s="1095"/>
      <c r="Q462" s="1096"/>
    </row>
    <row r="463" spans="16:17" x14ac:dyDescent="0.25">
      <c r="P463" s="1095"/>
      <c r="Q463" s="1096"/>
    </row>
    <row r="464" spans="16:17" x14ac:dyDescent="0.25">
      <c r="P464" s="1095"/>
      <c r="Q464" s="1096"/>
    </row>
    <row r="465" spans="16:17" x14ac:dyDescent="0.25">
      <c r="P465" s="1095"/>
      <c r="Q465" s="1096"/>
    </row>
    <row r="466" spans="16:17" x14ac:dyDescent="0.25">
      <c r="P466" s="1095"/>
      <c r="Q466" s="1096"/>
    </row>
    <row r="467" spans="16:17" x14ac:dyDescent="0.25">
      <c r="P467" s="1095"/>
      <c r="Q467" s="1096"/>
    </row>
    <row r="468" spans="16:17" x14ac:dyDescent="0.25">
      <c r="P468" s="1095"/>
      <c r="Q468" s="1096"/>
    </row>
    <row r="469" spans="16:17" x14ac:dyDescent="0.25">
      <c r="P469" s="1095"/>
      <c r="Q469" s="1096"/>
    </row>
    <row r="470" spans="16:17" x14ac:dyDescent="0.25">
      <c r="P470" s="1095"/>
      <c r="Q470" s="1096"/>
    </row>
    <row r="471" spans="16:17" x14ac:dyDescent="0.25">
      <c r="P471" s="1095"/>
      <c r="Q471" s="1096"/>
    </row>
    <row r="472" spans="16:17" x14ac:dyDescent="0.25">
      <c r="P472" s="1095"/>
      <c r="Q472" s="1096"/>
    </row>
    <row r="473" spans="16:17" x14ac:dyDescent="0.25">
      <c r="P473" s="1095"/>
      <c r="Q473" s="1096"/>
    </row>
    <row r="474" spans="16:17" x14ac:dyDescent="0.25">
      <c r="P474" s="1095"/>
      <c r="Q474" s="1096"/>
    </row>
    <row r="475" spans="16:17" x14ac:dyDescent="0.25">
      <c r="P475" s="1095"/>
      <c r="Q475" s="1096"/>
    </row>
    <row r="476" spans="16:17" x14ac:dyDescent="0.25">
      <c r="P476" s="1095"/>
      <c r="Q476" s="1096"/>
    </row>
    <row r="477" spans="16:17" x14ac:dyDescent="0.25">
      <c r="P477" s="1095"/>
      <c r="Q477" s="1096"/>
    </row>
    <row r="478" spans="16:17" x14ac:dyDescent="0.25">
      <c r="P478" s="1095"/>
      <c r="Q478" s="1096"/>
    </row>
    <row r="479" spans="16:17" x14ac:dyDescent="0.25">
      <c r="P479" s="1095"/>
      <c r="Q479" s="1096"/>
    </row>
    <row r="480" spans="16:17" x14ac:dyDescent="0.25">
      <c r="P480" s="1095"/>
      <c r="Q480" s="1096"/>
    </row>
    <row r="481" spans="16:17" x14ac:dyDescent="0.25">
      <c r="P481" s="1095"/>
      <c r="Q481" s="1096"/>
    </row>
    <row r="482" spans="16:17" x14ac:dyDescent="0.25">
      <c r="P482" s="1095"/>
      <c r="Q482" s="1096"/>
    </row>
    <row r="483" spans="16:17" x14ac:dyDescent="0.25">
      <c r="P483" s="1095"/>
      <c r="Q483" s="1096"/>
    </row>
    <row r="484" spans="16:17" x14ac:dyDescent="0.25">
      <c r="P484" s="1095"/>
      <c r="Q484" s="1096"/>
    </row>
    <row r="485" spans="16:17" x14ac:dyDescent="0.25">
      <c r="P485" s="1095"/>
      <c r="Q485" s="1096"/>
    </row>
    <row r="486" spans="16:17" x14ac:dyDescent="0.25">
      <c r="P486" s="1095"/>
      <c r="Q486" s="1096"/>
    </row>
    <row r="487" spans="16:17" x14ac:dyDescent="0.25">
      <c r="P487" s="1095"/>
      <c r="Q487" s="1096"/>
    </row>
    <row r="488" spans="16:17" x14ac:dyDescent="0.25">
      <c r="P488" s="1095"/>
      <c r="Q488" s="1096"/>
    </row>
    <row r="489" spans="16:17" x14ac:dyDescent="0.25">
      <c r="P489" s="1095"/>
      <c r="Q489" s="1096"/>
    </row>
    <row r="490" spans="16:17" x14ac:dyDescent="0.25">
      <c r="P490" s="1095"/>
      <c r="Q490" s="1096"/>
    </row>
    <row r="491" spans="16:17" x14ac:dyDescent="0.25">
      <c r="P491" s="1095"/>
      <c r="Q491" s="1096"/>
    </row>
    <row r="492" spans="16:17" x14ac:dyDescent="0.25">
      <c r="P492" s="1095"/>
      <c r="Q492" s="1096"/>
    </row>
    <row r="493" spans="16:17" x14ac:dyDescent="0.25">
      <c r="P493" s="1095"/>
      <c r="Q493" s="1096"/>
    </row>
    <row r="494" spans="16:17" x14ac:dyDescent="0.25">
      <c r="P494" s="1095"/>
      <c r="Q494" s="1096"/>
    </row>
    <row r="495" spans="16:17" x14ac:dyDescent="0.25">
      <c r="P495" s="1095"/>
      <c r="Q495" s="1096"/>
    </row>
    <row r="496" spans="16:17" x14ac:dyDescent="0.25">
      <c r="P496" s="1095"/>
      <c r="Q496" s="1096"/>
    </row>
    <row r="497" spans="16:17" x14ac:dyDescent="0.25">
      <c r="P497" s="1095"/>
      <c r="Q497" s="1096"/>
    </row>
    <row r="498" spans="16:17" x14ac:dyDescent="0.25">
      <c r="P498" s="1095"/>
      <c r="Q498" s="1096"/>
    </row>
    <row r="499" spans="16:17" x14ac:dyDescent="0.25">
      <c r="P499" s="1095"/>
      <c r="Q499" s="1096"/>
    </row>
    <row r="500" spans="16:17" x14ac:dyDescent="0.25">
      <c r="P500" s="1095"/>
      <c r="Q500" s="1096"/>
    </row>
    <row r="501" spans="16:17" x14ac:dyDescent="0.25">
      <c r="P501" s="1095"/>
      <c r="Q501" s="1096"/>
    </row>
    <row r="502" spans="16:17" x14ac:dyDescent="0.25">
      <c r="P502" s="1095"/>
      <c r="Q502" s="1096"/>
    </row>
    <row r="503" spans="16:17" x14ac:dyDescent="0.25">
      <c r="P503" s="1095"/>
      <c r="Q503" s="1096"/>
    </row>
    <row r="504" spans="16:17" x14ac:dyDescent="0.25">
      <c r="P504" s="1095"/>
      <c r="Q504" s="1096"/>
    </row>
    <row r="505" spans="16:17" x14ac:dyDescent="0.25">
      <c r="P505" s="1095"/>
      <c r="Q505" s="1096"/>
    </row>
    <row r="506" spans="16:17" x14ac:dyDescent="0.25">
      <c r="P506" s="1095"/>
      <c r="Q506" s="1096"/>
    </row>
    <row r="507" spans="16:17" x14ac:dyDescent="0.25">
      <c r="P507" s="1095"/>
      <c r="Q507" s="1096"/>
    </row>
    <row r="508" spans="16:17" x14ac:dyDescent="0.25">
      <c r="P508" s="1095"/>
      <c r="Q508" s="1096"/>
    </row>
    <row r="509" spans="16:17" x14ac:dyDescent="0.25">
      <c r="P509" s="1095"/>
      <c r="Q509" s="1096"/>
    </row>
    <row r="510" spans="16:17" x14ac:dyDescent="0.25">
      <c r="P510" s="1095"/>
      <c r="Q510" s="1096"/>
    </row>
    <row r="511" spans="16:17" x14ac:dyDescent="0.25">
      <c r="P511" s="1095"/>
      <c r="Q511" s="1096"/>
    </row>
    <row r="512" spans="16:17" x14ac:dyDescent="0.25">
      <c r="P512" s="1095"/>
      <c r="Q512" s="1096"/>
    </row>
    <row r="513" spans="16:17" x14ac:dyDescent="0.25">
      <c r="P513" s="1095"/>
      <c r="Q513" s="1096"/>
    </row>
    <row r="514" spans="16:17" x14ac:dyDescent="0.25">
      <c r="P514" s="1095"/>
      <c r="Q514" s="1096"/>
    </row>
    <row r="515" spans="16:17" x14ac:dyDescent="0.25">
      <c r="P515" s="1095"/>
      <c r="Q515" s="1096"/>
    </row>
    <row r="516" spans="16:17" x14ac:dyDescent="0.25">
      <c r="P516" s="1095"/>
      <c r="Q516" s="1096"/>
    </row>
    <row r="517" spans="16:17" x14ac:dyDescent="0.25">
      <c r="P517" s="1095"/>
      <c r="Q517" s="1096"/>
    </row>
    <row r="518" spans="16:17" x14ac:dyDescent="0.25">
      <c r="P518" s="1095"/>
      <c r="Q518" s="1096"/>
    </row>
    <row r="519" spans="16:17" x14ac:dyDescent="0.25">
      <c r="P519" s="1095"/>
      <c r="Q519" s="1096"/>
    </row>
    <row r="520" spans="16:17" x14ac:dyDescent="0.25">
      <c r="P520" s="1095"/>
      <c r="Q520" s="1096"/>
    </row>
    <row r="521" spans="16:17" x14ac:dyDescent="0.25">
      <c r="P521" s="1095"/>
      <c r="Q521" s="1096"/>
    </row>
    <row r="522" spans="16:17" x14ac:dyDescent="0.25">
      <c r="P522" s="1095"/>
      <c r="Q522" s="1096"/>
    </row>
    <row r="523" spans="16:17" x14ac:dyDescent="0.25">
      <c r="P523" s="1095"/>
      <c r="Q523" s="1096"/>
    </row>
    <row r="524" spans="16:17" x14ac:dyDescent="0.25">
      <c r="P524" s="1095"/>
      <c r="Q524" s="1096"/>
    </row>
    <row r="525" spans="16:17" x14ac:dyDescent="0.25">
      <c r="P525" s="1095"/>
      <c r="Q525" s="1096"/>
    </row>
    <row r="526" spans="16:17" x14ac:dyDescent="0.25">
      <c r="P526" s="1095"/>
      <c r="Q526" s="1096"/>
    </row>
    <row r="527" spans="16:17" x14ac:dyDescent="0.25">
      <c r="P527" s="1095"/>
      <c r="Q527" s="1096"/>
    </row>
    <row r="528" spans="16:17" x14ac:dyDescent="0.25">
      <c r="P528" s="1095"/>
      <c r="Q528" s="1096"/>
    </row>
    <row r="529" spans="16:17" x14ac:dyDescent="0.25">
      <c r="P529" s="1095"/>
      <c r="Q529" s="1096"/>
    </row>
    <row r="530" spans="16:17" x14ac:dyDescent="0.25">
      <c r="P530" s="1095"/>
      <c r="Q530" s="1096"/>
    </row>
    <row r="531" spans="16:17" x14ac:dyDescent="0.25">
      <c r="P531" s="1095"/>
      <c r="Q531" s="1096"/>
    </row>
    <row r="532" spans="16:17" x14ac:dyDescent="0.25">
      <c r="P532" s="1095"/>
      <c r="Q532" s="1096"/>
    </row>
    <row r="533" spans="16:17" x14ac:dyDescent="0.25">
      <c r="P533" s="1095"/>
      <c r="Q533" s="1096"/>
    </row>
    <row r="534" spans="16:17" x14ac:dyDescent="0.25">
      <c r="P534" s="1095"/>
      <c r="Q534" s="1096"/>
    </row>
    <row r="535" spans="16:17" x14ac:dyDescent="0.25">
      <c r="P535" s="1095"/>
      <c r="Q535" s="1096"/>
    </row>
    <row r="536" spans="16:17" x14ac:dyDescent="0.25">
      <c r="P536" s="1095"/>
      <c r="Q536" s="1096"/>
    </row>
    <row r="537" spans="16:17" x14ac:dyDescent="0.25">
      <c r="P537" s="1095"/>
      <c r="Q537" s="1096"/>
    </row>
    <row r="538" spans="16:17" x14ac:dyDescent="0.25">
      <c r="P538" s="1095"/>
      <c r="Q538" s="1096"/>
    </row>
    <row r="539" spans="16:17" x14ac:dyDescent="0.25">
      <c r="P539" s="1095"/>
      <c r="Q539" s="1096"/>
    </row>
    <row r="540" spans="16:17" x14ac:dyDescent="0.25">
      <c r="P540" s="1095"/>
      <c r="Q540" s="1096"/>
    </row>
    <row r="541" spans="16:17" x14ac:dyDescent="0.25">
      <c r="P541" s="1095"/>
      <c r="Q541" s="1096"/>
    </row>
    <row r="542" spans="16:17" x14ac:dyDescent="0.25">
      <c r="P542" s="1095"/>
      <c r="Q542" s="1096"/>
    </row>
    <row r="543" spans="16:17" ht="15.75" x14ac:dyDescent="0.25">
      <c r="P543" s="1104"/>
      <c r="Q543" s="1104"/>
    </row>
    <row r="544" spans="16:17" x14ac:dyDescent="0.25">
      <c r="P544" s="1095"/>
      <c r="Q544" s="1096"/>
    </row>
    <row r="545" spans="16:17" x14ac:dyDescent="0.25">
      <c r="P545" s="1095"/>
      <c r="Q545" s="1096"/>
    </row>
    <row r="546" spans="16:17" x14ac:dyDescent="0.25">
      <c r="P546" s="1095"/>
      <c r="Q546" s="1096"/>
    </row>
    <row r="547" spans="16:17" x14ac:dyDescent="0.25">
      <c r="P547" s="1095"/>
      <c r="Q547" s="1096"/>
    </row>
    <row r="548" spans="16:17" x14ac:dyDescent="0.25">
      <c r="P548" s="1095"/>
      <c r="Q548" s="1096"/>
    </row>
    <row r="549" spans="16:17" x14ac:dyDescent="0.25">
      <c r="P549" s="1095"/>
      <c r="Q549" s="1096"/>
    </row>
    <row r="550" spans="16:17" x14ac:dyDescent="0.25">
      <c r="P550" s="1095"/>
      <c r="Q550" s="1096"/>
    </row>
    <row r="551" spans="16:17" x14ac:dyDescent="0.25">
      <c r="P551" s="1095"/>
      <c r="Q551" s="1096"/>
    </row>
    <row r="552" spans="16:17" x14ac:dyDescent="0.25">
      <c r="P552" s="1095"/>
      <c r="Q552" s="1096"/>
    </row>
    <row r="553" spans="16:17" x14ac:dyDescent="0.25">
      <c r="P553" s="1095"/>
      <c r="Q553" s="1096"/>
    </row>
    <row r="554" spans="16:17" x14ac:dyDescent="0.25">
      <c r="P554" s="1095"/>
      <c r="Q554" s="1096"/>
    </row>
    <row r="555" spans="16:17" x14ac:dyDescent="0.25">
      <c r="P555" s="1095"/>
      <c r="Q555" s="1096"/>
    </row>
    <row r="556" spans="16:17" x14ac:dyDescent="0.25">
      <c r="P556" s="1095"/>
      <c r="Q556" s="1096"/>
    </row>
    <row r="557" spans="16:17" x14ac:dyDescent="0.25">
      <c r="P557" s="1095"/>
      <c r="Q557" s="1096"/>
    </row>
    <row r="558" spans="16:17" x14ac:dyDescent="0.25">
      <c r="P558" s="1095"/>
      <c r="Q558" s="1096"/>
    </row>
    <row r="559" spans="16:17" x14ac:dyDescent="0.25">
      <c r="P559" s="1095"/>
      <c r="Q559" s="1096"/>
    </row>
    <row r="560" spans="16:17" x14ac:dyDescent="0.25">
      <c r="P560" s="1095"/>
      <c r="Q560" s="1096"/>
    </row>
    <row r="561" spans="16:17" x14ac:dyDescent="0.25">
      <c r="P561" s="1095"/>
      <c r="Q561" s="1096"/>
    </row>
    <row r="562" spans="16:17" x14ac:dyDescent="0.25">
      <c r="P562" s="1095"/>
      <c r="Q562" s="1096"/>
    </row>
    <row r="563" spans="16:17" x14ac:dyDescent="0.25">
      <c r="P563" s="1095"/>
      <c r="Q563" s="1096"/>
    </row>
    <row r="564" spans="16:17" x14ac:dyDescent="0.25">
      <c r="P564" s="1095"/>
      <c r="Q564" s="1096"/>
    </row>
    <row r="565" spans="16:17" x14ac:dyDescent="0.25">
      <c r="P565" s="1095"/>
      <c r="Q565" s="1096"/>
    </row>
    <row r="566" spans="16:17" x14ac:dyDescent="0.25">
      <c r="P566" s="1095"/>
      <c r="Q566" s="1096"/>
    </row>
    <row r="567" spans="16:17" x14ac:dyDescent="0.25">
      <c r="P567" s="1095"/>
      <c r="Q567" s="1096"/>
    </row>
    <row r="568" spans="16:17" x14ac:dyDescent="0.25">
      <c r="P568" s="1095"/>
      <c r="Q568" s="1096"/>
    </row>
    <row r="569" spans="16:17" x14ac:dyDescent="0.25">
      <c r="P569" s="1095"/>
      <c r="Q569" s="1096"/>
    </row>
    <row r="570" spans="16:17" x14ac:dyDescent="0.25">
      <c r="P570" s="1095"/>
      <c r="Q570" s="1096"/>
    </row>
    <row r="571" spans="16:17" x14ac:dyDescent="0.25">
      <c r="P571" s="1095"/>
      <c r="Q571" s="1096"/>
    </row>
    <row r="572" spans="16:17" x14ac:dyDescent="0.25">
      <c r="P572" s="1095"/>
      <c r="Q572" s="1096"/>
    </row>
    <row r="573" spans="16:17" x14ac:dyDescent="0.25">
      <c r="P573" s="1095"/>
      <c r="Q573" s="1096"/>
    </row>
    <row r="574" spans="16:17" x14ac:dyDescent="0.25">
      <c r="P574" s="1095"/>
      <c r="Q574" s="1096"/>
    </row>
    <row r="575" spans="16:17" x14ac:dyDescent="0.25">
      <c r="P575" s="1095"/>
      <c r="Q575" s="1096"/>
    </row>
    <row r="576" spans="16:17" x14ac:dyDescent="0.25">
      <c r="P576" s="1095"/>
      <c r="Q576" s="1096"/>
    </row>
    <row r="577" spans="16:17" x14ac:dyDescent="0.25">
      <c r="P577" s="1095"/>
      <c r="Q577" s="1096"/>
    </row>
    <row r="578" spans="16:17" x14ac:dyDescent="0.25">
      <c r="P578" s="1095"/>
      <c r="Q578" s="1096"/>
    </row>
    <row r="579" spans="16:17" x14ac:dyDescent="0.25">
      <c r="P579" s="1095"/>
      <c r="Q579" s="1096"/>
    </row>
    <row r="580" spans="16:17" x14ac:dyDescent="0.25">
      <c r="P580" s="1095"/>
      <c r="Q580" s="1096"/>
    </row>
    <row r="581" spans="16:17" x14ac:dyDescent="0.25">
      <c r="P581" s="1095"/>
      <c r="Q581" s="1096"/>
    </row>
    <row r="582" spans="16:17" x14ac:dyDescent="0.25">
      <c r="P582" s="1095"/>
      <c r="Q582" s="1096"/>
    </row>
    <row r="583" spans="16:17" x14ac:dyDescent="0.25">
      <c r="P583" s="1095"/>
      <c r="Q583" s="1096"/>
    </row>
    <row r="584" spans="16:17" x14ac:dyDescent="0.25">
      <c r="P584" s="1095"/>
      <c r="Q584" s="1096"/>
    </row>
    <row r="585" spans="16:17" x14ac:dyDescent="0.25">
      <c r="P585" s="1095"/>
      <c r="Q585" s="1096"/>
    </row>
    <row r="586" spans="16:17" x14ac:dyDescent="0.25">
      <c r="P586" s="1095"/>
      <c r="Q586" s="1096"/>
    </row>
    <row r="587" spans="16:17" x14ac:dyDescent="0.25">
      <c r="P587" s="1095"/>
      <c r="Q587" s="1096"/>
    </row>
    <row r="588" spans="16:17" x14ac:dyDescent="0.25">
      <c r="P588" s="1095"/>
      <c r="Q588" s="1096"/>
    </row>
    <row r="589" spans="16:17" x14ac:dyDescent="0.25">
      <c r="P589" s="1095"/>
      <c r="Q589" s="1096"/>
    </row>
    <row r="590" spans="16:17" x14ac:dyDescent="0.25">
      <c r="P590" s="1095"/>
      <c r="Q590" s="1096"/>
    </row>
    <row r="591" spans="16:17" x14ac:dyDescent="0.25">
      <c r="P591" s="1095"/>
      <c r="Q591" s="1096"/>
    </row>
    <row r="592" spans="16:17" x14ac:dyDescent="0.25">
      <c r="P592" s="1095"/>
      <c r="Q592" s="1096"/>
    </row>
    <row r="593" spans="16:17" x14ac:dyDescent="0.25">
      <c r="P593" s="1095"/>
      <c r="Q593" s="1096"/>
    </row>
    <row r="594" spans="16:17" x14ac:dyDescent="0.25">
      <c r="P594" s="1095"/>
      <c r="Q594" s="1096"/>
    </row>
    <row r="595" spans="16:17" x14ac:dyDescent="0.25">
      <c r="P595" s="1095"/>
      <c r="Q595" s="1096"/>
    </row>
    <row r="596" spans="16:17" x14ac:dyDescent="0.25">
      <c r="P596" s="1095"/>
      <c r="Q596" s="1096"/>
    </row>
    <row r="597" spans="16:17" x14ac:dyDescent="0.25">
      <c r="P597" s="1095"/>
      <c r="Q597" s="1096"/>
    </row>
    <row r="598" spans="16:17" x14ac:dyDescent="0.25">
      <c r="P598" s="1095"/>
      <c r="Q598" s="1096"/>
    </row>
    <row r="599" spans="16:17" x14ac:dyDescent="0.25">
      <c r="P599" s="1095"/>
      <c r="Q599" s="1096"/>
    </row>
    <row r="600" spans="16:17" x14ac:dyDescent="0.25">
      <c r="P600" s="1095"/>
      <c r="Q600" s="1096"/>
    </row>
    <row r="601" spans="16:17" x14ac:dyDescent="0.25">
      <c r="P601" s="1095"/>
      <c r="Q601" s="1096"/>
    </row>
    <row r="602" spans="16:17" x14ac:dyDescent="0.25">
      <c r="P602" s="1095"/>
      <c r="Q602" s="1096"/>
    </row>
    <row r="603" spans="16:17" x14ac:dyDescent="0.25">
      <c r="P603" s="1095"/>
      <c r="Q603" s="1096"/>
    </row>
    <row r="604" spans="16:17" x14ac:dyDescent="0.25">
      <c r="P604" s="1095"/>
      <c r="Q604" s="1096"/>
    </row>
    <row r="605" spans="16:17" x14ac:dyDescent="0.25">
      <c r="P605" s="1095"/>
      <c r="Q605" s="1096"/>
    </row>
    <row r="606" spans="16:17" x14ac:dyDescent="0.25">
      <c r="P606" s="1095"/>
      <c r="Q606" s="1096"/>
    </row>
    <row r="607" spans="16:17" x14ac:dyDescent="0.25">
      <c r="P607" s="1095"/>
      <c r="Q607" s="1096"/>
    </row>
    <row r="608" spans="16:17" x14ac:dyDescent="0.25">
      <c r="P608" s="1095"/>
      <c r="Q608" s="1096"/>
    </row>
    <row r="609" spans="16:17" x14ac:dyDescent="0.25">
      <c r="P609" s="1095"/>
      <c r="Q609" s="1096"/>
    </row>
    <row r="610" spans="16:17" x14ac:dyDescent="0.25">
      <c r="P610" s="1095"/>
      <c r="Q610" s="1096"/>
    </row>
    <row r="611" spans="16:17" x14ac:dyDescent="0.25">
      <c r="P611" s="1095"/>
      <c r="Q611" s="1096"/>
    </row>
    <row r="612" spans="16:17" x14ac:dyDescent="0.25">
      <c r="P612" s="1095"/>
      <c r="Q612" s="1096"/>
    </row>
    <row r="613" spans="16:17" x14ac:dyDescent="0.25">
      <c r="P613" s="1095"/>
      <c r="Q613" s="1096"/>
    </row>
    <row r="614" spans="16:17" x14ac:dyDescent="0.25">
      <c r="P614" s="1095"/>
      <c r="Q614" s="1096"/>
    </row>
    <row r="615" spans="16:17" x14ac:dyDescent="0.25">
      <c r="P615" s="1095"/>
      <c r="Q615" s="1096"/>
    </row>
    <row r="616" spans="16:17" x14ac:dyDescent="0.25">
      <c r="P616" s="1095"/>
      <c r="Q616" s="1096"/>
    </row>
    <row r="617" spans="16:17" x14ac:dyDescent="0.25">
      <c r="P617" s="1095"/>
      <c r="Q617" s="1096"/>
    </row>
    <row r="618" spans="16:17" x14ac:dyDescent="0.25">
      <c r="P618" s="1095"/>
      <c r="Q618" s="1096"/>
    </row>
    <row r="619" spans="16:17" x14ac:dyDescent="0.25">
      <c r="P619" s="1095"/>
      <c r="Q619" s="1096"/>
    </row>
    <row r="620" spans="16:17" x14ac:dyDescent="0.25">
      <c r="P620" s="1095"/>
      <c r="Q620" s="1096"/>
    </row>
    <row r="621" spans="16:17" x14ac:dyDescent="0.25">
      <c r="P621" s="1095"/>
      <c r="Q621" s="1096"/>
    </row>
    <row r="622" spans="16:17" x14ac:dyDescent="0.25">
      <c r="P622" s="1095"/>
      <c r="Q622" s="1096"/>
    </row>
    <row r="623" spans="16:17" x14ac:dyDescent="0.25">
      <c r="P623" s="1095"/>
      <c r="Q623" s="1096"/>
    </row>
    <row r="624" spans="16:17" x14ac:dyDescent="0.25">
      <c r="P624" s="1095"/>
      <c r="Q624" s="1096"/>
    </row>
    <row r="625" spans="16:17" x14ac:dyDescent="0.25">
      <c r="P625" s="1095"/>
      <c r="Q625" s="1096"/>
    </row>
    <row r="626" spans="16:17" x14ac:dyDescent="0.25">
      <c r="P626" s="1095"/>
      <c r="Q626" s="1096"/>
    </row>
    <row r="627" spans="16:17" x14ac:dyDescent="0.25">
      <c r="P627" s="1095"/>
      <c r="Q627" s="1096"/>
    </row>
    <row r="628" spans="16:17" x14ac:dyDescent="0.25">
      <c r="P628" s="1095"/>
      <c r="Q628" s="1096"/>
    </row>
    <row r="629" spans="16:17" x14ac:dyDescent="0.25">
      <c r="P629" s="1095"/>
      <c r="Q629" s="1096"/>
    </row>
    <row r="630" spans="16:17" x14ac:dyDescent="0.25">
      <c r="P630" s="1095"/>
      <c r="Q630" s="1096"/>
    </row>
    <row r="631" spans="16:17" x14ac:dyDescent="0.25">
      <c r="P631" s="1095"/>
      <c r="Q631" s="1096"/>
    </row>
    <row r="632" spans="16:17" x14ac:dyDescent="0.25">
      <c r="P632" s="1095"/>
      <c r="Q632" s="1096"/>
    </row>
    <row r="633" spans="16:17" x14ac:dyDescent="0.25">
      <c r="P633" s="1095"/>
      <c r="Q633" s="1096"/>
    </row>
    <row r="634" spans="16:17" x14ac:dyDescent="0.25">
      <c r="P634" s="1095"/>
      <c r="Q634" s="1096"/>
    </row>
    <row r="635" spans="16:17" x14ac:dyDescent="0.25">
      <c r="P635" s="1095"/>
      <c r="Q635" s="1096"/>
    </row>
    <row r="636" spans="16:17" x14ac:dyDescent="0.25">
      <c r="P636" s="1095"/>
      <c r="Q636" s="1096"/>
    </row>
    <row r="637" spans="16:17" x14ac:dyDescent="0.25">
      <c r="P637" s="1095"/>
      <c r="Q637" s="1096"/>
    </row>
    <row r="638" spans="16:17" x14ac:dyDescent="0.25">
      <c r="P638" s="1095"/>
      <c r="Q638" s="1096"/>
    </row>
    <row r="639" spans="16:17" x14ac:dyDescent="0.25">
      <c r="P639" s="1095"/>
      <c r="Q639" s="1096"/>
    </row>
    <row r="640" spans="16:17" x14ac:dyDescent="0.25">
      <c r="P640" s="1095"/>
      <c r="Q640" s="1096"/>
    </row>
    <row r="641" spans="16:17" x14ac:dyDescent="0.25">
      <c r="P641" s="1095"/>
      <c r="Q641" s="1096"/>
    </row>
    <row r="642" spans="16:17" x14ac:dyDescent="0.25">
      <c r="P642" s="1095"/>
      <c r="Q642" s="1096"/>
    </row>
    <row r="643" spans="16:17" x14ac:dyDescent="0.25">
      <c r="P643" s="1095"/>
      <c r="Q643" s="1096"/>
    </row>
    <row r="644" spans="16:17" x14ac:dyDescent="0.25">
      <c r="P644" s="1095"/>
      <c r="Q644" s="1096"/>
    </row>
    <row r="645" spans="16:17" x14ac:dyDescent="0.25">
      <c r="P645" s="1095"/>
      <c r="Q645" s="1096"/>
    </row>
    <row r="646" spans="16:17" x14ac:dyDescent="0.25">
      <c r="P646" s="1095"/>
      <c r="Q646" s="1096"/>
    </row>
    <row r="647" spans="16:17" x14ac:dyDescent="0.25">
      <c r="P647" s="1095"/>
      <c r="Q647" s="1096"/>
    </row>
    <row r="648" spans="16:17" x14ac:dyDescent="0.25">
      <c r="P648" s="1095"/>
      <c r="Q648" s="1096"/>
    </row>
    <row r="649" spans="16:17" x14ac:dyDescent="0.25">
      <c r="P649" s="1095"/>
      <c r="Q649" s="1096"/>
    </row>
    <row r="650" spans="16:17" x14ac:dyDescent="0.25">
      <c r="P650" s="1095"/>
      <c r="Q650" s="1096"/>
    </row>
    <row r="651" spans="16:17" x14ac:dyDescent="0.25">
      <c r="P651" s="1095"/>
      <c r="Q651" s="1096"/>
    </row>
    <row r="652" spans="16:17" x14ac:dyDescent="0.25">
      <c r="P652" s="1095"/>
      <c r="Q652" s="1096"/>
    </row>
    <row r="653" spans="16:17" x14ac:dyDescent="0.25">
      <c r="P653" s="1095"/>
      <c r="Q653" s="1096"/>
    </row>
    <row r="654" spans="16:17" x14ac:dyDescent="0.25">
      <c r="P654" s="1095"/>
      <c r="Q654" s="1096"/>
    </row>
    <row r="655" spans="16:17" x14ac:dyDescent="0.25">
      <c r="P655" s="1095"/>
      <c r="Q655" s="1096"/>
    </row>
    <row r="656" spans="16:17" x14ac:dyDescent="0.25">
      <c r="P656" s="1095"/>
      <c r="Q656" s="1096"/>
    </row>
    <row r="657" spans="16:17" x14ac:dyDescent="0.25">
      <c r="P657" s="1095"/>
      <c r="Q657" s="1096"/>
    </row>
    <row r="658" spans="16:17" x14ac:dyDescent="0.25">
      <c r="P658" s="1095"/>
      <c r="Q658" s="1096"/>
    </row>
    <row r="659" spans="16:17" x14ac:dyDescent="0.25">
      <c r="P659" s="1095"/>
      <c r="Q659" s="1096"/>
    </row>
    <row r="660" spans="16:17" x14ac:dyDescent="0.25">
      <c r="P660" s="1095"/>
      <c r="Q660" s="1096"/>
    </row>
    <row r="661" spans="16:17" x14ac:dyDescent="0.25">
      <c r="P661" s="1095"/>
      <c r="Q661" s="1096"/>
    </row>
    <row r="662" spans="16:17" x14ac:dyDescent="0.25">
      <c r="P662" s="1095"/>
      <c r="Q662" s="1096"/>
    </row>
    <row r="663" spans="16:17" x14ac:dyDescent="0.25">
      <c r="P663" s="1095"/>
      <c r="Q663" s="1096"/>
    </row>
    <row r="664" spans="16:17" x14ac:dyDescent="0.25">
      <c r="P664" s="1095"/>
      <c r="Q664" s="1096"/>
    </row>
    <row r="665" spans="16:17" x14ac:dyDescent="0.25">
      <c r="P665" s="1095"/>
      <c r="Q665" s="1096"/>
    </row>
    <row r="666" spans="16:17" x14ac:dyDescent="0.25">
      <c r="P666" s="1095"/>
      <c r="Q666" s="1096"/>
    </row>
    <row r="667" spans="16:17" x14ac:dyDescent="0.25">
      <c r="P667" s="1095"/>
      <c r="Q667" s="1096"/>
    </row>
    <row r="668" spans="16:17" x14ac:dyDescent="0.25">
      <c r="P668" s="1095"/>
      <c r="Q668" s="1096"/>
    </row>
    <row r="669" spans="16:17" x14ac:dyDescent="0.25">
      <c r="P669" s="1095"/>
      <c r="Q669" s="1096"/>
    </row>
    <row r="670" spans="16:17" x14ac:dyDescent="0.25">
      <c r="P670" s="1095"/>
      <c r="Q670" s="1096"/>
    </row>
    <row r="671" spans="16:17" x14ac:dyDescent="0.25">
      <c r="P671" s="1095"/>
      <c r="Q671" s="1096"/>
    </row>
    <row r="672" spans="16:17" x14ac:dyDescent="0.25">
      <c r="P672" s="1095"/>
      <c r="Q672" s="1096"/>
    </row>
    <row r="673" spans="16:17" x14ac:dyDescent="0.25">
      <c r="P673" s="1095"/>
      <c r="Q673" s="1096"/>
    </row>
    <row r="674" spans="16:17" x14ac:dyDescent="0.25">
      <c r="P674" s="1095"/>
      <c r="Q674" s="1096"/>
    </row>
    <row r="675" spans="16:17" x14ac:dyDescent="0.25">
      <c r="P675" s="1095"/>
      <c r="Q675" s="1096"/>
    </row>
    <row r="676" spans="16:17" x14ac:dyDescent="0.25">
      <c r="P676" s="1095"/>
      <c r="Q676" s="1096"/>
    </row>
    <row r="677" spans="16:17" x14ac:dyDescent="0.25">
      <c r="P677" s="1095"/>
      <c r="Q677" s="1096"/>
    </row>
    <row r="678" spans="16:17" x14ac:dyDescent="0.25">
      <c r="P678" s="1095"/>
      <c r="Q678" s="1096"/>
    </row>
    <row r="679" spans="16:17" x14ac:dyDescent="0.25">
      <c r="P679" s="1095"/>
      <c r="Q679" s="1096"/>
    </row>
    <row r="680" spans="16:17" x14ac:dyDescent="0.25">
      <c r="P680" s="1095"/>
      <c r="Q680" s="1096"/>
    </row>
    <row r="681" spans="16:17" x14ac:dyDescent="0.25">
      <c r="P681" s="1095"/>
      <c r="Q681" s="1096"/>
    </row>
    <row r="682" spans="16:17" x14ac:dyDescent="0.25">
      <c r="P682" s="1095"/>
      <c r="Q682" s="1096"/>
    </row>
    <row r="683" spans="16:17" x14ac:dyDescent="0.25">
      <c r="P683" s="1095"/>
      <c r="Q683" s="1096"/>
    </row>
    <row r="684" spans="16:17" x14ac:dyDescent="0.25">
      <c r="P684" s="1095"/>
      <c r="Q684" s="1096"/>
    </row>
    <row r="685" spans="16:17" x14ac:dyDescent="0.25">
      <c r="P685" s="1095"/>
      <c r="Q685" s="1096"/>
    </row>
    <row r="686" spans="16:17" x14ac:dyDescent="0.25">
      <c r="P686" s="1095"/>
      <c r="Q686" s="1096"/>
    </row>
    <row r="687" spans="16:17" x14ac:dyDescent="0.25">
      <c r="P687" s="1095"/>
      <c r="Q687" s="1096"/>
    </row>
    <row r="688" spans="16:17" x14ac:dyDescent="0.25">
      <c r="P688" s="1095"/>
      <c r="Q688" s="1096"/>
    </row>
    <row r="689" spans="16:17" x14ac:dyDescent="0.25">
      <c r="P689" s="1095"/>
      <c r="Q689" s="1096"/>
    </row>
    <row r="690" spans="16:17" x14ac:dyDescent="0.25">
      <c r="P690" s="1095"/>
      <c r="Q690" s="1096"/>
    </row>
    <row r="691" spans="16:17" x14ac:dyDescent="0.25">
      <c r="P691" s="1095"/>
      <c r="Q691" s="1096"/>
    </row>
    <row r="692" spans="16:17" x14ac:dyDescent="0.25">
      <c r="P692" s="1095"/>
      <c r="Q692" s="1096"/>
    </row>
    <row r="693" spans="16:17" x14ac:dyDescent="0.25">
      <c r="P693" s="1095"/>
      <c r="Q693" s="1096"/>
    </row>
    <row r="694" spans="16:17" x14ac:dyDescent="0.25">
      <c r="P694" s="1095"/>
      <c r="Q694" s="1096"/>
    </row>
    <row r="695" spans="16:17" x14ac:dyDescent="0.25">
      <c r="P695" s="1095"/>
      <c r="Q695" s="1096"/>
    </row>
    <row r="696" spans="16:17" x14ac:dyDescent="0.25">
      <c r="P696" s="1095"/>
      <c r="Q696" s="1096"/>
    </row>
    <row r="697" spans="16:17" x14ac:dyDescent="0.25">
      <c r="P697" s="1095"/>
      <c r="Q697" s="1096"/>
    </row>
    <row r="698" spans="16:17" x14ac:dyDescent="0.25">
      <c r="P698" s="1095"/>
      <c r="Q698" s="1096"/>
    </row>
    <row r="699" spans="16:17" x14ac:dyDescent="0.25">
      <c r="P699" s="1095"/>
      <c r="Q699" s="1096"/>
    </row>
    <row r="700" spans="16:17" x14ac:dyDescent="0.25">
      <c r="P700" s="1095"/>
      <c r="Q700" s="1096"/>
    </row>
    <row r="701" spans="16:17" x14ac:dyDescent="0.25">
      <c r="P701" s="1095"/>
      <c r="Q701" s="1096"/>
    </row>
    <row r="702" spans="16:17" x14ac:dyDescent="0.25">
      <c r="P702" s="1095"/>
      <c r="Q702" s="1096"/>
    </row>
    <row r="703" spans="16:17" x14ac:dyDescent="0.25">
      <c r="P703" s="1095"/>
      <c r="Q703" s="1096"/>
    </row>
    <row r="704" spans="16:17" x14ac:dyDescent="0.25">
      <c r="P704" s="1095"/>
      <c r="Q704" s="1096"/>
    </row>
    <row r="705" spans="16:17" x14ac:dyDescent="0.25">
      <c r="P705" s="1095"/>
      <c r="Q705" s="1096"/>
    </row>
    <row r="706" spans="16:17" x14ac:dyDescent="0.25">
      <c r="P706" s="1095"/>
      <c r="Q706" s="1096"/>
    </row>
    <row r="707" spans="16:17" x14ac:dyDescent="0.25">
      <c r="P707" s="1095"/>
      <c r="Q707" s="1096"/>
    </row>
    <row r="708" spans="16:17" x14ac:dyDescent="0.25">
      <c r="P708" s="1095"/>
      <c r="Q708" s="1096"/>
    </row>
    <row r="709" spans="16:17" x14ac:dyDescent="0.25">
      <c r="P709" s="1095"/>
      <c r="Q709" s="1096"/>
    </row>
    <row r="710" spans="16:17" x14ac:dyDescent="0.25">
      <c r="P710" s="1095"/>
      <c r="Q710" s="1096"/>
    </row>
    <row r="711" spans="16:17" x14ac:dyDescent="0.25">
      <c r="P711" s="1095"/>
      <c r="Q711" s="1096"/>
    </row>
    <row r="712" spans="16:17" x14ac:dyDescent="0.25">
      <c r="P712" s="1095"/>
      <c r="Q712" s="1096"/>
    </row>
    <row r="713" spans="16:17" x14ac:dyDescent="0.25">
      <c r="P713" s="1095"/>
      <c r="Q713" s="1096"/>
    </row>
    <row r="714" spans="16:17" x14ac:dyDescent="0.25">
      <c r="P714" s="1095"/>
      <c r="Q714" s="1096"/>
    </row>
    <row r="715" spans="16:17" x14ac:dyDescent="0.25">
      <c r="P715" s="1095"/>
      <c r="Q715" s="1096"/>
    </row>
    <row r="716" spans="16:17" x14ac:dyDescent="0.25">
      <c r="P716" s="1095"/>
      <c r="Q716" s="1096"/>
    </row>
    <row r="717" spans="16:17" x14ac:dyDescent="0.25">
      <c r="P717" s="1095"/>
      <c r="Q717" s="1096"/>
    </row>
    <row r="718" spans="16:17" x14ac:dyDescent="0.25">
      <c r="P718" s="1095"/>
      <c r="Q718" s="1096"/>
    </row>
    <row r="719" spans="16:17" x14ac:dyDescent="0.25">
      <c r="P719" s="1095"/>
      <c r="Q719" s="1096"/>
    </row>
    <row r="720" spans="16:17" x14ac:dyDescent="0.25">
      <c r="P720" s="1095"/>
      <c r="Q720" s="1096"/>
    </row>
    <row r="721" spans="16:17" x14ac:dyDescent="0.25">
      <c r="P721" s="1095"/>
      <c r="Q721" s="1096"/>
    </row>
    <row r="722" spans="16:17" x14ac:dyDescent="0.25">
      <c r="P722" s="1095"/>
      <c r="Q722" s="1096"/>
    </row>
    <row r="723" spans="16:17" x14ac:dyDescent="0.25">
      <c r="P723" s="1095"/>
      <c r="Q723" s="1096"/>
    </row>
    <row r="724" spans="16:17" x14ac:dyDescent="0.25">
      <c r="P724" s="1095"/>
      <c r="Q724" s="1096"/>
    </row>
    <row r="725" spans="16:17" x14ac:dyDescent="0.25">
      <c r="P725" s="1095"/>
      <c r="Q725" s="1096"/>
    </row>
    <row r="726" spans="16:17" x14ac:dyDescent="0.25">
      <c r="P726" s="1095"/>
      <c r="Q726" s="1096"/>
    </row>
    <row r="727" spans="16:17" x14ac:dyDescent="0.25">
      <c r="P727" s="1095"/>
      <c r="Q727" s="1096"/>
    </row>
    <row r="728" spans="16:17" x14ac:dyDescent="0.25">
      <c r="P728" s="1095"/>
      <c r="Q728" s="1096"/>
    </row>
    <row r="729" spans="16:17" x14ac:dyDescent="0.25">
      <c r="P729" s="1095"/>
      <c r="Q729" s="1096"/>
    </row>
    <row r="730" spans="16:17" x14ac:dyDescent="0.25">
      <c r="P730" s="1095"/>
      <c r="Q730" s="1096"/>
    </row>
    <row r="731" spans="16:17" x14ac:dyDescent="0.25">
      <c r="P731" s="1095"/>
      <c r="Q731" s="1096"/>
    </row>
    <row r="732" spans="16:17" x14ac:dyDescent="0.25">
      <c r="P732" s="1095"/>
      <c r="Q732" s="1096"/>
    </row>
    <row r="733" spans="16:17" x14ac:dyDescent="0.25">
      <c r="P733" s="1095"/>
      <c r="Q733" s="1096"/>
    </row>
    <row r="734" spans="16:17" x14ac:dyDescent="0.25">
      <c r="P734" s="1095"/>
      <c r="Q734" s="1096"/>
    </row>
    <row r="735" spans="16:17" x14ac:dyDescent="0.25">
      <c r="P735" s="1095"/>
      <c r="Q735" s="1096"/>
    </row>
    <row r="736" spans="16:17" x14ac:dyDescent="0.25">
      <c r="P736" s="1095"/>
      <c r="Q736" s="1096"/>
    </row>
    <row r="737" spans="16:17" x14ac:dyDescent="0.25">
      <c r="P737" s="1095"/>
      <c r="Q737" s="1096"/>
    </row>
    <row r="738" spans="16:17" x14ac:dyDescent="0.25">
      <c r="P738" s="1095"/>
      <c r="Q738" s="1096"/>
    </row>
    <row r="739" spans="16:17" x14ac:dyDescent="0.25">
      <c r="P739" s="1095"/>
      <c r="Q739" s="1096"/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B1:AC216"/>
  <sheetViews>
    <sheetView view="pageBreakPreview" topLeftCell="A175" zoomScale="70" zoomScaleNormal="80" zoomScaleSheetLayoutView="70" zoomScalePageLayoutView="30" workbookViewId="0">
      <selection activeCell="U12" sqref="U12:Y12"/>
    </sheetView>
  </sheetViews>
  <sheetFormatPr baseColWidth="10" defaultColWidth="13" defaultRowHeight="14.25" x14ac:dyDescent="0.25"/>
  <cols>
    <col min="1" max="1" width="4" style="1" customWidth="1"/>
    <col min="2" max="2" width="13" style="126"/>
    <col min="3" max="5" width="13" style="1"/>
    <col min="6" max="6" width="15" style="1" customWidth="1"/>
    <col min="7" max="7" width="13" style="2"/>
    <col min="8" max="8" width="13" style="11"/>
    <col min="9" max="9" width="13.5703125" style="16" bestFit="1" customWidth="1"/>
    <col min="10" max="10" width="21.140625" style="16" bestFit="1" customWidth="1"/>
    <col min="11" max="11" width="0.85546875" style="1" customWidth="1"/>
    <col min="12" max="14" width="13" style="11" hidden="1" customWidth="1"/>
    <col min="15" max="15" width="0.85546875" style="1" hidden="1" customWidth="1"/>
    <col min="16" max="16" width="18.5703125" style="16" customWidth="1"/>
    <col min="17" max="17" width="17.7109375" style="16" customWidth="1"/>
    <col min="18" max="20" width="18.7109375" style="16" customWidth="1"/>
    <col min="21" max="21" width="13" style="31"/>
    <col min="22" max="22" width="0.85546875" style="1" customWidth="1"/>
    <col min="23" max="23" width="13" style="9" hidden="1" customWidth="1"/>
    <col min="24" max="24" width="21.5703125" style="16" bestFit="1" customWidth="1"/>
    <col min="25" max="25" width="13" style="31"/>
    <col min="26" max="27" width="17.5703125" style="16" customWidth="1"/>
    <col min="28" max="28" width="17.5703125" style="1" customWidth="1"/>
    <col min="29" max="29" width="17.5703125" style="126" customWidth="1"/>
    <col min="30" max="32" width="14.28515625" style="1" bestFit="1" customWidth="1"/>
    <col min="33" max="16384" width="13" style="1"/>
  </cols>
  <sheetData>
    <row r="1" spans="2:29" ht="15.75" x14ac:dyDescent="0.25">
      <c r="B1" s="1312" t="s">
        <v>0</v>
      </c>
      <c r="C1" s="1312"/>
      <c r="D1" s="1312"/>
      <c r="E1" s="1312"/>
      <c r="F1" s="1312"/>
      <c r="G1" s="1312"/>
      <c r="H1" s="1312"/>
      <c r="I1" s="1312"/>
    </row>
    <row r="2" spans="2:29" ht="15.75" customHeight="1" x14ac:dyDescent="0.25">
      <c r="B2" s="1312" t="s">
        <v>13</v>
      </c>
      <c r="C2" s="1312"/>
      <c r="D2" s="1312"/>
      <c r="E2" s="1312"/>
      <c r="F2" s="1312"/>
      <c r="G2" s="1312"/>
      <c r="H2" s="1312"/>
      <c r="I2" s="1312"/>
      <c r="L2" s="1262" t="s">
        <v>58</v>
      </c>
      <c r="M2" s="1262"/>
      <c r="N2" s="1262"/>
      <c r="O2" s="1262"/>
      <c r="P2" s="1262"/>
      <c r="Q2" s="1262"/>
      <c r="R2" s="1262"/>
      <c r="S2" s="1262"/>
      <c r="T2" s="1262"/>
      <c r="U2" s="1262"/>
      <c r="V2" s="1262"/>
      <c r="W2" s="1262"/>
      <c r="X2" s="1262"/>
      <c r="Y2" s="1262"/>
      <c r="Z2" s="158"/>
    </row>
    <row r="3" spans="2:29" ht="15.75" customHeight="1" x14ac:dyDescent="0.25">
      <c r="B3" s="1312" t="s">
        <v>14</v>
      </c>
      <c r="C3" s="1312"/>
      <c r="D3" s="1312"/>
      <c r="E3" s="1312"/>
      <c r="F3" s="1312"/>
      <c r="G3" s="1312"/>
      <c r="H3" s="1312"/>
      <c r="I3" s="1312"/>
      <c r="L3" s="1262"/>
      <c r="M3" s="1262"/>
      <c r="N3" s="1262"/>
      <c r="O3" s="1262"/>
      <c r="P3" s="1262"/>
      <c r="Q3" s="1262"/>
      <c r="R3" s="1262"/>
      <c r="S3" s="1262"/>
      <c r="T3" s="1262"/>
      <c r="U3" s="1262"/>
      <c r="V3" s="1262"/>
      <c r="W3" s="1262"/>
      <c r="X3" s="1262"/>
      <c r="Y3" s="1262"/>
      <c r="Z3" s="158"/>
    </row>
    <row r="4" spans="2:29" ht="18" x14ac:dyDescent="0.25">
      <c r="B4" s="101"/>
    </row>
    <row r="5" spans="2:29" ht="28.5" customHeight="1" thickBot="1" x14ac:dyDescent="0.3">
      <c r="B5" s="101"/>
      <c r="AA5" s="159"/>
    </row>
    <row r="6" spans="2:29" ht="30.75" customHeight="1" x14ac:dyDescent="0.25">
      <c r="B6" s="1298" t="s">
        <v>1</v>
      </c>
      <c r="C6" s="1299"/>
      <c r="D6" s="1299"/>
      <c r="E6" s="1300"/>
      <c r="F6" s="1467" t="s">
        <v>88</v>
      </c>
      <c r="G6" s="1302"/>
      <c r="H6" s="1302"/>
      <c r="I6" s="1302"/>
      <c r="J6" s="1303"/>
      <c r="K6" s="2"/>
      <c r="L6" s="1"/>
      <c r="M6" s="1"/>
      <c r="N6" s="1"/>
      <c r="P6" s="1"/>
      <c r="Q6" s="6"/>
      <c r="R6" s="151" t="s">
        <v>76</v>
      </c>
      <c r="S6" s="141"/>
      <c r="T6" s="141"/>
      <c r="U6" s="1307" t="s">
        <v>48</v>
      </c>
      <c r="V6" s="1237"/>
      <c r="W6" s="1237"/>
      <c r="X6" s="1237"/>
      <c r="Y6" s="1308"/>
    </row>
    <row r="7" spans="2:29" ht="15.75" customHeight="1" x14ac:dyDescent="0.25">
      <c r="B7" s="1273" t="s">
        <v>73</v>
      </c>
      <c r="C7" s="1274"/>
      <c r="D7" s="1274"/>
      <c r="E7" s="1275"/>
      <c r="F7" s="1475" t="s">
        <v>77</v>
      </c>
      <c r="G7" s="1286"/>
      <c r="H7" s="1286"/>
      <c r="I7" s="1286"/>
      <c r="J7" s="1287"/>
      <c r="K7" s="2"/>
      <c r="L7" s="1"/>
      <c r="M7" s="1"/>
      <c r="N7" s="1"/>
      <c r="P7" s="1"/>
      <c r="Q7" s="6"/>
      <c r="R7" s="152" t="s">
        <v>78</v>
      </c>
      <c r="S7" s="142"/>
      <c r="T7" s="142"/>
      <c r="U7" s="1485" t="e">
        <f>#REF!</f>
        <v>#REF!</v>
      </c>
      <c r="V7" s="1232"/>
      <c r="W7" s="1232"/>
      <c r="X7" s="1232"/>
      <c r="Y7" s="1486"/>
    </row>
    <row r="8" spans="2:29" ht="15.75" customHeight="1" x14ac:dyDescent="0.25">
      <c r="B8" s="1273" t="s">
        <v>74</v>
      </c>
      <c r="C8" s="1274"/>
      <c r="D8" s="1274"/>
      <c r="E8" s="1275"/>
      <c r="F8" s="1475">
        <v>43587</v>
      </c>
      <c r="G8" s="1286"/>
      <c r="H8" s="1286"/>
      <c r="I8" s="1286"/>
      <c r="J8" s="1287"/>
      <c r="K8" s="2"/>
      <c r="L8" s="1"/>
      <c r="M8" s="1"/>
      <c r="N8" s="1"/>
      <c r="P8" s="1"/>
      <c r="Q8" s="6"/>
      <c r="R8" s="152" t="s">
        <v>79</v>
      </c>
      <c r="S8" s="142"/>
      <c r="T8" s="142"/>
      <c r="U8" s="1485" t="s">
        <v>271</v>
      </c>
      <c r="V8" s="1232"/>
      <c r="W8" s="1232"/>
      <c r="X8" s="1232"/>
      <c r="Y8" s="1486"/>
    </row>
    <row r="9" spans="2:29" ht="15.75" customHeight="1" thickBot="1" x14ac:dyDescent="0.3">
      <c r="B9" s="1256" t="s">
        <v>75</v>
      </c>
      <c r="C9" s="1257"/>
      <c r="D9" s="1257"/>
      <c r="E9" s="1258"/>
      <c r="F9" s="1476" t="s">
        <v>287</v>
      </c>
      <c r="G9" s="1260"/>
      <c r="H9" s="1260"/>
      <c r="I9" s="1260"/>
      <c r="J9" s="1261"/>
      <c r="K9" s="2"/>
      <c r="L9" s="1"/>
      <c r="M9" s="1"/>
      <c r="N9" s="1"/>
      <c r="P9" s="1"/>
      <c r="Q9" s="6"/>
      <c r="R9" s="152" t="s">
        <v>80</v>
      </c>
      <c r="S9" s="142"/>
      <c r="T9" s="142"/>
      <c r="U9" s="1485"/>
      <c r="V9" s="1232"/>
      <c r="W9" s="1232"/>
      <c r="X9" s="1232"/>
      <c r="Y9" s="1486"/>
    </row>
    <row r="10" spans="2:29" ht="15.75" customHeight="1" x14ac:dyDescent="0.25">
      <c r="B10" s="1312"/>
      <c r="C10" s="1312"/>
      <c r="D10" s="1312"/>
      <c r="E10" s="1312"/>
      <c r="F10" s="1469"/>
      <c r="G10" s="1469"/>
      <c r="H10" s="1469"/>
      <c r="I10" s="1469"/>
      <c r="J10" s="1469"/>
      <c r="K10" s="2"/>
      <c r="L10" s="1"/>
      <c r="M10" s="1"/>
      <c r="N10" s="1"/>
      <c r="P10" s="1"/>
      <c r="Q10" s="6"/>
      <c r="R10" s="152" t="s">
        <v>79</v>
      </c>
      <c r="S10" s="142"/>
      <c r="T10" s="142"/>
      <c r="U10" s="1485"/>
      <c r="V10" s="1232"/>
      <c r="W10" s="1232"/>
      <c r="X10" s="1232"/>
      <c r="Y10" s="1486"/>
    </row>
    <row r="11" spans="2:29" ht="16.5" customHeight="1" x14ac:dyDescent="0.25">
      <c r="B11" s="1312"/>
      <c r="C11" s="1312"/>
      <c r="D11" s="1312"/>
      <c r="E11" s="1312"/>
      <c r="F11" s="1470"/>
      <c r="G11" s="1471"/>
      <c r="H11" s="1471"/>
      <c r="I11" s="1471"/>
      <c r="J11" s="1471"/>
      <c r="K11" s="2"/>
      <c r="L11" s="1"/>
      <c r="M11" s="1"/>
      <c r="N11" s="1"/>
      <c r="P11" s="1"/>
      <c r="Q11" s="6"/>
      <c r="R11" s="152" t="s">
        <v>81</v>
      </c>
      <c r="S11" s="142"/>
      <c r="T11" s="142"/>
      <c r="U11" s="1485" t="s">
        <v>272</v>
      </c>
      <c r="V11" s="1232"/>
      <c r="W11" s="1232"/>
      <c r="X11" s="1232"/>
      <c r="Y11" s="1486"/>
    </row>
    <row r="12" spans="2:29" ht="16.5" thickBot="1" x14ac:dyDescent="0.3">
      <c r="B12" s="1312"/>
      <c r="C12" s="1312"/>
      <c r="D12" s="1312"/>
      <c r="E12" s="1312"/>
      <c r="F12" s="1471"/>
      <c r="G12" s="1471"/>
      <c r="H12" s="1471"/>
      <c r="I12" s="1471"/>
      <c r="J12" s="1471"/>
      <c r="K12" s="2"/>
      <c r="L12" s="1"/>
      <c r="M12" s="1"/>
      <c r="N12" s="1"/>
      <c r="P12" s="1"/>
      <c r="Q12" s="6"/>
      <c r="R12" s="150" t="s">
        <v>50</v>
      </c>
      <c r="S12" s="143"/>
      <c r="T12" s="143"/>
      <c r="U12" s="1472" t="e">
        <f>#REF!*0.2</f>
        <v>#REF!</v>
      </c>
      <c r="V12" s="1473"/>
      <c r="W12" s="1473"/>
      <c r="X12" s="1473"/>
      <c r="Y12" s="1474"/>
      <c r="AC12" s="126" t="s">
        <v>71</v>
      </c>
    </row>
    <row r="13" spans="2:29" ht="16.5" thickBot="1" x14ac:dyDescent="0.3">
      <c r="B13" s="164"/>
      <c r="C13" s="164"/>
      <c r="D13" s="164"/>
      <c r="E13" s="164"/>
      <c r="F13" s="2"/>
      <c r="H13" s="2"/>
      <c r="I13" s="2"/>
      <c r="J13" s="2"/>
      <c r="K13" s="2"/>
      <c r="L13" s="1"/>
      <c r="M13" s="1"/>
      <c r="N13" s="1"/>
      <c r="P13" s="1"/>
      <c r="Q13" s="6"/>
      <c r="R13" s="321"/>
      <c r="S13" s="321"/>
      <c r="T13" s="321"/>
      <c r="U13" s="322"/>
      <c r="V13" s="323"/>
      <c r="W13" s="323"/>
      <c r="X13" s="323"/>
      <c r="Y13" s="323"/>
    </row>
    <row r="14" spans="2:29" ht="18.75" customHeight="1" thickBot="1" x14ac:dyDescent="0.3">
      <c r="B14" s="1263" t="s">
        <v>23</v>
      </c>
      <c r="C14" s="1241" t="s">
        <v>28</v>
      </c>
      <c r="D14" s="1242"/>
      <c r="E14" s="1242"/>
      <c r="F14" s="1242"/>
      <c r="G14" s="1242"/>
      <c r="H14" s="1242"/>
      <c r="I14" s="1242"/>
      <c r="J14" s="1243"/>
      <c r="K14" s="3"/>
      <c r="L14" s="1270" t="s">
        <v>32</v>
      </c>
      <c r="M14" s="1271"/>
      <c r="N14" s="1272"/>
      <c r="P14" s="1241" t="s">
        <v>34</v>
      </c>
      <c r="Q14" s="1468"/>
      <c r="R14" s="1242"/>
      <c r="S14" s="1242"/>
      <c r="T14" s="1242"/>
      <c r="U14" s="1243"/>
      <c r="W14" s="155"/>
      <c r="X14" s="1265" t="s">
        <v>35</v>
      </c>
      <c r="Y14" s="1267"/>
    </row>
    <row r="15" spans="2:29" ht="38.25" customHeight="1" thickBot="1" x14ac:dyDescent="0.3">
      <c r="B15" s="1264"/>
      <c r="C15" s="1244" t="s">
        <v>22</v>
      </c>
      <c r="D15" s="1245"/>
      <c r="E15" s="1245"/>
      <c r="F15" s="1245"/>
      <c r="G15" s="5" t="s">
        <v>24</v>
      </c>
      <c r="H15" s="10" t="s">
        <v>25</v>
      </c>
      <c r="I15" s="17" t="s">
        <v>26</v>
      </c>
      <c r="J15" s="18" t="s">
        <v>27</v>
      </c>
      <c r="K15" s="3"/>
      <c r="L15" s="19" t="s">
        <v>29</v>
      </c>
      <c r="M15" s="20" t="s">
        <v>30</v>
      </c>
      <c r="N15" s="21" t="s">
        <v>31</v>
      </c>
      <c r="O15" s="4"/>
      <c r="P15" s="30" t="s">
        <v>29</v>
      </c>
      <c r="Q15" s="308" t="s">
        <v>82</v>
      </c>
      <c r="R15" s="17" t="s">
        <v>30</v>
      </c>
      <c r="S15" s="17" t="s">
        <v>83</v>
      </c>
      <c r="T15" s="17" t="s">
        <v>31</v>
      </c>
      <c r="U15" s="32" t="s">
        <v>84</v>
      </c>
      <c r="W15" s="324" t="s">
        <v>11</v>
      </c>
      <c r="X15" s="325" t="s">
        <v>12</v>
      </c>
      <c r="Y15" s="326" t="s">
        <v>85</v>
      </c>
    </row>
    <row r="16" spans="2:29" ht="4.5" customHeight="1" thickBot="1" x14ac:dyDescent="0.3"/>
    <row r="17" spans="2:29" x14ac:dyDescent="0.25">
      <c r="B17" s="1246">
        <v>1</v>
      </c>
      <c r="C17" s="1248" t="s">
        <v>88</v>
      </c>
      <c r="D17" s="1249"/>
      <c r="E17" s="1249"/>
      <c r="F17" s="1249"/>
      <c r="G17" s="1249"/>
      <c r="H17" s="1249"/>
      <c r="I17" s="1249"/>
      <c r="J17" s="1249"/>
      <c r="K17" s="7"/>
      <c r="L17" s="1252" t="s">
        <v>89</v>
      </c>
      <c r="M17" s="1252"/>
      <c r="N17" s="1252"/>
      <c r="O17" s="7"/>
      <c r="P17" s="1254" t="s">
        <v>37</v>
      </c>
      <c r="Q17" s="1254"/>
      <c r="R17" s="1254"/>
      <c r="S17" s="1254"/>
      <c r="T17" s="1254"/>
      <c r="U17" s="1254"/>
      <c r="V17" s="7"/>
      <c r="W17" s="33"/>
      <c r="X17" s="34"/>
      <c r="Y17" s="35"/>
    </row>
    <row r="18" spans="2:29" ht="15" thickBot="1" x14ac:dyDescent="0.3">
      <c r="B18" s="1247"/>
      <c r="C18" s="1250"/>
      <c r="D18" s="1251"/>
      <c r="E18" s="1251"/>
      <c r="F18" s="1251"/>
      <c r="G18" s="1251"/>
      <c r="H18" s="1251"/>
      <c r="I18" s="1251"/>
      <c r="J18" s="1251"/>
      <c r="K18" s="8"/>
      <c r="L18" s="1253"/>
      <c r="M18" s="1253"/>
      <c r="N18" s="1253"/>
      <c r="O18" s="8"/>
      <c r="P18" s="1255"/>
      <c r="Q18" s="1255"/>
      <c r="R18" s="1255"/>
      <c r="S18" s="1255"/>
      <c r="T18" s="1255"/>
      <c r="U18" s="1255"/>
      <c r="V18" s="8"/>
      <c r="W18" s="57"/>
      <c r="X18" s="58"/>
      <c r="Y18" s="59"/>
    </row>
    <row r="19" spans="2:29" ht="4.5" customHeight="1" thickBot="1" x14ac:dyDescent="0.3"/>
    <row r="20" spans="2:29" ht="15.75" thickBot="1" x14ac:dyDescent="0.3">
      <c r="B20" s="258">
        <v>100</v>
      </c>
      <c r="C20" s="1191" t="s">
        <v>38</v>
      </c>
      <c r="D20" s="1192"/>
      <c r="E20" s="1192"/>
      <c r="F20" s="1192"/>
      <c r="G20" s="259"/>
      <c r="H20" s="260"/>
      <c r="I20" s="261"/>
      <c r="J20" s="262"/>
      <c r="K20" s="2"/>
      <c r="L20" s="263"/>
      <c r="M20" s="260"/>
      <c r="N20" s="264"/>
      <c r="O20" s="2"/>
      <c r="P20" s="265"/>
      <c r="Q20" s="261"/>
      <c r="R20" s="261"/>
      <c r="S20" s="261"/>
      <c r="T20" s="261"/>
      <c r="U20" s="266"/>
      <c r="V20" s="2"/>
      <c r="W20" s="263"/>
      <c r="X20" s="265"/>
      <c r="Y20" s="266"/>
      <c r="AA20" s="160"/>
    </row>
    <row r="21" spans="2:29" ht="15" customHeight="1" x14ac:dyDescent="0.25">
      <c r="B21" s="267">
        <f>B20+1</f>
        <v>101</v>
      </c>
      <c r="C21" s="1237" t="s">
        <v>52</v>
      </c>
      <c r="D21" s="1237"/>
      <c r="E21" s="1237"/>
      <c r="F21" s="1237"/>
      <c r="G21" s="168" t="s">
        <v>102</v>
      </c>
      <c r="H21" s="268">
        <v>1210.1600000000001</v>
      </c>
      <c r="I21" s="257">
        <v>6.68</v>
      </c>
      <c r="J21" s="38">
        <f>ROUND(H21*I21,2)</f>
        <v>8083.87</v>
      </c>
      <c r="K21" s="2"/>
      <c r="L21" s="269" t="e">
        <f>#REF!</f>
        <v>#REF!</v>
      </c>
      <c r="M21" s="270" t="e">
        <f>#REF!</f>
        <v>#REF!</v>
      </c>
      <c r="N21" s="271" t="e">
        <f>L21+M21</f>
        <v>#REF!</v>
      </c>
      <c r="O21" s="2"/>
      <c r="P21" s="52" t="e">
        <f>ROUND(L21*I21,2)</f>
        <v>#REF!</v>
      </c>
      <c r="Q21" s="144" t="e">
        <f>ROUND(P21/J21,4)</f>
        <v>#REF!</v>
      </c>
      <c r="R21" s="55" t="e">
        <f>ROUND(M21*I21,2)</f>
        <v>#REF!</v>
      </c>
      <c r="S21" s="144" t="e">
        <f>ROUND(R21/J21,4)</f>
        <v>#REF!</v>
      </c>
      <c r="T21" s="55" t="e">
        <f>ROUND(N21*I21,2)</f>
        <v>#REF!</v>
      </c>
      <c r="U21" s="272" t="e">
        <f>ROUND(T21/J21,4)</f>
        <v>#REF!</v>
      </c>
      <c r="V21" s="2"/>
      <c r="W21" s="314" t="e">
        <f>H21-N21</f>
        <v>#REF!</v>
      </c>
      <c r="X21" s="52" t="e">
        <f>ROUND(W21*I21,2)</f>
        <v>#REF!</v>
      </c>
      <c r="Y21" s="272" t="e">
        <f>ROUND(X21/J21,4)</f>
        <v>#REF!</v>
      </c>
      <c r="AB21" s="16" t="e">
        <f>T21+X21</f>
        <v>#REF!</v>
      </c>
      <c r="AC21" s="126">
        <v>153.13</v>
      </c>
    </row>
    <row r="22" spans="2:29" ht="15" customHeight="1" x14ac:dyDescent="0.25">
      <c r="B22" s="128">
        <f t="shared" ref="B22:B79" si="0">B21+1</f>
        <v>102</v>
      </c>
      <c r="C22" s="1232" t="s">
        <v>90</v>
      </c>
      <c r="D22" s="1232"/>
      <c r="E22" s="1232"/>
      <c r="F22" s="1232"/>
      <c r="G22" s="166" t="s">
        <v>102</v>
      </c>
      <c r="H22" s="170">
        <v>1210.1600000000001</v>
      </c>
      <c r="I22" s="254">
        <v>6.68</v>
      </c>
      <c r="J22" s="43">
        <f>ROUND(H22*I22,2)</f>
        <v>8083.87</v>
      </c>
      <c r="K22" s="2"/>
      <c r="L22" s="26" t="e">
        <f>#REF!</f>
        <v>#REF!</v>
      </c>
      <c r="M22" s="12" t="e">
        <f>#REF!</f>
        <v>#REF!</v>
      </c>
      <c r="N22" s="27" t="e">
        <f>L22+M22</f>
        <v>#REF!</v>
      </c>
      <c r="O22" s="2"/>
      <c r="P22" s="47" t="e">
        <f>ROUND(L22*I22,2)</f>
        <v>#REF!</v>
      </c>
      <c r="Q22" s="144" t="e">
        <f t="shared" ref="Q22:Q86" si="1">ROUND(P22/J22,4)</f>
        <v>#REF!</v>
      </c>
      <c r="R22" s="37" t="e">
        <f>ROUND(M22*I22,2)</f>
        <v>#REF!</v>
      </c>
      <c r="S22" s="144" t="e">
        <f t="shared" ref="S22:S86" si="2">ROUND(R22/J22,4)</f>
        <v>#REF!</v>
      </c>
      <c r="T22" s="37" t="e">
        <f>ROUND(N22*I22,2)</f>
        <v>#REF!</v>
      </c>
      <c r="U22" s="48" t="e">
        <f>ROUND(T22/J22,4)</f>
        <v>#REF!</v>
      </c>
      <c r="V22" s="2"/>
      <c r="W22" s="147" t="e">
        <f>H22-N22</f>
        <v>#REF!</v>
      </c>
      <c r="X22" s="44" t="e">
        <f>ROUND(W22*I22,2)</f>
        <v>#REF!</v>
      </c>
      <c r="Y22" s="46" t="e">
        <f>ROUND(X22/J22,4)</f>
        <v>#REF!</v>
      </c>
      <c r="AB22" s="16" t="e">
        <f>T22+X22</f>
        <v>#REF!</v>
      </c>
      <c r="AC22" s="126">
        <v>138</v>
      </c>
    </row>
    <row r="23" spans="2:29" ht="15" customHeight="1" x14ac:dyDescent="0.25">
      <c r="B23" s="128">
        <f t="shared" si="0"/>
        <v>103</v>
      </c>
      <c r="C23" s="1232" t="s">
        <v>91</v>
      </c>
      <c r="D23" s="1232"/>
      <c r="E23" s="1232"/>
      <c r="F23" s="1232"/>
      <c r="G23" s="166" t="s">
        <v>102</v>
      </c>
      <c r="H23" s="170">
        <v>1210.1600000000001</v>
      </c>
      <c r="I23" s="254">
        <v>66.91</v>
      </c>
      <c r="J23" s="43">
        <f t="shared" ref="J23:J53" si="3">ROUND(H23*I23,2)</f>
        <v>80971.81</v>
      </c>
      <c r="K23" s="2"/>
      <c r="L23" s="26" t="e">
        <f>#REF!</f>
        <v>#REF!</v>
      </c>
      <c r="M23" s="12" t="e">
        <f>#REF!</f>
        <v>#REF!</v>
      </c>
      <c r="N23" s="27" t="e">
        <f t="shared" ref="N23:N53" si="4">L23+M23</f>
        <v>#REF!</v>
      </c>
      <c r="O23" s="2"/>
      <c r="P23" s="47" t="e">
        <f t="shared" ref="P23:P50" si="5">ROUND(L23*I23,2)</f>
        <v>#REF!</v>
      </c>
      <c r="Q23" s="144" t="e">
        <f t="shared" si="1"/>
        <v>#REF!</v>
      </c>
      <c r="R23" s="37" t="e">
        <f t="shared" ref="R23:R50" si="6">ROUND(M23*I23,2)</f>
        <v>#REF!</v>
      </c>
      <c r="S23" s="144" t="e">
        <f t="shared" si="2"/>
        <v>#REF!</v>
      </c>
      <c r="T23" s="37" t="e">
        <f t="shared" ref="T23:T50" si="7">ROUND(N23*I23,2)</f>
        <v>#REF!</v>
      </c>
      <c r="U23" s="48" t="e">
        <f t="shared" ref="U23:U50" si="8">ROUND(T23/J23,4)</f>
        <v>#REF!</v>
      </c>
      <c r="V23" s="2"/>
      <c r="W23" s="147" t="e">
        <f t="shared" ref="W23:W50" si="9">H23-N23</f>
        <v>#REF!</v>
      </c>
      <c r="X23" s="44" t="e">
        <f t="shared" ref="X23:X50" si="10">ROUND(W23*I23,2)</f>
        <v>#REF!</v>
      </c>
      <c r="Y23" s="46" t="e">
        <f t="shared" ref="Y23:Y50" si="11">ROUND(X23/J23,4)</f>
        <v>#REF!</v>
      </c>
      <c r="AB23" s="16"/>
    </row>
    <row r="24" spans="2:29" ht="15" customHeight="1" x14ac:dyDescent="0.25">
      <c r="B24" s="128">
        <f t="shared" si="0"/>
        <v>104</v>
      </c>
      <c r="C24" s="1232" t="s">
        <v>92</v>
      </c>
      <c r="D24" s="1232"/>
      <c r="E24" s="1232"/>
      <c r="F24" s="1232"/>
      <c r="G24" s="166" t="s">
        <v>102</v>
      </c>
      <c r="H24" s="169">
        <v>502.84</v>
      </c>
      <c r="I24" s="254">
        <v>21.97</v>
      </c>
      <c r="J24" s="43">
        <f t="shared" si="3"/>
        <v>11047.39</v>
      </c>
      <c r="K24" s="2"/>
      <c r="L24" s="26" t="e">
        <f>#REF!</f>
        <v>#REF!</v>
      </c>
      <c r="M24" s="12" t="e">
        <f>#REF!</f>
        <v>#REF!</v>
      </c>
      <c r="N24" s="27" t="e">
        <f t="shared" si="4"/>
        <v>#REF!</v>
      </c>
      <c r="O24" s="2"/>
      <c r="P24" s="47" t="e">
        <f t="shared" si="5"/>
        <v>#REF!</v>
      </c>
      <c r="Q24" s="144" t="e">
        <f t="shared" si="1"/>
        <v>#REF!</v>
      </c>
      <c r="R24" s="37" t="e">
        <f t="shared" si="6"/>
        <v>#REF!</v>
      </c>
      <c r="S24" s="144" t="e">
        <f t="shared" si="2"/>
        <v>#REF!</v>
      </c>
      <c r="T24" s="37" t="e">
        <f t="shared" si="7"/>
        <v>#REF!</v>
      </c>
      <c r="U24" s="48" t="e">
        <f t="shared" si="8"/>
        <v>#REF!</v>
      </c>
      <c r="V24" s="2"/>
      <c r="W24" s="147" t="e">
        <f t="shared" si="9"/>
        <v>#REF!</v>
      </c>
      <c r="X24" s="44" t="e">
        <f t="shared" si="10"/>
        <v>#REF!</v>
      </c>
      <c r="Y24" s="46" t="e">
        <f t="shared" si="11"/>
        <v>#REF!</v>
      </c>
      <c r="AB24" s="16"/>
    </row>
    <row r="25" spans="2:29" ht="30" customHeight="1" x14ac:dyDescent="0.25">
      <c r="B25" s="128">
        <f t="shared" si="0"/>
        <v>105</v>
      </c>
      <c r="C25" s="1232" t="s">
        <v>93</v>
      </c>
      <c r="D25" s="1232"/>
      <c r="E25" s="1232"/>
      <c r="F25" s="1232"/>
      <c r="G25" s="166" t="s">
        <v>102</v>
      </c>
      <c r="H25" s="169">
        <v>442.7</v>
      </c>
      <c r="I25" s="254">
        <v>33.39</v>
      </c>
      <c r="J25" s="43">
        <f t="shared" si="3"/>
        <v>14781.75</v>
      </c>
      <c r="K25" s="2"/>
      <c r="L25" s="26" t="e">
        <f>#REF!</f>
        <v>#REF!</v>
      </c>
      <c r="M25" s="12" t="e">
        <f>#REF!</f>
        <v>#REF!</v>
      </c>
      <c r="N25" s="27" t="e">
        <f t="shared" si="4"/>
        <v>#REF!</v>
      </c>
      <c r="O25" s="2"/>
      <c r="P25" s="47" t="e">
        <f t="shared" si="5"/>
        <v>#REF!</v>
      </c>
      <c r="Q25" s="144" t="e">
        <f t="shared" si="1"/>
        <v>#REF!</v>
      </c>
      <c r="R25" s="37" t="e">
        <f t="shared" si="6"/>
        <v>#REF!</v>
      </c>
      <c r="S25" s="144" t="e">
        <f t="shared" si="2"/>
        <v>#REF!</v>
      </c>
      <c r="T25" s="37" t="e">
        <f t="shared" si="7"/>
        <v>#REF!</v>
      </c>
      <c r="U25" s="48" t="e">
        <f t="shared" si="8"/>
        <v>#REF!</v>
      </c>
      <c r="V25" s="2"/>
      <c r="W25" s="147" t="e">
        <f t="shared" si="9"/>
        <v>#REF!</v>
      </c>
      <c r="X25" s="44" t="e">
        <f t="shared" si="10"/>
        <v>#REF!</v>
      </c>
      <c r="Y25" s="46" t="e">
        <f t="shared" si="11"/>
        <v>#REF!</v>
      </c>
      <c r="AB25" s="16"/>
    </row>
    <row r="26" spans="2:29" ht="15" customHeight="1" x14ac:dyDescent="0.25">
      <c r="B26" s="128">
        <f t="shared" si="0"/>
        <v>106</v>
      </c>
      <c r="C26" s="1232" t="s">
        <v>94</v>
      </c>
      <c r="D26" s="1232"/>
      <c r="E26" s="1232"/>
      <c r="F26" s="1232"/>
      <c r="G26" s="166" t="s">
        <v>44</v>
      </c>
      <c r="H26" s="169">
        <v>4</v>
      </c>
      <c r="I26" s="254">
        <v>66.78</v>
      </c>
      <c r="J26" s="43">
        <f t="shared" si="3"/>
        <v>267.12</v>
      </c>
      <c r="K26" s="2"/>
      <c r="L26" s="26" t="e">
        <f>#REF!</f>
        <v>#REF!</v>
      </c>
      <c r="M26" s="12" t="e">
        <f>#REF!</f>
        <v>#REF!</v>
      </c>
      <c r="N26" s="27" t="e">
        <f t="shared" si="4"/>
        <v>#REF!</v>
      </c>
      <c r="O26" s="2"/>
      <c r="P26" s="47" t="e">
        <f t="shared" si="5"/>
        <v>#REF!</v>
      </c>
      <c r="Q26" s="144" t="e">
        <f t="shared" si="1"/>
        <v>#REF!</v>
      </c>
      <c r="R26" s="37" t="e">
        <f t="shared" si="6"/>
        <v>#REF!</v>
      </c>
      <c r="S26" s="144" t="e">
        <f t="shared" si="2"/>
        <v>#REF!</v>
      </c>
      <c r="T26" s="37" t="e">
        <f t="shared" si="7"/>
        <v>#REF!</v>
      </c>
      <c r="U26" s="48" t="e">
        <f t="shared" si="8"/>
        <v>#REF!</v>
      </c>
      <c r="V26" s="2"/>
      <c r="W26" s="147" t="e">
        <f t="shared" si="9"/>
        <v>#REF!</v>
      </c>
      <c r="X26" s="44" t="e">
        <f t="shared" si="10"/>
        <v>#REF!</v>
      </c>
      <c r="Y26" s="46" t="e">
        <f t="shared" si="11"/>
        <v>#REF!</v>
      </c>
      <c r="AB26" s="16"/>
    </row>
    <row r="27" spans="2:29" ht="15" customHeight="1" x14ac:dyDescent="0.25">
      <c r="B27" s="128">
        <f t="shared" si="0"/>
        <v>107</v>
      </c>
      <c r="C27" s="1232" t="s">
        <v>95</v>
      </c>
      <c r="D27" s="1232"/>
      <c r="E27" s="1232"/>
      <c r="F27" s="1232"/>
      <c r="G27" s="166" t="s">
        <v>44</v>
      </c>
      <c r="H27" s="169">
        <v>15</v>
      </c>
      <c r="I27" s="254">
        <v>90.15</v>
      </c>
      <c r="J27" s="43">
        <f t="shared" si="3"/>
        <v>1352.25</v>
      </c>
      <c r="K27" s="2"/>
      <c r="L27" s="26" t="e">
        <f>#REF!</f>
        <v>#REF!</v>
      </c>
      <c r="M27" s="12" t="e">
        <f>#REF!</f>
        <v>#REF!</v>
      </c>
      <c r="N27" s="27" t="e">
        <f t="shared" si="4"/>
        <v>#REF!</v>
      </c>
      <c r="O27" s="2"/>
      <c r="P27" s="47" t="e">
        <f t="shared" si="5"/>
        <v>#REF!</v>
      </c>
      <c r="Q27" s="144" t="e">
        <f t="shared" si="1"/>
        <v>#REF!</v>
      </c>
      <c r="R27" s="37" t="e">
        <f t="shared" si="6"/>
        <v>#REF!</v>
      </c>
      <c r="S27" s="144" t="e">
        <f t="shared" si="2"/>
        <v>#REF!</v>
      </c>
      <c r="T27" s="37" t="e">
        <f t="shared" si="7"/>
        <v>#REF!</v>
      </c>
      <c r="U27" s="48" t="e">
        <f t="shared" si="8"/>
        <v>#REF!</v>
      </c>
      <c r="V27" s="2"/>
      <c r="W27" s="147" t="e">
        <f t="shared" si="9"/>
        <v>#REF!</v>
      </c>
      <c r="X27" s="44" t="e">
        <f t="shared" si="10"/>
        <v>#REF!</v>
      </c>
      <c r="Y27" s="46" t="e">
        <f t="shared" si="11"/>
        <v>#REF!</v>
      </c>
      <c r="AB27" s="16"/>
    </row>
    <row r="28" spans="2:29" ht="15" customHeight="1" x14ac:dyDescent="0.25">
      <c r="B28" s="128">
        <f t="shared" si="0"/>
        <v>108</v>
      </c>
      <c r="C28" s="1232" t="s">
        <v>96</v>
      </c>
      <c r="D28" s="1232"/>
      <c r="E28" s="1232"/>
      <c r="F28" s="1232"/>
      <c r="G28" s="166" t="s">
        <v>102</v>
      </c>
      <c r="H28" s="169">
        <v>79.55</v>
      </c>
      <c r="I28" s="254">
        <v>13.36</v>
      </c>
      <c r="J28" s="43">
        <f t="shared" si="3"/>
        <v>1062.79</v>
      </c>
      <c r="K28" s="2"/>
      <c r="L28" s="26" t="e">
        <f>#REF!</f>
        <v>#REF!</v>
      </c>
      <c r="M28" s="12" t="e">
        <f>#REF!</f>
        <v>#REF!</v>
      </c>
      <c r="N28" s="27" t="e">
        <f t="shared" si="4"/>
        <v>#REF!</v>
      </c>
      <c r="O28" s="2"/>
      <c r="P28" s="47" t="e">
        <f t="shared" si="5"/>
        <v>#REF!</v>
      </c>
      <c r="Q28" s="144" t="e">
        <f t="shared" si="1"/>
        <v>#REF!</v>
      </c>
      <c r="R28" s="37" t="e">
        <f t="shared" si="6"/>
        <v>#REF!</v>
      </c>
      <c r="S28" s="144" t="e">
        <f t="shared" si="2"/>
        <v>#REF!</v>
      </c>
      <c r="T28" s="37" t="e">
        <f t="shared" si="7"/>
        <v>#REF!</v>
      </c>
      <c r="U28" s="48" t="e">
        <f t="shared" si="8"/>
        <v>#REF!</v>
      </c>
      <c r="V28" s="2"/>
      <c r="W28" s="147" t="e">
        <f t="shared" si="9"/>
        <v>#REF!</v>
      </c>
      <c r="X28" s="44" t="e">
        <f t="shared" si="10"/>
        <v>#REF!</v>
      </c>
      <c r="Y28" s="46" t="e">
        <f t="shared" si="11"/>
        <v>#REF!</v>
      </c>
      <c r="AB28" s="16"/>
    </row>
    <row r="29" spans="2:29" ht="15" customHeight="1" x14ac:dyDescent="0.25">
      <c r="B29" s="128">
        <f t="shared" si="0"/>
        <v>109</v>
      </c>
      <c r="C29" s="1232" t="s">
        <v>97</v>
      </c>
      <c r="D29" s="1232"/>
      <c r="E29" s="1232"/>
      <c r="F29" s="1232"/>
      <c r="G29" s="166" t="s">
        <v>44</v>
      </c>
      <c r="H29" s="169">
        <v>2</v>
      </c>
      <c r="I29" s="254">
        <v>66.78</v>
      </c>
      <c r="J29" s="43">
        <f t="shared" si="3"/>
        <v>133.56</v>
      </c>
      <c r="K29" s="2"/>
      <c r="L29" s="26" t="e">
        <f>#REF!</f>
        <v>#REF!</v>
      </c>
      <c r="M29" s="12" t="e">
        <f>#REF!</f>
        <v>#REF!</v>
      </c>
      <c r="N29" s="27" t="e">
        <f t="shared" si="4"/>
        <v>#REF!</v>
      </c>
      <c r="O29" s="2"/>
      <c r="P29" s="47" t="e">
        <f t="shared" si="5"/>
        <v>#REF!</v>
      </c>
      <c r="Q29" s="144" t="e">
        <f t="shared" si="1"/>
        <v>#REF!</v>
      </c>
      <c r="R29" s="37" t="e">
        <f t="shared" si="6"/>
        <v>#REF!</v>
      </c>
      <c r="S29" s="144" t="e">
        <f t="shared" si="2"/>
        <v>#REF!</v>
      </c>
      <c r="T29" s="37" t="e">
        <f t="shared" si="7"/>
        <v>#REF!</v>
      </c>
      <c r="U29" s="48" t="e">
        <f t="shared" si="8"/>
        <v>#REF!</v>
      </c>
      <c r="V29" s="2"/>
      <c r="W29" s="147" t="e">
        <f t="shared" si="9"/>
        <v>#REF!</v>
      </c>
      <c r="X29" s="44" t="e">
        <f t="shared" si="10"/>
        <v>#REF!</v>
      </c>
      <c r="Y29" s="46" t="e">
        <f t="shared" si="11"/>
        <v>#REF!</v>
      </c>
      <c r="AB29" s="16"/>
    </row>
    <row r="30" spans="2:29" ht="30" customHeight="1" x14ac:dyDescent="0.25">
      <c r="B30" s="128">
        <f t="shared" si="0"/>
        <v>110</v>
      </c>
      <c r="C30" s="1232" t="s">
        <v>98</v>
      </c>
      <c r="D30" s="1232"/>
      <c r="E30" s="1232"/>
      <c r="F30" s="1232"/>
      <c r="G30" s="166" t="s">
        <v>102</v>
      </c>
      <c r="H30" s="169">
        <v>492.18</v>
      </c>
      <c r="I30" s="254">
        <v>26.71</v>
      </c>
      <c r="J30" s="43">
        <f t="shared" si="3"/>
        <v>13146.13</v>
      </c>
      <c r="K30" s="2"/>
      <c r="L30" s="26" t="e">
        <f>#REF!</f>
        <v>#REF!</v>
      </c>
      <c r="M30" s="12" t="e">
        <f>#REF!</f>
        <v>#REF!</v>
      </c>
      <c r="N30" s="27" t="e">
        <f t="shared" si="4"/>
        <v>#REF!</v>
      </c>
      <c r="O30" s="2"/>
      <c r="P30" s="47" t="e">
        <f t="shared" si="5"/>
        <v>#REF!</v>
      </c>
      <c r="Q30" s="144" t="e">
        <f t="shared" si="1"/>
        <v>#REF!</v>
      </c>
      <c r="R30" s="37" t="e">
        <f t="shared" si="6"/>
        <v>#REF!</v>
      </c>
      <c r="S30" s="144" t="e">
        <f t="shared" si="2"/>
        <v>#REF!</v>
      </c>
      <c r="T30" s="37" t="e">
        <f t="shared" si="7"/>
        <v>#REF!</v>
      </c>
      <c r="U30" s="48" t="e">
        <f t="shared" si="8"/>
        <v>#REF!</v>
      </c>
      <c r="V30" s="2"/>
      <c r="W30" s="147" t="e">
        <f t="shared" si="9"/>
        <v>#REF!</v>
      </c>
      <c r="X30" s="44" t="e">
        <f t="shared" si="10"/>
        <v>#REF!</v>
      </c>
      <c r="Y30" s="46" t="e">
        <f t="shared" si="11"/>
        <v>#REF!</v>
      </c>
      <c r="AB30" s="16"/>
    </row>
    <row r="31" spans="2:29" ht="15" customHeight="1" x14ac:dyDescent="0.25">
      <c r="B31" s="128">
        <f t="shared" si="0"/>
        <v>111</v>
      </c>
      <c r="C31" s="1232" t="s">
        <v>99</v>
      </c>
      <c r="D31" s="1232"/>
      <c r="E31" s="1232"/>
      <c r="F31" s="1232"/>
      <c r="G31" s="166" t="s">
        <v>102</v>
      </c>
      <c r="H31" s="169">
        <v>88</v>
      </c>
      <c r="I31" s="254">
        <v>66.78</v>
      </c>
      <c r="J31" s="43">
        <f t="shared" si="3"/>
        <v>5876.64</v>
      </c>
      <c r="K31" s="2"/>
      <c r="L31" s="26" t="e">
        <f>#REF!</f>
        <v>#REF!</v>
      </c>
      <c r="M31" s="12" t="e">
        <f>#REF!</f>
        <v>#REF!</v>
      </c>
      <c r="N31" s="27" t="e">
        <f t="shared" si="4"/>
        <v>#REF!</v>
      </c>
      <c r="O31" s="2"/>
      <c r="P31" s="47" t="e">
        <f t="shared" si="5"/>
        <v>#REF!</v>
      </c>
      <c r="Q31" s="144" t="e">
        <f t="shared" si="1"/>
        <v>#REF!</v>
      </c>
      <c r="R31" s="37" t="e">
        <f t="shared" si="6"/>
        <v>#REF!</v>
      </c>
      <c r="S31" s="144" t="e">
        <f t="shared" si="2"/>
        <v>#REF!</v>
      </c>
      <c r="T31" s="37" t="e">
        <f t="shared" si="7"/>
        <v>#REF!</v>
      </c>
      <c r="U31" s="48" t="e">
        <f t="shared" si="8"/>
        <v>#REF!</v>
      </c>
      <c r="V31" s="2"/>
      <c r="W31" s="147" t="e">
        <f t="shared" si="9"/>
        <v>#REF!</v>
      </c>
      <c r="X31" s="44" t="e">
        <f t="shared" si="10"/>
        <v>#REF!</v>
      </c>
      <c r="Y31" s="46" t="e">
        <f t="shared" si="11"/>
        <v>#REF!</v>
      </c>
      <c r="AB31" s="16"/>
    </row>
    <row r="32" spans="2:29" ht="15" customHeight="1" x14ac:dyDescent="0.25">
      <c r="B32" s="128">
        <f t="shared" si="0"/>
        <v>112</v>
      </c>
      <c r="C32" s="1232" t="s">
        <v>100</v>
      </c>
      <c r="D32" s="1232"/>
      <c r="E32" s="1232"/>
      <c r="F32" s="1232"/>
      <c r="G32" s="166" t="s">
        <v>102</v>
      </c>
      <c r="H32" s="169">
        <v>95.16</v>
      </c>
      <c r="I32" s="254">
        <v>26.71</v>
      </c>
      <c r="J32" s="43">
        <f t="shared" si="3"/>
        <v>2541.7199999999998</v>
      </c>
      <c r="K32" s="2"/>
      <c r="L32" s="26" t="e">
        <f>#REF!</f>
        <v>#REF!</v>
      </c>
      <c r="M32" s="12" t="e">
        <f>#REF!</f>
        <v>#REF!</v>
      </c>
      <c r="N32" s="27" t="e">
        <f t="shared" si="4"/>
        <v>#REF!</v>
      </c>
      <c r="O32" s="2"/>
      <c r="P32" s="47" t="e">
        <f t="shared" si="5"/>
        <v>#REF!</v>
      </c>
      <c r="Q32" s="144" t="e">
        <f t="shared" si="1"/>
        <v>#REF!</v>
      </c>
      <c r="R32" s="37" t="e">
        <f t="shared" si="6"/>
        <v>#REF!</v>
      </c>
      <c r="S32" s="144" t="e">
        <f t="shared" si="2"/>
        <v>#REF!</v>
      </c>
      <c r="T32" s="37" t="e">
        <f t="shared" si="7"/>
        <v>#REF!</v>
      </c>
      <c r="U32" s="48" t="e">
        <f t="shared" si="8"/>
        <v>#REF!</v>
      </c>
      <c r="V32" s="2"/>
      <c r="W32" s="147" t="e">
        <f t="shared" si="9"/>
        <v>#REF!</v>
      </c>
      <c r="X32" s="44" t="e">
        <f t="shared" si="10"/>
        <v>#REF!</v>
      </c>
      <c r="Y32" s="46" t="e">
        <f t="shared" si="11"/>
        <v>#REF!</v>
      </c>
      <c r="AB32" s="16"/>
    </row>
    <row r="33" spans="2:28" ht="15" customHeight="1" thickBot="1" x14ac:dyDescent="0.3">
      <c r="B33" s="129">
        <f t="shared" si="0"/>
        <v>113</v>
      </c>
      <c r="C33" s="1207" t="s">
        <v>101</v>
      </c>
      <c r="D33" s="1207"/>
      <c r="E33" s="1207"/>
      <c r="F33" s="1207"/>
      <c r="G33" s="167" t="s">
        <v>102</v>
      </c>
      <c r="H33" s="171">
        <v>429.34</v>
      </c>
      <c r="I33" s="255">
        <v>26.71</v>
      </c>
      <c r="J33" s="62">
        <f t="shared" si="3"/>
        <v>11467.67</v>
      </c>
      <c r="K33" s="2"/>
      <c r="L33" s="26" t="e">
        <f>#REF!</f>
        <v>#REF!</v>
      </c>
      <c r="M33" s="13" t="e">
        <f>#REF!</f>
        <v>#REF!</v>
      </c>
      <c r="N33" s="29" t="e">
        <f t="shared" si="4"/>
        <v>#REF!</v>
      </c>
      <c r="O33" s="2"/>
      <c r="P33" s="53" t="e">
        <f t="shared" si="5"/>
        <v>#REF!</v>
      </c>
      <c r="Q33" s="144" t="e">
        <f t="shared" si="1"/>
        <v>#REF!</v>
      </c>
      <c r="R33" s="66" t="e">
        <f t="shared" si="6"/>
        <v>#REF!</v>
      </c>
      <c r="S33" s="144" t="e">
        <f t="shared" si="2"/>
        <v>#REF!</v>
      </c>
      <c r="T33" s="66" t="e">
        <f t="shared" si="7"/>
        <v>#REF!</v>
      </c>
      <c r="U33" s="50" t="e">
        <f t="shared" si="8"/>
        <v>#REF!</v>
      </c>
      <c r="V33" s="2"/>
      <c r="W33" s="305" t="e">
        <f t="shared" si="9"/>
        <v>#REF!</v>
      </c>
      <c r="X33" s="60" t="e">
        <f t="shared" si="10"/>
        <v>#REF!</v>
      </c>
      <c r="Y33" s="61" t="e">
        <f t="shared" si="11"/>
        <v>#REF!</v>
      </c>
      <c r="AB33" s="16"/>
    </row>
    <row r="34" spans="2:28" ht="15.75" thickBot="1" x14ac:dyDescent="0.3">
      <c r="B34" s="258">
        <v>200</v>
      </c>
      <c r="C34" s="1191" t="s">
        <v>54</v>
      </c>
      <c r="D34" s="1192"/>
      <c r="E34" s="1192"/>
      <c r="F34" s="1192"/>
      <c r="G34" s="259"/>
      <c r="H34" s="260"/>
      <c r="I34" s="261"/>
      <c r="J34" s="262"/>
      <c r="K34" s="2"/>
      <c r="L34" s="263"/>
      <c r="M34" s="260"/>
      <c r="N34" s="264"/>
      <c r="O34" s="2"/>
      <c r="P34" s="265"/>
      <c r="Q34" s="261"/>
      <c r="R34" s="261"/>
      <c r="S34" s="261"/>
      <c r="T34" s="261"/>
      <c r="U34" s="266"/>
      <c r="V34" s="2"/>
      <c r="W34" s="263"/>
      <c r="X34" s="265"/>
      <c r="Y34" s="266"/>
      <c r="AB34" s="16"/>
    </row>
    <row r="35" spans="2:28" ht="15" customHeight="1" x14ac:dyDescent="0.25">
      <c r="B35" s="267">
        <f t="shared" si="0"/>
        <v>201</v>
      </c>
      <c r="C35" s="1237" t="s">
        <v>103</v>
      </c>
      <c r="D35" s="1237"/>
      <c r="E35" s="1237"/>
      <c r="F35" s="1237"/>
      <c r="G35" s="174" t="s">
        <v>119</v>
      </c>
      <c r="H35" s="274">
        <v>599.85</v>
      </c>
      <c r="I35" s="257">
        <v>46.74</v>
      </c>
      <c r="J35" s="38">
        <f t="shared" si="3"/>
        <v>28036.99</v>
      </c>
      <c r="K35" s="2"/>
      <c r="L35" s="269" t="e">
        <f>#REF!</f>
        <v>#REF!</v>
      </c>
      <c r="M35" s="270" t="e">
        <f>#REF!</f>
        <v>#REF!</v>
      </c>
      <c r="N35" s="271" t="e">
        <f t="shared" si="4"/>
        <v>#REF!</v>
      </c>
      <c r="O35" s="2"/>
      <c r="P35" s="52" t="e">
        <f t="shared" si="5"/>
        <v>#REF!</v>
      </c>
      <c r="Q35" s="144" t="e">
        <f t="shared" si="1"/>
        <v>#REF!</v>
      </c>
      <c r="R35" s="55" t="e">
        <f t="shared" si="6"/>
        <v>#REF!</v>
      </c>
      <c r="S35" s="144" t="e">
        <f t="shared" si="2"/>
        <v>#REF!</v>
      </c>
      <c r="T35" s="55" t="e">
        <f t="shared" si="7"/>
        <v>#REF!</v>
      </c>
      <c r="U35" s="272" t="e">
        <f t="shared" si="8"/>
        <v>#REF!</v>
      </c>
      <c r="V35" s="2"/>
      <c r="W35" s="314" t="e">
        <f t="shared" si="9"/>
        <v>#REF!</v>
      </c>
      <c r="X35" s="52" t="e">
        <f t="shared" si="10"/>
        <v>#REF!</v>
      </c>
      <c r="Y35" s="272" t="e">
        <f t="shared" si="11"/>
        <v>#REF!</v>
      </c>
      <c r="AB35" s="16"/>
    </row>
    <row r="36" spans="2:28" ht="15" customHeight="1" x14ac:dyDescent="0.25">
      <c r="B36" s="128">
        <f t="shared" si="0"/>
        <v>202</v>
      </c>
      <c r="C36" s="1232" t="s">
        <v>104</v>
      </c>
      <c r="D36" s="1232"/>
      <c r="E36" s="1232"/>
      <c r="F36" s="1232"/>
      <c r="G36" s="172" t="s">
        <v>119</v>
      </c>
      <c r="H36" s="175">
        <v>479.88</v>
      </c>
      <c r="I36" s="254">
        <v>22.37</v>
      </c>
      <c r="J36" s="43">
        <f t="shared" si="3"/>
        <v>10734.92</v>
      </c>
      <c r="K36" s="2"/>
      <c r="L36" s="26" t="e">
        <f>#REF!</f>
        <v>#REF!</v>
      </c>
      <c r="M36" s="12" t="e">
        <f>#REF!</f>
        <v>#REF!</v>
      </c>
      <c r="N36" s="27" t="e">
        <f t="shared" si="4"/>
        <v>#REF!</v>
      </c>
      <c r="O36" s="2"/>
      <c r="P36" s="47" t="e">
        <f t="shared" si="5"/>
        <v>#REF!</v>
      </c>
      <c r="Q36" s="144" t="e">
        <f t="shared" si="1"/>
        <v>#REF!</v>
      </c>
      <c r="R36" s="37" t="e">
        <f t="shared" si="6"/>
        <v>#REF!</v>
      </c>
      <c r="S36" s="144" t="e">
        <f t="shared" si="2"/>
        <v>#REF!</v>
      </c>
      <c r="T36" s="37" t="e">
        <f t="shared" si="7"/>
        <v>#REF!</v>
      </c>
      <c r="U36" s="48" t="e">
        <f t="shared" si="8"/>
        <v>#REF!</v>
      </c>
      <c r="V36" s="2"/>
      <c r="W36" s="147" t="e">
        <f t="shared" si="9"/>
        <v>#REF!</v>
      </c>
      <c r="X36" s="44" t="e">
        <f t="shared" si="10"/>
        <v>#REF!</v>
      </c>
      <c r="Y36" s="46" t="e">
        <f t="shared" si="11"/>
        <v>#REF!</v>
      </c>
      <c r="AB36" s="16"/>
    </row>
    <row r="37" spans="2:28" ht="15" customHeight="1" x14ac:dyDescent="0.25">
      <c r="B37" s="128">
        <f t="shared" si="0"/>
        <v>203</v>
      </c>
      <c r="C37" s="1232" t="s">
        <v>105</v>
      </c>
      <c r="D37" s="1232"/>
      <c r="E37" s="1232"/>
      <c r="F37" s="1232"/>
      <c r="G37" s="172" t="s">
        <v>72</v>
      </c>
      <c r="H37" s="175">
        <v>145</v>
      </c>
      <c r="I37" s="254">
        <v>1187.25</v>
      </c>
      <c r="J37" s="43">
        <f t="shared" si="3"/>
        <v>172151.25</v>
      </c>
      <c r="K37" s="2"/>
      <c r="L37" s="26" t="e">
        <f>#REF!</f>
        <v>#REF!</v>
      </c>
      <c r="M37" s="12" t="e">
        <f>#REF!</f>
        <v>#REF!</v>
      </c>
      <c r="N37" s="27" t="e">
        <f t="shared" si="4"/>
        <v>#REF!</v>
      </c>
      <c r="O37" s="2"/>
      <c r="P37" s="47" t="e">
        <f t="shared" si="5"/>
        <v>#REF!</v>
      </c>
      <c r="Q37" s="144" t="e">
        <f t="shared" si="1"/>
        <v>#REF!</v>
      </c>
      <c r="R37" s="37" t="e">
        <f t="shared" si="6"/>
        <v>#REF!</v>
      </c>
      <c r="S37" s="144" t="e">
        <f t="shared" si="2"/>
        <v>#REF!</v>
      </c>
      <c r="T37" s="37" t="e">
        <f t="shared" si="7"/>
        <v>#REF!</v>
      </c>
      <c r="U37" s="48" t="e">
        <f t="shared" si="8"/>
        <v>#REF!</v>
      </c>
      <c r="V37" s="2"/>
      <c r="W37" s="147" t="e">
        <f t="shared" si="9"/>
        <v>#REF!</v>
      </c>
      <c r="X37" s="44" t="e">
        <f t="shared" si="10"/>
        <v>#REF!</v>
      </c>
      <c r="Y37" s="46" t="e">
        <f t="shared" si="11"/>
        <v>#REF!</v>
      </c>
      <c r="AB37" s="16"/>
    </row>
    <row r="38" spans="2:28" ht="15" customHeight="1" x14ac:dyDescent="0.25">
      <c r="B38" s="128">
        <f t="shared" si="0"/>
        <v>204</v>
      </c>
      <c r="C38" s="1232" t="s">
        <v>106</v>
      </c>
      <c r="D38" s="1232"/>
      <c r="E38" s="1232"/>
      <c r="F38" s="1232"/>
      <c r="G38" s="172" t="s">
        <v>72</v>
      </c>
      <c r="H38" s="175">
        <v>9.8000000000000007</v>
      </c>
      <c r="I38" s="254">
        <v>1002.6</v>
      </c>
      <c r="J38" s="43">
        <f t="shared" si="3"/>
        <v>9825.48</v>
      </c>
      <c r="K38" s="2"/>
      <c r="L38" s="26" t="e">
        <f>#REF!</f>
        <v>#REF!</v>
      </c>
      <c r="M38" s="12" t="e">
        <f>#REF!</f>
        <v>#REF!</v>
      </c>
      <c r="N38" s="27" t="e">
        <f t="shared" si="4"/>
        <v>#REF!</v>
      </c>
      <c r="O38" s="2"/>
      <c r="P38" s="47" t="e">
        <f t="shared" si="5"/>
        <v>#REF!</v>
      </c>
      <c r="Q38" s="144" t="e">
        <f t="shared" si="1"/>
        <v>#REF!</v>
      </c>
      <c r="R38" s="37" t="e">
        <f t="shared" si="6"/>
        <v>#REF!</v>
      </c>
      <c r="S38" s="144" t="e">
        <f t="shared" si="2"/>
        <v>#REF!</v>
      </c>
      <c r="T38" s="37" t="e">
        <f t="shared" si="7"/>
        <v>#REF!</v>
      </c>
      <c r="U38" s="48" t="e">
        <f t="shared" si="8"/>
        <v>#REF!</v>
      </c>
      <c r="V38" s="2"/>
      <c r="W38" s="147" t="e">
        <f t="shared" si="9"/>
        <v>#REF!</v>
      </c>
      <c r="X38" s="44" t="e">
        <f t="shared" si="10"/>
        <v>#REF!</v>
      </c>
      <c r="Y38" s="46" t="e">
        <f t="shared" si="11"/>
        <v>#REF!</v>
      </c>
      <c r="AB38" s="16"/>
    </row>
    <row r="39" spans="2:28" ht="15" customHeight="1" x14ac:dyDescent="0.25">
      <c r="B39" s="128">
        <f t="shared" si="0"/>
        <v>205</v>
      </c>
      <c r="C39" s="1232" t="s">
        <v>107</v>
      </c>
      <c r="D39" s="1232"/>
      <c r="E39" s="1232"/>
      <c r="F39" s="1232"/>
      <c r="G39" s="172" t="s">
        <v>72</v>
      </c>
      <c r="H39" s="175">
        <v>62</v>
      </c>
      <c r="I39" s="254">
        <v>856.9</v>
      </c>
      <c r="J39" s="43">
        <f t="shared" si="3"/>
        <v>53127.8</v>
      </c>
      <c r="K39" s="2"/>
      <c r="L39" s="26" t="e">
        <f>#REF!</f>
        <v>#REF!</v>
      </c>
      <c r="M39" s="12" t="e">
        <f>#REF!</f>
        <v>#REF!</v>
      </c>
      <c r="N39" s="27" t="e">
        <f t="shared" si="4"/>
        <v>#REF!</v>
      </c>
      <c r="O39" s="2"/>
      <c r="P39" s="47" t="e">
        <f t="shared" si="5"/>
        <v>#REF!</v>
      </c>
      <c r="Q39" s="144" t="e">
        <f t="shared" si="1"/>
        <v>#REF!</v>
      </c>
      <c r="R39" s="37" t="e">
        <f t="shared" si="6"/>
        <v>#REF!</v>
      </c>
      <c r="S39" s="144" t="e">
        <f t="shared" si="2"/>
        <v>#REF!</v>
      </c>
      <c r="T39" s="37" t="e">
        <f t="shared" si="7"/>
        <v>#REF!</v>
      </c>
      <c r="U39" s="48" t="e">
        <f t="shared" si="8"/>
        <v>#REF!</v>
      </c>
      <c r="V39" s="2"/>
      <c r="W39" s="147" t="e">
        <f t="shared" si="9"/>
        <v>#REF!</v>
      </c>
      <c r="X39" s="44" t="e">
        <f t="shared" si="10"/>
        <v>#REF!</v>
      </c>
      <c r="Y39" s="46" t="e">
        <f t="shared" si="11"/>
        <v>#REF!</v>
      </c>
      <c r="AB39" s="16"/>
    </row>
    <row r="40" spans="2:28" ht="15" customHeight="1" x14ac:dyDescent="0.25">
      <c r="B40" s="128">
        <f t="shared" si="0"/>
        <v>206</v>
      </c>
      <c r="C40" s="1232" t="s">
        <v>108</v>
      </c>
      <c r="D40" s="1232"/>
      <c r="E40" s="1232"/>
      <c r="F40" s="1232"/>
      <c r="G40" s="172" t="s">
        <v>72</v>
      </c>
      <c r="H40" s="175">
        <v>24.3</v>
      </c>
      <c r="I40" s="254">
        <v>1731.3</v>
      </c>
      <c r="J40" s="43">
        <f t="shared" si="3"/>
        <v>42070.59</v>
      </c>
      <c r="K40" s="2"/>
      <c r="L40" s="26" t="e">
        <f>#REF!</f>
        <v>#REF!</v>
      </c>
      <c r="M40" s="12" t="e">
        <f>#REF!</f>
        <v>#REF!</v>
      </c>
      <c r="N40" s="27" t="e">
        <f t="shared" si="4"/>
        <v>#REF!</v>
      </c>
      <c r="O40" s="2"/>
      <c r="P40" s="47" t="e">
        <f t="shared" si="5"/>
        <v>#REF!</v>
      </c>
      <c r="Q40" s="144" t="e">
        <f t="shared" si="1"/>
        <v>#REF!</v>
      </c>
      <c r="R40" s="37" t="e">
        <f t="shared" si="6"/>
        <v>#REF!</v>
      </c>
      <c r="S40" s="144" t="e">
        <f t="shared" si="2"/>
        <v>#REF!</v>
      </c>
      <c r="T40" s="37" t="e">
        <f t="shared" si="7"/>
        <v>#REF!</v>
      </c>
      <c r="U40" s="48" t="e">
        <f t="shared" si="8"/>
        <v>#REF!</v>
      </c>
      <c r="V40" s="2"/>
      <c r="W40" s="147" t="e">
        <f t="shared" si="9"/>
        <v>#REF!</v>
      </c>
      <c r="X40" s="44" t="e">
        <f t="shared" si="10"/>
        <v>#REF!</v>
      </c>
      <c r="Y40" s="46" t="e">
        <f t="shared" si="11"/>
        <v>#REF!</v>
      </c>
      <c r="AB40" s="16"/>
    </row>
    <row r="41" spans="2:28" ht="15" customHeight="1" x14ac:dyDescent="0.25">
      <c r="B41" s="128">
        <f t="shared" si="0"/>
        <v>207</v>
      </c>
      <c r="C41" s="1232" t="s">
        <v>109</v>
      </c>
      <c r="D41" s="1232"/>
      <c r="E41" s="1232"/>
      <c r="F41" s="1232"/>
      <c r="G41" s="172" t="s">
        <v>44</v>
      </c>
      <c r="H41" s="175">
        <v>3</v>
      </c>
      <c r="I41" s="254">
        <v>4665.8599999999997</v>
      </c>
      <c r="J41" s="43">
        <f t="shared" si="3"/>
        <v>13997.58</v>
      </c>
      <c r="K41" s="2"/>
      <c r="L41" s="26" t="e">
        <f>#REF!</f>
        <v>#REF!</v>
      </c>
      <c r="M41" s="12" t="e">
        <f>#REF!</f>
        <v>#REF!</v>
      </c>
      <c r="N41" s="27" t="e">
        <f t="shared" si="4"/>
        <v>#REF!</v>
      </c>
      <c r="O41" s="2"/>
      <c r="P41" s="47" t="e">
        <f t="shared" si="5"/>
        <v>#REF!</v>
      </c>
      <c r="Q41" s="144" t="e">
        <f t="shared" si="1"/>
        <v>#REF!</v>
      </c>
      <c r="R41" s="37" t="e">
        <f t="shared" si="6"/>
        <v>#REF!</v>
      </c>
      <c r="S41" s="144" t="e">
        <f t="shared" si="2"/>
        <v>#REF!</v>
      </c>
      <c r="T41" s="37" t="e">
        <f t="shared" si="7"/>
        <v>#REF!</v>
      </c>
      <c r="U41" s="48" t="e">
        <f t="shared" si="8"/>
        <v>#REF!</v>
      </c>
      <c r="V41" s="2"/>
      <c r="W41" s="147" t="e">
        <f t="shared" si="9"/>
        <v>#REF!</v>
      </c>
      <c r="X41" s="44" t="e">
        <f t="shared" si="10"/>
        <v>#REF!</v>
      </c>
      <c r="Y41" s="46" t="e">
        <f t="shared" si="11"/>
        <v>#REF!</v>
      </c>
      <c r="AB41" s="16"/>
    </row>
    <row r="42" spans="2:28" ht="15" customHeight="1" x14ac:dyDescent="0.25">
      <c r="B42" s="128">
        <f t="shared" si="0"/>
        <v>208</v>
      </c>
      <c r="C42" s="1232" t="s">
        <v>110</v>
      </c>
      <c r="D42" s="1232"/>
      <c r="E42" s="1232"/>
      <c r="F42" s="1232"/>
      <c r="G42" s="172" t="s">
        <v>44</v>
      </c>
      <c r="H42" s="175">
        <v>2</v>
      </c>
      <c r="I42" s="254">
        <v>4187.63</v>
      </c>
      <c r="J42" s="43">
        <f t="shared" si="3"/>
        <v>8375.26</v>
      </c>
      <c r="K42" s="2"/>
      <c r="L42" s="26" t="e">
        <f>#REF!</f>
        <v>#REF!</v>
      </c>
      <c r="M42" s="12" t="e">
        <f>#REF!</f>
        <v>#REF!</v>
      </c>
      <c r="N42" s="27" t="e">
        <f t="shared" si="4"/>
        <v>#REF!</v>
      </c>
      <c r="O42" s="2"/>
      <c r="P42" s="47" t="e">
        <f t="shared" si="5"/>
        <v>#REF!</v>
      </c>
      <c r="Q42" s="144" t="e">
        <f t="shared" si="1"/>
        <v>#REF!</v>
      </c>
      <c r="R42" s="37" t="e">
        <f t="shared" si="6"/>
        <v>#REF!</v>
      </c>
      <c r="S42" s="144" t="e">
        <f t="shared" si="2"/>
        <v>#REF!</v>
      </c>
      <c r="T42" s="37" t="e">
        <f t="shared" si="7"/>
        <v>#REF!</v>
      </c>
      <c r="U42" s="48" t="e">
        <f t="shared" si="8"/>
        <v>#REF!</v>
      </c>
      <c r="V42" s="2"/>
      <c r="W42" s="147" t="e">
        <f t="shared" si="9"/>
        <v>#REF!</v>
      </c>
      <c r="X42" s="44" t="e">
        <f t="shared" si="10"/>
        <v>#REF!</v>
      </c>
      <c r="Y42" s="46" t="e">
        <f t="shared" si="11"/>
        <v>#REF!</v>
      </c>
      <c r="AB42" s="16"/>
    </row>
    <row r="43" spans="2:28" ht="15" customHeight="1" x14ac:dyDescent="0.25">
      <c r="B43" s="128">
        <f t="shared" si="0"/>
        <v>209</v>
      </c>
      <c r="C43" s="1232" t="s">
        <v>111</v>
      </c>
      <c r="D43" s="1232"/>
      <c r="E43" s="1232"/>
      <c r="F43" s="1232"/>
      <c r="G43" s="172" t="s">
        <v>44</v>
      </c>
      <c r="H43" s="175">
        <v>2</v>
      </c>
      <c r="I43" s="254">
        <v>1905.26</v>
      </c>
      <c r="J43" s="43">
        <f t="shared" si="3"/>
        <v>3810.52</v>
      </c>
      <c r="K43" s="2"/>
      <c r="L43" s="26" t="e">
        <f>#REF!</f>
        <v>#REF!</v>
      </c>
      <c r="M43" s="12" t="e">
        <f>#REF!</f>
        <v>#REF!</v>
      </c>
      <c r="N43" s="27" t="e">
        <f t="shared" si="4"/>
        <v>#REF!</v>
      </c>
      <c r="O43" s="2"/>
      <c r="P43" s="47" t="e">
        <f t="shared" si="5"/>
        <v>#REF!</v>
      </c>
      <c r="Q43" s="144" t="e">
        <f t="shared" si="1"/>
        <v>#REF!</v>
      </c>
      <c r="R43" s="37" t="e">
        <f t="shared" si="6"/>
        <v>#REF!</v>
      </c>
      <c r="S43" s="144" t="e">
        <f t="shared" si="2"/>
        <v>#REF!</v>
      </c>
      <c r="T43" s="37" t="e">
        <f t="shared" si="7"/>
        <v>#REF!</v>
      </c>
      <c r="U43" s="48" t="e">
        <f t="shared" si="8"/>
        <v>#REF!</v>
      </c>
      <c r="V43" s="2"/>
      <c r="W43" s="147" t="e">
        <f t="shared" si="9"/>
        <v>#REF!</v>
      </c>
      <c r="X43" s="44" t="e">
        <f t="shared" si="10"/>
        <v>#REF!</v>
      </c>
      <c r="Y43" s="46" t="e">
        <f t="shared" si="11"/>
        <v>#REF!</v>
      </c>
      <c r="AB43" s="16"/>
    </row>
    <row r="44" spans="2:28" ht="15" customHeight="1" x14ac:dyDescent="0.25">
      <c r="B44" s="128">
        <f t="shared" si="0"/>
        <v>210</v>
      </c>
      <c r="C44" s="1232" t="s">
        <v>112</v>
      </c>
      <c r="D44" s="1232"/>
      <c r="E44" s="1232"/>
      <c r="F44" s="1232"/>
      <c r="G44" s="172" t="s">
        <v>44</v>
      </c>
      <c r="H44" s="175">
        <v>402</v>
      </c>
      <c r="I44" s="254">
        <v>73.790000000000006</v>
      </c>
      <c r="J44" s="43">
        <f t="shared" si="3"/>
        <v>29663.58</v>
      </c>
      <c r="K44" s="2"/>
      <c r="L44" s="26" t="e">
        <f>#REF!</f>
        <v>#REF!</v>
      </c>
      <c r="M44" s="12" t="e">
        <f>#REF!</f>
        <v>#REF!</v>
      </c>
      <c r="N44" s="27" t="e">
        <f t="shared" si="4"/>
        <v>#REF!</v>
      </c>
      <c r="O44" s="2"/>
      <c r="P44" s="47" t="e">
        <f t="shared" si="5"/>
        <v>#REF!</v>
      </c>
      <c r="Q44" s="144" t="e">
        <f t="shared" si="1"/>
        <v>#REF!</v>
      </c>
      <c r="R44" s="37" t="e">
        <f t="shared" si="6"/>
        <v>#REF!</v>
      </c>
      <c r="S44" s="144" t="e">
        <f t="shared" si="2"/>
        <v>#REF!</v>
      </c>
      <c r="T44" s="37" t="e">
        <f t="shared" si="7"/>
        <v>#REF!</v>
      </c>
      <c r="U44" s="48" t="e">
        <f t="shared" si="8"/>
        <v>#REF!</v>
      </c>
      <c r="V44" s="2"/>
      <c r="W44" s="147" t="e">
        <f t="shared" si="9"/>
        <v>#REF!</v>
      </c>
      <c r="X44" s="44" t="e">
        <f t="shared" si="10"/>
        <v>#REF!</v>
      </c>
      <c r="Y44" s="46" t="e">
        <f t="shared" si="11"/>
        <v>#REF!</v>
      </c>
      <c r="AB44" s="16"/>
    </row>
    <row r="45" spans="2:28" ht="15" customHeight="1" x14ac:dyDescent="0.25">
      <c r="B45" s="128">
        <f t="shared" si="0"/>
        <v>211</v>
      </c>
      <c r="C45" s="1232" t="s">
        <v>113</v>
      </c>
      <c r="D45" s="1232"/>
      <c r="E45" s="1232"/>
      <c r="F45" s="1232"/>
      <c r="G45" s="172" t="s">
        <v>44</v>
      </c>
      <c r="H45" s="175">
        <v>308</v>
      </c>
      <c r="I45" s="254">
        <v>44.23</v>
      </c>
      <c r="J45" s="43">
        <f t="shared" si="3"/>
        <v>13622.84</v>
      </c>
      <c r="K45" s="2"/>
      <c r="L45" s="26" t="e">
        <f>#REF!</f>
        <v>#REF!</v>
      </c>
      <c r="M45" s="12" t="e">
        <f>#REF!</f>
        <v>#REF!</v>
      </c>
      <c r="N45" s="27" t="e">
        <f t="shared" si="4"/>
        <v>#REF!</v>
      </c>
      <c r="O45" s="2"/>
      <c r="P45" s="47" t="e">
        <f t="shared" si="5"/>
        <v>#REF!</v>
      </c>
      <c r="Q45" s="144" t="e">
        <f t="shared" si="1"/>
        <v>#REF!</v>
      </c>
      <c r="R45" s="37" t="e">
        <f t="shared" si="6"/>
        <v>#REF!</v>
      </c>
      <c r="S45" s="144" t="e">
        <f t="shared" si="2"/>
        <v>#REF!</v>
      </c>
      <c r="T45" s="37" t="e">
        <f t="shared" si="7"/>
        <v>#REF!</v>
      </c>
      <c r="U45" s="48" t="e">
        <f t="shared" si="8"/>
        <v>#REF!</v>
      </c>
      <c r="V45" s="2"/>
      <c r="W45" s="147" t="e">
        <f t="shared" si="9"/>
        <v>#REF!</v>
      </c>
      <c r="X45" s="44" t="e">
        <f t="shared" si="10"/>
        <v>#REF!</v>
      </c>
      <c r="Y45" s="46" t="e">
        <f t="shared" si="11"/>
        <v>#REF!</v>
      </c>
      <c r="AB45" s="16"/>
    </row>
    <row r="46" spans="2:28" ht="30" customHeight="1" x14ac:dyDescent="0.25">
      <c r="B46" s="128">
        <f t="shared" si="0"/>
        <v>212</v>
      </c>
      <c r="C46" s="1232" t="s">
        <v>114</v>
      </c>
      <c r="D46" s="1232"/>
      <c r="E46" s="1232"/>
      <c r="F46" s="1232"/>
      <c r="G46" s="172" t="s">
        <v>43</v>
      </c>
      <c r="H46" s="175">
        <v>175</v>
      </c>
      <c r="I46" s="254">
        <v>168.26</v>
      </c>
      <c r="J46" s="43">
        <f t="shared" si="3"/>
        <v>29445.5</v>
      </c>
      <c r="K46" s="2"/>
      <c r="L46" s="26" t="e">
        <f>#REF!</f>
        <v>#REF!</v>
      </c>
      <c r="M46" s="12" t="e">
        <f>#REF!</f>
        <v>#REF!</v>
      </c>
      <c r="N46" s="27" t="e">
        <f t="shared" si="4"/>
        <v>#REF!</v>
      </c>
      <c r="O46" s="2"/>
      <c r="P46" s="47" t="e">
        <f t="shared" si="5"/>
        <v>#REF!</v>
      </c>
      <c r="Q46" s="144" t="e">
        <f t="shared" si="1"/>
        <v>#REF!</v>
      </c>
      <c r="R46" s="37" t="e">
        <f t="shared" si="6"/>
        <v>#REF!</v>
      </c>
      <c r="S46" s="144" t="e">
        <f t="shared" si="2"/>
        <v>#REF!</v>
      </c>
      <c r="T46" s="37" t="e">
        <f t="shared" si="7"/>
        <v>#REF!</v>
      </c>
      <c r="U46" s="48" t="e">
        <f t="shared" si="8"/>
        <v>#REF!</v>
      </c>
      <c r="V46" s="2"/>
      <c r="W46" s="147" t="e">
        <f t="shared" si="9"/>
        <v>#REF!</v>
      </c>
      <c r="X46" s="44" t="e">
        <f t="shared" si="10"/>
        <v>#REF!</v>
      </c>
      <c r="Y46" s="46" t="e">
        <f t="shared" si="11"/>
        <v>#REF!</v>
      </c>
      <c r="AB46" s="16"/>
    </row>
    <row r="47" spans="2:28" ht="30" customHeight="1" x14ac:dyDescent="0.25">
      <c r="B47" s="128">
        <f t="shared" si="0"/>
        <v>213</v>
      </c>
      <c r="C47" s="1232" t="s">
        <v>115</v>
      </c>
      <c r="D47" s="1232"/>
      <c r="E47" s="1232"/>
      <c r="F47" s="1232"/>
      <c r="G47" s="172" t="s">
        <v>43</v>
      </c>
      <c r="H47" s="175">
        <v>33.1</v>
      </c>
      <c r="I47" s="254">
        <v>231.55</v>
      </c>
      <c r="J47" s="43">
        <f t="shared" si="3"/>
        <v>7664.31</v>
      </c>
      <c r="K47" s="2"/>
      <c r="L47" s="26" t="e">
        <f>#REF!</f>
        <v>#REF!</v>
      </c>
      <c r="M47" s="12" t="e">
        <f>#REF!</f>
        <v>#REF!</v>
      </c>
      <c r="N47" s="27" t="e">
        <f t="shared" si="4"/>
        <v>#REF!</v>
      </c>
      <c r="O47" s="2"/>
      <c r="P47" s="47" t="e">
        <f t="shared" si="5"/>
        <v>#REF!</v>
      </c>
      <c r="Q47" s="144" t="e">
        <f t="shared" si="1"/>
        <v>#REF!</v>
      </c>
      <c r="R47" s="37" t="e">
        <f t="shared" si="6"/>
        <v>#REF!</v>
      </c>
      <c r="S47" s="144" t="e">
        <f t="shared" si="2"/>
        <v>#REF!</v>
      </c>
      <c r="T47" s="37" t="e">
        <f t="shared" si="7"/>
        <v>#REF!</v>
      </c>
      <c r="U47" s="48" t="e">
        <f t="shared" si="8"/>
        <v>#REF!</v>
      </c>
      <c r="V47" s="2"/>
      <c r="W47" s="147" t="e">
        <f t="shared" si="9"/>
        <v>#REF!</v>
      </c>
      <c r="X47" s="44" t="e">
        <f t="shared" si="10"/>
        <v>#REF!</v>
      </c>
      <c r="Y47" s="46" t="e">
        <f t="shared" si="11"/>
        <v>#REF!</v>
      </c>
      <c r="AB47" s="16"/>
    </row>
    <row r="48" spans="2:28" ht="15" customHeight="1" x14ac:dyDescent="0.25">
      <c r="B48" s="128">
        <f t="shared" si="0"/>
        <v>214</v>
      </c>
      <c r="C48" s="1232" t="s">
        <v>116</v>
      </c>
      <c r="D48" s="1232"/>
      <c r="E48" s="1232"/>
      <c r="F48" s="1232"/>
      <c r="G48" s="172" t="s">
        <v>102</v>
      </c>
      <c r="H48" s="175">
        <v>175</v>
      </c>
      <c r="I48" s="254">
        <v>189.91</v>
      </c>
      <c r="J48" s="43">
        <f t="shared" si="3"/>
        <v>33234.25</v>
      </c>
      <c r="K48" s="2"/>
      <c r="L48" s="26" t="e">
        <f>#REF!</f>
        <v>#REF!</v>
      </c>
      <c r="M48" s="12" t="e">
        <f>#REF!</f>
        <v>#REF!</v>
      </c>
      <c r="N48" s="27" t="e">
        <f t="shared" si="4"/>
        <v>#REF!</v>
      </c>
      <c r="O48" s="2"/>
      <c r="P48" s="47" t="e">
        <f t="shared" si="5"/>
        <v>#REF!</v>
      </c>
      <c r="Q48" s="144" t="e">
        <f t="shared" si="1"/>
        <v>#REF!</v>
      </c>
      <c r="R48" s="37" t="e">
        <f t="shared" si="6"/>
        <v>#REF!</v>
      </c>
      <c r="S48" s="144" t="e">
        <f t="shared" si="2"/>
        <v>#REF!</v>
      </c>
      <c r="T48" s="37" t="e">
        <f t="shared" si="7"/>
        <v>#REF!</v>
      </c>
      <c r="U48" s="48" t="e">
        <f t="shared" si="8"/>
        <v>#REF!</v>
      </c>
      <c r="V48" s="2"/>
      <c r="W48" s="147" t="e">
        <f t="shared" si="9"/>
        <v>#REF!</v>
      </c>
      <c r="X48" s="44" t="e">
        <f t="shared" si="10"/>
        <v>#REF!</v>
      </c>
      <c r="Y48" s="46" t="e">
        <f t="shared" si="11"/>
        <v>#REF!</v>
      </c>
      <c r="AB48" s="16"/>
    </row>
    <row r="49" spans="2:29" ht="15" customHeight="1" x14ac:dyDescent="0.25">
      <c r="B49" s="128">
        <f t="shared" si="0"/>
        <v>215</v>
      </c>
      <c r="C49" s="1232" t="s">
        <v>117</v>
      </c>
      <c r="D49" s="1232"/>
      <c r="E49" s="1232"/>
      <c r="F49" s="1232"/>
      <c r="G49" s="172" t="s">
        <v>102</v>
      </c>
      <c r="H49" s="175">
        <v>12</v>
      </c>
      <c r="I49" s="254">
        <v>163.30000000000001</v>
      </c>
      <c r="J49" s="43">
        <f t="shared" si="3"/>
        <v>1959.6</v>
      </c>
      <c r="K49" s="2"/>
      <c r="L49" s="26" t="e">
        <f>#REF!</f>
        <v>#REF!</v>
      </c>
      <c r="M49" s="12" t="e">
        <f>#REF!</f>
        <v>#REF!</v>
      </c>
      <c r="N49" s="27" t="e">
        <f t="shared" si="4"/>
        <v>#REF!</v>
      </c>
      <c r="O49" s="2"/>
      <c r="P49" s="47" t="e">
        <f t="shared" si="5"/>
        <v>#REF!</v>
      </c>
      <c r="Q49" s="144" t="e">
        <f t="shared" si="1"/>
        <v>#REF!</v>
      </c>
      <c r="R49" s="37" t="e">
        <f t="shared" si="6"/>
        <v>#REF!</v>
      </c>
      <c r="S49" s="144" t="e">
        <f t="shared" si="2"/>
        <v>#REF!</v>
      </c>
      <c r="T49" s="37" t="e">
        <f t="shared" si="7"/>
        <v>#REF!</v>
      </c>
      <c r="U49" s="48" t="e">
        <f t="shared" si="8"/>
        <v>#REF!</v>
      </c>
      <c r="V49" s="2"/>
      <c r="W49" s="147" t="e">
        <f t="shared" si="9"/>
        <v>#REF!</v>
      </c>
      <c r="X49" s="44" t="e">
        <f t="shared" si="10"/>
        <v>#REF!</v>
      </c>
      <c r="Y49" s="46" t="e">
        <f t="shared" si="11"/>
        <v>#REF!</v>
      </c>
      <c r="AB49" s="16"/>
    </row>
    <row r="50" spans="2:29" ht="15" customHeight="1" thickBot="1" x14ac:dyDescent="0.3">
      <c r="B50" s="129">
        <f t="shared" si="0"/>
        <v>216</v>
      </c>
      <c r="C50" s="1207" t="s">
        <v>118</v>
      </c>
      <c r="D50" s="1207"/>
      <c r="E50" s="1207"/>
      <c r="F50" s="1207"/>
      <c r="G50" s="173" t="s">
        <v>102</v>
      </c>
      <c r="H50" s="176">
        <v>374</v>
      </c>
      <c r="I50" s="255">
        <v>61.91</v>
      </c>
      <c r="J50" s="62">
        <f t="shared" si="3"/>
        <v>23154.34</v>
      </c>
      <c r="K50" s="2"/>
      <c r="L50" s="28" t="e">
        <f>#REF!</f>
        <v>#REF!</v>
      </c>
      <c r="M50" s="13" t="e">
        <f>#REF!</f>
        <v>#REF!</v>
      </c>
      <c r="N50" s="29" t="e">
        <f t="shared" si="4"/>
        <v>#REF!</v>
      </c>
      <c r="O50" s="2"/>
      <c r="P50" s="53" t="e">
        <f t="shared" si="5"/>
        <v>#REF!</v>
      </c>
      <c r="Q50" s="144" t="e">
        <f t="shared" si="1"/>
        <v>#REF!</v>
      </c>
      <c r="R50" s="66" t="e">
        <f t="shared" si="6"/>
        <v>#REF!</v>
      </c>
      <c r="S50" s="144" t="e">
        <f t="shared" si="2"/>
        <v>#REF!</v>
      </c>
      <c r="T50" s="66" t="e">
        <f t="shared" si="7"/>
        <v>#REF!</v>
      </c>
      <c r="U50" s="50" t="e">
        <f t="shared" si="8"/>
        <v>#REF!</v>
      </c>
      <c r="V50" s="2"/>
      <c r="W50" s="305" t="e">
        <f t="shared" si="9"/>
        <v>#REF!</v>
      </c>
      <c r="X50" s="60" t="e">
        <f t="shared" si="10"/>
        <v>#REF!</v>
      </c>
      <c r="Y50" s="61" t="e">
        <f t="shared" si="11"/>
        <v>#REF!</v>
      </c>
      <c r="AB50" s="16"/>
    </row>
    <row r="51" spans="2:29" ht="15.75" thickBot="1" x14ac:dyDescent="0.3">
      <c r="B51" s="258">
        <v>300</v>
      </c>
      <c r="C51" s="1191"/>
      <c r="D51" s="1192"/>
      <c r="E51" s="1192"/>
      <c r="F51" s="1192"/>
      <c r="G51" s="259"/>
      <c r="H51" s="260"/>
      <c r="I51" s="261"/>
      <c r="J51" s="262"/>
      <c r="K51" s="2"/>
      <c r="L51" s="263"/>
      <c r="M51" s="260"/>
      <c r="N51" s="264"/>
      <c r="O51" s="2"/>
      <c r="P51" s="265"/>
      <c r="Q51" s="261"/>
      <c r="R51" s="261"/>
      <c r="S51" s="261"/>
      <c r="T51" s="261"/>
      <c r="U51" s="266"/>
      <c r="V51" s="2"/>
      <c r="W51" s="263"/>
      <c r="X51" s="265"/>
      <c r="Y51" s="266"/>
      <c r="AB51" s="16"/>
    </row>
    <row r="52" spans="2:29" ht="45" customHeight="1" x14ac:dyDescent="0.25">
      <c r="B52" s="267">
        <f t="shared" si="0"/>
        <v>301</v>
      </c>
      <c r="C52" s="1237" t="s">
        <v>120</v>
      </c>
      <c r="D52" s="1237"/>
      <c r="E52" s="1237"/>
      <c r="F52" s="1237"/>
      <c r="G52" s="178" t="s">
        <v>102</v>
      </c>
      <c r="H52" s="275">
        <v>917</v>
      </c>
      <c r="I52" s="257">
        <v>341.21</v>
      </c>
      <c r="J52" s="38">
        <f t="shared" si="3"/>
        <v>312889.57</v>
      </c>
      <c r="K52" s="2"/>
      <c r="L52" s="269" t="e">
        <f>#REF!</f>
        <v>#REF!</v>
      </c>
      <c r="M52" s="270" t="e">
        <f>#REF!</f>
        <v>#REF!</v>
      </c>
      <c r="N52" s="271" t="e">
        <f t="shared" si="4"/>
        <v>#REF!</v>
      </c>
      <c r="O52" s="2"/>
      <c r="P52" s="52" t="e">
        <f t="shared" ref="P52:P53" si="12">ROUND(L52*I52,2)</f>
        <v>#REF!</v>
      </c>
      <c r="Q52" s="144" t="e">
        <f t="shared" si="1"/>
        <v>#REF!</v>
      </c>
      <c r="R52" s="55" t="e">
        <f t="shared" ref="R52:R53" si="13">ROUND(M52*I52,2)</f>
        <v>#REF!</v>
      </c>
      <c r="S52" s="144" t="e">
        <f t="shared" si="2"/>
        <v>#REF!</v>
      </c>
      <c r="T52" s="55" t="e">
        <f t="shared" ref="T52:T53" si="14">ROUND(N52*I52,2)</f>
        <v>#REF!</v>
      </c>
      <c r="U52" s="272" t="e">
        <f t="shared" ref="U52:U53" si="15">ROUND(T52/J52,4)</f>
        <v>#REF!</v>
      </c>
      <c r="V52" s="2"/>
      <c r="W52" s="314" t="e">
        <f t="shared" ref="W52:W53" si="16">H52-N52</f>
        <v>#REF!</v>
      </c>
      <c r="X52" s="52" t="e">
        <f t="shared" ref="X52:X53" si="17">ROUND(W52*I52,2)</f>
        <v>#REF!</v>
      </c>
      <c r="Y52" s="272" t="e">
        <f t="shared" ref="Y52:Y53" si="18">ROUND(X52/J52,4)</f>
        <v>#REF!</v>
      </c>
      <c r="AB52" s="16"/>
    </row>
    <row r="53" spans="2:29" ht="30" customHeight="1" thickBot="1" x14ac:dyDescent="0.3">
      <c r="B53" s="129">
        <f t="shared" si="0"/>
        <v>302</v>
      </c>
      <c r="C53" s="1207" t="s">
        <v>121</v>
      </c>
      <c r="D53" s="1207"/>
      <c r="E53" s="1207"/>
      <c r="F53" s="1207"/>
      <c r="G53" s="177" t="s">
        <v>102</v>
      </c>
      <c r="H53" s="179">
        <v>18</v>
      </c>
      <c r="I53" s="255">
        <v>240.83</v>
      </c>
      <c r="J53" s="62">
        <f t="shared" si="3"/>
        <v>4334.9399999999996</v>
      </c>
      <c r="K53" s="2"/>
      <c r="L53" s="28" t="e">
        <f>#REF!</f>
        <v>#REF!</v>
      </c>
      <c r="M53" s="13" t="e">
        <f>#REF!</f>
        <v>#REF!</v>
      </c>
      <c r="N53" s="29" t="e">
        <f t="shared" si="4"/>
        <v>#REF!</v>
      </c>
      <c r="O53" s="2"/>
      <c r="P53" s="53" t="e">
        <f t="shared" si="12"/>
        <v>#REF!</v>
      </c>
      <c r="Q53" s="144" t="e">
        <f t="shared" si="1"/>
        <v>#REF!</v>
      </c>
      <c r="R53" s="66" t="e">
        <f t="shared" si="13"/>
        <v>#REF!</v>
      </c>
      <c r="S53" s="144" t="e">
        <f t="shared" si="2"/>
        <v>#REF!</v>
      </c>
      <c r="T53" s="66" t="e">
        <f t="shared" si="14"/>
        <v>#REF!</v>
      </c>
      <c r="U53" s="50" t="e">
        <f t="shared" si="15"/>
        <v>#REF!</v>
      </c>
      <c r="V53" s="2"/>
      <c r="W53" s="305" t="e">
        <f t="shared" si="16"/>
        <v>#REF!</v>
      </c>
      <c r="X53" s="60" t="e">
        <f t="shared" si="17"/>
        <v>#REF!</v>
      </c>
      <c r="Y53" s="61" t="e">
        <f t="shared" si="18"/>
        <v>#REF!</v>
      </c>
      <c r="AB53" s="16"/>
    </row>
    <row r="54" spans="2:29" ht="15.75" thickBot="1" x14ac:dyDescent="0.3">
      <c r="B54" s="258">
        <v>400</v>
      </c>
      <c r="C54" s="1191" t="s">
        <v>122</v>
      </c>
      <c r="D54" s="1192"/>
      <c r="E54" s="1192"/>
      <c r="F54" s="1192"/>
      <c r="G54" s="259"/>
      <c r="H54" s="260"/>
      <c r="I54" s="261"/>
      <c r="J54" s="262"/>
      <c r="K54" s="2"/>
      <c r="L54" s="263"/>
      <c r="M54" s="260"/>
      <c r="N54" s="264"/>
      <c r="O54" s="2"/>
      <c r="P54" s="265"/>
      <c r="Q54" s="261"/>
      <c r="R54" s="261"/>
      <c r="S54" s="261"/>
      <c r="T54" s="261"/>
      <c r="U54" s="266"/>
      <c r="V54" s="2"/>
      <c r="W54" s="263"/>
      <c r="X54" s="265"/>
      <c r="Y54" s="266"/>
      <c r="AB54" s="16"/>
    </row>
    <row r="55" spans="2:29" ht="15" customHeight="1" x14ac:dyDescent="0.25">
      <c r="B55" s="267">
        <f t="shared" si="0"/>
        <v>401</v>
      </c>
      <c r="C55" s="1237" t="s">
        <v>123</v>
      </c>
      <c r="D55" s="1237"/>
      <c r="E55" s="1237"/>
      <c r="F55" s="1237"/>
      <c r="G55" s="185" t="s">
        <v>43</v>
      </c>
      <c r="H55" s="276">
        <v>312.7</v>
      </c>
      <c r="I55" s="257">
        <v>177.33</v>
      </c>
      <c r="J55" s="38">
        <f>ROUND(H55*I55,2)</f>
        <v>55451.09</v>
      </c>
      <c r="K55" s="2"/>
      <c r="L55" s="269" t="e">
        <f>#REF!</f>
        <v>#REF!</v>
      </c>
      <c r="M55" s="270" t="e">
        <f>#REF!</f>
        <v>#REF!</v>
      </c>
      <c r="N55" s="271" t="e">
        <f>L55+M55</f>
        <v>#REF!</v>
      </c>
      <c r="O55" s="2"/>
      <c r="P55" s="52" t="e">
        <f>ROUND(L55*I55,2)</f>
        <v>#REF!</v>
      </c>
      <c r="Q55" s="144" t="e">
        <f t="shared" si="1"/>
        <v>#REF!</v>
      </c>
      <c r="R55" s="55" t="e">
        <f>ROUND(M55*I55,2)</f>
        <v>#REF!</v>
      </c>
      <c r="S55" s="144" t="e">
        <f t="shared" si="2"/>
        <v>#REF!</v>
      </c>
      <c r="T55" s="55" t="e">
        <f>ROUND(N55*I55,2)</f>
        <v>#REF!</v>
      </c>
      <c r="U55" s="272" t="e">
        <f>ROUND(T55/J55,4)</f>
        <v>#REF!</v>
      </c>
      <c r="V55" s="2"/>
      <c r="W55" s="314" t="e">
        <f>H55-N55</f>
        <v>#REF!</v>
      </c>
      <c r="X55" s="52" t="e">
        <f>ROUND(W55*I55,2)</f>
        <v>#REF!</v>
      </c>
      <c r="Y55" s="272" t="e">
        <f>ROUND(X55/J55,4)</f>
        <v>#REF!</v>
      </c>
      <c r="AB55" s="16" t="e">
        <f>T55+X55</f>
        <v>#REF!</v>
      </c>
      <c r="AC55" s="126">
        <v>59.86</v>
      </c>
    </row>
    <row r="56" spans="2:29" ht="30" customHeight="1" x14ac:dyDescent="0.25">
      <c r="B56" s="128">
        <f t="shared" si="0"/>
        <v>402</v>
      </c>
      <c r="C56" s="1232" t="s">
        <v>124</v>
      </c>
      <c r="D56" s="1232"/>
      <c r="E56" s="1232"/>
      <c r="F56" s="1232"/>
      <c r="G56" s="182" t="s">
        <v>43</v>
      </c>
      <c r="H56" s="186">
        <v>218.73</v>
      </c>
      <c r="I56" s="254">
        <v>105.84</v>
      </c>
      <c r="J56" s="43">
        <f t="shared" ref="J56:J79" si="19">ROUND(H56*I56,2)</f>
        <v>23150.38</v>
      </c>
      <c r="K56" s="2"/>
      <c r="L56" s="26" t="e">
        <f>#REF!</f>
        <v>#REF!</v>
      </c>
      <c r="M56" s="12" t="e">
        <f>#REF!</f>
        <v>#REF!</v>
      </c>
      <c r="N56" s="27" t="e">
        <f t="shared" ref="N56:N79" si="20">L56+M56</f>
        <v>#REF!</v>
      </c>
      <c r="O56" s="2"/>
      <c r="P56" s="47" t="e">
        <f t="shared" ref="P56:P79" si="21">ROUND(L56*I56,2)</f>
        <v>#REF!</v>
      </c>
      <c r="Q56" s="144" t="e">
        <f t="shared" si="1"/>
        <v>#REF!</v>
      </c>
      <c r="R56" s="37" t="e">
        <f t="shared" ref="R56:R79" si="22">ROUND(M56*I56,2)</f>
        <v>#REF!</v>
      </c>
      <c r="S56" s="144" t="e">
        <f t="shared" si="2"/>
        <v>#REF!</v>
      </c>
      <c r="T56" s="37" t="e">
        <f t="shared" ref="T56:T79" si="23">ROUND(N56*I56,2)</f>
        <v>#REF!</v>
      </c>
      <c r="U56" s="48" t="e">
        <f t="shared" ref="U56:U79" si="24">ROUND(T56/J56,4)</f>
        <v>#REF!</v>
      </c>
      <c r="V56" s="2"/>
      <c r="W56" s="147" t="e">
        <f t="shared" ref="W56:W79" si="25">H56-N56</f>
        <v>#REF!</v>
      </c>
      <c r="X56" s="44" t="e">
        <f t="shared" ref="X56:X79" si="26">ROUND(W56*I56,2)</f>
        <v>#REF!</v>
      </c>
      <c r="Y56" s="46" t="e">
        <f t="shared" ref="Y56:Y79" si="27">ROUND(X56/J56,4)</f>
        <v>#REF!</v>
      </c>
      <c r="AB56" s="16"/>
    </row>
    <row r="57" spans="2:29" ht="15" customHeight="1" x14ac:dyDescent="0.25">
      <c r="B57" s="128">
        <f t="shared" si="0"/>
        <v>403</v>
      </c>
      <c r="C57" s="1232" t="s">
        <v>125</v>
      </c>
      <c r="D57" s="1232"/>
      <c r="E57" s="1232"/>
      <c r="F57" s="1232"/>
      <c r="G57" s="182" t="s">
        <v>43</v>
      </c>
      <c r="H57" s="186">
        <v>198.39</v>
      </c>
      <c r="I57" s="254">
        <v>105.84</v>
      </c>
      <c r="J57" s="43">
        <f t="shared" si="19"/>
        <v>20997.599999999999</v>
      </c>
      <c r="K57" s="2"/>
      <c r="L57" s="26" t="e">
        <f>#REF!</f>
        <v>#REF!</v>
      </c>
      <c r="M57" s="12" t="e">
        <f>#REF!</f>
        <v>#REF!</v>
      </c>
      <c r="N57" s="27" t="e">
        <f t="shared" si="20"/>
        <v>#REF!</v>
      </c>
      <c r="O57" s="2"/>
      <c r="P57" s="47" t="e">
        <f t="shared" si="21"/>
        <v>#REF!</v>
      </c>
      <c r="Q57" s="144" t="e">
        <f t="shared" si="1"/>
        <v>#REF!</v>
      </c>
      <c r="R57" s="37" t="e">
        <f t="shared" si="22"/>
        <v>#REF!</v>
      </c>
      <c r="S57" s="144" t="e">
        <f t="shared" si="2"/>
        <v>#REF!</v>
      </c>
      <c r="T57" s="37" t="e">
        <f t="shared" si="23"/>
        <v>#REF!</v>
      </c>
      <c r="U57" s="48" t="e">
        <f t="shared" si="24"/>
        <v>#REF!</v>
      </c>
      <c r="V57" s="2"/>
      <c r="W57" s="147" t="e">
        <f t="shared" si="25"/>
        <v>#REF!</v>
      </c>
      <c r="X57" s="44" t="e">
        <f t="shared" si="26"/>
        <v>#REF!</v>
      </c>
      <c r="Y57" s="46" t="e">
        <f t="shared" si="27"/>
        <v>#REF!</v>
      </c>
      <c r="AB57" s="16"/>
    </row>
    <row r="58" spans="2:29" ht="30" customHeight="1" x14ac:dyDescent="0.25">
      <c r="B58" s="128">
        <f t="shared" si="0"/>
        <v>404</v>
      </c>
      <c r="C58" s="1232" t="s">
        <v>126</v>
      </c>
      <c r="D58" s="1232"/>
      <c r="E58" s="1232"/>
      <c r="F58" s="1232"/>
      <c r="G58" s="182" t="s">
        <v>43</v>
      </c>
      <c r="H58" s="186">
        <v>85.4</v>
      </c>
      <c r="I58" s="254">
        <v>210.49</v>
      </c>
      <c r="J58" s="43">
        <f t="shared" si="19"/>
        <v>17975.849999999999</v>
      </c>
      <c r="K58" s="2"/>
      <c r="L58" s="26" t="e">
        <f>#REF!</f>
        <v>#REF!</v>
      </c>
      <c r="M58" s="12" t="e">
        <f>#REF!</f>
        <v>#REF!</v>
      </c>
      <c r="N58" s="27" t="e">
        <f t="shared" si="20"/>
        <v>#REF!</v>
      </c>
      <c r="O58" s="2"/>
      <c r="P58" s="47" t="e">
        <f t="shared" si="21"/>
        <v>#REF!</v>
      </c>
      <c r="Q58" s="144" t="e">
        <f t="shared" si="1"/>
        <v>#REF!</v>
      </c>
      <c r="R58" s="37" t="e">
        <f t="shared" si="22"/>
        <v>#REF!</v>
      </c>
      <c r="S58" s="144" t="e">
        <f t="shared" si="2"/>
        <v>#REF!</v>
      </c>
      <c r="T58" s="37" t="e">
        <f t="shared" si="23"/>
        <v>#REF!</v>
      </c>
      <c r="U58" s="48" t="e">
        <f t="shared" si="24"/>
        <v>#REF!</v>
      </c>
      <c r="V58" s="2"/>
      <c r="W58" s="147" t="e">
        <f t="shared" si="25"/>
        <v>#REF!</v>
      </c>
      <c r="X58" s="44" t="e">
        <f t="shared" si="26"/>
        <v>#REF!</v>
      </c>
      <c r="Y58" s="46" t="e">
        <f t="shared" si="27"/>
        <v>#REF!</v>
      </c>
      <c r="AB58" s="16"/>
    </row>
    <row r="59" spans="2:29" ht="15" customHeight="1" x14ac:dyDescent="0.25">
      <c r="B59" s="128">
        <f t="shared" si="0"/>
        <v>405</v>
      </c>
      <c r="C59" s="1232" t="s">
        <v>127</v>
      </c>
      <c r="D59" s="1232"/>
      <c r="E59" s="1232"/>
      <c r="F59" s="1232"/>
      <c r="G59" s="182" t="s">
        <v>43</v>
      </c>
      <c r="H59" s="186">
        <v>267.5</v>
      </c>
      <c r="I59" s="254">
        <v>177.33</v>
      </c>
      <c r="J59" s="43">
        <f t="shared" si="19"/>
        <v>47435.78</v>
      </c>
      <c r="K59" s="2"/>
      <c r="L59" s="26" t="e">
        <f>#REF!</f>
        <v>#REF!</v>
      </c>
      <c r="M59" s="12" t="e">
        <f>#REF!</f>
        <v>#REF!</v>
      </c>
      <c r="N59" s="27" t="e">
        <f t="shared" si="20"/>
        <v>#REF!</v>
      </c>
      <c r="O59" s="2"/>
      <c r="P59" s="47" t="e">
        <f t="shared" si="21"/>
        <v>#REF!</v>
      </c>
      <c r="Q59" s="144" t="e">
        <f t="shared" si="1"/>
        <v>#REF!</v>
      </c>
      <c r="R59" s="37" t="e">
        <f t="shared" si="22"/>
        <v>#REF!</v>
      </c>
      <c r="S59" s="144" t="e">
        <f t="shared" si="2"/>
        <v>#REF!</v>
      </c>
      <c r="T59" s="37" t="e">
        <f t="shared" si="23"/>
        <v>#REF!</v>
      </c>
      <c r="U59" s="48" t="e">
        <f t="shared" si="24"/>
        <v>#REF!</v>
      </c>
      <c r="V59" s="2"/>
      <c r="W59" s="147" t="e">
        <f t="shared" si="25"/>
        <v>#REF!</v>
      </c>
      <c r="X59" s="44" t="e">
        <f t="shared" si="26"/>
        <v>#REF!</v>
      </c>
      <c r="Y59" s="46" t="e">
        <f t="shared" si="27"/>
        <v>#REF!</v>
      </c>
      <c r="AB59" s="16"/>
    </row>
    <row r="60" spans="2:29" ht="15" customHeight="1" x14ac:dyDescent="0.25">
      <c r="B60" s="128">
        <f t="shared" si="0"/>
        <v>406</v>
      </c>
      <c r="C60" s="1232" t="s">
        <v>128</v>
      </c>
      <c r="D60" s="1232"/>
      <c r="E60" s="1232"/>
      <c r="F60" s="1232"/>
      <c r="G60" s="182" t="s">
        <v>43</v>
      </c>
      <c r="H60" s="186">
        <v>66.099999999999994</v>
      </c>
      <c r="I60" s="254">
        <v>285.39999999999998</v>
      </c>
      <c r="J60" s="43">
        <f t="shared" si="19"/>
        <v>18864.939999999999</v>
      </c>
      <c r="K60" s="2"/>
      <c r="L60" s="26" t="e">
        <f>#REF!</f>
        <v>#REF!</v>
      </c>
      <c r="M60" s="12" t="e">
        <f>#REF!</f>
        <v>#REF!</v>
      </c>
      <c r="N60" s="27" t="e">
        <f t="shared" si="20"/>
        <v>#REF!</v>
      </c>
      <c r="O60" s="2"/>
      <c r="P60" s="47" t="e">
        <f t="shared" si="21"/>
        <v>#REF!</v>
      </c>
      <c r="Q60" s="144" t="e">
        <f t="shared" si="1"/>
        <v>#REF!</v>
      </c>
      <c r="R60" s="37" t="e">
        <f t="shared" si="22"/>
        <v>#REF!</v>
      </c>
      <c r="S60" s="144" t="e">
        <f t="shared" si="2"/>
        <v>#REF!</v>
      </c>
      <c r="T60" s="37" t="e">
        <f t="shared" si="23"/>
        <v>#REF!</v>
      </c>
      <c r="U60" s="48" t="e">
        <f t="shared" si="24"/>
        <v>#REF!</v>
      </c>
      <c r="V60" s="2"/>
      <c r="W60" s="147" t="e">
        <f t="shared" si="25"/>
        <v>#REF!</v>
      </c>
      <c r="X60" s="44" t="e">
        <f t="shared" si="26"/>
        <v>#REF!</v>
      </c>
      <c r="Y60" s="46" t="e">
        <f t="shared" si="27"/>
        <v>#REF!</v>
      </c>
      <c r="AB60" s="16"/>
    </row>
    <row r="61" spans="2:29" ht="15" customHeight="1" x14ac:dyDescent="0.25">
      <c r="B61" s="128">
        <f t="shared" si="0"/>
        <v>407</v>
      </c>
      <c r="C61" s="1232" t="s">
        <v>129</v>
      </c>
      <c r="D61" s="1232"/>
      <c r="E61" s="1232"/>
      <c r="F61" s="1232"/>
      <c r="G61" s="182" t="s">
        <v>43</v>
      </c>
      <c r="H61" s="186">
        <v>403</v>
      </c>
      <c r="I61" s="254">
        <v>327.58</v>
      </c>
      <c r="J61" s="43">
        <f t="shared" si="19"/>
        <v>132014.74</v>
      </c>
      <c r="K61" s="2"/>
      <c r="L61" s="26" t="e">
        <f>#REF!</f>
        <v>#REF!</v>
      </c>
      <c r="M61" s="12" t="e">
        <f>#REF!</f>
        <v>#REF!</v>
      </c>
      <c r="N61" s="27" t="e">
        <f t="shared" si="20"/>
        <v>#REF!</v>
      </c>
      <c r="O61" s="2"/>
      <c r="P61" s="47" t="e">
        <f t="shared" si="21"/>
        <v>#REF!</v>
      </c>
      <c r="Q61" s="144" t="e">
        <f t="shared" si="1"/>
        <v>#REF!</v>
      </c>
      <c r="R61" s="37" t="e">
        <f t="shared" si="22"/>
        <v>#REF!</v>
      </c>
      <c r="S61" s="144" t="e">
        <f t="shared" si="2"/>
        <v>#REF!</v>
      </c>
      <c r="T61" s="37" t="e">
        <f t="shared" si="23"/>
        <v>#REF!</v>
      </c>
      <c r="U61" s="48" t="e">
        <f t="shared" si="24"/>
        <v>#REF!</v>
      </c>
      <c r="V61" s="2"/>
      <c r="W61" s="147" t="e">
        <f t="shared" si="25"/>
        <v>#REF!</v>
      </c>
      <c r="X61" s="44" t="e">
        <f t="shared" si="26"/>
        <v>#REF!</v>
      </c>
      <c r="Y61" s="46" t="e">
        <f t="shared" si="27"/>
        <v>#REF!</v>
      </c>
      <c r="AB61" s="16"/>
    </row>
    <row r="62" spans="2:29" ht="15" customHeight="1" x14ac:dyDescent="0.25">
      <c r="B62" s="128">
        <f t="shared" si="0"/>
        <v>408</v>
      </c>
      <c r="C62" s="1232" t="s">
        <v>130</v>
      </c>
      <c r="D62" s="1232"/>
      <c r="E62" s="1232"/>
      <c r="F62" s="1232"/>
      <c r="G62" s="182" t="s">
        <v>43</v>
      </c>
      <c r="H62" s="186">
        <v>35.75</v>
      </c>
      <c r="I62" s="254">
        <v>445.24</v>
      </c>
      <c r="J62" s="43">
        <f t="shared" si="19"/>
        <v>15917.33</v>
      </c>
      <c r="K62" s="2"/>
      <c r="L62" s="26" t="e">
        <f>#REF!</f>
        <v>#REF!</v>
      </c>
      <c r="M62" s="12" t="e">
        <f>#REF!</f>
        <v>#REF!</v>
      </c>
      <c r="N62" s="27" t="e">
        <f t="shared" si="20"/>
        <v>#REF!</v>
      </c>
      <c r="O62" s="2"/>
      <c r="P62" s="47" t="e">
        <f t="shared" si="21"/>
        <v>#REF!</v>
      </c>
      <c r="Q62" s="144" t="e">
        <f t="shared" si="1"/>
        <v>#REF!</v>
      </c>
      <c r="R62" s="37" t="e">
        <f t="shared" si="22"/>
        <v>#REF!</v>
      </c>
      <c r="S62" s="144" t="e">
        <f t="shared" si="2"/>
        <v>#REF!</v>
      </c>
      <c r="T62" s="37" t="e">
        <f t="shared" si="23"/>
        <v>#REF!</v>
      </c>
      <c r="U62" s="48" t="e">
        <f t="shared" si="24"/>
        <v>#REF!</v>
      </c>
      <c r="V62" s="2"/>
      <c r="W62" s="147" t="e">
        <f t="shared" si="25"/>
        <v>#REF!</v>
      </c>
      <c r="X62" s="44" t="e">
        <f t="shared" si="26"/>
        <v>#REF!</v>
      </c>
      <c r="Y62" s="46" t="e">
        <f t="shared" si="27"/>
        <v>#REF!</v>
      </c>
      <c r="AB62" s="16"/>
    </row>
    <row r="63" spans="2:29" ht="15" customHeight="1" x14ac:dyDescent="0.25">
      <c r="B63" s="128">
        <f t="shared" si="0"/>
        <v>409</v>
      </c>
      <c r="C63" s="1232" t="s">
        <v>131</v>
      </c>
      <c r="D63" s="1232"/>
      <c r="E63" s="1232"/>
      <c r="F63" s="1232"/>
      <c r="G63" s="182" t="s">
        <v>43</v>
      </c>
      <c r="H63" s="186">
        <v>158.4</v>
      </c>
      <c r="I63" s="254">
        <v>162.04</v>
      </c>
      <c r="J63" s="43">
        <f t="shared" si="19"/>
        <v>25667.14</v>
      </c>
      <c r="K63" s="2"/>
      <c r="L63" s="26" t="e">
        <f>#REF!</f>
        <v>#REF!</v>
      </c>
      <c r="M63" s="12" t="e">
        <f>#REF!</f>
        <v>#REF!</v>
      </c>
      <c r="N63" s="27" t="e">
        <f t="shared" si="20"/>
        <v>#REF!</v>
      </c>
      <c r="O63" s="2"/>
      <c r="P63" s="47" t="e">
        <f t="shared" si="21"/>
        <v>#REF!</v>
      </c>
      <c r="Q63" s="144" t="e">
        <f t="shared" si="1"/>
        <v>#REF!</v>
      </c>
      <c r="R63" s="37" t="e">
        <f t="shared" si="22"/>
        <v>#REF!</v>
      </c>
      <c r="S63" s="144" t="e">
        <f t="shared" si="2"/>
        <v>#REF!</v>
      </c>
      <c r="T63" s="37" t="e">
        <f t="shared" si="23"/>
        <v>#REF!</v>
      </c>
      <c r="U63" s="48" t="e">
        <f t="shared" si="24"/>
        <v>#REF!</v>
      </c>
      <c r="V63" s="2"/>
      <c r="W63" s="147" t="e">
        <f t="shared" si="25"/>
        <v>#REF!</v>
      </c>
      <c r="X63" s="44" t="e">
        <f t="shared" si="26"/>
        <v>#REF!</v>
      </c>
      <c r="Y63" s="46" t="e">
        <f t="shared" si="27"/>
        <v>#REF!</v>
      </c>
      <c r="AB63" s="16"/>
    </row>
    <row r="64" spans="2:29" ht="15" customHeight="1" x14ac:dyDescent="0.25">
      <c r="B64" s="128">
        <f t="shared" si="0"/>
        <v>410</v>
      </c>
      <c r="C64" s="1232" t="s">
        <v>132</v>
      </c>
      <c r="D64" s="1232"/>
      <c r="E64" s="1232"/>
      <c r="F64" s="1232"/>
      <c r="G64" s="182" t="s">
        <v>43</v>
      </c>
      <c r="H64" s="186">
        <v>38.299999999999997</v>
      </c>
      <c r="I64" s="254">
        <v>188.21</v>
      </c>
      <c r="J64" s="43">
        <f t="shared" si="19"/>
        <v>7208.44</v>
      </c>
      <c r="K64" s="2"/>
      <c r="L64" s="26" t="e">
        <f>#REF!</f>
        <v>#REF!</v>
      </c>
      <c r="M64" s="12" t="e">
        <f>#REF!</f>
        <v>#REF!</v>
      </c>
      <c r="N64" s="27" t="e">
        <f t="shared" si="20"/>
        <v>#REF!</v>
      </c>
      <c r="O64" s="2"/>
      <c r="P64" s="47" t="e">
        <f t="shared" si="21"/>
        <v>#REF!</v>
      </c>
      <c r="Q64" s="144" t="e">
        <f t="shared" si="1"/>
        <v>#REF!</v>
      </c>
      <c r="R64" s="37" t="e">
        <f t="shared" si="22"/>
        <v>#REF!</v>
      </c>
      <c r="S64" s="144" t="e">
        <f t="shared" si="2"/>
        <v>#REF!</v>
      </c>
      <c r="T64" s="37" t="e">
        <f t="shared" si="23"/>
        <v>#REF!</v>
      </c>
      <c r="U64" s="48" t="e">
        <f t="shared" si="24"/>
        <v>#REF!</v>
      </c>
      <c r="V64" s="2"/>
      <c r="W64" s="147" t="e">
        <f t="shared" si="25"/>
        <v>#REF!</v>
      </c>
      <c r="X64" s="44" t="e">
        <f t="shared" si="26"/>
        <v>#REF!</v>
      </c>
      <c r="Y64" s="46" t="e">
        <f t="shared" si="27"/>
        <v>#REF!</v>
      </c>
      <c r="AB64" s="16"/>
    </row>
    <row r="65" spans="2:28" ht="15" customHeight="1" x14ac:dyDescent="0.25">
      <c r="B65" s="128">
        <f t="shared" si="0"/>
        <v>411</v>
      </c>
      <c r="C65" s="1232" t="s">
        <v>133</v>
      </c>
      <c r="D65" s="1232"/>
      <c r="E65" s="1232"/>
      <c r="F65" s="1232"/>
      <c r="G65" s="182" t="s">
        <v>43</v>
      </c>
      <c r="H65" s="186">
        <v>4.3499999999999996</v>
      </c>
      <c r="I65" s="254">
        <v>313.13</v>
      </c>
      <c r="J65" s="43">
        <f t="shared" si="19"/>
        <v>1362.12</v>
      </c>
      <c r="K65" s="2"/>
      <c r="L65" s="26" t="e">
        <f>#REF!</f>
        <v>#REF!</v>
      </c>
      <c r="M65" s="12" t="e">
        <f>#REF!</f>
        <v>#REF!</v>
      </c>
      <c r="N65" s="27" t="e">
        <f t="shared" si="20"/>
        <v>#REF!</v>
      </c>
      <c r="O65" s="2"/>
      <c r="P65" s="47" t="e">
        <f t="shared" si="21"/>
        <v>#REF!</v>
      </c>
      <c r="Q65" s="144" t="e">
        <f t="shared" si="1"/>
        <v>#REF!</v>
      </c>
      <c r="R65" s="37" t="e">
        <f t="shared" si="22"/>
        <v>#REF!</v>
      </c>
      <c r="S65" s="144" t="e">
        <f t="shared" si="2"/>
        <v>#REF!</v>
      </c>
      <c r="T65" s="37" t="e">
        <f t="shared" si="23"/>
        <v>#REF!</v>
      </c>
      <c r="U65" s="48" t="e">
        <f t="shared" si="24"/>
        <v>#REF!</v>
      </c>
      <c r="V65" s="2"/>
      <c r="W65" s="147" t="e">
        <f t="shared" si="25"/>
        <v>#REF!</v>
      </c>
      <c r="X65" s="44" t="e">
        <f t="shared" si="26"/>
        <v>#REF!</v>
      </c>
      <c r="Y65" s="46" t="e">
        <f t="shared" si="27"/>
        <v>#REF!</v>
      </c>
      <c r="AB65" s="16"/>
    </row>
    <row r="66" spans="2:28" ht="15" customHeight="1" x14ac:dyDescent="0.25">
      <c r="B66" s="128">
        <f t="shared" si="0"/>
        <v>412</v>
      </c>
      <c r="C66" s="1232" t="s">
        <v>134</v>
      </c>
      <c r="D66" s="1232"/>
      <c r="E66" s="1232"/>
      <c r="F66" s="1232"/>
      <c r="G66" s="182" t="s">
        <v>43</v>
      </c>
      <c r="H66" s="186">
        <v>36.5</v>
      </c>
      <c r="I66" s="254">
        <v>521.85</v>
      </c>
      <c r="J66" s="43">
        <f t="shared" si="19"/>
        <v>19047.53</v>
      </c>
      <c r="K66" s="2"/>
      <c r="L66" s="26" t="e">
        <f>#REF!</f>
        <v>#REF!</v>
      </c>
      <c r="M66" s="12" t="e">
        <f>#REF!</f>
        <v>#REF!</v>
      </c>
      <c r="N66" s="27" t="e">
        <f t="shared" si="20"/>
        <v>#REF!</v>
      </c>
      <c r="O66" s="2"/>
      <c r="P66" s="47" t="e">
        <f t="shared" si="21"/>
        <v>#REF!</v>
      </c>
      <c r="Q66" s="144" t="e">
        <f t="shared" si="1"/>
        <v>#REF!</v>
      </c>
      <c r="R66" s="37" t="e">
        <f t="shared" si="22"/>
        <v>#REF!</v>
      </c>
      <c r="S66" s="144" t="e">
        <f t="shared" si="2"/>
        <v>#REF!</v>
      </c>
      <c r="T66" s="37" t="e">
        <f t="shared" si="23"/>
        <v>#REF!</v>
      </c>
      <c r="U66" s="48" t="e">
        <f t="shared" si="24"/>
        <v>#REF!</v>
      </c>
      <c r="V66" s="2"/>
      <c r="W66" s="147" t="e">
        <f t="shared" si="25"/>
        <v>#REF!</v>
      </c>
      <c r="X66" s="44" t="e">
        <f t="shared" si="26"/>
        <v>#REF!</v>
      </c>
      <c r="Y66" s="46" t="e">
        <f t="shared" si="27"/>
        <v>#REF!</v>
      </c>
      <c r="AB66" s="16"/>
    </row>
    <row r="67" spans="2:28" ht="15" customHeight="1" x14ac:dyDescent="0.25">
      <c r="B67" s="128">
        <f t="shared" si="0"/>
        <v>413</v>
      </c>
      <c r="C67" s="1232" t="s">
        <v>135</v>
      </c>
      <c r="D67" s="1232"/>
      <c r="E67" s="1232"/>
      <c r="F67" s="1232"/>
      <c r="G67" s="182" t="s">
        <v>43</v>
      </c>
      <c r="H67" s="186">
        <v>12.75</v>
      </c>
      <c r="I67" s="254">
        <v>610.42999999999995</v>
      </c>
      <c r="J67" s="43">
        <f t="shared" si="19"/>
        <v>7782.98</v>
      </c>
      <c r="K67" s="2"/>
      <c r="L67" s="26" t="e">
        <f>#REF!</f>
        <v>#REF!</v>
      </c>
      <c r="M67" s="12" t="e">
        <f>#REF!</f>
        <v>#REF!</v>
      </c>
      <c r="N67" s="27" t="e">
        <f t="shared" si="20"/>
        <v>#REF!</v>
      </c>
      <c r="O67" s="2"/>
      <c r="P67" s="47" t="e">
        <f t="shared" si="21"/>
        <v>#REF!</v>
      </c>
      <c r="Q67" s="144" t="e">
        <f t="shared" si="1"/>
        <v>#REF!</v>
      </c>
      <c r="R67" s="37" t="e">
        <f t="shared" si="22"/>
        <v>#REF!</v>
      </c>
      <c r="S67" s="144" t="e">
        <f t="shared" si="2"/>
        <v>#REF!</v>
      </c>
      <c r="T67" s="37" t="e">
        <f t="shared" si="23"/>
        <v>#REF!</v>
      </c>
      <c r="U67" s="48" t="e">
        <f t="shared" si="24"/>
        <v>#REF!</v>
      </c>
      <c r="V67" s="2"/>
      <c r="W67" s="147" t="e">
        <f t="shared" si="25"/>
        <v>#REF!</v>
      </c>
      <c r="X67" s="44" t="e">
        <f t="shared" si="26"/>
        <v>#REF!</v>
      </c>
      <c r="Y67" s="46" t="e">
        <f t="shared" si="27"/>
        <v>#REF!</v>
      </c>
      <c r="AB67" s="16"/>
    </row>
    <row r="68" spans="2:28" ht="15" customHeight="1" x14ac:dyDescent="0.25">
      <c r="B68" s="128">
        <f t="shared" si="0"/>
        <v>414</v>
      </c>
      <c r="C68" s="1232" t="s">
        <v>136</v>
      </c>
      <c r="D68" s="1232"/>
      <c r="E68" s="1232"/>
      <c r="F68" s="1232"/>
      <c r="G68" s="182" t="s">
        <v>43</v>
      </c>
      <c r="H68" s="186">
        <v>7.5</v>
      </c>
      <c r="I68" s="254">
        <v>535.84</v>
      </c>
      <c r="J68" s="43">
        <f t="shared" si="19"/>
        <v>4018.8</v>
      </c>
      <c r="K68" s="2"/>
      <c r="L68" s="26" t="e">
        <f>#REF!</f>
        <v>#REF!</v>
      </c>
      <c r="M68" s="12" t="e">
        <f>#REF!</f>
        <v>#REF!</v>
      </c>
      <c r="N68" s="27" t="e">
        <f t="shared" si="20"/>
        <v>#REF!</v>
      </c>
      <c r="O68" s="2"/>
      <c r="P68" s="47" t="e">
        <f t="shared" si="21"/>
        <v>#REF!</v>
      </c>
      <c r="Q68" s="144" t="e">
        <f t="shared" si="1"/>
        <v>#REF!</v>
      </c>
      <c r="R68" s="37" t="e">
        <f t="shared" si="22"/>
        <v>#REF!</v>
      </c>
      <c r="S68" s="144" t="e">
        <f t="shared" si="2"/>
        <v>#REF!</v>
      </c>
      <c r="T68" s="37" t="e">
        <f t="shared" si="23"/>
        <v>#REF!</v>
      </c>
      <c r="U68" s="48" t="e">
        <f t="shared" si="24"/>
        <v>#REF!</v>
      </c>
      <c r="V68" s="2"/>
      <c r="W68" s="147" t="e">
        <f t="shared" si="25"/>
        <v>#REF!</v>
      </c>
      <c r="X68" s="44" t="e">
        <f t="shared" si="26"/>
        <v>#REF!</v>
      </c>
      <c r="Y68" s="46" t="e">
        <f t="shared" si="27"/>
        <v>#REF!</v>
      </c>
      <c r="AB68" s="16"/>
    </row>
    <row r="69" spans="2:28" ht="15" customHeight="1" x14ac:dyDescent="0.25">
      <c r="B69" s="128">
        <f t="shared" si="0"/>
        <v>415</v>
      </c>
      <c r="C69" s="1232" t="s">
        <v>137</v>
      </c>
      <c r="D69" s="1232"/>
      <c r="E69" s="1232"/>
      <c r="F69" s="1232"/>
      <c r="G69" s="182" t="s">
        <v>43</v>
      </c>
      <c r="H69" s="186">
        <v>32.799999999999997</v>
      </c>
      <c r="I69" s="254">
        <v>565.48</v>
      </c>
      <c r="J69" s="43">
        <f t="shared" si="19"/>
        <v>18547.740000000002</v>
      </c>
      <c r="K69" s="2"/>
      <c r="L69" s="26" t="e">
        <f>#REF!</f>
        <v>#REF!</v>
      </c>
      <c r="M69" s="12" t="e">
        <f>#REF!</f>
        <v>#REF!</v>
      </c>
      <c r="N69" s="27" t="e">
        <f t="shared" si="20"/>
        <v>#REF!</v>
      </c>
      <c r="O69" s="2"/>
      <c r="P69" s="47" t="e">
        <f t="shared" si="21"/>
        <v>#REF!</v>
      </c>
      <c r="Q69" s="144" t="e">
        <f t="shared" si="1"/>
        <v>#REF!</v>
      </c>
      <c r="R69" s="37" t="e">
        <f t="shared" si="22"/>
        <v>#REF!</v>
      </c>
      <c r="S69" s="144" t="e">
        <f t="shared" si="2"/>
        <v>#REF!</v>
      </c>
      <c r="T69" s="37" t="e">
        <f t="shared" si="23"/>
        <v>#REF!</v>
      </c>
      <c r="U69" s="48" t="e">
        <f t="shared" si="24"/>
        <v>#REF!</v>
      </c>
      <c r="V69" s="2"/>
      <c r="W69" s="147" t="e">
        <f t="shared" si="25"/>
        <v>#REF!</v>
      </c>
      <c r="X69" s="44" t="e">
        <f t="shared" si="26"/>
        <v>#REF!</v>
      </c>
      <c r="Y69" s="46" t="e">
        <f t="shared" si="27"/>
        <v>#REF!</v>
      </c>
      <c r="AB69" s="16"/>
    </row>
    <row r="70" spans="2:28" ht="15" customHeight="1" x14ac:dyDescent="0.25">
      <c r="B70" s="128">
        <f t="shared" si="0"/>
        <v>416</v>
      </c>
      <c r="C70" s="1232" t="s">
        <v>138</v>
      </c>
      <c r="D70" s="1232"/>
      <c r="E70" s="1232"/>
      <c r="F70" s="1232"/>
      <c r="G70" s="182" t="s">
        <v>43</v>
      </c>
      <c r="H70" s="186">
        <v>44.9</v>
      </c>
      <c r="I70" s="254">
        <v>469.07</v>
      </c>
      <c r="J70" s="43">
        <f t="shared" si="19"/>
        <v>21061.24</v>
      </c>
      <c r="K70" s="2"/>
      <c r="L70" s="26" t="e">
        <f>#REF!</f>
        <v>#REF!</v>
      </c>
      <c r="M70" s="12" t="e">
        <f>#REF!</f>
        <v>#REF!</v>
      </c>
      <c r="N70" s="27" t="e">
        <f t="shared" si="20"/>
        <v>#REF!</v>
      </c>
      <c r="O70" s="2"/>
      <c r="P70" s="47" t="e">
        <f t="shared" si="21"/>
        <v>#REF!</v>
      </c>
      <c r="Q70" s="144" t="e">
        <f t="shared" si="1"/>
        <v>#REF!</v>
      </c>
      <c r="R70" s="37" t="e">
        <f t="shared" si="22"/>
        <v>#REF!</v>
      </c>
      <c r="S70" s="144" t="e">
        <f t="shared" si="2"/>
        <v>#REF!</v>
      </c>
      <c r="T70" s="37" t="e">
        <f t="shared" si="23"/>
        <v>#REF!</v>
      </c>
      <c r="U70" s="48" t="e">
        <f t="shared" si="24"/>
        <v>#REF!</v>
      </c>
      <c r="V70" s="2"/>
      <c r="W70" s="147" t="e">
        <f t="shared" si="25"/>
        <v>#REF!</v>
      </c>
      <c r="X70" s="44" t="e">
        <f t="shared" si="26"/>
        <v>#REF!</v>
      </c>
      <c r="Y70" s="46" t="e">
        <f t="shared" si="27"/>
        <v>#REF!</v>
      </c>
      <c r="AB70" s="16"/>
    </row>
    <row r="71" spans="2:28" ht="15" customHeight="1" x14ac:dyDescent="0.25">
      <c r="B71" s="128">
        <f t="shared" si="0"/>
        <v>417</v>
      </c>
      <c r="C71" s="1232" t="s">
        <v>139</v>
      </c>
      <c r="D71" s="1232"/>
      <c r="E71" s="1232"/>
      <c r="F71" s="1232"/>
      <c r="G71" s="182" t="s">
        <v>43</v>
      </c>
      <c r="H71" s="186">
        <v>19.8</v>
      </c>
      <c r="I71" s="254">
        <v>495.92</v>
      </c>
      <c r="J71" s="43">
        <f t="shared" si="19"/>
        <v>9819.2199999999993</v>
      </c>
      <c r="K71" s="2"/>
      <c r="L71" s="26" t="e">
        <f>#REF!</f>
        <v>#REF!</v>
      </c>
      <c r="M71" s="12" t="e">
        <f>#REF!</f>
        <v>#REF!</v>
      </c>
      <c r="N71" s="27" t="e">
        <f t="shared" si="20"/>
        <v>#REF!</v>
      </c>
      <c r="O71" s="2"/>
      <c r="P71" s="47" t="e">
        <f t="shared" si="21"/>
        <v>#REF!</v>
      </c>
      <c r="Q71" s="144" t="e">
        <f t="shared" si="1"/>
        <v>#REF!</v>
      </c>
      <c r="R71" s="37" t="e">
        <f t="shared" si="22"/>
        <v>#REF!</v>
      </c>
      <c r="S71" s="144" t="e">
        <f t="shared" si="2"/>
        <v>#REF!</v>
      </c>
      <c r="T71" s="37" t="e">
        <f t="shared" si="23"/>
        <v>#REF!</v>
      </c>
      <c r="U71" s="48" t="e">
        <f t="shared" si="24"/>
        <v>#REF!</v>
      </c>
      <c r="V71" s="2"/>
      <c r="W71" s="147" t="e">
        <f t="shared" si="25"/>
        <v>#REF!</v>
      </c>
      <c r="X71" s="44" t="e">
        <f t="shared" si="26"/>
        <v>#REF!</v>
      </c>
      <c r="Y71" s="46" t="e">
        <f t="shared" si="27"/>
        <v>#REF!</v>
      </c>
      <c r="AB71" s="16"/>
    </row>
    <row r="72" spans="2:28" ht="15" customHeight="1" x14ac:dyDescent="0.25">
      <c r="B72" s="128">
        <f t="shared" si="0"/>
        <v>418</v>
      </c>
      <c r="C72" s="1232" t="s">
        <v>140</v>
      </c>
      <c r="D72" s="1232"/>
      <c r="E72" s="1232"/>
      <c r="F72" s="1232"/>
      <c r="G72" s="182" t="s">
        <v>43</v>
      </c>
      <c r="H72" s="186">
        <v>136</v>
      </c>
      <c r="I72" s="254">
        <v>715.64</v>
      </c>
      <c r="J72" s="43">
        <f t="shared" si="19"/>
        <v>97327.039999999994</v>
      </c>
      <c r="K72" s="2"/>
      <c r="L72" s="26" t="e">
        <f>#REF!</f>
        <v>#REF!</v>
      </c>
      <c r="M72" s="12" t="e">
        <f>#REF!</f>
        <v>#REF!</v>
      </c>
      <c r="N72" s="27" t="e">
        <f t="shared" si="20"/>
        <v>#REF!</v>
      </c>
      <c r="O72" s="2"/>
      <c r="P72" s="47" t="e">
        <f t="shared" si="21"/>
        <v>#REF!</v>
      </c>
      <c r="Q72" s="144" t="e">
        <f t="shared" si="1"/>
        <v>#REF!</v>
      </c>
      <c r="R72" s="37" t="e">
        <f t="shared" si="22"/>
        <v>#REF!</v>
      </c>
      <c r="S72" s="144" t="e">
        <f t="shared" si="2"/>
        <v>#REF!</v>
      </c>
      <c r="T72" s="37" t="e">
        <f t="shared" si="23"/>
        <v>#REF!</v>
      </c>
      <c r="U72" s="48" t="e">
        <f t="shared" si="24"/>
        <v>#REF!</v>
      </c>
      <c r="V72" s="2"/>
      <c r="W72" s="147" t="e">
        <f t="shared" si="25"/>
        <v>#REF!</v>
      </c>
      <c r="X72" s="44" t="e">
        <f t="shared" si="26"/>
        <v>#REF!</v>
      </c>
      <c r="Y72" s="46" t="e">
        <f t="shared" si="27"/>
        <v>#REF!</v>
      </c>
      <c r="AB72" s="16"/>
    </row>
    <row r="73" spans="2:28" ht="15" customHeight="1" x14ac:dyDescent="0.25">
      <c r="B73" s="128">
        <f t="shared" si="0"/>
        <v>419</v>
      </c>
      <c r="C73" s="1232" t="s">
        <v>141</v>
      </c>
      <c r="D73" s="1232"/>
      <c r="E73" s="1232"/>
      <c r="F73" s="1232"/>
      <c r="G73" s="180" t="s">
        <v>43</v>
      </c>
      <c r="H73" s="186">
        <v>10.3</v>
      </c>
      <c r="I73" s="254">
        <v>581.9</v>
      </c>
      <c r="J73" s="43">
        <f t="shared" si="19"/>
        <v>5993.57</v>
      </c>
      <c r="K73" s="2"/>
      <c r="L73" s="26" t="e">
        <f>#REF!</f>
        <v>#REF!</v>
      </c>
      <c r="M73" s="12" t="e">
        <f>#REF!</f>
        <v>#REF!</v>
      </c>
      <c r="N73" s="27" t="e">
        <f t="shared" si="20"/>
        <v>#REF!</v>
      </c>
      <c r="O73" s="2"/>
      <c r="P73" s="47" t="e">
        <f t="shared" si="21"/>
        <v>#REF!</v>
      </c>
      <c r="Q73" s="144" t="e">
        <f t="shared" si="1"/>
        <v>#REF!</v>
      </c>
      <c r="R73" s="37" t="e">
        <f t="shared" si="22"/>
        <v>#REF!</v>
      </c>
      <c r="S73" s="144" t="e">
        <f t="shared" si="2"/>
        <v>#REF!</v>
      </c>
      <c r="T73" s="37" t="e">
        <f t="shared" si="23"/>
        <v>#REF!</v>
      </c>
      <c r="U73" s="48" t="e">
        <f t="shared" si="24"/>
        <v>#REF!</v>
      </c>
      <c r="V73" s="2"/>
      <c r="W73" s="147" t="e">
        <f t="shared" si="25"/>
        <v>#REF!</v>
      </c>
      <c r="X73" s="44" t="e">
        <f t="shared" si="26"/>
        <v>#REF!</v>
      </c>
      <c r="Y73" s="46" t="e">
        <f t="shared" si="27"/>
        <v>#REF!</v>
      </c>
      <c r="AB73" s="16"/>
    </row>
    <row r="74" spans="2:28" ht="15" customHeight="1" x14ac:dyDescent="0.25">
      <c r="B74" s="128">
        <f t="shared" si="0"/>
        <v>420</v>
      </c>
      <c r="C74" s="1232" t="s">
        <v>142</v>
      </c>
      <c r="D74" s="1232"/>
      <c r="E74" s="1232"/>
      <c r="F74" s="1232"/>
      <c r="G74" s="181" t="s">
        <v>43</v>
      </c>
      <c r="H74" s="186">
        <v>5.8</v>
      </c>
      <c r="I74" s="254">
        <v>493.31</v>
      </c>
      <c r="J74" s="43">
        <f t="shared" si="19"/>
        <v>2861.2</v>
      </c>
      <c r="K74" s="2"/>
      <c r="L74" s="26" t="e">
        <f>#REF!</f>
        <v>#REF!</v>
      </c>
      <c r="M74" s="12" t="e">
        <f>#REF!</f>
        <v>#REF!</v>
      </c>
      <c r="N74" s="27" t="e">
        <f t="shared" si="20"/>
        <v>#REF!</v>
      </c>
      <c r="O74" s="2"/>
      <c r="P74" s="47" t="e">
        <f t="shared" si="21"/>
        <v>#REF!</v>
      </c>
      <c r="Q74" s="144" t="e">
        <f t="shared" si="1"/>
        <v>#REF!</v>
      </c>
      <c r="R74" s="37" t="e">
        <f t="shared" si="22"/>
        <v>#REF!</v>
      </c>
      <c r="S74" s="144" t="e">
        <f t="shared" si="2"/>
        <v>#REF!</v>
      </c>
      <c r="T74" s="37" t="e">
        <f t="shared" si="23"/>
        <v>#REF!</v>
      </c>
      <c r="U74" s="48" t="e">
        <f t="shared" si="24"/>
        <v>#REF!</v>
      </c>
      <c r="V74" s="2"/>
      <c r="W74" s="147" t="e">
        <f t="shared" si="25"/>
        <v>#REF!</v>
      </c>
      <c r="X74" s="44" t="e">
        <f t="shared" si="26"/>
        <v>#REF!</v>
      </c>
      <c r="Y74" s="46" t="e">
        <f t="shared" si="27"/>
        <v>#REF!</v>
      </c>
      <c r="AB74" s="16"/>
    </row>
    <row r="75" spans="2:28" ht="15" customHeight="1" x14ac:dyDescent="0.25">
      <c r="B75" s="128">
        <f t="shared" si="0"/>
        <v>421</v>
      </c>
      <c r="C75" s="1232" t="s">
        <v>143</v>
      </c>
      <c r="D75" s="1232"/>
      <c r="E75" s="1232"/>
      <c r="F75" s="1232"/>
      <c r="G75" s="180" t="s">
        <v>43</v>
      </c>
      <c r="H75" s="186">
        <v>11.4</v>
      </c>
      <c r="I75" s="254">
        <v>674.05</v>
      </c>
      <c r="J75" s="43">
        <f t="shared" si="19"/>
        <v>7684.17</v>
      </c>
      <c r="K75" s="2"/>
      <c r="L75" s="26" t="e">
        <f>#REF!</f>
        <v>#REF!</v>
      </c>
      <c r="M75" s="12" t="e">
        <f>#REF!</f>
        <v>#REF!</v>
      </c>
      <c r="N75" s="27" t="e">
        <f t="shared" si="20"/>
        <v>#REF!</v>
      </c>
      <c r="O75" s="2"/>
      <c r="P75" s="47" t="e">
        <f t="shared" si="21"/>
        <v>#REF!</v>
      </c>
      <c r="Q75" s="144" t="e">
        <f t="shared" si="1"/>
        <v>#REF!</v>
      </c>
      <c r="R75" s="37" t="e">
        <f t="shared" si="22"/>
        <v>#REF!</v>
      </c>
      <c r="S75" s="144" t="e">
        <f t="shared" si="2"/>
        <v>#REF!</v>
      </c>
      <c r="T75" s="37" t="e">
        <f t="shared" si="23"/>
        <v>#REF!</v>
      </c>
      <c r="U75" s="48" t="e">
        <f t="shared" si="24"/>
        <v>#REF!</v>
      </c>
      <c r="V75" s="2"/>
      <c r="W75" s="147" t="e">
        <f t="shared" si="25"/>
        <v>#REF!</v>
      </c>
      <c r="X75" s="44" t="e">
        <f t="shared" si="26"/>
        <v>#REF!</v>
      </c>
      <c r="Y75" s="46" t="e">
        <f t="shared" si="27"/>
        <v>#REF!</v>
      </c>
      <c r="AB75" s="16"/>
    </row>
    <row r="76" spans="2:28" ht="15" customHeight="1" x14ac:dyDescent="0.25">
      <c r="B76" s="128">
        <f t="shared" si="0"/>
        <v>422</v>
      </c>
      <c r="C76" s="1232" t="s">
        <v>144</v>
      </c>
      <c r="D76" s="1232"/>
      <c r="E76" s="1232"/>
      <c r="F76" s="1232"/>
      <c r="G76" s="183" t="s">
        <v>43</v>
      </c>
      <c r="H76" s="186">
        <v>75.3</v>
      </c>
      <c r="I76" s="254">
        <v>349.66</v>
      </c>
      <c r="J76" s="43">
        <f t="shared" si="19"/>
        <v>26329.4</v>
      </c>
      <c r="K76" s="2"/>
      <c r="L76" s="26" t="e">
        <f>#REF!</f>
        <v>#REF!</v>
      </c>
      <c r="M76" s="12" t="e">
        <f>#REF!</f>
        <v>#REF!</v>
      </c>
      <c r="N76" s="27" t="e">
        <f t="shared" si="20"/>
        <v>#REF!</v>
      </c>
      <c r="O76" s="2"/>
      <c r="P76" s="47" t="e">
        <f t="shared" si="21"/>
        <v>#REF!</v>
      </c>
      <c r="Q76" s="144" t="e">
        <f t="shared" si="1"/>
        <v>#REF!</v>
      </c>
      <c r="R76" s="37" t="e">
        <f t="shared" si="22"/>
        <v>#REF!</v>
      </c>
      <c r="S76" s="144" t="e">
        <f t="shared" si="2"/>
        <v>#REF!</v>
      </c>
      <c r="T76" s="37" t="e">
        <f t="shared" si="23"/>
        <v>#REF!</v>
      </c>
      <c r="U76" s="48" t="e">
        <f t="shared" si="24"/>
        <v>#REF!</v>
      </c>
      <c r="V76" s="2"/>
      <c r="W76" s="147" t="e">
        <f t="shared" si="25"/>
        <v>#REF!</v>
      </c>
      <c r="X76" s="44" t="e">
        <f t="shared" si="26"/>
        <v>#REF!</v>
      </c>
      <c r="Y76" s="46" t="e">
        <f t="shared" si="27"/>
        <v>#REF!</v>
      </c>
      <c r="AB76" s="16"/>
    </row>
    <row r="77" spans="2:28" ht="15" customHeight="1" x14ac:dyDescent="0.25">
      <c r="B77" s="128">
        <f t="shared" si="0"/>
        <v>423</v>
      </c>
      <c r="C77" s="1232" t="s">
        <v>145</v>
      </c>
      <c r="D77" s="1232"/>
      <c r="E77" s="1232"/>
      <c r="F77" s="1232"/>
      <c r="G77" s="182" t="s">
        <v>43</v>
      </c>
      <c r="H77" s="186">
        <v>71.5</v>
      </c>
      <c r="I77" s="254">
        <v>567.75</v>
      </c>
      <c r="J77" s="43">
        <f t="shared" si="19"/>
        <v>40594.129999999997</v>
      </c>
      <c r="K77" s="2"/>
      <c r="L77" s="26" t="e">
        <f>#REF!</f>
        <v>#REF!</v>
      </c>
      <c r="M77" s="12" t="e">
        <f>#REF!</f>
        <v>#REF!</v>
      </c>
      <c r="N77" s="27" t="e">
        <f t="shared" si="20"/>
        <v>#REF!</v>
      </c>
      <c r="O77" s="2"/>
      <c r="P77" s="47" t="e">
        <f t="shared" si="21"/>
        <v>#REF!</v>
      </c>
      <c r="Q77" s="144" t="e">
        <f t="shared" si="1"/>
        <v>#REF!</v>
      </c>
      <c r="R77" s="37" t="e">
        <f t="shared" si="22"/>
        <v>#REF!</v>
      </c>
      <c r="S77" s="144" t="e">
        <f t="shared" si="2"/>
        <v>#REF!</v>
      </c>
      <c r="T77" s="37" t="e">
        <f t="shared" si="23"/>
        <v>#REF!</v>
      </c>
      <c r="U77" s="48" t="e">
        <f t="shared" si="24"/>
        <v>#REF!</v>
      </c>
      <c r="V77" s="2"/>
      <c r="W77" s="147" t="e">
        <f t="shared" si="25"/>
        <v>#REF!</v>
      </c>
      <c r="X77" s="44" t="e">
        <f t="shared" si="26"/>
        <v>#REF!</v>
      </c>
      <c r="Y77" s="46" t="e">
        <f t="shared" si="27"/>
        <v>#REF!</v>
      </c>
      <c r="AB77" s="16"/>
    </row>
    <row r="78" spans="2:28" ht="15" customHeight="1" x14ac:dyDescent="0.25">
      <c r="B78" s="128">
        <f t="shared" si="0"/>
        <v>424</v>
      </c>
      <c r="C78" s="1232" t="s">
        <v>146</v>
      </c>
      <c r="D78" s="1232"/>
      <c r="E78" s="1232"/>
      <c r="F78" s="1232"/>
      <c r="G78" s="181" t="s">
        <v>43</v>
      </c>
      <c r="H78" s="186">
        <v>5.4</v>
      </c>
      <c r="I78" s="254">
        <v>7007.18</v>
      </c>
      <c r="J78" s="43">
        <f t="shared" si="19"/>
        <v>37838.769999999997</v>
      </c>
      <c r="K78" s="2"/>
      <c r="L78" s="26" t="e">
        <f>#REF!</f>
        <v>#REF!</v>
      </c>
      <c r="M78" s="12" t="e">
        <f>#REF!</f>
        <v>#REF!</v>
      </c>
      <c r="N78" s="27" t="e">
        <f t="shared" si="20"/>
        <v>#REF!</v>
      </c>
      <c r="O78" s="2"/>
      <c r="P78" s="47" t="e">
        <f t="shared" si="21"/>
        <v>#REF!</v>
      </c>
      <c r="Q78" s="144" t="e">
        <f t="shared" si="1"/>
        <v>#REF!</v>
      </c>
      <c r="R78" s="37" t="e">
        <f t="shared" si="22"/>
        <v>#REF!</v>
      </c>
      <c r="S78" s="144" t="e">
        <f t="shared" si="2"/>
        <v>#REF!</v>
      </c>
      <c r="T78" s="37" t="e">
        <f t="shared" si="23"/>
        <v>#REF!</v>
      </c>
      <c r="U78" s="48" t="e">
        <f t="shared" si="24"/>
        <v>#REF!</v>
      </c>
      <c r="V78" s="2"/>
      <c r="W78" s="147" t="e">
        <f t="shared" si="25"/>
        <v>#REF!</v>
      </c>
      <c r="X78" s="44" t="e">
        <f t="shared" si="26"/>
        <v>#REF!</v>
      </c>
      <c r="Y78" s="46" t="e">
        <f t="shared" si="27"/>
        <v>#REF!</v>
      </c>
      <c r="AB78" s="16"/>
    </row>
    <row r="79" spans="2:28" ht="15" customHeight="1" thickBot="1" x14ac:dyDescent="0.3">
      <c r="B79" s="129">
        <f t="shared" si="0"/>
        <v>425</v>
      </c>
      <c r="C79" s="1207" t="s">
        <v>147</v>
      </c>
      <c r="D79" s="1207"/>
      <c r="E79" s="1207"/>
      <c r="F79" s="1207"/>
      <c r="G79" s="184" t="s">
        <v>102</v>
      </c>
      <c r="H79" s="187">
        <v>917.58</v>
      </c>
      <c r="I79" s="255">
        <v>632.73</v>
      </c>
      <c r="J79" s="62">
        <f t="shared" si="19"/>
        <v>580580.39</v>
      </c>
      <c r="K79" s="2"/>
      <c r="L79" s="28" t="e">
        <f>#REF!</f>
        <v>#REF!</v>
      </c>
      <c r="M79" s="13" t="e">
        <f>#REF!</f>
        <v>#REF!</v>
      </c>
      <c r="N79" s="29" t="e">
        <f t="shared" si="20"/>
        <v>#REF!</v>
      </c>
      <c r="O79" s="2"/>
      <c r="P79" s="53" t="e">
        <f t="shared" si="21"/>
        <v>#REF!</v>
      </c>
      <c r="Q79" s="144" t="e">
        <f t="shared" si="1"/>
        <v>#REF!</v>
      </c>
      <c r="R79" s="66" t="e">
        <f t="shared" si="22"/>
        <v>#REF!</v>
      </c>
      <c r="S79" s="144" t="e">
        <f t="shared" si="2"/>
        <v>#REF!</v>
      </c>
      <c r="T79" s="66" t="e">
        <f t="shared" si="23"/>
        <v>#REF!</v>
      </c>
      <c r="U79" s="50" t="e">
        <f t="shared" si="24"/>
        <v>#REF!</v>
      </c>
      <c r="V79" s="2"/>
      <c r="W79" s="305" t="e">
        <f t="shared" si="25"/>
        <v>#REF!</v>
      </c>
      <c r="X79" s="60" t="e">
        <f t="shared" si="26"/>
        <v>#REF!</v>
      </c>
      <c r="Y79" s="61" t="e">
        <f t="shared" si="27"/>
        <v>#REF!</v>
      </c>
      <c r="AB79" s="16"/>
    </row>
    <row r="80" spans="2:28" ht="29.25" customHeight="1" thickBot="1" x14ac:dyDescent="0.3">
      <c r="B80" s="258">
        <v>500</v>
      </c>
      <c r="C80" s="1191" t="s">
        <v>148</v>
      </c>
      <c r="D80" s="1192"/>
      <c r="E80" s="1192"/>
      <c r="F80" s="1192"/>
      <c r="G80" s="259"/>
      <c r="H80" s="260"/>
      <c r="I80" s="261"/>
      <c r="J80" s="262"/>
      <c r="K80" s="2"/>
      <c r="L80" s="263"/>
      <c r="M80" s="260"/>
      <c r="N80" s="264"/>
      <c r="O80" s="2"/>
      <c r="P80" s="265"/>
      <c r="Q80" s="261"/>
      <c r="R80" s="261"/>
      <c r="S80" s="261"/>
      <c r="T80" s="261"/>
      <c r="U80" s="266"/>
      <c r="V80" s="2"/>
      <c r="W80" s="263"/>
      <c r="X80" s="265"/>
      <c r="Y80" s="266"/>
      <c r="AB80" s="16"/>
    </row>
    <row r="81" spans="2:29" ht="30" customHeight="1" x14ac:dyDescent="0.25">
      <c r="B81" s="267">
        <f>B80+1</f>
        <v>501</v>
      </c>
      <c r="C81" s="1237" t="s">
        <v>149</v>
      </c>
      <c r="D81" s="1237"/>
      <c r="E81" s="1237"/>
      <c r="F81" s="1237"/>
      <c r="G81" s="190" t="s">
        <v>102</v>
      </c>
      <c r="H81" s="277">
        <v>50.88</v>
      </c>
      <c r="I81" s="257">
        <v>1057.6099999999999</v>
      </c>
      <c r="J81" s="38">
        <f t="shared" ref="J81:J84" si="28">ROUND(H81*I81,2)</f>
        <v>53811.199999999997</v>
      </c>
      <c r="K81" s="2"/>
      <c r="L81" s="269" t="e">
        <f>#REF!</f>
        <v>#REF!</v>
      </c>
      <c r="M81" s="270" t="e">
        <f>#REF!</f>
        <v>#REF!</v>
      </c>
      <c r="N81" s="271" t="e">
        <f t="shared" ref="N81:N84" si="29">L81+M81</f>
        <v>#REF!</v>
      </c>
      <c r="O81" s="2"/>
      <c r="P81" s="52" t="e">
        <f t="shared" ref="P81:P84" si="30">ROUND(L81*I81,2)</f>
        <v>#REF!</v>
      </c>
      <c r="Q81" s="144" t="e">
        <f t="shared" si="1"/>
        <v>#REF!</v>
      </c>
      <c r="R81" s="55" t="e">
        <f t="shared" ref="R81:R84" si="31">ROUND(M81*I81,2)</f>
        <v>#REF!</v>
      </c>
      <c r="S81" s="144" t="e">
        <f t="shared" si="2"/>
        <v>#REF!</v>
      </c>
      <c r="T81" s="55" t="e">
        <f t="shared" ref="T81:T84" si="32">ROUND(N81*I81,2)</f>
        <v>#REF!</v>
      </c>
      <c r="U81" s="272" t="e">
        <f t="shared" ref="U81:U84" si="33">ROUND(T81/J81,4)</f>
        <v>#REF!</v>
      </c>
      <c r="V81" s="2"/>
      <c r="W81" s="314" t="e">
        <f t="shared" ref="W81:W84" si="34">H81-N81</f>
        <v>#REF!</v>
      </c>
      <c r="X81" s="52" t="e">
        <f t="shared" ref="X81:X84" si="35">ROUND(W81*I81,2)</f>
        <v>#REF!</v>
      </c>
      <c r="Y81" s="272" t="e">
        <f t="shared" ref="Y81:Y84" si="36">ROUND(X81/J81,4)</f>
        <v>#REF!</v>
      </c>
      <c r="AB81" s="16" t="e">
        <f>T81+X81</f>
        <v>#REF!</v>
      </c>
      <c r="AC81" s="126">
        <v>153.13</v>
      </c>
    </row>
    <row r="82" spans="2:29" ht="15" customHeight="1" x14ac:dyDescent="0.25">
      <c r="B82" s="128">
        <f t="shared" ref="B82:B84" si="37">B81+1</f>
        <v>502</v>
      </c>
      <c r="C82" s="1232" t="s">
        <v>150</v>
      </c>
      <c r="D82" s="1232"/>
      <c r="E82" s="1232"/>
      <c r="F82" s="1232"/>
      <c r="G82" s="188" t="s">
        <v>43</v>
      </c>
      <c r="H82" s="191">
        <v>9.6</v>
      </c>
      <c r="I82" s="254">
        <v>304.99</v>
      </c>
      <c r="J82" s="43">
        <f t="shared" si="28"/>
        <v>2927.9</v>
      </c>
      <c r="K82" s="2"/>
      <c r="L82" s="26" t="e">
        <f>#REF!</f>
        <v>#REF!</v>
      </c>
      <c r="M82" s="12" t="e">
        <f>#REF!</f>
        <v>#REF!</v>
      </c>
      <c r="N82" s="27" t="e">
        <f t="shared" si="29"/>
        <v>#REF!</v>
      </c>
      <c r="O82" s="2"/>
      <c r="P82" s="47" t="e">
        <f t="shared" si="30"/>
        <v>#REF!</v>
      </c>
      <c r="Q82" s="144" t="e">
        <f t="shared" si="1"/>
        <v>#REF!</v>
      </c>
      <c r="R82" s="37" t="e">
        <f t="shared" si="31"/>
        <v>#REF!</v>
      </c>
      <c r="S82" s="144" t="e">
        <f t="shared" si="2"/>
        <v>#REF!</v>
      </c>
      <c r="T82" s="37" t="e">
        <f t="shared" si="32"/>
        <v>#REF!</v>
      </c>
      <c r="U82" s="48" t="e">
        <f t="shared" si="33"/>
        <v>#REF!</v>
      </c>
      <c r="V82" s="2"/>
      <c r="W82" s="148" t="e">
        <f t="shared" si="34"/>
        <v>#REF!</v>
      </c>
      <c r="X82" s="47" t="e">
        <f t="shared" si="35"/>
        <v>#REF!</v>
      </c>
      <c r="Y82" s="48" t="e">
        <f t="shared" si="36"/>
        <v>#REF!</v>
      </c>
      <c r="AB82" s="16" t="e">
        <f>T82+X82</f>
        <v>#REF!</v>
      </c>
      <c r="AC82" s="126">
        <v>153.13</v>
      </c>
    </row>
    <row r="83" spans="2:29" ht="60" customHeight="1" x14ac:dyDescent="0.25">
      <c r="B83" s="128">
        <f t="shared" si="37"/>
        <v>503</v>
      </c>
      <c r="C83" s="1232" t="s">
        <v>151</v>
      </c>
      <c r="D83" s="1232"/>
      <c r="E83" s="1232"/>
      <c r="F83" s="1232"/>
      <c r="G83" s="188" t="s">
        <v>44</v>
      </c>
      <c r="H83" s="191">
        <v>6</v>
      </c>
      <c r="I83" s="254">
        <v>864.38</v>
      </c>
      <c r="J83" s="43">
        <f t="shared" si="28"/>
        <v>5186.28</v>
      </c>
      <c r="K83" s="2"/>
      <c r="L83" s="26" t="e">
        <f>#REF!</f>
        <v>#REF!</v>
      </c>
      <c r="M83" s="12" t="e">
        <f>#REF!</f>
        <v>#REF!</v>
      </c>
      <c r="N83" s="27" t="e">
        <f t="shared" si="29"/>
        <v>#REF!</v>
      </c>
      <c r="O83" s="2"/>
      <c r="P83" s="47" t="e">
        <f t="shared" si="30"/>
        <v>#REF!</v>
      </c>
      <c r="Q83" s="144" t="e">
        <f t="shared" si="1"/>
        <v>#REF!</v>
      </c>
      <c r="R83" s="37" t="e">
        <f t="shared" si="31"/>
        <v>#REF!</v>
      </c>
      <c r="S83" s="144" t="e">
        <f t="shared" si="2"/>
        <v>#REF!</v>
      </c>
      <c r="T83" s="37" t="e">
        <f t="shared" si="32"/>
        <v>#REF!</v>
      </c>
      <c r="U83" s="48" t="e">
        <f t="shared" si="33"/>
        <v>#REF!</v>
      </c>
      <c r="V83" s="2"/>
      <c r="W83" s="148" t="e">
        <f t="shared" si="34"/>
        <v>#REF!</v>
      </c>
      <c r="X83" s="47" t="e">
        <f t="shared" si="35"/>
        <v>#REF!</v>
      </c>
      <c r="Y83" s="48" t="e">
        <f t="shared" si="36"/>
        <v>#REF!</v>
      </c>
      <c r="AB83" s="16"/>
    </row>
    <row r="84" spans="2:29" ht="15" customHeight="1" thickBot="1" x14ac:dyDescent="0.3">
      <c r="B84" s="129">
        <f t="shared" si="37"/>
        <v>504</v>
      </c>
      <c r="C84" s="1207" t="s">
        <v>152</v>
      </c>
      <c r="D84" s="1207"/>
      <c r="E84" s="1207"/>
      <c r="F84" s="1207"/>
      <c r="G84" s="189" t="s">
        <v>43</v>
      </c>
      <c r="H84" s="192">
        <v>18</v>
      </c>
      <c r="I84" s="255">
        <v>620.13</v>
      </c>
      <c r="J84" s="62">
        <f t="shared" si="28"/>
        <v>11162.34</v>
      </c>
      <c r="K84" s="2"/>
      <c r="L84" s="28" t="e">
        <f>#REF!</f>
        <v>#REF!</v>
      </c>
      <c r="M84" s="13" t="e">
        <f>#REF!</f>
        <v>#REF!</v>
      </c>
      <c r="N84" s="29" t="e">
        <f t="shared" si="29"/>
        <v>#REF!</v>
      </c>
      <c r="O84" s="2"/>
      <c r="P84" s="53" t="e">
        <f t="shared" si="30"/>
        <v>#REF!</v>
      </c>
      <c r="Q84" s="144" t="e">
        <f t="shared" si="1"/>
        <v>#REF!</v>
      </c>
      <c r="R84" s="66" t="e">
        <f t="shared" si="31"/>
        <v>#REF!</v>
      </c>
      <c r="S84" s="144" t="e">
        <f t="shared" si="2"/>
        <v>#REF!</v>
      </c>
      <c r="T84" s="66" t="e">
        <f t="shared" si="32"/>
        <v>#REF!</v>
      </c>
      <c r="U84" s="50" t="e">
        <f t="shared" si="33"/>
        <v>#REF!</v>
      </c>
      <c r="V84" s="2"/>
      <c r="W84" s="149" t="e">
        <f t="shared" si="34"/>
        <v>#REF!</v>
      </c>
      <c r="X84" s="53" t="e">
        <f t="shared" si="35"/>
        <v>#REF!</v>
      </c>
      <c r="Y84" s="50" t="e">
        <f t="shared" si="36"/>
        <v>#REF!</v>
      </c>
      <c r="AB84" s="16"/>
    </row>
    <row r="85" spans="2:29" ht="15.75" thickBot="1" x14ac:dyDescent="0.3">
      <c r="B85" s="258">
        <v>600</v>
      </c>
      <c r="C85" s="1191" t="s">
        <v>39</v>
      </c>
      <c r="D85" s="1192"/>
      <c r="E85" s="1192"/>
      <c r="F85" s="1192"/>
      <c r="G85" s="259"/>
      <c r="H85" s="260"/>
      <c r="I85" s="261"/>
      <c r="J85" s="262"/>
      <c r="K85" s="2"/>
      <c r="L85" s="263"/>
      <c r="M85" s="260"/>
      <c r="N85" s="264"/>
      <c r="O85" s="2"/>
      <c r="P85" s="265"/>
      <c r="Q85" s="261"/>
      <c r="R85" s="261"/>
      <c r="S85" s="261"/>
      <c r="T85" s="261"/>
      <c r="U85" s="266"/>
      <c r="V85" s="2"/>
      <c r="W85" s="263"/>
      <c r="X85" s="265"/>
      <c r="Y85" s="266"/>
      <c r="AB85" s="16"/>
    </row>
    <row r="86" spans="2:29" ht="15" customHeight="1" x14ac:dyDescent="0.25">
      <c r="B86" s="267">
        <f>B85+1</f>
        <v>601</v>
      </c>
      <c r="C86" s="1237" t="s">
        <v>153</v>
      </c>
      <c r="D86" s="1237"/>
      <c r="E86" s="1237"/>
      <c r="F86" s="1237"/>
      <c r="G86" s="195" t="s">
        <v>102</v>
      </c>
      <c r="H86" s="278">
        <v>1410.96</v>
      </c>
      <c r="I86" s="257">
        <v>86.9</v>
      </c>
      <c r="J86" s="38">
        <f t="shared" ref="J86:J95" si="38">ROUND(H86*I86,2)</f>
        <v>122612.42</v>
      </c>
      <c r="K86" s="2"/>
      <c r="L86" s="269" t="e">
        <f>#REF!</f>
        <v>#REF!</v>
      </c>
      <c r="M86" s="270" t="e">
        <f>#REF!</f>
        <v>#REF!</v>
      </c>
      <c r="N86" s="271" t="e">
        <f t="shared" ref="N86:N95" si="39">L86+M86</f>
        <v>#REF!</v>
      </c>
      <c r="O86" s="2"/>
      <c r="P86" s="52" t="e">
        <f t="shared" ref="P86:P95" si="40">ROUND(L86*I86,2)</f>
        <v>#REF!</v>
      </c>
      <c r="Q86" s="144" t="e">
        <f t="shared" si="1"/>
        <v>#REF!</v>
      </c>
      <c r="R86" s="55" t="e">
        <f t="shared" ref="R86:R95" si="41">ROUND(M86*I86,2)</f>
        <v>#REF!</v>
      </c>
      <c r="S86" s="144" t="e">
        <f t="shared" si="2"/>
        <v>#REF!</v>
      </c>
      <c r="T86" s="55" t="e">
        <f t="shared" ref="T86:T95" si="42">ROUND(N86*I86,2)</f>
        <v>#REF!</v>
      </c>
      <c r="U86" s="272" t="e">
        <f t="shared" ref="U86:U95" si="43">ROUND(T86/J86,4)</f>
        <v>#REF!</v>
      </c>
      <c r="V86" s="2"/>
      <c r="W86" s="314" t="e">
        <f t="shared" ref="W86:W95" si="44">H86-N86</f>
        <v>#REF!</v>
      </c>
      <c r="X86" s="52" t="e">
        <f t="shared" ref="X86:X95" si="45">ROUND(W86*I86,2)</f>
        <v>#REF!</v>
      </c>
      <c r="Y86" s="272" t="e">
        <f t="shared" ref="Y86:Y95" si="46">ROUND(X86/J86,4)</f>
        <v>#REF!</v>
      </c>
      <c r="AB86" s="16" t="e">
        <f>T86+X86</f>
        <v>#REF!</v>
      </c>
      <c r="AC86" s="126">
        <v>374.68</v>
      </c>
    </row>
    <row r="87" spans="2:29" ht="15" customHeight="1" x14ac:dyDescent="0.25">
      <c r="B87" s="128">
        <f t="shared" ref="B87:B95" si="47">B86+1</f>
        <v>602</v>
      </c>
      <c r="C87" s="1232" t="s">
        <v>154</v>
      </c>
      <c r="D87" s="1232"/>
      <c r="E87" s="1232"/>
      <c r="F87" s="1232"/>
      <c r="G87" s="193" t="s">
        <v>102</v>
      </c>
      <c r="H87" s="196">
        <v>917.58</v>
      </c>
      <c r="I87" s="254">
        <v>86.9</v>
      </c>
      <c r="J87" s="43">
        <f t="shared" si="38"/>
        <v>79737.7</v>
      </c>
      <c r="K87" s="2"/>
      <c r="L87" s="26" t="e">
        <f>#REF!</f>
        <v>#REF!</v>
      </c>
      <c r="M87" s="12" t="e">
        <f>#REF!</f>
        <v>#REF!</v>
      </c>
      <c r="N87" s="27" t="e">
        <f t="shared" si="39"/>
        <v>#REF!</v>
      </c>
      <c r="O87" s="2"/>
      <c r="P87" s="47" t="e">
        <f t="shared" si="40"/>
        <v>#REF!</v>
      </c>
      <c r="Q87" s="144" t="e">
        <f t="shared" ref="Q87:Q95" si="48">ROUND(P87/J87,4)</f>
        <v>#REF!</v>
      </c>
      <c r="R87" s="37" t="e">
        <f t="shared" si="41"/>
        <v>#REF!</v>
      </c>
      <c r="S87" s="144" t="e">
        <f t="shared" ref="S87:S95" si="49">ROUND(R87/J87,4)</f>
        <v>#REF!</v>
      </c>
      <c r="T87" s="37" t="e">
        <f t="shared" si="42"/>
        <v>#REF!</v>
      </c>
      <c r="U87" s="48" t="e">
        <f t="shared" si="43"/>
        <v>#REF!</v>
      </c>
      <c r="V87" s="2"/>
      <c r="W87" s="148" t="e">
        <f t="shared" si="44"/>
        <v>#REF!</v>
      </c>
      <c r="X87" s="47" t="e">
        <f t="shared" si="45"/>
        <v>#REF!</v>
      </c>
      <c r="Y87" s="48" t="e">
        <f t="shared" si="46"/>
        <v>#REF!</v>
      </c>
      <c r="AB87" s="16" t="e">
        <f>T87+X87</f>
        <v>#REF!</v>
      </c>
      <c r="AC87" s="126">
        <v>0</v>
      </c>
    </row>
    <row r="88" spans="2:29" ht="15" customHeight="1" x14ac:dyDescent="0.25">
      <c r="B88" s="128">
        <f t="shared" si="47"/>
        <v>603</v>
      </c>
      <c r="C88" s="1232" t="s">
        <v>155</v>
      </c>
      <c r="D88" s="1232"/>
      <c r="E88" s="1232"/>
      <c r="F88" s="1232"/>
      <c r="G88" s="193" t="s">
        <v>43</v>
      </c>
      <c r="H88" s="196">
        <v>201.5</v>
      </c>
      <c r="I88" s="254">
        <v>47.72</v>
      </c>
      <c r="J88" s="43">
        <f t="shared" si="38"/>
        <v>9615.58</v>
      </c>
      <c r="K88" s="2"/>
      <c r="L88" s="26" t="e">
        <f>#REF!</f>
        <v>#REF!</v>
      </c>
      <c r="M88" s="12" t="e">
        <f>#REF!</f>
        <v>#REF!</v>
      </c>
      <c r="N88" s="27" t="e">
        <f t="shared" si="39"/>
        <v>#REF!</v>
      </c>
      <c r="O88" s="2"/>
      <c r="P88" s="47" t="e">
        <f t="shared" si="40"/>
        <v>#REF!</v>
      </c>
      <c r="Q88" s="144" t="e">
        <f t="shared" si="48"/>
        <v>#REF!</v>
      </c>
      <c r="R88" s="37" t="e">
        <f t="shared" si="41"/>
        <v>#REF!</v>
      </c>
      <c r="S88" s="144" t="e">
        <f t="shared" si="49"/>
        <v>#REF!</v>
      </c>
      <c r="T88" s="37" t="e">
        <f t="shared" si="42"/>
        <v>#REF!</v>
      </c>
      <c r="U88" s="48" t="e">
        <f t="shared" si="43"/>
        <v>#REF!</v>
      </c>
      <c r="V88" s="2"/>
      <c r="W88" s="148" t="e">
        <f t="shared" si="44"/>
        <v>#REF!</v>
      </c>
      <c r="X88" s="47" t="e">
        <f t="shared" si="45"/>
        <v>#REF!</v>
      </c>
      <c r="Y88" s="48" t="e">
        <f t="shared" si="46"/>
        <v>#REF!</v>
      </c>
      <c r="AB88" s="16"/>
    </row>
    <row r="89" spans="2:29" ht="15" customHeight="1" x14ac:dyDescent="0.25">
      <c r="B89" s="128">
        <f t="shared" si="47"/>
        <v>604</v>
      </c>
      <c r="C89" s="1232" t="s">
        <v>53</v>
      </c>
      <c r="D89" s="1232"/>
      <c r="E89" s="1232"/>
      <c r="F89" s="1232"/>
      <c r="G89" s="193" t="s">
        <v>102</v>
      </c>
      <c r="H89" s="196">
        <v>22.76</v>
      </c>
      <c r="I89" s="254">
        <v>332.47</v>
      </c>
      <c r="J89" s="43">
        <f t="shared" si="38"/>
        <v>7567.02</v>
      </c>
      <c r="K89" s="2"/>
      <c r="L89" s="26" t="e">
        <f>#REF!</f>
        <v>#REF!</v>
      </c>
      <c r="M89" s="12" t="e">
        <f>#REF!</f>
        <v>#REF!</v>
      </c>
      <c r="N89" s="27" t="e">
        <f t="shared" si="39"/>
        <v>#REF!</v>
      </c>
      <c r="O89" s="2"/>
      <c r="P89" s="47" t="e">
        <f t="shared" si="40"/>
        <v>#REF!</v>
      </c>
      <c r="Q89" s="144" t="e">
        <f t="shared" si="48"/>
        <v>#REF!</v>
      </c>
      <c r="R89" s="37" t="e">
        <f t="shared" si="41"/>
        <v>#REF!</v>
      </c>
      <c r="S89" s="144" t="e">
        <f t="shared" si="49"/>
        <v>#REF!</v>
      </c>
      <c r="T89" s="37" t="e">
        <f t="shared" si="42"/>
        <v>#REF!</v>
      </c>
      <c r="U89" s="48" t="e">
        <f t="shared" si="43"/>
        <v>#REF!</v>
      </c>
      <c r="V89" s="2"/>
      <c r="W89" s="148" t="e">
        <f t="shared" si="44"/>
        <v>#REF!</v>
      </c>
      <c r="X89" s="47" t="e">
        <f t="shared" si="45"/>
        <v>#REF!</v>
      </c>
      <c r="Y89" s="48" t="e">
        <f t="shared" si="46"/>
        <v>#REF!</v>
      </c>
      <c r="AB89" s="16"/>
    </row>
    <row r="90" spans="2:29" ht="15" customHeight="1" x14ac:dyDescent="0.25">
      <c r="B90" s="128">
        <f t="shared" si="47"/>
        <v>605</v>
      </c>
      <c r="C90" s="1232" t="s">
        <v>156</v>
      </c>
      <c r="D90" s="1232"/>
      <c r="E90" s="1232"/>
      <c r="F90" s="1232"/>
      <c r="G90" s="193" t="s">
        <v>102</v>
      </c>
      <c r="H90" s="196">
        <v>516.79</v>
      </c>
      <c r="I90" s="254">
        <v>281.32</v>
      </c>
      <c r="J90" s="43">
        <f t="shared" si="38"/>
        <v>145383.35999999999</v>
      </c>
      <c r="K90" s="2"/>
      <c r="L90" s="26" t="e">
        <f>#REF!</f>
        <v>#REF!</v>
      </c>
      <c r="M90" s="12" t="e">
        <f>#REF!</f>
        <v>#REF!</v>
      </c>
      <c r="N90" s="27" t="e">
        <f t="shared" si="39"/>
        <v>#REF!</v>
      </c>
      <c r="O90" s="2"/>
      <c r="P90" s="47" t="e">
        <f t="shared" si="40"/>
        <v>#REF!</v>
      </c>
      <c r="Q90" s="144" t="e">
        <f t="shared" si="48"/>
        <v>#REF!</v>
      </c>
      <c r="R90" s="37" t="e">
        <f t="shared" si="41"/>
        <v>#REF!</v>
      </c>
      <c r="S90" s="144" t="e">
        <f t="shared" si="49"/>
        <v>#REF!</v>
      </c>
      <c r="T90" s="37" t="e">
        <f t="shared" si="42"/>
        <v>#REF!</v>
      </c>
      <c r="U90" s="48" t="e">
        <f t="shared" si="43"/>
        <v>#REF!</v>
      </c>
      <c r="V90" s="2"/>
      <c r="W90" s="148" t="e">
        <f t="shared" si="44"/>
        <v>#REF!</v>
      </c>
      <c r="X90" s="47" t="e">
        <f t="shared" si="45"/>
        <v>#REF!</v>
      </c>
      <c r="Y90" s="48" t="e">
        <f t="shared" si="46"/>
        <v>#REF!</v>
      </c>
      <c r="AB90" s="16"/>
    </row>
    <row r="91" spans="2:29" ht="15" customHeight="1" x14ac:dyDescent="0.25">
      <c r="B91" s="128">
        <f t="shared" si="47"/>
        <v>606</v>
      </c>
      <c r="C91" s="1232" t="s">
        <v>47</v>
      </c>
      <c r="D91" s="1232"/>
      <c r="E91" s="1232"/>
      <c r="F91" s="1232"/>
      <c r="G91" s="193" t="s">
        <v>102</v>
      </c>
      <c r="H91" s="196">
        <v>691.72</v>
      </c>
      <c r="I91" s="254">
        <v>205.79</v>
      </c>
      <c r="J91" s="43">
        <f t="shared" si="38"/>
        <v>142349.06</v>
      </c>
      <c r="K91" s="2"/>
      <c r="L91" s="26" t="e">
        <f>#REF!</f>
        <v>#REF!</v>
      </c>
      <c r="M91" s="12" t="e">
        <f>#REF!</f>
        <v>#REF!</v>
      </c>
      <c r="N91" s="27" t="e">
        <f t="shared" si="39"/>
        <v>#REF!</v>
      </c>
      <c r="O91" s="2"/>
      <c r="P91" s="47" t="e">
        <f t="shared" si="40"/>
        <v>#REF!</v>
      </c>
      <c r="Q91" s="144" t="e">
        <f t="shared" si="48"/>
        <v>#REF!</v>
      </c>
      <c r="R91" s="37" t="e">
        <f t="shared" si="41"/>
        <v>#REF!</v>
      </c>
      <c r="S91" s="144" t="e">
        <f t="shared" si="49"/>
        <v>#REF!</v>
      </c>
      <c r="T91" s="37" t="e">
        <f t="shared" si="42"/>
        <v>#REF!</v>
      </c>
      <c r="U91" s="48" t="e">
        <f t="shared" si="43"/>
        <v>#REF!</v>
      </c>
      <c r="V91" s="2"/>
      <c r="W91" s="148" t="e">
        <f t="shared" si="44"/>
        <v>#REF!</v>
      </c>
      <c r="X91" s="47" t="e">
        <f t="shared" si="45"/>
        <v>#REF!</v>
      </c>
      <c r="Y91" s="48" t="e">
        <f t="shared" si="46"/>
        <v>#REF!</v>
      </c>
      <c r="AB91" s="16"/>
    </row>
    <row r="92" spans="2:29" ht="15" customHeight="1" x14ac:dyDescent="0.25">
      <c r="B92" s="128">
        <f t="shared" si="47"/>
        <v>607</v>
      </c>
      <c r="C92" s="1232" t="s">
        <v>157</v>
      </c>
      <c r="D92" s="1232"/>
      <c r="E92" s="1232"/>
      <c r="F92" s="1232"/>
      <c r="G92" s="193" t="s">
        <v>102</v>
      </c>
      <c r="H92" s="197">
        <v>123.03</v>
      </c>
      <c r="I92" s="254">
        <v>147.27000000000001</v>
      </c>
      <c r="J92" s="43">
        <f t="shared" si="38"/>
        <v>18118.63</v>
      </c>
      <c r="K92" s="2"/>
      <c r="L92" s="26" t="e">
        <f>#REF!</f>
        <v>#REF!</v>
      </c>
      <c r="M92" s="12" t="e">
        <f>#REF!</f>
        <v>#REF!</v>
      </c>
      <c r="N92" s="27" t="e">
        <f t="shared" si="39"/>
        <v>#REF!</v>
      </c>
      <c r="O92" s="2"/>
      <c r="P92" s="47" t="e">
        <f t="shared" si="40"/>
        <v>#REF!</v>
      </c>
      <c r="Q92" s="144" t="e">
        <f t="shared" si="48"/>
        <v>#REF!</v>
      </c>
      <c r="R92" s="37" t="e">
        <f t="shared" si="41"/>
        <v>#REF!</v>
      </c>
      <c r="S92" s="144" t="e">
        <f t="shared" si="49"/>
        <v>#REF!</v>
      </c>
      <c r="T92" s="37" t="e">
        <f t="shared" si="42"/>
        <v>#REF!</v>
      </c>
      <c r="U92" s="48" t="e">
        <f t="shared" si="43"/>
        <v>#REF!</v>
      </c>
      <c r="V92" s="2"/>
      <c r="W92" s="148" t="e">
        <f t="shared" si="44"/>
        <v>#REF!</v>
      </c>
      <c r="X92" s="47" t="e">
        <f t="shared" si="45"/>
        <v>#REF!</v>
      </c>
      <c r="Y92" s="48" t="e">
        <f t="shared" si="46"/>
        <v>#REF!</v>
      </c>
      <c r="AB92" s="16"/>
    </row>
    <row r="93" spans="2:29" ht="15" customHeight="1" x14ac:dyDescent="0.25">
      <c r="B93" s="128">
        <f t="shared" si="47"/>
        <v>608</v>
      </c>
      <c r="C93" s="1232" t="s">
        <v>158</v>
      </c>
      <c r="D93" s="1232"/>
      <c r="E93" s="1232"/>
      <c r="F93" s="1232"/>
      <c r="G93" s="193" t="s">
        <v>102</v>
      </c>
      <c r="H93" s="197">
        <v>1410.96</v>
      </c>
      <c r="I93" s="254">
        <v>22.8</v>
      </c>
      <c r="J93" s="43">
        <f t="shared" si="38"/>
        <v>32169.89</v>
      </c>
      <c r="K93" s="2"/>
      <c r="L93" s="26" t="e">
        <f>#REF!</f>
        <v>#REF!</v>
      </c>
      <c r="M93" s="12" t="e">
        <f>#REF!</f>
        <v>#REF!</v>
      </c>
      <c r="N93" s="27" t="e">
        <f t="shared" si="39"/>
        <v>#REF!</v>
      </c>
      <c r="O93" s="2"/>
      <c r="P93" s="47" t="e">
        <f t="shared" si="40"/>
        <v>#REF!</v>
      </c>
      <c r="Q93" s="144" t="e">
        <f t="shared" si="48"/>
        <v>#REF!</v>
      </c>
      <c r="R93" s="37" t="e">
        <f t="shared" si="41"/>
        <v>#REF!</v>
      </c>
      <c r="S93" s="144" t="e">
        <f t="shared" si="49"/>
        <v>#REF!</v>
      </c>
      <c r="T93" s="37" t="e">
        <f t="shared" si="42"/>
        <v>#REF!</v>
      </c>
      <c r="U93" s="48" t="e">
        <f t="shared" si="43"/>
        <v>#REF!</v>
      </c>
      <c r="V93" s="2"/>
      <c r="W93" s="148" t="e">
        <f t="shared" si="44"/>
        <v>#REF!</v>
      </c>
      <c r="X93" s="47" t="e">
        <f t="shared" si="45"/>
        <v>#REF!</v>
      </c>
      <c r="Y93" s="48" t="e">
        <f t="shared" si="46"/>
        <v>#REF!</v>
      </c>
      <c r="AB93" s="16"/>
    </row>
    <row r="94" spans="2:29" ht="15" customHeight="1" x14ac:dyDescent="0.25">
      <c r="B94" s="128">
        <f t="shared" si="47"/>
        <v>609</v>
      </c>
      <c r="C94" s="1232" t="s">
        <v>159</v>
      </c>
      <c r="D94" s="1232"/>
      <c r="E94" s="1232"/>
      <c r="F94" s="1232"/>
      <c r="G94" s="193" t="s">
        <v>43</v>
      </c>
      <c r="H94" s="196">
        <v>564.29999999999995</v>
      </c>
      <c r="I94" s="254">
        <v>19.03</v>
      </c>
      <c r="J94" s="43">
        <f t="shared" si="38"/>
        <v>10738.63</v>
      </c>
      <c r="K94" s="2"/>
      <c r="L94" s="26" t="e">
        <f>#REF!</f>
        <v>#REF!</v>
      </c>
      <c r="M94" s="12" t="e">
        <f>#REF!</f>
        <v>#REF!</v>
      </c>
      <c r="N94" s="27" t="e">
        <f t="shared" si="39"/>
        <v>#REF!</v>
      </c>
      <c r="O94" s="2"/>
      <c r="P94" s="47" t="e">
        <f t="shared" si="40"/>
        <v>#REF!</v>
      </c>
      <c r="Q94" s="144" t="e">
        <f t="shared" si="48"/>
        <v>#REF!</v>
      </c>
      <c r="R94" s="37" t="e">
        <f t="shared" si="41"/>
        <v>#REF!</v>
      </c>
      <c r="S94" s="144" t="e">
        <f t="shared" si="49"/>
        <v>#REF!</v>
      </c>
      <c r="T94" s="37" t="e">
        <f t="shared" si="42"/>
        <v>#REF!</v>
      </c>
      <c r="U94" s="48" t="e">
        <f t="shared" si="43"/>
        <v>#REF!</v>
      </c>
      <c r="V94" s="2"/>
      <c r="W94" s="148" t="e">
        <f t="shared" si="44"/>
        <v>#REF!</v>
      </c>
      <c r="X94" s="47" t="e">
        <f t="shared" si="45"/>
        <v>#REF!</v>
      </c>
      <c r="Y94" s="48" t="e">
        <f t="shared" si="46"/>
        <v>#REF!</v>
      </c>
      <c r="AB94" s="16"/>
    </row>
    <row r="95" spans="2:29" ht="15" customHeight="1" thickBot="1" x14ac:dyDescent="0.3">
      <c r="B95" s="129">
        <f t="shared" si="47"/>
        <v>610</v>
      </c>
      <c r="C95" s="1207" t="s">
        <v>160</v>
      </c>
      <c r="D95" s="1207"/>
      <c r="E95" s="1207"/>
      <c r="F95" s="1207"/>
      <c r="G95" s="194" t="s">
        <v>43</v>
      </c>
      <c r="H95" s="198">
        <v>201.5</v>
      </c>
      <c r="I95" s="255">
        <v>12.26</v>
      </c>
      <c r="J95" s="62">
        <f t="shared" si="38"/>
        <v>2470.39</v>
      </c>
      <c r="K95" s="2"/>
      <c r="L95" s="28" t="e">
        <f>#REF!</f>
        <v>#REF!</v>
      </c>
      <c r="M95" s="13" t="e">
        <f>#REF!</f>
        <v>#REF!</v>
      </c>
      <c r="N95" s="29" t="e">
        <f t="shared" si="39"/>
        <v>#REF!</v>
      </c>
      <c r="O95" s="2"/>
      <c r="P95" s="53" t="e">
        <f t="shared" si="40"/>
        <v>#REF!</v>
      </c>
      <c r="Q95" s="144" t="e">
        <f t="shared" si="48"/>
        <v>#REF!</v>
      </c>
      <c r="R95" s="66" t="e">
        <f t="shared" si="41"/>
        <v>#REF!</v>
      </c>
      <c r="S95" s="144" t="e">
        <f t="shared" si="49"/>
        <v>#REF!</v>
      </c>
      <c r="T95" s="66" t="e">
        <f t="shared" si="42"/>
        <v>#REF!</v>
      </c>
      <c r="U95" s="50" t="e">
        <f t="shared" si="43"/>
        <v>#REF!</v>
      </c>
      <c r="V95" s="2"/>
      <c r="W95" s="149" t="e">
        <f t="shared" si="44"/>
        <v>#REF!</v>
      </c>
      <c r="X95" s="53" t="e">
        <f t="shared" si="45"/>
        <v>#REF!</v>
      </c>
      <c r="Y95" s="50" t="e">
        <f t="shared" si="46"/>
        <v>#REF!</v>
      </c>
      <c r="AB95" s="16"/>
    </row>
    <row r="96" spans="2:29" ht="15.75" thickBot="1" x14ac:dyDescent="0.3">
      <c r="B96" s="258">
        <v>700</v>
      </c>
      <c r="C96" s="1191" t="s">
        <v>40</v>
      </c>
      <c r="D96" s="1192"/>
      <c r="E96" s="1192"/>
      <c r="F96" s="1192"/>
      <c r="G96" s="259"/>
      <c r="H96" s="260"/>
      <c r="I96" s="261"/>
      <c r="J96" s="262"/>
      <c r="K96" s="2"/>
      <c r="L96" s="263"/>
      <c r="M96" s="260"/>
      <c r="N96" s="264"/>
      <c r="O96" s="2"/>
      <c r="P96" s="265"/>
      <c r="Q96" s="261"/>
      <c r="R96" s="261"/>
      <c r="S96" s="261"/>
      <c r="T96" s="261"/>
      <c r="U96" s="266"/>
      <c r="V96" s="2"/>
      <c r="W96" s="263"/>
      <c r="X96" s="265"/>
      <c r="Y96" s="266"/>
      <c r="AB96" s="16"/>
    </row>
    <row r="97" spans="2:29" ht="60" customHeight="1" x14ac:dyDescent="0.25">
      <c r="B97" s="267">
        <f>B96+1</f>
        <v>701</v>
      </c>
      <c r="C97" s="1237" t="s">
        <v>161</v>
      </c>
      <c r="D97" s="1237"/>
      <c r="E97" s="1237"/>
      <c r="F97" s="1237"/>
      <c r="G97" s="163" t="s">
        <v>44</v>
      </c>
      <c r="H97" s="202">
        <v>9</v>
      </c>
      <c r="I97" s="257">
        <v>2098.7199999999998</v>
      </c>
      <c r="J97" s="38">
        <f>ROUND(H97*I97,2)</f>
        <v>18888.48</v>
      </c>
      <c r="K97" s="2"/>
      <c r="L97" s="269" t="e">
        <f>#REF!</f>
        <v>#REF!</v>
      </c>
      <c r="M97" s="270" t="e">
        <f>#REF!</f>
        <v>#REF!</v>
      </c>
      <c r="N97" s="271" t="e">
        <f>L97+M97</f>
        <v>#REF!</v>
      </c>
      <c r="O97" s="2"/>
      <c r="P97" s="52" t="e">
        <f>ROUND(L97*I97,2)</f>
        <v>#REF!</v>
      </c>
      <c r="Q97" s="144" t="e">
        <f t="shared" ref="Q97:Q107" si="50">ROUND(P97/J97,4)</f>
        <v>#REF!</v>
      </c>
      <c r="R97" s="55" t="e">
        <f>ROUND(M97*I97,2)</f>
        <v>#REF!</v>
      </c>
      <c r="S97" s="144" t="e">
        <f t="shared" ref="S97:S107" si="51">ROUND(R97/J97,4)</f>
        <v>#REF!</v>
      </c>
      <c r="T97" s="55" t="e">
        <f>ROUND(N97*I97,2)</f>
        <v>#REF!</v>
      </c>
      <c r="U97" s="272" t="e">
        <f>ROUND(T97/J97,4)</f>
        <v>#REF!</v>
      </c>
      <c r="V97" s="2"/>
      <c r="W97" s="314" t="e">
        <f>H97-N97</f>
        <v>#REF!</v>
      </c>
      <c r="X97" s="52" t="e">
        <f>ROUND(W97*I97,2)</f>
        <v>#REF!</v>
      </c>
      <c r="Y97" s="272" t="e">
        <f>ROUND(X97/J97,4)</f>
        <v>#REF!</v>
      </c>
      <c r="AB97" s="16" t="e">
        <f>T97+X97</f>
        <v>#REF!</v>
      </c>
      <c r="AC97" s="126">
        <v>0</v>
      </c>
    </row>
    <row r="98" spans="2:29" ht="60" customHeight="1" x14ac:dyDescent="0.25">
      <c r="B98" s="128">
        <f t="shared" ref="B98:B107" si="52">B97+1</f>
        <v>702</v>
      </c>
      <c r="C98" s="1232" t="s">
        <v>162</v>
      </c>
      <c r="D98" s="1232"/>
      <c r="E98" s="1232"/>
      <c r="F98" s="1232"/>
      <c r="G98" s="161" t="s">
        <v>44</v>
      </c>
      <c r="H98" s="199">
        <v>5</v>
      </c>
      <c r="I98" s="254">
        <v>2098.7199999999998</v>
      </c>
      <c r="J98" s="43">
        <f t="shared" ref="J98:J107" si="53">ROUND(H98*I98,2)</f>
        <v>10493.6</v>
      </c>
      <c r="K98" s="2"/>
      <c r="L98" s="26" t="e">
        <f>#REF!</f>
        <v>#REF!</v>
      </c>
      <c r="M98" s="12" t="e">
        <f>#REF!</f>
        <v>#REF!</v>
      </c>
      <c r="N98" s="27" t="e">
        <f t="shared" ref="N98:N107" si="54">L98+M98</f>
        <v>#REF!</v>
      </c>
      <c r="O98" s="2"/>
      <c r="P98" s="47" t="e">
        <f t="shared" ref="P98:P107" si="55">ROUND(L98*I98,2)</f>
        <v>#REF!</v>
      </c>
      <c r="Q98" s="144" t="e">
        <f t="shared" si="50"/>
        <v>#REF!</v>
      </c>
      <c r="R98" s="37" t="e">
        <f t="shared" ref="R98:R107" si="56">ROUND(M98*I98,2)</f>
        <v>#REF!</v>
      </c>
      <c r="S98" s="144" t="e">
        <f t="shared" si="51"/>
        <v>#REF!</v>
      </c>
      <c r="T98" s="37" t="e">
        <f t="shared" ref="T98:T107" si="57">ROUND(N98*I98,2)</f>
        <v>#REF!</v>
      </c>
      <c r="U98" s="48" t="e">
        <f t="shared" ref="U98:U107" si="58">ROUND(T98/J98,4)</f>
        <v>#REF!</v>
      </c>
      <c r="V98" s="2"/>
      <c r="W98" s="148" t="e">
        <f t="shared" ref="W98:W107" si="59">H98-N98</f>
        <v>#REF!</v>
      </c>
      <c r="X98" s="47" t="e">
        <f t="shared" ref="X98:X107" si="60">ROUND(W98*I98,2)</f>
        <v>#REF!</v>
      </c>
      <c r="Y98" s="48" t="e">
        <f t="shared" ref="Y98:Y107" si="61">ROUND(X98/J98,4)</f>
        <v>#REF!</v>
      </c>
      <c r="AB98" s="16"/>
    </row>
    <row r="99" spans="2:29" ht="60" customHeight="1" x14ac:dyDescent="0.25">
      <c r="B99" s="128">
        <f t="shared" si="52"/>
        <v>703</v>
      </c>
      <c r="C99" s="1232" t="s">
        <v>163</v>
      </c>
      <c r="D99" s="1232"/>
      <c r="E99" s="1232"/>
      <c r="F99" s="1232"/>
      <c r="G99" s="161" t="s">
        <v>44</v>
      </c>
      <c r="H99" s="199">
        <v>1</v>
      </c>
      <c r="I99" s="254">
        <v>2098.7199999999998</v>
      </c>
      <c r="J99" s="43">
        <f t="shared" si="53"/>
        <v>2098.7199999999998</v>
      </c>
      <c r="K99" s="2"/>
      <c r="L99" s="26" t="e">
        <f>#REF!</f>
        <v>#REF!</v>
      </c>
      <c r="M99" s="12" t="e">
        <f>#REF!</f>
        <v>#REF!</v>
      </c>
      <c r="N99" s="27" t="e">
        <f t="shared" si="54"/>
        <v>#REF!</v>
      </c>
      <c r="O99" s="2"/>
      <c r="P99" s="47" t="e">
        <f t="shared" si="55"/>
        <v>#REF!</v>
      </c>
      <c r="Q99" s="144" t="e">
        <f t="shared" si="50"/>
        <v>#REF!</v>
      </c>
      <c r="R99" s="37" t="e">
        <f t="shared" si="56"/>
        <v>#REF!</v>
      </c>
      <c r="S99" s="144" t="e">
        <f t="shared" si="51"/>
        <v>#REF!</v>
      </c>
      <c r="T99" s="37" t="e">
        <f t="shared" si="57"/>
        <v>#REF!</v>
      </c>
      <c r="U99" s="48" t="e">
        <f t="shared" si="58"/>
        <v>#REF!</v>
      </c>
      <c r="V99" s="2"/>
      <c r="W99" s="148" t="e">
        <f t="shared" si="59"/>
        <v>#REF!</v>
      </c>
      <c r="X99" s="47" t="e">
        <f t="shared" si="60"/>
        <v>#REF!</v>
      </c>
      <c r="Y99" s="48" t="e">
        <f t="shared" si="61"/>
        <v>#REF!</v>
      </c>
      <c r="AB99" s="16"/>
    </row>
    <row r="100" spans="2:29" ht="60" customHeight="1" x14ac:dyDescent="0.25">
      <c r="B100" s="128">
        <f t="shared" si="52"/>
        <v>704</v>
      </c>
      <c r="C100" s="1232" t="s">
        <v>164</v>
      </c>
      <c r="D100" s="1232"/>
      <c r="E100" s="1232"/>
      <c r="F100" s="1232"/>
      <c r="G100" s="161" t="s">
        <v>44</v>
      </c>
      <c r="H100" s="199">
        <v>1</v>
      </c>
      <c r="I100" s="254">
        <v>1932.98</v>
      </c>
      <c r="J100" s="43">
        <f t="shared" si="53"/>
        <v>1932.98</v>
      </c>
      <c r="K100" s="2"/>
      <c r="L100" s="26" t="e">
        <f>#REF!</f>
        <v>#REF!</v>
      </c>
      <c r="M100" s="12" t="e">
        <f>#REF!</f>
        <v>#REF!</v>
      </c>
      <c r="N100" s="27" t="e">
        <f t="shared" si="54"/>
        <v>#REF!</v>
      </c>
      <c r="O100" s="2"/>
      <c r="P100" s="47" t="e">
        <f t="shared" si="55"/>
        <v>#REF!</v>
      </c>
      <c r="Q100" s="144" t="e">
        <f t="shared" si="50"/>
        <v>#REF!</v>
      </c>
      <c r="R100" s="37" t="e">
        <f t="shared" si="56"/>
        <v>#REF!</v>
      </c>
      <c r="S100" s="144" t="e">
        <f t="shared" si="51"/>
        <v>#REF!</v>
      </c>
      <c r="T100" s="37" t="e">
        <f t="shared" si="57"/>
        <v>#REF!</v>
      </c>
      <c r="U100" s="48" t="e">
        <f t="shared" si="58"/>
        <v>#REF!</v>
      </c>
      <c r="V100" s="2"/>
      <c r="W100" s="148" t="e">
        <f t="shared" si="59"/>
        <v>#REF!</v>
      </c>
      <c r="X100" s="47" t="e">
        <f t="shared" si="60"/>
        <v>#REF!</v>
      </c>
      <c r="Y100" s="48" t="e">
        <f t="shared" si="61"/>
        <v>#REF!</v>
      </c>
      <c r="AB100" s="16"/>
    </row>
    <row r="101" spans="2:29" ht="75" customHeight="1" x14ac:dyDescent="0.25">
      <c r="B101" s="128">
        <f t="shared" si="52"/>
        <v>705</v>
      </c>
      <c r="C101" s="1232" t="s">
        <v>165</v>
      </c>
      <c r="D101" s="1232"/>
      <c r="E101" s="1232"/>
      <c r="F101" s="1232"/>
      <c r="G101" s="161" t="s">
        <v>44</v>
      </c>
      <c r="H101" s="199">
        <v>3</v>
      </c>
      <c r="I101" s="254">
        <v>2068.69</v>
      </c>
      <c r="J101" s="43">
        <f t="shared" si="53"/>
        <v>6206.07</v>
      </c>
      <c r="K101" s="2"/>
      <c r="L101" s="26" t="e">
        <f>#REF!</f>
        <v>#REF!</v>
      </c>
      <c r="M101" s="12" t="e">
        <f>#REF!</f>
        <v>#REF!</v>
      </c>
      <c r="N101" s="27" t="e">
        <f t="shared" si="54"/>
        <v>#REF!</v>
      </c>
      <c r="O101" s="2"/>
      <c r="P101" s="47" t="e">
        <f t="shared" si="55"/>
        <v>#REF!</v>
      </c>
      <c r="Q101" s="144" t="e">
        <f t="shared" si="50"/>
        <v>#REF!</v>
      </c>
      <c r="R101" s="37" t="e">
        <f t="shared" si="56"/>
        <v>#REF!</v>
      </c>
      <c r="S101" s="144" t="e">
        <f t="shared" si="51"/>
        <v>#REF!</v>
      </c>
      <c r="T101" s="37" t="e">
        <f t="shared" si="57"/>
        <v>#REF!</v>
      </c>
      <c r="U101" s="48" t="e">
        <f t="shared" si="58"/>
        <v>#REF!</v>
      </c>
      <c r="V101" s="2"/>
      <c r="W101" s="148" t="e">
        <f t="shared" si="59"/>
        <v>#REF!</v>
      </c>
      <c r="X101" s="47" t="e">
        <f t="shared" si="60"/>
        <v>#REF!</v>
      </c>
      <c r="Y101" s="48" t="e">
        <f t="shared" si="61"/>
        <v>#REF!</v>
      </c>
      <c r="AB101" s="16"/>
    </row>
    <row r="102" spans="2:29" ht="60" customHeight="1" x14ac:dyDescent="0.25">
      <c r="B102" s="128">
        <f t="shared" si="52"/>
        <v>706</v>
      </c>
      <c r="C102" s="1232" t="s">
        <v>166</v>
      </c>
      <c r="D102" s="1232"/>
      <c r="E102" s="1232"/>
      <c r="F102" s="1232"/>
      <c r="G102" s="161" t="s">
        <v>44</v>
      </c>
      <c r="H102" s="200">
        <v>3</v>
      </c>
      <c r="I102" s="256">
        <v>1885.43</v>
      </c>
      <c r="J102" s="43">
        <f t="shared" si="53"/>
        <v>5656.29</v>
      </c>
      <c r="K102" s="2"/>
      <c r="L102" s="26" t="e">
        <f>#REF!</f>
        <v>#REF!</v>
      </c>
      <c r="M102" s="12" t="e">
        <f>#REF!</f>
        <v>#REF!</v>
      </c>
      <c r="N102" s="27" t="e">
        <f t="shared" si="54"/>
        <v>#REF!</v>
      </c>
      <c r="O102" s="2"/>
      <c r="P102" s="47" t="e">
        <f t="shared" si="55"/>
        <v>#REF!</v>
      </c>
      <c r="Q102" s="144" t="e">
        <f t="shared" si="50"/>
        <v>#REF!</v>
      </c>
      <c r="R102" s="37" t="e">
        <f t="shared" si="56"/>
        <v>#REF!</v>
      </c>
      <c r="S102" s="144" t="e">
        <f t="shared" si="51"/>
        <v>#REF!</v>
      </c>
      <c r="T102" s="37" t="e">
        <f t="shared" si="57"/>
        <v>#REF!</v>
      </c>
      <c r="U102" s="48" t="e">
        <f t="shared" si="58"/>
        <v>#REF!</v>
      </c>
      <c r="V102" s="2"/>
      <c r="W102" s="148" t="e">
        <f t="shared" si="59"/>
        <v>#REF!</v>
      </c>
      <c r="X102" s="47" t="e">
        <f t="shared" si="60"/>
        <v>#REF!</v>
      </c>
      <c r="Y102" s="48" t="e">
        <f t="shared" si="61"/>
        <v>#REF!</v>
      </c>
      <c r="AB102" s="16"/>
    </row>
    <row r="103" spans="2:29" ht="60" customHeight="1" x14ac:dyDescent="0.25">
      <c r="B103" s="128">
        <f t="shared" si="52"/>
        <v>707</v>
      </c>
      <c r="C103" s="1232" t="s">
        <v>167</v>
      </c>
      <c r="D103" s="1232"/>
      <c r="E103" s="1232"/>
      <c r="F103" s="1232"/>
      <c r="G103" s="161" t="s">
        <v>44</v>
      </c>
      <c r="H103" s="199">
        <v>6</v>
      </c>
      <c r="I103" s="254">
        <v>1836.43</v>
      </c>
      <c r="J103" s="43">
        <f t="shared" si="53"/>
        <v>11018.58</v>
      </c>
      <c r="K103" s="2"/>
      <c r="L103" s="26" t="e">
        <f>#REF!</f>
        <v>#REF!</v>
      </c>
      <c r="M103" s="12" t="e">
        <f>#REF!</f>
        <v>#REF!</v>
      </c>
      <c r="N103" s="27" t="e">
        <f t="shared" si="54"/>
        <v>#REF!</v>
      </c>
      <c r="O103" s="2"/>
      <c r="P103" s="47" t="e">
        <f t="shared" si="55"/>
        <v>#REF!</v>
      </c>
      <c r="Q103" s="144" t="e">
        <f t="shared" si="50"/>
        <v>#REF!</v>
      </c>
      <c r="R103" s="37" t="e">
        <f t="shared" si="56"/>
        <v>#REF!</v>
      </c>
      <c r="S103" s="144" t="e">
        <f t="shared" si="51"/>
        <v>#REF!</v>
      </c>
      <c r="T103" s="37" t="e">
        <f t="shared" si="57"/>
        <v>#REF!</v>
      </c>
      <c r="U103" s="48" t="e">
        <f t="shared" si="58"/>
        <v>#REF!</v>
      </c>
      <c r="V103" s="2"/>
      <c r="W103" s="148" t="e">
        <f t="shared" si="59"/>
        <v>#REF!</v>
      </c>
      <c r="X103" s="47" t="e">
        <f t="shared" si="60"/>
        <v>#REF!</v>
      </c>
      <c r="Y103" s="48" t="e">
        <f t="shared" si="61"/>
        <v>#REF!</v>
      </c>
      <c r="AB103" s="16"/>
    </row>
    <row r="104" spans="2:29" ht="60" customHeight="1" x14ac:dyDescent="0.25">
      <c r="B104" s="128">
        <f t="shared" si="52"/>
        <v>708</v>
      </c>
      <c r="C104" s="1232" t="s">
        <v>168</v>
      </c>
      <c r="D104" s="1232"/>
      <c r="E104" s="1232"/>
      <c r="F104" s="1232"/>
      <c r="G104" s="161" t="s">
        <v>44</v>
      </c>
      <c r="H104" s="199">
        <v>1</v>
      </c>
      <c r="I104" s="254">
        <v>1868.12</v>
      </c>
      <c r="J104" s="43">
        <f t="shared" si="53"/>
        <v>1868.12</v>
      </c>
      <c r="K104" s="2"/>
      <c r="L104" s="26" t="e">
        <f>#REF!</f>
        <v>#REF!</v>
      </c>
      <c r="M104" s="12" t="e">
        <f>#REF!</f>
        <v>#REF!</v>
      </c>
      <c r="N104" s="27" t="e">
        <f t="shared" si="54"/>
        <v>#REF!</v>
      </c>
      <c r="O104" s="2"/>
      <c r="P104" s="47" t="e">
        <f t="shared" si="55"/>
        <v>#REF!</v>
      </c>
      <c r="Q104" s="144" t="e">
        <f t="shared" si="50"/>
        <v>#REF!</v>
      </c>
      <c r="R104" s="37" t="e">
        <f t="shared" si="56"/>
        <v>#REF!</v>
      </c>
      <c r="S104" s="144" t="e">
        <f t="shared" si="51"/>
        <v>#REF!</v>
      </c>
      <c r="T104" s="37" t="e">
        <f t="shared" si="57"/>
        <v>#REF!</v>
      </c>
      <c r="U104" s="48" t="e">
        <f t="shared" si="58"/>
        <v>#REF!</v>
      </c>
      <c r="V104" s="2"/>
      <c r="W104" s="148" t="e">
        <f t="shared" si="59"/>
        <v>#REF!</v>
      </c>
      <c r="X104" s="47" t="e">
        <f t="shared" si="60"/>
        <v>#REF!</v>
      </c>
      <c r="Y104" s="48" t="e">
        <f t="shared" si="61"/>
        <v>#REF!</v>
      </c>
      <c r="AB104" s="16"/>
    </row>
    <row r="105" spans="2:29" ht="60" customHeight="1" x14ac:dyDescent="0.25">
      <c r="B105" s="128">
        <f t="shared" si="52"/>
        <v>709</v>
      </c>
      <c r="C105" s="1232" t="s">
        <v>169</v>
      </c>
      <c r="D105" s="1232"/>
      <c r="E105" s="1232"/>
      <c r="F105" s="1232"/>
      <c r="G105" s="161" t="s">
        <v>44</v>
      </c>
      <c r="H105" s="199">
        <v>1</v>
      </c>
      <c r="I105" s="254">
        <v>1910.73</v>
      </c>
      <c r="J105" s="43">
        <f t="shared" si="53"/>
        <v>1910.73</v>
      </c>
      <c r="K105" s="2"/>
      <c r="L105" s="26" t="e">
        <f>#REF!</f>
        <v>#REF!</v>
      </c>
      <c r="M105" s="12" t="e">
        <f>#REF!</f>
        <v>#REF!</v>
      </c>
      <c r="N105" s="27" t="e">
        <f t="shared" si="54"/>
        <v>#REF!</v>
      </c>
      <c r="O105" s="2"/>
      <c r="P105" s="47" t="e">
        <f t="shared" si="55"/>
        <v>#REF!</v>
      </c>
      <c r="Q105" s="144" t="e">
        <f t="shared" si="50"/>
        <v>#REF!</v>
      </c>
      <c r="R105" s="37" t="e">
        <f t="shared" si="56"/>
        <v>#REF!</v>
      </c>
      <c r="S105" s="144" t="e">
        <f t="shared" si="51"/>
        <v>#REF!</v>
      </c>
      <c r="T105" s="37" t="e">
        <f t="shared" si="57"/>
        <v>#REF!</v>
      </c>
      <c r="U105" s="48" t="e">
        <f t="shared" si="58"/>
        <v>#REF!</v>
      </c>
      <c r="V105" s="2"/>
      <c r="W105" s="148" t="e">
        <f t="shared" si="59"/>
        <v>#REF!</v>
      </c>
      <c r="X105" s="47" t="e">
        <f t="shared" si="60"/>
        <v>#REF!</v>
      </c>
      <c r="Y105" s="48" t="e">
        <f t="shared" si="61"/>
        <v>#REF!</v>
      </c>
      <c r="AB105" s="16"/>
    </row>
    <row r="106" spans="2:29" ht="60" customHeight="1" x14ac:dyDescent="0.25">
      <c r="B106" s="128">
        <f t="shared" si="52"/>
        <v>710</v>
      </c>
      <c r="C106" s="1232" t="s">
        <v>170</v>
      </c>
      <c r="D106" s="1232"/>
      <c r="E106" s="1232"/>
      <c r="F106" s="1232"/>
      <c r="G106" s="161" t="s">
        <v>44</v>
      </c>
      <c r="H106" s="200">
        <v>1</v>
      </c>
      <c r="I106" s="256">
        <v>7298.65</v>
      </c>
      <c r="J106" s="43">
        <f t="shared" si="53"/>
        <v>7298.65</v>
      </c>
      <c r="K106" s="2"/>
      <c r="L106" s="26" t="e">
        <f>#REF!</f>
        <v>#REF!</v>
      </c>
      <c r="M106" s="12" t="e">
        <f>#REF!</f>
        <v>#REF!</v>
      </c>
      <c r="N106" s="27" t="e">
        <f t="shared" si="54"/>
        <v>#REF!</v>
      </c>
      <c r="O106" s="2"/>
      <c r="P106" s="47" t="e">
        <f t="shared" si="55"/>
        <v>#REF!</v>
      </c>
      <c r="Q106" s="144" t="e">
        <f t="shared" si="50"/>
        <v>#REF!</v>
      </c>
      <c r="R106" s="37" t="e">
        <f t="shared" si="56"/>
        <v>#REF!</v>
      </c>
      <c r="S106" s="144" t="e">
        <f t="shared" si="51"/>
        <v>#REF!</v>
      </c>
      <c r="T106" s="37" t="e">
        <f t="shared" si="57"/>
        <v>#REF!</v>
      </c>
      <c r="U106" s="48" t="e">
        <f t="shared" si="58"/>
        <v>#REF!</v>
      </c>
      <c r="V106" s="2"/>
      <c r="W106" s="148" t="e">
        <f t="shared" si="59"/>
        <v>#REF!</v>
      </c>
      <c r="X106" s="47" t="e">
        <f t="shared" si="60"/>
        <v>#REF!</v>
      </c>
      <c r="Y106" s="48" t="e">
        <f t="shared" si="61"/>
        <v>#REF!</v>
      </c>
      <c r="AB106" s="16"/>
    </row>
    <row r="107" spans="2:29" ht="60" customHeight="1" thickBot="1" x14ac:dyDescent="0.3">
      <c r="B107" s="129">
        <f t="shared" si="52"/>
        <v>711</v>
      </c>
      <c r="C107" s="1207" t="s">
        <v>171</v>
      </c>
      <c r="D107" s="1207"/>
      <c r="E107" s="1207"/>
      <c r="F107" s="1207"/>
      <c r="G107" s="162" t="s">
        <v>44</v>
      </c>
      <c r="H107" s="201">
        <v>1</v>
      </c>
      <c r="I107" s="255">
        <v>2025.39</v>
      </c>
      <c r="J107" s="62">
        <f t="shared" si="53"/>
        <v>2025.39</v>
      </c>
      <c r="K107" s="2"/>
      <c r="L107" s="28" t="e">
        <f>#REF!</f>
        <v>#REF!</v>
      </c>
      <c r="M107" s="13" t="e">
        <f>#REF!</f>
        <v>#REF!</v>
      </c>
      <c r="N107" s="29" t="e">
        <f t="shared" si="54"/>
        <v>#REF!</v>
      </c>
      <c r="O107" s="2"/>
      <c r="P107" s="53" t="e">
        <f t="shared" si="55"/>
        <v>#REF!</v>
      </c>
      <c r="Q107" s="144" t="e">
        <f t="shared" si="50"/>
        <v>#REF!</v>
      </c>
      <c r="R107" s="66" t="e">
        <f t="shared" si="56"/>
        <v>#REF!</v>
      </c>
      <c r="S107" s="144" t="e">
        <f t="shared" si="51"/>
        <v>#REF!</v>
      </c>
      <c r="T107" s="66" t="e">
        <f t="shared" si="57"/>
        <v>#REF!</v>
      </c>
      <c r="U107" s="50" t="e">
        <f t="shared" si="58"/>
        <v>#REF!</v>
      </c>
      <c r="V107" s="2"/>
      <c r="W107" s="149" t="e">
        <f t="shared" si="59"/>
        <v>#REF!</v>
      </c>
      <c r="X107" s="53" t="e">
        <f t="shared" si="60"/>
        <v>#REF!</v>
      </c>
      <c r="Y107" s="50" t="e">
        <f t="shared" si="61"/>
        <v>#REF!</v>
      </c>
      <c r="AB107" s="16"/>
    </row>
    <row r="108" spans="2:29" ht="15.75" thickBot="1" x14ac:dyDescent="0.3">
      <c r="B108" s="258">
        <v>800</v>
      </c>
      <c r="C108" s="1191" t="s">
        <v>41</v>
      </c>
      <c r="D108" s="1192"/>
      <c r="E108" s="1192"/>
      <c r="F108" s="1192"/>
      <c r="G108" s="259"/>
      <c r="H108" s="260"/>
      <c r="I108" s="261"/>
      <c r="J108" s="262"/>
      <c r="K108" s="2"/>
      <c r="L108" s="263"/>
      <c r="M108" s="260"/>
      <c r="N108" s="264"/>
      <c r="O108" s="2"/>
      <c r="P108" s="265"/>
      <c r="Q108" s="261"/>
      <c r="R108" s="261"/>
      <c r="S108" s="261"/>
      <c r="T108" s="261"/>
      <c r="U108" s="266"/>
      <c r="V108" s="2"/>
      <c r="W108" s="263"/>
      <c r="X108" s="265"/>
      <c r="Y108" s="266"/>
      <c r="AB108" s="16"/>
    </row>
    <row r="109" spans="2:29" ht="15" customHeight="1" thickBot="1" x14ac:dyDescent="0.3">
      <c r="B109" s="279">
        <f>B108+1</f>
        <v>801</v>
      </c>
      <c r="C109" s="1193" t="s">
        <v>172</v>
      </c>
      <c r="D109" s="1193"/>
      <c r="E109" s="1193"/>
      <c r="F109" s="1193"/>
      <c r="G109" s="280" t="s">
        <v>42</v>
      </c>
      <c r="H109" s="281">
        <v>170.64</v>
      </c>
      <c r="I109" s="282">
        <v>707.77</v>
      </c>
      <c r="J109" s="283">
        <f>ROUND(H109*I109,2)</f>
        <v>120773.87</v>
      </c>
      <c r="K109" s="2"/>
      <c r="L109" s="284" t="e">
        <f>#REF!</f>
        <v>#REF!</v>
      </c>
      <c r="M109" s="281" t="e">
        <f>#REF!</f>
        <v>#REF!</v>
      </c>
      <c r="N109" s="285" t="e">
        <f>L109+M109</f>
        <v>#REF!</v>
      </c>
      <c r="O109" s="2"/>
      <c r="P109" s="286" t="e">
        <f>ROUND(L109*I109,2)</f>
        <v>#REF!</v>
      </c>
      <c r="Q109" s="144" t="e">
        <f t="shared" ref="Q109" si="62">ROUND(P109/J109,4)</f>
        <v>#REF!</v>
      </c>
      <c r="R109" s="282" t="e">
        <f>ROUND(M109*I109,2)</f>
        <v>#REF!</v>
      </c>
      <c r="S109" s="144" t="e">
        <f t="shared" ref="S109" si="63">ROUND(R109/J109,4)</f>
        <v>#REF!</v>
      </c>
      <c r="T109" s="282" t="e">
        <f>ROUND(N109*I109,2)</f>
        <v>#REF!</v>
      </c>
      <c r="U109" s="154" t="e">
        <f>ROUND(T109/J109,4)</f>
        <v>#REF!</v>
      </c>
      <c r="V109" s="2"/>
      <c r="W109" s="320" t="e">
        <f>H109-N109</f>
        <v>#REF!</v>
      </c>
      <c r="X109" s="286" t="e">
        <f>ROUND(W109*I109,2)</f>
        <v>#REF!</v>
      </c>
      <c r="Y109" s="154" t="e">
        <f>ROUND(X109/J109,4)</f>
        <v>#REF!</v>
      </c>
      <c r="AB109" s="16" t="e">
        <f>T109+X109</f>
        <v>#REF!</v>
      </c>
      <c r="AC109" s="126">
        <v>0</v>
      </c>
    </row>
    <row r="110" spans="2:29" ht="14.25" customHeight="1" x14ac:dyDescent="0.25">
      <c r="B110" s="127">
        <v>900</v>
      </c>
      <c r="C110" s="1477" t="s">
        <v>173</v>
      </c>
      <c r="D110" s="1478"/>
      <c r="E110" s="1478"/>
      <c r="F110" s="1478"/>
      <c r="G110" s="14"/>
      <c r="H110" s="15"/>
      <c r="I110" s="39"/>
      <c r="J110" s="40"/>
      <c r="K110" s="2"/>
      <c r="L110" s="23"/>
      <c r="M110" s="15"/>
      <c r="N110" s="24"/>
      <c r="O110" s="2"/>
      <c r="P110" s="41"/>
      <c r="Q110" s="39"/>
      <c r="R110" s="39"/>
      <c r="S110" s="39"/>
      <c r="T110" s="39"/>
      <c r="U110" s="42"/>
      <c r="V110" s="2"/>
      <c r="W110" s="23"/>
      <c r="X110" s="41"/>
      <c r="Y110" s="42"/>
      <c r="AB110" s="16"/>
    </row>
    <row r="111" spans="2:29" ht="14.25" customHeight="1" thickBot="1" x14ac:dyDescent="0.3">
      <c r="B111" s="287">
        <v>901</v>
      </c>
      <c r="C111" s="1194" t="s">
        <v>174</v>
      </c>
      <c r="D111" s="1195"/>
      <c r="E111" s="1195"/>
      <c r="F111" s="1195"/>
      <c r="G111" s="288"/>
      <c r="H111" s="289"/>
      <c r="I111" s="290"/>
      <c r="J111" s="291"/>
      <c r="K111" s="2"/>
      <c r="L111" s="292"/>
      <c r="M111" s="293"/>
      <c r="N111" s="294"/>
      <c r="O111" s="2"/>
      <c r="P111" s="295"/>
      <c r="Q111" s="296"/>
      <c r="R111" s="296"/>
      <c r="S111" s="296"/>
      <c r="T111" s="296"/>
      <c r="U111" s="297"/>
      <c r="V111" s="2"/>
      <c r="W111" s="292"/>
      <c r="X111" s="295"/>
      <c r="Y111" s="297"/>
      <c r="AB111" s="16"/>
    </row>
    <row r="112" spans="2:29" ht="15" customHeight="1" x14ac:dyDescent="0.25">
      <c r="B112" s="298">
        <f>B111+0.1</f>
        <v>901.1</v>
      </c>
      <c r="C112" s="1237" t="s">
        <v>175</v>
      </c>
      <c r="D112" s="1237"/>
      <c r="E112" s="1237"/>
      <c r="F112" s="1237"/>
      <c r="G112" s="204" t="s">
        <v>43</v>
      </c>
      <c r="H112" s="208">
        <v>4.5</v>
      </c>
      <c r="I112" s="257">
        <v>258.26</v>
      </c>
      <c r="J112" s="38">
        <f>ROUND(H112*I112,2)</f>
        <v>1162.17</v>
      </c>
      <c r="K112" s="2"/>
      <c r="L112" s="269" t="e">
        <f>#REF!</f>
        <v>#REF!</v>
      </c>
      <c r="M112" s="270" t="e">
        <f>#REF!</f>
        <v>#REF!</v>
      </c>
      <c r="N112" s="300" t="e">
        <f>L112+M112</f>
        <v>#REF!</v>
      </c>
      <c r="O112" s="2"/>
      <c r="P112" s="52" t="e">
        <f>ROUND(L112*I112,2)</f>
        <v>#REF!</v>
      </c>
      <c r="Q112" s="144" t="e">
        <f t="shared" ref="Q112:Q119" si="64">ROUND(P112/J112,4)</f>
        <v>#REF!</v>
      </c>
      <c r="R112" s="55" t="e">
        <f>ROUND(M112*I112,2)</f>
        <v>#REF!</v>
      </c>
      <c r="S112" s="144" t="e">
        <f t="shared" ref="S112:S119" si="65">ROUND(R112/J112,4)</f>
        <v>#REF!</v>
      </c>
      <c r="T112" s="55" t="e">
        <f>ROUND(N112*I112,2)</f>
        <v>#REF!</v>
      </c>
      <c r="U112" s="272" t="e">
        <f>ROUND(T112/J112,4)</f>
        <v>#REF!</v>
      </c>
      <c r="V112" s="2"/>
      <c r="W112" s="314" t="e">
        <f>H112-N112</f>
        <v>#REF!</v>
      </c>
      <c r="X112" s="52" t="e">
        <f>ROUND(W112*I112,2)</f>
        <v>#REF!</v>
      </c>
      <c r="Y112" s="272" t="e">
        <f>ROUND(X112/J112,4)</f>
        <v>#REF!</v>
      </c>
      <c r="AB112" s="16"/>
    </row>
    <row r="113" spans="2:28" ht="15" customHeight="1" x14ac:dyDescent="0.25">
      <c r="B113" s="165">
        <f t="shared" ref="B113:B119" si="66">B112+0.1</f>
        <v>901.2</v>
      </c>
      <c r="C113" s="1232" t="s">
        <v>176</v>
      </c>
      <c r="D113" s="1232"/>
      <c r="E113" s="1232"/>
      <c r="F113" s="1232"/>
      <c r="G113" s="203" t="s">
        <v>43</v>
      </c>
      <c r="H113" s="206">
        <v>9.4600000000000009</v>
      </c>
      <c r="I113" s="254">
        <v>452.45</v>
      </c>
      <c r="J113" s="43">
        <f t="shared" ref="J113:J176" si="67">ROUND(H113*I113,2)</f>
        <v>4280.18</v>
      </c>
      <c r="K113" s="2"/>
      <c r="L113" s="26" t="e">
        <f>#REF!</f>
        <v>#REF!</v>
      </c>
      <c r="M113" s="12" t="e">
        <f>#REF!</f>
        <v>#REF!</v>
      </c>
      <c r="N113" s="68" t="e">
        <f t="shared" ref="N113:N176" si="68">L113+M113</f>
        <v>#REF!</v>
      </c>
      <c r="O113" s="2"/>
      <c r="P113" s="47" t="e">
        <f t="shared" ref="P113:P119" si="69">ROUND(L113*I113,2)</f>
        <v>#REF!</v>
      </c>
      <c r="Q113" s="144" t="e">
        <f t="shared" si="64"/>
        <v>#REF!</v>
      </c>
      <c r="R113" s="37" t="e">
        <f t="shared" ref="R113:R119" si="70">ROUND(M113*I113,2)</f>
        <v>#REF!</v>
      </c>
      <c r="S113" s="144" t="e">
        <f t="shared" si="65"/>
        <v>#REF!</v>
      </c>
      <c r="T113" s="37" t="e">
        <f t="shared" ref="T113:T119" si="71">ROUND(N113*I113,2)</f>
        <v>#REF!</v>
      </c>
      <c r="U113" s="48" t="e">
        <f t="shared" ref="U113:U119" si="72">ROUND(T113/J113,4)</f>
        <v>#REF!</v>
      </c>
      <c r="V113" s="2"/>
      <c r="W113" s="148" t="e">
        <f t="shared" ref="W113:W119" si="73">H113-N113</f>
        <v>#REF!</v>
      </c>
      <c r="X113" s="47" t="e">
        <f t="shared" ref="X113:X119" si="74">ROUND(W113*I113,2)</f>
        <v>#REF!</v>
      </c>
      <c r="Y113" s="48" t="e">
        <f t="shared" ref="Y113:Y119" si="75">ROUND(X113/J113,4)</f>
        <v>#REF!</v>
      </c>
      <c r="AB113" s="16"/>
    </row>
    <row r="114" spans="2:28" ht="15" customHeight="1" x14ac:dyDescent="0.25">
      <c r="B114" s="165">
        <f t="shared" si="66"/>
        <v>901.30000000000007</v>
      </c>
      <c r="C114" s="1232" t="s">
        <v>177</v>
      </c>
      <c r="D114" s="1232"/>
      <c r="E114" s="1232"/>
      <c r="F114" s="1232"/>
      <c r="G114" s="203" t="s">
        <v>43</v>
      </c>
      <c r="H114" s="207">
        <v>64</v>
      </c>
      <c r="I114" s="254">
        <v>115.39</v>
      </c>
      <c r="J114" s="43">
        <f t="shared" si="67"/>
        <v>7384.96</v>
      </c>
      <c r="K114" s="2"/>
      <c r="L114" s="26" t="e">
        <f>#REF!</f>
        <v>#REF!</v>
      </c>
      <c r="M114" s="12" t="e">
        <f>#REF!</f>
        <v>#REF!</v>
      </c>
      <c r="N114" s="68" t="e">
        <f t="shared" si="68"/>
        <v>#REF!</v>
      </c>
      <c r="O114" s="2"/>
      <c r="P114" s="47" t="e">
        <f t="shared" si="69"/>
        <v>#REF!</v>
      </c>
      <c r="Q114" s="144" t="e">
        <f t="shared" si="64"/>
        <v>#REF!</v>
      </c>
      <c r="R114" s="37" t="e">
        <f t="shared" si="70"/>
        <v>#REF!</v>
      </c>
      <c r="S114" s="144" t="e">
        <f t="shared" si="65"/>
        <v>#REF!</v>
      </c>
      <c r="T114" s="37" t="e">
        <f t="shared" si="71"/>
        <v>#REF!</v>
      </c>
      <c r="U114" s="48" t="e">
        <f t="shared" si="72"/>
        <v>#REF!</v>
      </c>
      <c r="V114" s="2"/>
      <c r="W114" s="148" t="e">
        <f t="shared" si="73"/>
        <v>#REF!</v>
      </c>
      <c r="X114" s="47" t="e">
        <f t="shared" si="74"/>
        <v>#REF!</v>
      </c>
      <c r="Y114" s="48" t="e">
        <f t="shared" si="75"/>
        <v>#REF!</v>
      </c>
      <c r="AB114" s="16"/>
    </row>
    <row r="115" spans="2:28" ht="15" customHeight="1" x14ac:dyDescent="0.25">
      <c r="B115" s="165">
        <f t="shared" si="66"/>
        <v>901.40000000000009</v>
      </c>
      <c r="C115" s="1232" t="s">
        <v>178</v>
      </c>
      <c r="D115" s="1232"/>
      <c r="E115" s="1232"/>
      <c r="F115" s="1232"/>
      <c r="G115" s="203" t="s">
        <v>43</v>
      </c>
      <c r="H115" s="207">
        <v>29</v>
      </c>
      <c r="I115" s="254">
        <v>60.46</v>
      </c>
      <c r="J115" s="43">
        <f t="shared" si="67"/>
        <v>1753.34</v>
      </c>
      <c r="K115" s="2"/>
      <c r="L115" s="26" t="e">
        <f>#REF!</f>
        <v>#REF!</v>
      </c>
      <c r="M115" s="12" t="e">
        <f>#REF!</f>
        <v>#REF!</v>
      </c>
      <c r="N115" s="68" t="e">
        <f t="shared" si="68"/>
        <v>#REF!</v>
      </c>
      <c r="O115" s="2"/>
      <c r="P115" s="47" t="e">
        <f t="shared" si="69"/>
        <v>#REF!</v>
      </c>
      <c r="Q115" s="144" t="e">
        <f t="shared" si="64"/>
        <v>#REF!</v>
      </c>
      <c r="R115" s="37" t="e">
        <f t="shared" si="70"/>
        <v>#REF!</v>
      </c>
      <c r="S115" s="144" t="e">
        <f t="shared" si="65"/>
        <v>#REF!</v>
      </c>
      <c r="T115" s="37" t="e">
        <f t="shared" si="71"/>
        <v>#REF!</v>
      </c>
      <c r="U115" s="48" t="e">
        <f t="shared" si="72"/>
        <v>#REF!</v>
      </c>
      <c r="V115" s="2"/>
      <c r="W115" s="148" t="e">
        <f t="shared" si="73"/>
        <v>#REF!</v>
      </c>
      <c r="X115" s="47" t="e">
        <f t="shared" si="74"/>
        <v>#REF!</v>
      </c>
      <c r="Y115" s="48" t="e">
        <f t="shared" si="75"/>
        <v>#REF!</v>
      </c>
      <c r="AB115" s="16"/>
    </row>
    <row r="116" spans="2:28" ht="15" customHeight="1" x14ac:dyDescent="0.25">
      <c r="B116" s="165">
        <f t="shared" si="66"/>
        <v>901.50000000000011</v>
      </c>
      <c r="C116" s="1232" t="s">
        <v>179</v>
      </c>
      <c r="D116" s="1232"/>
      <c r="E116" s="1232"/>
      <c r="F116" s="1232"/>
      <c r="G116" s="203" t="s">
        <v>44</v>
      </c>
      <c r="H116" s="207">
        <v>8</v>
      </c>
      <c r="I116" s="254">
        <v>239.2</v>
      </c>
      <c r="J116" s="43">
        <f t="shared" si="67"/>
        <v>1913.6</v>
      </c>
      <c r="K116" s="2"/>
      <c r="L116" s="26" t="e">
        <f>#REF!</f>
        <v>#REF!</v>
      </c>
      <c r="M116" s="12" t="e">
        <f>#REF!</f>
        <v>#REF!</v>
      </c>
      <c r="N116" s="68" t="e">
        <f t="shared" si="68"/>
        <v>#REF!</v>
      </c>
      <c r="O116" s="2"/>
      <c r="P116" s="47" t="e">
        <f t="shared" si="69"/>
        <v>#REF!</v>
      </c>
      <c r="Q116" s="144" t="e">
        <f t="shared" si="64"/>
        <v>#REF!</v>
      </c>
      <c r="R116" s="37" t="e">
        <f t="shared" si="70"/>
        <v>#REF!</v>
      </c>
      <c r="S116" s="144" t="e">
        <f t="shared" si="65"/>
        <v>#REF!</v>
      </c>
      <c r="T116" s="37" t="e">
        <f t="shared" si="71"/>
        <v>#REF!</v>
      </c>
      <c r="U116" s="48" t="e">
        <f t="shared" si="72"/>
        <v>#REF!</v>
      </c>
      <c r="V116" s="2"/>
      <c r="W116" s="148" t="e">
        <f t="shared" si="73"/>
        <v>#REF!</v>
      </c>
      <c r="X116" s="47" t="e">
        <f t="shared" si="74"/>
        <v>#REF!</v>
      </c>
      <c r="Y116" s="48" t="e">
        <f t="shared" si="75"/>
        <v>#REF!</v>
      </c>
      <c r="AB116" s="16"/>
    </row>
    <row r="117" spans="2:28" ht="15" customHeight="1" x14ac:dyDescent="0.25">
      <c r="B117" s="165">
        <f t="shared" si="66"/>
        <v>901.60000000000014</v>
      </c>
      <c r="C117" s="1232" t="s">
        <v>180</v>
      </c>
      <c r="D117" s="1232"/>
      <c r="E117" s="1232"/>
      <c r="F117" s="1232"/>
      <c r="G117" s="203" t="s">
        <v>44</v>
      </c>
      <c r="H117" s="207">
        <v>1</v>
      </c>
      <c r="I117" s="254">
        <v>3201.7</v>
      </c>
      <c r="J117" s="43">
        <f t="shared" si="67"/>
        <v>3201.7</v>
      </c>
      <c r="K117" s="2"/>
      <c r="L117" s="26" t="e">
        <f>#REF!</f>
        <v>#REF!</v>
      </c>
      <c r="M117" s="12" t="e">
        <f>#REF!</f>
        <v>#REF!</v>
      </c>
      <c r="N117" s="68" t="e">
        <f t="shared" si="68"/>
        <v>#REF!</v>
      </c>
      <c r="O117" s="2"/>
      <c r="P117" s="47" t="e">
        <f t="shared" si="69"/>
        <v>#REF!</v>
      </c>
      <c r="Q117" s="144" t="e">
        <f t="shared" si="64"/>
        <v>#REF!</v>
      </c>
      <c r="R117" s="37" t="e">
        <f t="shared" si="70"/>
        <v>#REF!</v>
      </c>
      <c r="S117" s="144" t="e">
        <f t="shared" si="65"/>
        <v>#REF!</v>
      </c>
      <c r="T117" s="37" t="e">
        <f t="shared" si="71"/>
        <v>#REF!</v>
      </c>
      <c r="U117" s="48" t="e">
        <f t="shared" si="72"/>
        <v>#REF!</v>
      </c>
      <c r="V117" s="2"/>
      <c r="W117" s="148" t="e">
        <f t="shared" si="73"/>
        <v>#REF!</v>
      </c>
      <c r="X117" s="47" t="e">
        <f t="shared" si="74"/>
        <v>#REF!</v>
      </c>
      <c r="Y117" s="48" t="e">
        <f t="shared" si="75"/>
        <v>#REF!</v>
      </c>
      <c r="AB117" s="16"/>
    </row>
    <row r="118" spans="2:28" ht="30" customHeight="1" x14ac:dyDescent="0.25">
      <c r="B118" s="165">
        <f t="shared" si="66"/>
        <v>901.70000000000016</v>
      </c>
      <c r="C118" s="1232" t="s">
        <v>181</v>
      </c>
      <c r="D118" s="1232"/>
      <c r="E118" s="1232"/>
      <c r="F118" s="1232"/>
      <c r="G118" s="203" t="s">
        <v>44</v>
      </c>
      <c r="H118" s="207">
        <v>7</v>
      </c>
      <c r="I118" s="254">
        <v>173.39</v>
      </c>
      <c r="J118" s="43">
        <f t="shared" si="67"/>
        <v>1213.73</v>
      </c>
      <c r="K118" s="2"/>
      <c r="L118" s="26" t="e">
        <f>#REF!</f>
        <v>#REF!</v>
      </c>
      <c r="M118" s="12" t="e">
        <f>#REF!</f>
        <v>#REF!</v>
      </c>
      <c r="N118" s="68" t="e">
        <f t="shared" si="68"/>
        <v>#REF!</v>
      </c>
      <c r="O118" s="2"/>
      <c r="P118" s="47" t="e">
        <f t="shared" si="69"/>
        <v>#REF!</v>
      </c>
      <c r="Q118" s="144" t="e">
        <f t="shared" si="64"/>
        <v>#REF!</v>
      </c>
      <c r="R118" s="37" t="e">
        <f t="shared" si="70"/>
        <v>#REF!</v>
      </c>
      <c r="S118" s="144" t="e">
        <f t="shared" si="65"/>
        <v>#REF!</v>
      </c>
      <c r="T118" s="37" t="e">
        <f t="shared" si="71"/>
        <v>#REF!</v>
      </c>
      <c r="U118" s="48" t="e">
        <f t="shared" si="72"/>
        <v>#REF!</v>
      </c>
      <c r="V118" s="2"/>
      <c r="W118" s="148" t="e">
        <f t="shared" si="73"/>
        <v>#REF!</v>
      </c>
      <c r="X118" s="47" t="e">
        <f t="shared" si="74"/>
        <v>#REF!</v>
      </c>
      <c r="Y118" s="48" t="e">
        <f t="shared" si="75"/>
        <v>#REF!</v>
      </c>
      <c r="AB118" s="16"/>
    </row>
    <row r="119" spans="2:28" ht="15" customHeight="1" thickBot="1" x14ac:dyDescent="0.3">
      <c r="B119" s="301">
        <f t="shared" si="66"/>
        <v>901.80000000000018</v>
      </c>
      <c r="C119" s="1313" t="s">
        <v>182</v>
      </c>
      <c r="D119" s="1313"/>
      <c r="E119" s="1313"/>
      <c r="F119" s="1313"/>
      <c r="G119" s="205" t="s">
        <v>44</v>
      </c>
      <c r="H119" s="302">
        <v>1</v>
      </c>
      <c r="I119" s="303">
        <v>1857.67</v>
      </c>
      <c r="J119" s="54">
        <f t="shared" si="67"/>
        <v>1857.67</v>
      </c>
      <c r="K119" s="2"/>
      <c r="L119" s="67" t="e">
        <f>#REF!</f>
        <v>#REF!</v>
      </c>
      <c r="M119" s="36" t="e">
        <f>#REF!</f>
        <v>#REF!</v>
      </c>
      <c r="N119" s="68" t="e">
        <f t="shared" si="68"/>
        <v>#REF!</v>
      </c>
      <c r="O119" s="2"/>
      <c r="P119" s="49" t="e">
        <f t="shared" si="69"/>
        <v>#REF!</v>
      </c>
      <c r="Q119" s="144" t="e">
        <f t="shared" si="64"/>
        <v>#REF!</v>
      </c>
      <c r="R119" s="51" t="e">
        <f t="shared" si="70"/>
        <v>#REF!</v>
      </c>
      <c r="S119" s="144" t="e">
        <f t="shared" si="65"/>
        <v>#REF!</v>
      </c>
      <c r="T119" s="51" t="e">
        <f t="shared" si="71"/>
        <v>#REF!</v>
      </c>
      <c r="U119" s="56" t="e">
        <f t="shared" si="72"/>
        <v>#REF!</v>
      </c>
      <c r="V119" s="2"/>
      <c r="W119" s="156" t="e">
        <f t="shared" si="73"/>
        <v>#REF!</v>
      </c>
      <c r="X119" s="49" t="e">
        <f t="shared" si="74"/>
        <v>#REF!</v>
      </c>
      <c r="Y119" s="56" t="e">
        <f t="shared" si="75"/>
        <v>#REF!</v>
      </c>
      <c r="AB119" s="16"/>
    </row>
    <row r="120" spans="2:28" ht="14.25" customHeight="1" thickBot="1" x14ac:dyDescent="0.3">
      <c r="B120" s="258">
        <v>902</v>
      </c>
      <c r="C120" s="1191" t="s">
        <v>183</v>
      </c>
      <c r="D120" s="1192"/>
      <c r="E120" s="1192"/>
      <c r="F120" s="1192"/>
      <c r="G120" s="259"/>
      <c r="H120" s="260"/>
      <c r="I120" s="261"/>
      <c r="J120" s="262"/>
      <c r="K120" s="2"/>
      <c r="L120" s="263"/>
      <c r="M120" s="260"/>
      <c r="N120" s="264"/>
      <c r="O120" s="2"/>
      <c r="P120" s="265"/>
      <c r="Q120" s="261"/>
      <c r="R120" s="261"/>
      <c r="S120" s="261"/>
      <c r="T120" s="261"/>
      <c r="U120" s="266"/>
      <c r="V120" s="2"/>
      <c r="W120" s="263"/>
      <c r="X120" s="265"/>
      <c r="Y120" s="266"/>
      <c r="AB120" s="16"/>
    </row>
    <row r="121" spans="2:28" ht="15" customHeight="1" x14ac:dyDescent="0.25">
      <c r="B121" s="298">
        <f>B120+0.1</f>
        <v>902.1</v>
      </c>
      <c r="C121" s="1197" t="s">
        <v>175</v>
      </c>
      <c r="D121" s="1198"/>
      <c r="E121" s="1198"/>
      <c r="F121" s="1198"/>
      <c r="G121" s="211" t="s">
        <v>43</v>
      </c>
      <c r="H121" s="214">
        <v>11</v>
      </c>
      <c r="I121" s="257">
        <v>209.78</v>
      </c>
      <c r="J121" s="38">
        <f t="shared" si="67"/>
        <v>2307.58</v>
      </c>
      <c r="K121" s="2"/>
      <c r="L121" s="269" t="e">
        <f>#REF!</f>
        <v>#REF!</v>
      </c>
      <c r="M121" s="270" t="e">
        <f>#REF!</f>
        <v>#REF!</v>
      </c>
      <c r="N121" s="300" t="e">
        <f t="shared" si="68"/>
        <v>#REF!</v>
      </c>
      <c r="O121" s="2"/>
      <c r="P121" s="52" t="e">
        <f t="shared" ref="P121:P124" si="76">ROUND(L121*I121,2)</f>
        <v>#REF!</v>
      </c>
      <c r="Q121" s="144" t="e">
        <f t="shared" ref="Q121:Q124" si="77">ROUND(P121/J121,4)</f>
        <v>#REF!</v>
      </c>
      <c r="R121" s="55" t="e">
        <f t="shared" ref="R121:R124" si="78">ROUND(M121*I121,2)</f>
        <v>#REF!</v>
      </c>
      <c r="S121" s="144" t="e">
        <f t="shared" ref="S121:S124" si="79">ROUND(R121/J121,4)</f>
        <v>#REF!</v>
      </c>
      <c r="T121" s="55" t="e">
        <f t="shared" ref="T121:T124" si="80">ROUND(N121*I121,2)</f>
        <v>#REF!</v>
      </c>
      <c r="U121" s="272" t="e">
        <f t="shared" ref="U121:U124" si="81">ROUND(T121/J121,4)</f>
        <v>#REF!</v>
      </c>
      <c r="V121" s="2"/>
      <c r="W121" s="314" t="e">
        <f t="shared" ref="W121:W124" si="82">H121-N121</f>
        <v>#REF!</v>
      </c>
      <c r="X121" s="52" t="e">
        <f t="shared" ref="X121:X124" si="83">ROUND(W121*I121,2)</f>
        <v>#REF!</v>
      </c>
      <c r="Y121" s="272" t="e">
        <f t="shared" ref="Y121:Y124" si="84">ROUND(X121/J121,4)</f>
        <v>#REF!</v>
      </c>
      <c r="AB121" s="16"/>
    </row>
    <row r="122" spans="2:28" ht="15" customHeight="1" x14ac:dyDescent="0.25">
      <c r="B122" s="165">
        <f t="shared" ref="B122:B124" si="85">B121+0.1</f>
        <v>902.2</v>
      </c>
      <c r="C122" s="1186" t="s">
        <v>176</v>
      </c>
      <c r="D122" s="1187"/>
      <c r="E122" s="1187"/>
      <c r="F122" s="1187"/>
      <c r="G122" s="209" t="s">
        <v>43</v>
      </c>
      <c r="H122" s="212">
        <v>44</v>
      </c>
      <c r="I122" s="254">
        <v>126.3</v>
      </c>
      <c r="J122" s="43">
        <f t="shared" si="67"/>
        <v>5557.2</v>
      </c>
      <c r="K122" s="2"/>
      <c r="L122" s="26" t="e">
        <f>#REF!</f>
        <v>#REF!</v>
      </c>
      <c r="M122" s="12" t="e">
        <f>#REF!</f>
        <v>#REF!</v>
      </c>
      <c r="N122" s="68" t="e">
        <f t="shared" si="68"/>
        <v>#REF!</v>
      </c>
      <c r="O122" s="2"/>
      <c r="P122" s="47" t="e">
        <f t="shared" si="76"/>
        <v>#REF!</v>
      </c>
      <c r="Q122" s="144" t="e">
        <f t="shared" si="77"/>
        <v>#REF!</v>
      </c>
      <c r="R122" s="37" t="e">
        <f t="shared" si="78"/>
        <v>#REF!</v>
      </c>
      <c r="S122" s="144" t="e">
        <f t="shared" si="79"/>
        <v>#REF!</v>
      </c>
      <c r="T122" s="37" t="e">
        <f t="shared" si="80"/>
        <v>#REF!</v>
      </c>
      <c r="U122" s="48" t="e">
        <f t="shared" si="81"/>
        <v>#REF!</v>
      </c>
      <c r="V122" s="2"/>
      <c r="W122" s="148" t="e">
        <f t="shared" si="82"/>
        <v>#REF!</v>
      </c>
      <c r="X122" s="47" t="e">
        <f t="shared" si="83"/>
        <v>#REF!</v>
      </c>
      <c r="Y122" s="48" t="e">
        <f t="shared" si="84"/>
        <v>#REF!</v>
      </c>
      <c r="AB122" s="16"/>
    </row>
    <row r="123" spans="2:28" ht="15" customHeight="1" x14ac:dyDescent="0.25">
      <c r="B123" s="165">
        <f t="shared" si="85"/>
        <v>902.30000000000007</v>
      </c>
      <c r="C123" s="1186" t="s">
        <v>177</v>
      </c>
      <c r="D123" s="1187"/>
      <c r="E123" s="1187"/>
      <c r="F123" s="1187"/>
      <c r="G123" s="209" t="s">
        <v>43</v>
      </c>
      <c r="H123" s="212">
        <v>86</v>
      </c>
      <c r="I123" s="254">
        <v>108.46</v>
      </c>
      <c r="J123" s="43">
        <f t="shared" si="67"/>
        <v>9327.56</v>
      </c>
      <c r="K123" s="2"/>
      <c r="L123" s="26" t="e">
        <f>#REF!</f>
        <v>#REF!</v>
      </c>
      <c r="M123" s="12" t="e">
        <f>#REF!</f>
        <v>#REF!</v>
      </c>
      <c r="N123" s="68" t="e">
        <f t="shared" si="68"/>
        <v>#REF!</v>
      </c>
      <c r="O123" s="2"/>
      <c r="P123" s="47" t="e">
        <f t="shared" si="76"/>
        <v>#REF!</v>
      </c>
      <c r="Q123" s="144" t="e">
        <f t="shared" si="77"/>
        <v>#REF!</v>
      </c>
      <c r="R123" s="37" t="e">
        <f t="shared" si="78"/>
        <v>#REF!</v>
      </c>
      <c r="S123" s="144" t="e">
        <f t="shared" si="79"/>
        <v>#REF!</v>
      </c>
      <c r="T123" s="37" t="e">
        <f t="shared" si="80"/>
        <v>#REF!</v>
      </c>
      <c r="U123" s="48" t="e">
        <f t="shared" si="81"/>
        <v>#REF!</v>
      </c>
      <c r="V123" s="2"/>
      <c r="W123" s="148" t="e">
        <f t="shared" si="82"/>
        <v>#REF!</v>
      </c>
      <c r="X123" s="47" t="e">
        <f t="shared" si="83"/>
        <v>#REF!</v>
      </c>
      <c r="Y123" s="48" t="e">
        <f t="shared" si="84"/>
        <v>#REF!</v>
      </c>
      <c r="AB123" s="16"/>
    </row>
    <row r="124" spans="2:28" ht="15" customHeight="1" thickBot="1" x14ac:dyDescent="0.3">
      <c r="B124" s="299">
        <f t="shared" si="85"/>
        <v>902.40000000000009</v>
      </c>
      <c r="C124" s="1184" t="s">
        <v>184</v>
      </c>
      <c r="D124" s="1185"/>
      <c r="E124" s="1185"/>
      <c r="F124" s="1185"/>
      <c r="G124" s="210" t="s">
        <v>102</v>
      </c>
      <c r="H124" s="213">
        <v>458.08</v>
      </c>
      <c r="I124" s="255">
        <v>133.55000000000001</v>
      </c>
      <c r="J124" s="62">
        <f t="shared" si="67"/>
        <v>61176.58</v>
      </c>
      <c r="K124" s="2"/>
      <c r="L124" s="28" t="e">
        <f>#REF!</f>
        <v>#REF!</v>
      </c>
      <c r="M124" s="13" t="e">
        <f>#REF!</f>
        <v>#REF!</v>
      </c>
      <c r="N124" s="29" t="e">
        <f t="shared" si="68"/>
        <v>#REF!</v>
      </c>
      <c r="O124" s="2"/>
      <c r="P124" s="53" t="e">
        <f t="shared" si="76"/>
        <v>#REF!</v>
      </c>
      <c r="Q124" s="144" t="e">
        <f t="shared" si="77"/>
        <v>#REF!</v>
      </c>
      <c r="R124" s="66" t="e">
        <f t="shared" si="78"/>
        <v>#REF!</v>
      </c>
      <c r="S124" s="144" t="e">
        <f t="shared" si="79"/>
        <v>#REF!</v>
      </c>
      <c r="T124" s="66" t="e">
        <f t="shared" si="80"/>
        <v>#REF!</v>
      </c>
      <c r="U124" s="50" t="e">
        <f t="shared" si="81"/>
        <v>#REF!</v>
      </c>
      <c r="V124" s="2"/>
      <c r="W124" s="149" t="e">
        <f t="shared" si="82"/>
        <v>#REF!</v>
      </c>
      <c r="X124" s="53" t="e">
        <f t="shared" si="83"/>
        <v>#REF!</v>
      </c>
      <c r="Y124" s="50" t="e">
        <f t="shared" si="84"/>
        <v>#REF!</v>
      </c>
      <c r="AB124" s="16"/>
    </row>
    <row r="125" spans="2:28" ht="14.25" customHeight="1" thickBot="1" x14ac:dyDescent="0.3">
      <c r="B125" s="258">
        <v>903</v>
      </c>
      <c r="C125" s="1191" t="s">
        <v>55</v>
      </c>
      <c r="D125" s="1192"/>
      <c r="E125" s="1192"/>
      <c r="F125" s="1192"/>
      <c r="G125" s="259"/>
      <c r="H125" s="260"/>
      <c r="I125" s="261"/>
      <c r="J125" s="262"/>
      <c r="K125" s="2"/>
      <c r="L125" s="263"/>
      <c r="M125" s="260"/>
      <c r="N125" s="264"/>
      <c r="O125" s="2"/>
      <c r="P125" s="265"/>
      <c r="Q125" s="261"/>
      <c r="R125" s="261"/>
      <c r="S125" s="261"/>
      <c r="T125" s="261"/>
      <c r="U125" s="266"/>
      <c r="V125" s="2"/>
      <c r="W125" s="263"/>
      <c r="X125" s="265"/>
      <c r="Y125" s="266"/>
      <c r="AB125" s="16"/>
    </row>
    <row r="126" spans="2:28" ht="15" customHeight="1" x14ac:dyDescent="0.25">
      <c r="B126" s="298">
        <f>B125+0.1</f>
        <v>903.1</v>
      </c>
      <c r="C126" s="1197" t="s">
        <v>185</v>
      </c>
      <c r="D126" s="1198"/>
      <c r="E126" s="1198"/>
      <c r="F126" s="1198"/>
      <c r="G126" s="217" t="s">
        <v>43</v>
      </c>
      <c r="H126" s="220">
        <v>87</v>
      </c>
      <c r="I126" s="257">
        <v>20.260000000000002</v>
      </c>
      <c r="J126" s="38">
        <f t="shared" si="67"/>
        <v>1762.62</v>
      </c>
      <c r="K126" s="2"/>
      <c r="L126" s="269" t="e">
        <f>#REF!</f>
        <v>#REF!</v>
      </c>
      <c r="M126" s="270" t="e">
        <f>#REF!</f>
        <v>#REF!</v>
      </c>
      <c r="N126" s="300" t="e">
        <f t="shared" si="68"/>
        <v>#REF!</v>
      </c>
      <c r="O126" s="2"/>
      <c r="P126" s="52" t="e">
        <f t="shared" ref="P126:P131" si="86">ROUND(L126*I126,2)</f>
        <v>#REF!</v>
      </c>
      <c r="Q126" s="144" t="e">
        <f t="shared" ref="Q126:Q131" si="87">ROUND(P126/J126,4)</f>
        <v>#REF!</v>
      </c>
      <c r="R126" s="55" t="e">
        <f t="shared" ref="R126:R131" si="88">ROUND(M126*I126,2)</f>
        <v>#REF!</v>
      </c>
      <c r="S126" s="144" t="e">
        <f t="shared" ref="S126:S131" si="89">ROUND(R126/J126,4)</f>
        <v>#REF!</v>
      </c>
      <c r="T126" s="55" t="e">
        <f t="shared" ref="T126:T131" si="90">ROUND(N126*I126,2)</f>
        <v>#REF!</v>
      </c>
      <c r="U126" s="272" t="e">
        <f t="shared" ref="U126:U131" si="91">ROUND(T126/J126,4)</f>
        <v>#REF!</v>
      </c>
      <c r="V126" s="2"/>
      <c r="W126" s="314" t="e">
        <f t="shared" ref="W126:W131" si="92">H126-N126</f>
        <v>#REF!</v>
      </c>
      <c r="X126" s="52" t="e">
        <f t="shared" ref="X126:X131" si="93">ROUND(W126*I126,2)</f>
        <v>#REF!</v>
      </c>
      <c r="Y126" s="272" t="e">
        <f t="shared" ref="Y126:Y131" si="94">ROUND(X126/J126,4)</f>
        <v>#REF!</v>
      </c>
      <c r="AB126" s="16"/>
    </row>
    <row r="127" spans="2:28" ht="15" customHeight="1" x14ac:dyDescent="0.25">
      <c r="B127" s="165">
        <f t="shared" ref="B127:B131" si="95">B126+0.1</f>
        <v>903.2</v>
      </c>
      <c r="C127" s="1186" t="s">
        <v>186</v>
      </c>
      <c r="D127" s="1187"/>
      <c r="E127" s="1187"/>
      <c r="F127" s="1187"/>
      <c r="G127" s="215" t="s">
        <v>43</v>
      </c>
      <c r="H127" s="218">
        <v>71.5</v>
      </c>
      <c r="I127" s="254">
        <v>19.079999999999998</v>
      </c>
      <c r="J127" s="43">
        <f t="shared" si="67"/>
        <v>1364.22</v>
      </c>
      <c r="K127" s="2"/>
      <c r="L127" s="26" t="e">
        <f>#REF!</f>
        <v>#REF!</v>
      </c>
      <c r="M127" s="12" t="e">
        <f>#REF!</f>
        <v>#REF!</v>
      </c>
      <c r="N127" s="68" t="e">
        <f t="shared" si="68"/>
        <v>#REF!</v>
      </c>
      <c r="O127" s="2"/>
      <c r="P127" s="47" t="e">
        <f t="shared" si="86"/>
        <v>#REF!</v>
      </c>
      <c r="Q127" s="144" t="e">
        <f t="shared" si="87"/>
        <v>#REF!</v>
      </c>
      <c r="R127" s="37" t="e">
        <f t="shared" si="88"/>
        <v>#REF!</v>
      </c>
      <c r="S127" s="144" t="e">
        <f t="shared" si="89"/>
        <v>#REF!</v>
      </c>
      <c r="T127" s="37" t="e">
        <f t="shared" si="90"/>
        <v>#REF!</v>
      </c>
      <c r="U127" s="48" t="e">
        <f t="shared" si="91"/>
        <v>#REF!</v>
      </c>
      <c r="V127" s="2"/>
      <c r="W127" s="148" t="e">
        <f t="shared" si="92"/>
        <v>#REF!</v>
      </c>
      <c r="X127" s="47" t="e">
        <f t="shared" si="93"/>
        <v>#REF!</v>
      </c>
      <c r="Y127" s="48" t="e">
        <f t="shared" si="94"/>
        <v>#REF!</v>
      </c>
      <c r="AB127" s="16"/>
    </row>
    <row r="128" spans="2:28" ht="15" customHeight="1" x14ac:dyDescent="0.25">
      <c r="B128" s="165">
        <f t="shared" si="95"/>
        <v>903.30000000000007</v>
      </c>
      <c r="C128" s="1186" t="s">
        <v>187</v>
      </c>
      <c r="D128" s="1187"/>
      <c r="E128" s="1187"/>
      <c r="F128" s="1187"/>
      <c r="G128" s="215" t="s">
        <v>43</v>
      </c>
      <c r="H128" s="218">
        <v>26</v>
      </c>
      <c r="I128" s="254">
        <v>20.87</v>
      </c>
      <c r="J128" s="43">
        <f t="shared" si="67"/>
        <v>542.62</v>
      </c>
      <c r="K128" s="2"/>
      <c r="L128" s="26" t="e">
        <f>#REF!</f>
        <v>#REF!</v>
      </c>
      <c r="M128" s="12" t="e">
        <f>#REF!</f>
        <v>#REF!</v>
      </c>
      <c r="N128" s="68" t="e">
        <f t="shared" si="68"/>
        <v>#REF!</v>
      </c>
      <c r="O128" s="2"/>
      <c r="P128" s="47" t="e">
        <f t="shared" si="86"/>
        <v>#REF!</v>
      </c>
      <c r="Q128" s="144" t="e">
        <f t="shared" si="87"/>
        <v>#REF!</v>
      </c>
      <c r="R128" s="37" t="e">
        <f t="shared" si="88"/>
        <v>#REF!</v>
      </c>
      <c r="S128" s="144" t="e">
        <f t="shared" si="89"/>
        <v>#REF!</v>
      </c>
      <c r="T128" s="37" t="e">
        <f t="shared" si="90"/>
        <v>#REF!</v>
      </c>
      <c r="U128" s="48" t="e">
        <f t="shared" si="91"/>
        <v>#REF!</v>
      </c>
      <c r="V128" s="2"/>
      <c r="W128" s="148" t="e">
        <f t="shared" si="92"/>
        <v>#REF!</v>
      </c>
      <c r="X128" s="47" t="e">
        <f t="shared" si="93"/>
        <v>#REF!</v>
      </c>
      <c r="Y128" s="48" t="e">
        <f t="shared" si="94"/>
        <v>#REF!</v>
      </c>
      <c r="AB128" s="16"/>
    </row>
    <row r="129" spans="2:28" ht="15" customHeight="1" x14ac:dyDescent="0.25">
      <c r="B129" s="165">
        <f t="shared" si="95"/>
        <v>903.40000000000009</v>
      </c>
      <c r="C129" s="1186" t="s">
        <v>188</v>
      </c>
      <c r="D129" s="1187"/>
      <c r="E129" s="1187"/>
      <c r="F129" s="1187"/>
      <c r="G129" s="215" t="s">
        <v>44</v>
      </c>
      <c r="H129" s="218">
        <v>1</v>
      </c>
      <c r="I129" s="254">
        <v>1202.92</v>
      </c>
      <c r="J129" s="43">
        <f t="shared" si="67"/>
        <v>1202.92</v>
      </c>
      <c r="K129" s="2"/>
      <c r="L129" s="26" t="e">
        <f>#REF!</f>
        <v>#REF!</v>
      </c>
      <c r="M129" s="12" t="e">
        <f>#REF!</f>
        <v>#REF!</v>
      </c>
      <c r="N129" s="68" t="e">
        <f t="shared" si="68"/>
        <v>#REF!</v>
      </c>
      <c r="O129" s="2"/>
      <c r="P129" s="47" t="e">
        <f t="shared" si="86"/>
        <v>#REF!</v>
      </c>
      <c r="Q129" s="144" t="e">
        <f t="shared" si="87"/>
        <v>#REF!</v>
      </c>
      <c r="R129" s="37" t="e">
        <f t="shared" si="88"/>
        <v>#REF!</v>
      </c>
      <c r="S129" s="144" t="e">
        <f t="shared" si="89"/>
        <v>#REF!</v>
      </c>
      <c r="T129" s="37" t="e">
        <f t="shared" si="90"/>
        <v>#REF!</v>
      </c>
      <c r="U129" s="48" t="e">
        <f t="shared" si="91"/>
        <v>#REF!</v>
      </c>
      <c r="V129" s="2"/>
      <c r="W129" s="148" t="e">
        <f t="shared" si="92"/>
        <v>#REF!</v>
      </c>
      <c r="X129" s="47" t="e">
        <f t="shared" si="93"/>
        <v>#REF!</v>
      </c>
      <c r="Y129" s="48" t="e">
        <f t="shared" si="94"/>
        <v>#REF!</v>
      </c>
      <c r="AB129" s="16"/>
    </row>
    <row r="130" spans="2:28" ht="15" customHeight="1" x14ac:dyDescent="0.25">
      <c r="B130" s="165">
        <f t="shared" si="95"/>
        <v>903.50000000000011</v>
      </c>
      <c r="C130" s="1186" t="s">
        <v>56</v>
      </c>
      <c r="D130" s="1187"/>
      <c r="E130" s="1187"/>
      <c r="F130" s="1187"/>
      <c r="G130" s="215" t="s">
        <v>44</v>
      </c>
      <c r="H130" s="218">
        <v>1</v>
      </c>
      <c r="I130" s="254">
        <v>1125.8</v>
      </c>
      <c r="J130" s="43">
        <f t="shared" si="67"/>
        <v>1125.8</v>
      </c>
      <c r="K130" s="2"/>
      <c r="L130" s="26" t="e">
        <f>#REF!</f>
        <v>#REF!</v>
      </c>
      <c r="M130" s="12" t="e">
        <f>#REF!</f>
        <v>#REF!</v>
      </c>
      <c r="N130" s="68" t="e">
        <f t="shared" si="68"/>
        <v>#REF!</v>
      </c>
      <c r="O130" s="2"/>
      <c r="P130" s="47" t="e">
        <f t="shared" si="86"/>
        <v>#REF!</v>
      </c>
      <c r="Q130" s="144" t="e">
        <f t="shared" si="87"/>
        <v>#REF!</v>
      </c>
      <c r="R130" s="37" t="e">
        <f t="shared" si="88"/>
        <v>#REF!</v>
      </c>
      <c r="S130" s="144" t="e">
        <f t="shared" si="89"/>
        <v>#REF!</v>
      </c>
      <c r="T130" s="37" t="e">
        <f t="shared" si="90"/>
        <v>#REF!</v>
      </c>
      <c r="U130" s="48" t="e">
        <f t="shared" si="91"/>
        <v>#REF!</v>
      </c>
      <c r="V130" s="2"/>
      <c r="W130" s="148" t="e">
        <f t="shared" si="92"/>
        <v>#REF!</v>
      </c>
      <c r="X130" s="47" t="e">
        <f t="shared" si="93"/>
        <v>#REF!</v>
      </c>
      <c r="Y130" s="48" t="e">
        <f t="shared" si="94"/>
        <v>#REF!</v>
      </c>
      <c r="AB130" s="16"/>
    </row>
    <row r="131" spans="2:28" ht="15" customHeight="1" thickBot="1" x14ac:dyDescent="0.3">
      <c r="B131" s="299">
        <f t="shared" si="95"/>
        <v>903.60000000000014</v>
      </c>
      <c r="C131" s="1184" t="s">
        <v>189</v>
      </c>
      <c r="D131" s="1185"/>
      <c r="E131" s="1185"/>
      <c r="F131" s="1185"/>
      <c r="G131" s="216" t="s">
        <v>44</v>
      </c>
      <c r="H131" s="219">
        <v>6</v>
      </c>
      <c r="I131" s="255">
        <v>1183.56</v>
      </c>
      <c r="J131" s="62">
        <f t="shared" si="67"/>
        <v>7101.36</v>
      </c>
      <c r="K131" s="2"/>
      <c r="L131" s="28" t="e">
        <f>#REF!</f>
        <v>#REF!</v>
      </c>
      <c r="M131" s="13" t="e">
        <f>#REF!</f>
        <v>#REF!</v>
      </c>
      <c r="N131" s="29" t="e">
        <f t="shared" si="68"/>
        <v>#REF!</v>
      </c>
      <c r="O131" s="2"/>
      <c r="P131" s="53" t="e">
        <f t="shared" si="86"/>
        <v>#REF!</v>
      </c>
      <c r="Q131" s="144" t="e">
        <f t="shared" si="87"/>
        <v>#REF!</v>
      </c>
      <c r="R131" s="66" t="e">
        <f t="shared" si="88"/>
        <v>#REF!</v>
      </c>
      <c r="S131" s="144" t="e">
        <f t="shared" si="89"/>
        <v>#REF!</v>
      </c>
      <c r="T131" s="66" t="e">
        <f t="shared" si="90"/>
        <v>#REF!</v>
      </c>
      <c r="U131" s="50" t="e">
        <f t="shared" si="91"/>
        <v>#REF!</v>
      </c>
      <c r="V131" s="2"/>
      <c r="W131" s="149" t="e">
        <f t="shared" si="92"/>
        <v>#REF!</v>
      </c>
      <c r="X131" s="53" t="e">
        <f t="shared" si="93"/>
        <v>#REF!</v>
      </c>
      <c r="Y131" s="50" t="e">
        <f t="shared" si="94"/>
        <v>#REF!</v>
      </c>
      <c r="AB131" s="16"/>
    </row>
    <row r="132" spans="2:28" ht="14.25" customHeight="1" thickBot="1" x14ac:dyDescent="0.3">
      <c r="B132" s="258">
        <v>1000</v>
      </c>
      <c r="C132" s="1191" t="s">
        <v>190</v>
      </c>
      <c r="D132" s="1192"/>
      <c r="E132" s="1192"/>
      <c r="F132" s="1192"/>
      <c r="G132" s="259"/>
      <c r="H132" s="260"/>
      <c r="I132" s="261"/>
      <c r="J132" s="262"/>
      <c r="K132" s="2"/>
      <c r="L132" s="263"/>
      <c r="M132" s="260"/>
      <c r="N132" s="264"/>
      <c r="O132" s="2"/>
      <c r="P132" s="265"/>
      <c r="Q132" s="261"/>
      <c r="R132" s="261"/>
      <c r="S132" s="261"/>
      <c r="T132" s="261"/>
      <c r="U132" s="266"/>
      <c r="V132" s="2"/>
      <c r="W132" s="263"/>
      <c r="X132" s="265"/>
      <c r="Y132" s="266"/>
      <c r="AB132" s="16"/>
    </row>
    <row r="133" spans="2:28" ht="15" customHeight="1" x14ac:dyDescent="0.25">
      <c r="B133" s="298">
        <f>B132+1</f>
        <v>1001</v>
      </c>
      <c r="C133" s="1197" t="s">
        <v>191</v>
      </c>
      <c r="D133" s="1198"/>
      <c r="E133" s="1198"/>
      <c r="F133" s="1198"/>
      <c r="G133" s="222" t="s">
        <v>44</v>
      </c>
      <c r="H133" s="225">
        <v>11</v>
      </c>
      <c r="I133" s="257">
        <v>712.42</v>
      </c>
      <c r="J133" s="38">
        <f t="shared" si="67"/>
        <v>7836.62</v>
      </c>
      <c r="K133" s="2"/>
      <c r="L133" s="269" t="e">
        <f>#REF!</f>
        <v>#REF!</v>
      </c>
      <c r="M133" s="270" t="e">
        <f>#REF!</f>
        <v>#REF!</v>
      </c>
      <c r="N133" s="271" t="e">
        <f t="shared" si="68"/>
        <v>#REF!</v>
      </c>
      <c r="O133" s="2"/>
      <c r="P133" s="52" t="e">
        <f t="shared" ref="P133:P137" si="96">ROUND(L133*I133,2)</f>
        <v>#REF!</v>
      </c>
      <c r="Q133" s="144" t="e">
        <f t="shared" ref="Q133:Q137" si="97">ROUND(P133/J133,4)</f>
        <v>#REF!</v>
      </c>
      <c r="R133" s="55" t="e">
        <f t="shared" ref="R133:R137" si="98">ROUND(M133*I133,2)</f>
        <v>#REF!</v>
      </c>
      <c r="S133" s="144" t="e">
        <f t="shared" ref="S133:S137" si="99">ROUND(R133/J133,4)</f>
        <v>#REF!</v>
      </c>
      <c r="T133" s="55" t="e">
        <f t="shared" ref="T133:T137" si="100">ROUND(N133*I133,2)</f>
        <v>#REF!</v>
      </c>
      <c r="U133" s="272" t="e">
        <f t="shared" ref="U133:U137" si="101">ROUND(T133/J133,4)</f>
        <v>#REF!</v>
      </c>
      <c r="V133" s="2"/>
      <c r="W133" s="314" t="e">
        <f t="shared" ref="W133:W137" si="102">H133-N133</f>
        <v>#REF!</v>
      </c>
      <c r="X133" s="52" t="e">
        <f t="shared" ref="X133:X137" si="103">ROUND(W133*I133,2)</f>
        <v>#REF!</v>
      </c>
      <c r="Y133" s="272" t="e">
        <f t="shared" ref="Y133:Y137" si="104">ROUND(X133/J133,4)</f>
        <v>#REF!</v>
      </c>
      <c r="AB133" s="16"/>
    </row>
    <row r="134" spans="2:28" ht="30" customHeight="1" x14ac:dyDescent="0.25">
      <c r="B134" s="165">
        <f t="shared" ref="B134:B137" si="105">B133+1</f>
        <v>1002</v>
      </c>
      <c r="C134" s="1186" t="s">
        <v>192</v>
      </c>
      <c r="D134" s="1187"/>
      <c r="E134" s="1187"/>
      <c r="F134" s="1187"/>
      <c r="G134" s="221" t="s">
        <v>44</v>
      </c>
      <c r="H134" s="224">
        <v>8</v>
      </c>
      <c r="I134" s="254">
        <v>1463.84</v>
      </c>
      <c r="J134" s="43">
        <f t="shared" si="67"/>
        <v>11710.72</v>
      </c>
      <c r="K134" s="2"/>
      <c r="L134" s="26" t="e">
        <f>#REF!</f>
        <v>#REF!</v>
      </c>
      <c r="M134" s="12" t="e">
        <f>#REF!</f>
        <v>#REF!</v>
      </c>
      <c r="N134" s="27" t="e">
        <f t="shared" si="68"/>
        <v>#REF!</v>
      </c>
      <c r="O134" s="2"/>
      <c r="P134" s="47" t="e">
        <f t="shared" si="96"/>
        <v>#REF!</v>
      </c>
      <c r="Q134" s="144" t="e">
        <f t="shared" si="97"/>
        <v>#REF!</v>
      </c>
      <c r="R134" s="37" t="e">
        <f t="shared" si="98"/>
        <v>#REF!</v>
      </c>
      <c r="S134" s="144" t="e">
        <f t="shared" si="99"/>
        <v>#REF!</v>
      </c>
      <c r="T134" s="37" t="e">
        <f t="shared" si="100"/>
        <v>#REF!</v>
      </c>
      <c r="U134" s="48" t="e">
        <f t="shared" si="101"/>
        <v>#REF!</v>
      </c>
      <c r="V134" s="2"/>
      <c r="W134" s="148" t="e">
        <f t="shared" si="102"/>
        <v>#REF!</v>
      </c>
      <c r="X134" s="47" t="e">
        <f t="shared" si="103"/>
        <v>#REF!</v>
      </c>
      <c r="Y134" s="48" t="e">
        <f t="shared" si="104"/>
        <v>#REF!</v>
      </c>
      <c r="AB134" s="16"/>
    </row>
    <row r="135" spans="2:28" ht="15" customHeight="1" x14ac:dyDescent="0.25">
      <c r="B135" s="165">
        <f t="shared" si="105"/>
        <v>1003</v>
      </c>
      <c r="C135" s="1186" t="s">
        <v>193</v>
      </c>
      <c r="D135" s="1187"/>
      <c r="E135" s="1187"/>
      <c r="F135" s="1187"/>
      <c r="G135" s="221" t="s">
        <v>44</v>
      </c>
      <c r="H135" s="224">
        <v>5</v>
      </c>
      <c r="I135" s="254">
        <v>1057.52</v>
      </c>
      <c r="J135" s="43">
        <f t="shared" si="67"/>
        <v>5287.6</v>
      </c>
      <c r="K135" s="2"/>
      <c r="L135" s="26" t="e">
        <f>#REF!</f>
        <v>#REF!</v>
      </c>
      <c r="M135" s="12" t="e">
        <f>#REF!</f>
        <v>#REF!</v>
      </c>
      <c r="N135" s="27" t="e">
        <f t="shared" si="68"/>
        <v>#REF!</v>
      </c>
      <c r="O135" s="2"/>
      <c r="P135" s="47" t="e">
        <f t="shared" si="96"/>
        <v>#REF!</v>
      </c>
      <c r="Q135" s="144" t="e">
        <f t="shared" si="97"/>
        <v>#REF!</v>
      </c>
      <c r="R135" s="37" t="e">
        <f t="shared" si="98"/>
        <v>#REF!</v>
      </c>
      <c r="S135" s="144" t="e">
        <f t="shared" si="99"/>
        <v>#REF!</v>
      </c>
      <c r="T135" s="37" t="e">
        <f t="shared" si="100"/>
        <v>#REF!</v>
      </c>
      <c r="U135" s="48" t="e">
        <f t="shared" si="101"/>
        <v>#REF!</v>
      </c>
      <c r="V135" s="2"/>
      <c r="W135" s="148" t="e">
        <f t="shared" si="102"/>
        <v>#REF!</v>
      </c>
      <c r="X135" s="47" t="e">
        <f t="shared" si="103"/>
        <v>#REF!</v>
      </c>
      <c r="Y135" s="48" t="e">
        <f t="shared" si="104"/>
        <v>#REF!</v>
      </c>
      <c r="AB135" s="16"/>
    </row>
    <row r="136" spans="2:28" ht="15" customHeight="1" x14ac:dyDescent="0.25">
      <c r="B136" s="165">
        <f t="shared" si="105"/>
        <v>1004</v>
      </c>
      <c r="C136" s="1186" t="s">
        <v>194</v>
      </c>
      <c r="D136" s="1187"/>
      <c r="E136" s="1187"/>
      <c r="F136" s="1187"/>
      <c r="G136" s="221" t="s">
        <v>44</v>
      </c>
      <c r="H136" s="224">
        <v>1</v>
      </c>
      <c r="I136" s="254">
        <v>1797.95</v>
      </c>
      <c r="J136" s="43">
        <f t="shared" si="67"/>
        <v>1797.95</v>
      </c>
      <c r="K136" s="2"/>
      <c r="L136" s="26" t="e">
        <f>#REF!</f>
        <v>#REF!</v>
      </c>
      <c r="M136" s="12" t="e">
        <f>#REF!</f>
        <v>#REF!</v>
      </c>
      <c r="N136" s="27" t="e">
        <f t="shared" si="68"/>
        <v>#REF!</v>
      </c>
      <c r="O136" s="2"/>
      <c r="P136" s="47" t="e">
        <f t="shared" si="96"/>
        <v>#REF!</v>
      </c>
      <c r="Q136" s="144" t="e">
        <f t="shared" si="97"/>
        <v>#REF!</v>
      </c>
      <c r="R136" s="37" t="e">
        <f t="shared" si="98"/>
        <v>#REF!</v>
      </c>
      <c r="S136" s="144" t="e">
        <f t="shared" si="99"/>
        <v>#REF!</v>
      </c>
      <c r="T136" s="37" t="e">
        <f t="shared" si="100"/>
        <v>#REF!</v>
      </c>
      <c r="U136" s="48" t="e">
        <f t="shared" si="101"/>
        <v>#REF!</v>
      </c>
      <c r="V136" s="2"/>
      <c r="W136" s="148" t="e">
        <f t="shared" si="102"/>
        <v>#REF!</v>
      </c>
      <c r="X136" s="47" t="e">
        <f t="shared" si="103"/>
        <v>#REF!</v>
      </c>
      <c r="Y136" s="48" t="e">
        <f t="shared" si="104"/>
        <v>#REF!</v>
      </c>
      <c r="AB136" s="16"/>
    </row>
    <row r="137" spans="2:28" ht="15" customHeight="1" thickBot="1" x14ac:dyDescent="0.3">
      <c r="B137" s="301">
        <f t="shared" si="105"/>
        <v>1005</v>
      </c>
      <c r="C137" s="1479" t="s">
        <v>195</v>
      </c>
      <c r="D137" s="1480"/>
      <c r="E137" s="1480"/>
      <c r="F137" s="1480"/>
      <c r="G137" s="223" t="s">
        <v>44</v>
      </c>
      <c r="H137" s="304">
        <v>2</v>
      </c>
      <c r="I137" s="303">
        <v>379.07</v>
      </c>
      <c r="J137" s="54">
        <f t="shared" si="67"/>
        <v>758.14</v>
      </c>
      <c r="K137" s="2"/>
      <c r="L137" s="67" t="e">
        <f>#REF!</f>
        <v>#REF!</v>
      </c>
      <c r="M137" s="36" t="e">
        <f>#REF!</f>
        <v>#REF!</v>
      </c>
      <c r="N137" s="68" t="e">
        <f t="shared" si="68"/>
        <v>#REF!</v>
      </c>
      <c r="O137" s="2"/>
      <c r="P137" s="49" t="e">
        <f t="shared" si="96"/>
        <v>#REF!</v>
      </c>
      <c r="Q137" s="144" t="e">
        <f t="shared" si="97"/>
        <v>#REF!</v>
      </c>
      <c r="R137" s="51" t="e">
        <f t="shared" si="98"/>
        <v>#REF!</v>
      </c>
      <c r="S137" s="144" t="e">
        <f t="shared" si="99"/>
        <v>#REF!</v>
      </c>
      <c r="T137" s="51" t="e">
        <f t="shared" si="100"/>
        <v>#REF!</v>
      </c>
      <c r="U137" s="56" t="e">
        <f t="shared" si="101"/>
        <v>#REF!</v>
      </c>
      <c r="V137" s="2"/>
      <c r="W137" s="156" t="e">
        <f t="shared" si="102"/>
        <v>#REF!</v>
      </c>
      <c r="X137" s="49" t="e">
        <f t="shared" si="103"/>
        <v>#REF!</v>
      </c>
      <c r="Y137" s="56" t="e">
        <f t="shared" si="104"/>
        <v>#REF!</v>
      </c>
      <c r="AB137" s="16"/>
    </row>
    <row r="138" spans="2:28" ht="14.25" customHeight="1" thickBot="1" x14ac:dyDescent="0.3">
      <c r="B138" s="258">
        <v>1100</v>
      </c>
      <c r="C138" s="1191" t="s">
        <v>51</v>
      </c>
      <c r="D138" s="1192"/>
      <c r="E138" s="1192"/>
      <c r="F138" s="1192"/>
      <c r="G138" s="259"/>
      <c r="H138" s="260"/>
      <c r="I138" s="261"/>
      <c r="J138" s="262"/>
      <c r="K138" s="2"/>
      <c r="L138" s="263"/>
      <c r="M138" s="260"/>
      <c r="N138" s="264"/>
      <c r="O138" s="2"/>
      <c r="P138" s="265"/>
      <c r="Q138" s="261"/>
      <c r="R138" s="261"/>
      <c r="S138" s="261"/>
      <c r="T138" s="261"/>
      <c r="U138" s="266"/>
      <c r="V138" s="2"/>
      <c r="W138" s="263"/>
      <c r="X138" s="265"/>
      <c r="Y138" s="266"/>
      <c r="AB138" s="16"/>
    </row>
    <row r="139" spans="2:28" ht="45" customHeight="1" x14ac:dyDescent="0.25">
      <c r="B139" s="298">
        <f>B138+1</f>
        <v>1101</v>
      </c>
      <c r="C139" s="1197" t="s">
        <v>196</v>
      </c>
      <c r="D139" s="1198"/>
      <c r="E139" s="1198"/>
      <c r="F139" s="1198"/>
      <c r="G139" s="228" t="s">
        <v>44</v>
      </c>
      <c r="H139" s="231">
        <v>75</v>
      </c>
      <c r="I139" s="257">
        <v>525.27</v>
      </c>
      <c r="J139" s="38">
        <f t="shared" si="67"/>
        <v>39395.25</v>
      </c>
      <c r="K139" s="2"/>
      <c r="L139" s="269" t="e">
        <f>#REF!</f>
        <v>#REF!</v>
      </c>
      <c r="M139" s="270" t="e">
        <f>#REF!</f>
        <v>#REF!</v>
      </c>
      <c r="N139" s="271" t="e">
        <f t="shared" si="68"/>
        <v>#REF!</v>
      </c>
      <c r="O139" s="2"/>
      <c r="P139" s="52" t="e">
        <f t="shared" ref="P139:P147" si="106">ROUND(L139*I139,2)</f>
        <v>#REF!</v>
      </c>
      <c r="Q139" s="144" t="e">
        <f t="shared" ref="Q139:Q147" si="107">ROUND(P139/J139,4)</f>
        <v>#REF!</v>
      </c>
      <c r="R139" s="55" t="e">
        <f t="shared" ref="R139:R147" si="108">ROUND(M139*I139,2)</f>
        <v>#REF!</v>
      </c>
      <c r="S139" s="144" t="e">
        <f t="shared" ref="S139:S147" si="109">ROUND(R139/J139,4)</f>
        <v>#REF!</v>
      </c>
      <c r="T139" s="55" t="e">
        <f t="shared" ref="T139:T147" si="110">ROUND(N139*I139,2)</f>
        <v>#REF!</v>
      </c>
      <c r="U139" s="272" t="e">
        <f t="shared" ref="U139:U147" si="111">ROUND(T139/J139,4)</f>
        <v>#REF!</v>
      </c>
      <c r="V139" s="2"/>
      <c r="W139" s="314" t="e">
        <f t="shared" ref="W139:W147" si="112">H139-N139</f>
        <v>#REF!</v>
      </c>
      <c r="X139" s="52" t="e">
        <f t="shared" ref="X139:X147" si="113">ROUND(W139*I139,2)</f>
        <v>#REF!</v>
      </c>
      <c r="Y139" s="272" t="e">
        <f t="shared" ref="Y139:Y147" si="114">ROUND(X139/J139,4)</f>
        <v>#REF!</v>
      </c>
      <c r="AB139" s="16"/>
    </row>
    <row r="140" spans="2:28" ht="30" customHeight="1" x14ac:dyDescent="0.25">
      <c r="B140" s="165">
        <f t="shared" ref="B140:B147" si="115">B139+1</f>
        <v>1102</v>
      </c>
      <c r="C140" s="1186" t="s">
        <v>197</v>
      </c>
      <c r="D140" s="1187"/>
      <c r="E140" s="1187"/>
      <c r="F140" s="1187"/>
      <c r="G140" s="226" t="s">
        <v>44</v>
      </c>
      <c r="H140" s="229">
        <v>8</v>
      </c>
      <c r="I140" s="254">
        <v>646.24</v>
      </c>
      <c r="J140" s="43">
        <f t="shared" si="67"/>
        <v>5169.92</v>
      </c>
      <c r="K140" s="2"/>
      <c r="L140" s="26" t="e">
        <f>#REF!</f>
        <v>#REF!</v>
      </c>
      <c r="M140" s="12" t="e">
        <f>#REF!</f>
        <v>#REF!</v>
      </c>
      <c r="N140" s="27" t="e">
        <f t="shared" si="68"/>
        <v>#REF!</v>
      </c>
      <c r="O140" s="2"/>
      <c r="P140" s="47" t="e">
        <f t="shared" si="106"/>
        <v>#REF!</v>
      </c>
      <c r="Q140" s="144" t="e">
        <f t="shared" si="107"/>
        <v>#REF!</v>
      </c>
      <c r="R140" s="37" t="e">
        <f t="shared" si="108"/>
        <v>#REF!</v>
      </c>
      <c r="S140" s="144" t="e">
        <f t="shared" si="109"/>
        <v>#REF!</v>
      </c>
      <c r="T140" s="37" t="e">
        <f t="shared" si="110"/>
        <v>#REF!</v>
      </c>
      <c r="U140" s="48" t="e">
        <f t="shared" si="111"/>
        <v>#REF!</v>
      </c>
      <c r="V140" s="2"/>
      <c r="W140" s="148" t="e">
        <f t="shared" si="112"/>
        <v>#REF!</v>
      </c>
      <c r="X140" s="47" t="e">
        <f t="shared" si="113"/>
        <v>#REF!</v>
      </c>
      <c r="Y140" s="48" t="e">
        <f t="shared" si="114"/>
        <v>#REF!</v>
      </c>
      <c r="AB140" s="16"/>
    </row>
    <row r="141" spans="2:28" ht="15" customHeight="1" x14ac:dyDescent="0.25">
      <c r="B141" s="165">
        <f t="shared" si="115"/>
        <v>1103</v>
      </c>
      <c r="C141" s="1186" t="s">
        <v>198</v>
      </c>
      <c r="D141" s="1187"/>
      <c r="E141" s="1187"/>
      <c r="F141" s="1187"/>
      <c r="G141" s="226" t="s">
        <v>44</v>
      </c>
      <c r="H141" s="229">
        <v>66</v>
      </c>
      <c r="I141" s="254">
        <v>536.91</v>
      </c>
      <c r="J141" s="43">
        <f t="shared" si="67"/>
        <v>35436.06</v>
      </c>
      <c r="K141" s="2"/>
      <c r="L141" s="26" t="e">
        <f>#REF!</f>
        <v>#REF!</v>
      </c>
      <c r="M141" s="12" t="e">
        <f>#REF!</f>
        <v>#REF!</v>
      </c>
      <c r="N141" s="27" t="e">
        <f t="shared" si="68"/>
        <v>#REF!</v>
      </c>
      <c r="O141" s="2"/>
      <c r="P141" s="47" t="e">
        <f t="shared" si="106"/>
        <v>#REF!</v>
      </c>
      <c r="Q141" s="144" t="e">
        <f t="shared" si="107"/>
        <v>#REF!</v>
      </c>
      <c r="R141" s="37" t="e">
        <f t="shared" si="108"/>
        <v>#REF!</v>
      </c>
      <c r="S141" s="144" t="e">
        <f t="shared" si="109"/>
        <v>#REF!</v>
      </c>
      <c r="T141" s="37" t="e">
        <f t="shared" si="110"/>
        <v>#REF!</v>
      </c>
      <c r="U141" s="48" t="e">
        <f t="shared" si="111"/>
        <v>#REF!</v>
      </c>
      <c r="V141" s="2"/>
      <c r="W141" s="148" t="e">
        <f t="shared" si="112"/>
        <v>#REF!</v>
      </c>
      <c r="X141" s="47" t="e">
        <f t="shared" si="113"/>
        <v>#REF!</v>
      </c>
      <c r="Y141" s="48" t="e">
        <f t="shared" si="114"/>
        <v>#REF!</v>
      </c>
      <c r="AB141" s="16"/>
    </row>
    <row r="142" spans="2:28" ht="30" customHeight="1" x14ac:dyDescent="0.25">
      <c r="B142" s="165">
        <f t="shared" si="115"/>
        <v>1104</v>
      </c>
      <c r="C142" s="1186" t="s">
        <v>199</v>
      </c>
      <c r="D142" s="1187"/>
      <c r="E142" s="1187"/>
      <c r="F142" s="1187"/>
      <c r="G142" s="226" t="s">
        <v>44</v>
      </c>
      <c r="H142" s="229">
        <v>1</v>
      </c>
      <c r="I142" s="254">
        <v>3844.29</v>
      </c>
      <c r="J142" s="43">
        <f t="shared" si="67"/>
        <v>3844.29</v>
      </c>
      <c r="K142" s="2"/>
      <c r="L142" s="26" t="e">
        <f>#REF!</f>
        <v>#REF!</v>
      </c>
      <c r="M142" s="12" t="e">
        <f>#REF!</f>
        <v>#REF!</v>
      </c>
      <c r="N142" s="27" t="e">
        <f t="shared" si="68"/>
        <v>#REF!</v>
      </c>
      <c r="O142" s="2"/>
      <c r="P142" s="47" t="e">
        <f t="shared" si="106"/>
        <v>#REF!</v>
      </c>
      <c r="Q142" s="144" t="e">
        <f t="shared" si="107"/>
        <v>#REF!</v>
      </c>
      <c r="R142" s="37" t="e">
        <f t="shared" si="108"/>
        <v>#REF!</v>
      </c>
      <c r="S142" s="144" t="e">
        <f t="shared" si="109"/>
        <v>#REF!</v>
      </c>
      <c r="T142" s="37" t="e">
        <f t="shared" si="110"/>
        <v>#REF!</v>
      </c>
      <c r="U142" s="48" t="e">
        <f t="shared" si="111"/>
        <v>#REF!</v>
      </c>
      <c r="V142" s="2"/>
      <c r="W142" s="148" t="e">
        <f t="shared" si="112"/>
        <v>#REF!</v>
      </c>
      <c r="X142" s="47" t="e">
        <f t="shared" si="113"/>
        <v>#REF!</v>
      </c>
      <c r="Y142" s="48" t="e">
        <f t="shared" si="114"/>
        <v>#REF!</v>
      </c>
      <c r="AB142" s="16"/>
    </row>
    <row r="143" spans="2:28" ht="15" customHeight="1" x14ac:dyDescent="0.25">
      <c r="B143" s="165">
        <f t="shared" si="115"/>
        <v>1105</v>
      </c>
      <c r="C143" s="1186" t="s">
        <v>200</v>
      </c>
      <c r="D143" s="1187"/>
      <c r="E143" s="1187"/>
      <c r="F143" s="1187"/>
      <c r="G143" s="226" t="s">
        <v>44</v>
      </c>
      <c r="H143" s="229">
        <v>1</v>
      </c>
      <c r="I143" s="254">
        <v>6602.3</v>
      </c>
      <c r="J143" s="43">
        <f t="shared" si="67"/>
        <v>6602.3</v>
      </c>
      <c r="K143" s="2"/>
      <c r="L143" s="26" t="e">
        <f>#REF!</f>
        <v>#REF!</v>
      </c>
      <c r="M143" s="12" t="e">
        <f>#REF!</f>
        <v>#REF!</v>
      </c>
      <c r="N143" s="27" t="e">
        <f t="shared" si="68"/>
        <v>#REF!</v>
      </c>
      <c r="O143" s="2"/>
      <c r="P143" s="47" t="e">
        <f t="shared" si="106"/>
        <v>#REF!</v>
      </c>
      <c r="Q143" s="144" t="e">
        <f t="shared" si="107"/>
        <v>#REF!</v>
      </c>
      <c r="R143" s="37" t="e">
        <f t="shared" si="108"/>
        <v>#REF!</v>
      </c>
      <c r="S143" s="144" t="e">
        <f t="shared" si="109"/>
        <v>#REF!</v>
      </c>
      <c r="T143" s="37" t="e">
        <f t="shared" si="110"/>
        <v>#REF!</v>
      </c>
      <c r="U143" s="48" t="e">
        <f t="shared" si="111"/>
        <v>#REF!</v>
      </c>
      <c r="V143" s="2"/>
      <c r="W143" s="148" t="e">
        <f t="shared" si="112"/>
        <v>#REF!</v>
      </c>
      <c r="X143" s="47" t="e">
        <f t="shared" si="113"/>
        <v>#REF!</v>
      </c>
      <c r="Y143" s="48" t="e">
        <f t="shared" si="114"/>
        <v>#REF!</v>
      </c>
      <c r="AB143" s="16"/>
    </row>
    <row r="144" spans="2:28" ht="30" customHeight="1" x14ac:dyDescent="0.25">
      <c r="B144" s="165">
        <f t="shared" si="115"/>
        <v>1106</v>
      </c>
      <c r="C144" s="1186" t="s">
        <v>201</v>
      </c>
      <c r="D144" s="1187"/>
      <c r="E144" s="1187"/>
      <c r="F144" s="1187"/>
      <c r="G144" s="226" t="s">
        <v>44</v>
      </c>
      <c r="H144" s="229">
        <v>1</v>
      </c>
      <c r="I144" s="254">
        <v>2249.06</v>
      </c>
      <c r="J144" s="43">
        <f t="shared" si="67"/>
        <v>2249.06</v>
      </c>
      <c r="K144" s="2"/>
      <c r="L144" s="26" t="e">
        <f>#REF!</f>
        <v>#REF!</v>
      </c>
      <c r="M144" s="12" t="e">
        <f>#REF!</f>
        <v>#REF!</v>
      </c>
      <c r="N144" s="27" t="e">
        <f t="shared" si="68"/>
        <v>#REF!</v>
      </c>
      <c r="O144" s="2"/>
      <c r="P144" s="47" t="e">
        <f t="shared" si="106"/>
        <v>#REF!</v>
      </c>
      <c r="Q144" s="144" t="e">
        <f t="shared" si="107"/>
        <v>#REF!</v>
      </c>
      <c r="R144" s="37" t="e">
        <f t="shared" si="108"/>
        <v>#REF!</v>
      </c>
      <c r="S144" s="144" t="e">
        <f t="shared" si="109"/>
        <v>#REF!</v>
      </c>
      <c r="T144" s="37" t="e">
        <f t="shared" si="110"/>
        <v>#REF!</v>
      </c>
      <c r="U144" s="48" t="e">
        <f t="shared" si="111"/>
        <v>#REF!</v>
      </c>
      <c r="V144" s="2"/>
      <c r="W144" s="148" t="e">
        <f t="shared" si="112"/>
        <v>#REF!</v>
      </c>
      <c r="X144" s="47" t="e">
        <f t="shared" si="113"/>
        <v>#REF!</v>
      </c>
      <c r="Y144" s="48" t="e">
        <f t="shared" si="114"/>
        <v>#REF!</v>
      </c>
      <c r="AB144" s="16"/>
    </row>
    <row r="145" spans="2:29" ht="30" customHeight="1" x14ac:dyDescent="0.25">
      <c r="B145" s="165">
        <f t="shared" si="115"/>
        <v>1107</v>
      </c>
      <c r="C145" s="1186" t="s">
        <v>202</v>
      </c>
      <c r="D145" s="1187"/>
      <c r="E145" s="1187"/>
      <c r="F145" s="1187"/>
      <c r="G145" s="226" t="s">
        <v>44</v>
      </c>
      <c r="H145" s="229">
        <v>1</v>
      </c>
      <c r="I145" s="254">
        <v>1873.07</v>
      </c>
      <c r="J145" s="43">
        <f t="shared" si="67"/>
        <v>1873.07</v>
      </c>
      <c r="K145" s="2"/>
      <c r="L145" s="26" t="e">
        <f>#REF!</f>
        <v>#REF!</v>
      </c>
      <c r="M145" s="12" t="e">
        <f>#REF!</f>
        <v>#REF!</v>
      </c>
      <c r="N145" s="27" t="e">
        <f t="shared" si="68"/>
        <v>#REF!</v>
      </c>
      <c r="O145" s="2"/>
      <c r="P145" s="47" t="e">
        <f t="shared" si="106"/>
        <v>#REF!</v>
      </c>
      <c r="Q145" s="144" t="e">
        <f t="shared" si="107"/>
        <v>#REF!</v>
      </c>
      <c r="R145" s="37" t="e">
        <f t="shared" si="108"/>
        <v>#REF!</v>
      </c>
      <c r="S145" s="144" t="e">
        <f t="shared" si="109"/>
        <v>#REF!</v>
      </c>
      <c r="T145" s="37" t="e">
        <f t="shared" si="110"/>
        <v>#REF!</v>
      </c>
      <c r="U145" s="48" t="e">
        <f t="shared" si="111"/>
        <v>#REF!</v>
      </c>
      <c r="V145" s="2"/>
      <c r="W145" s="148" t="e">
        <f t="shared" si="112"/>
        <v>#REF!</v>
      </c>
      <c r="X145" s="47" t="e">
        <f t="shared" si="113"/>
        <v>#REF!</v>
      </c>
      <c r="Y145" s="48" t="e">
        <f t="shared" si="114"/>
        <v>#REF!</v>
      </c>
      <c r="AB145" s="16"/>
    </row>
    <row r="146" spans="2:29" ht="30" customHeight="1" x14ac:dyDescent="0.25">
      <c r="B146" s="165">
        <f t="shared" si="115"/>
        <v>1108</v>
      </c>
      <c r="C146" s="1186" t="s">
        <v>203</v>
      </c>
      <c r="D146" s="1187"/>
      <c r="E146" s="1187"/>
      <c r="F146" s="1187"/>
      <c r="G146" s="226" t="s">
        <v>44</v>
      </c>
      <c r="H146" s="229">
        <v>1</v>
      </c>
      <c r="I146" s="254">
        <v>1724.04</v>
      </c>
      <c r="J146" s="43">
        <f t="shared" si="67"/>
        <v>1724.04</v>
      </c>
      <c r="K146" s="2"/>
      <c r="L146" s="26" t="e">
        <f>#REF!</f>
        <v>#REF!</v>
      </c>
      <c r="M146" s="12" t="e">
        <f>#REF!</f>
        <v>#REF!</v>
      </c>
      <c r="N146" s="27" t="e">
        <f t="shared" si="68"/>
        <v>#REF!</v>
      </c>
      <c r="O146" s="2"/>
      <c r="P146" s="47" t="e">
        <f t="shared" si="106"/>
        <v>#REF!</v>
      </c>
      <c r="Q146" s="144" t="e">
        <f t="shared" si="107"/>
        <v>#REF!</v>
      </c>
      <c r="R146" s="37" t="e">
        <f t="shared" si="108"/>
        <v>#REF!</v>
      </c>
      <c r="S146" s="144" t="e">
        <f t="shared" si="109"/>
        <v>#REF!</v>
      </c>
      <c r="T146" s="37" t="e">
        <f t="shared" si="110"/>
        <v>#REF!</v>
      </c>
      <c r="U146" s="48" t="e">
        <f t="shared" si="111"/>
        <v>#REF!</v>
      </c>
      <c r="V146" s="2"/>
      <c r="W146" s="148" t="e">
        <f t="shared" si="112"/>
        <v>#REF!</v>
      </c>
      <c r="X146" s="47" t="e">
        <f t="shared" si="113"/>
        <v>#REF!</v>
      </c>
      <c r="Y146" s="48" t="e">
        <f t="shared" si="114"/>
        <v>#REF!</v>
      </c>
      <c r="AB146" s="16"/>
    </row>
    <row r="147" spans="2:29" ht="30" customHeight="1" thickBot="1" x14ac:dyDescent="0.3">
      <c r="B147" s="299">
        <f t="shared" si="115"/>
        <v>1109</v>
      </c>
      <c r="C147" s="1184" t="s">
        <v>204</v>
      </c>
      <c r="D147" s="1185"/>
      <c r="E147" s="1185"/>
      <c r="F147" s="1185"/>
      <c r="G147" s="227" t="s">
        <v>44</v>
      </c>
      <c r="H147" s="230">
        <v>1</v>
      </c>
      <c r="I147" s="255">
        <v>7658.76</v>
      </c>
      <c r="J147" s="62">
        <f t="shared" si="67"/>
        <v>7658.76</v>
      </c>
      <c r="K147" s="2"/>
      <c r="L147" s="28" t="e">
        <f>#REF!</f>
        <v>#REF!</v>
      </c>
      <c r="M147" s="13" t="e">
        <f>#REF!</f>
        <v>#REF!</v>
      </c>
      <c r="N147" s="29" t="e">
        <f t="shared" si="68"/>
        <v>#REF!</v>
      </c>
      <c r="O147" s="2"/>
      <c r="P147" s="53" t="e">
        <f t="shared" si="106"/>
        <v>#REF!</v>
      </c>
      <c r="Q147" s="144" t="e">
        <f t="shared" si="107"/>
        <v>#REF!</v>
      </c>
      <c r="R147" s="66" t="e">
        <f t="shared" si="108"/>
        <v>#REF!</v>
      </c>
      <c r="S147" s="144" t="e">
        <f t="shared" si="109"/>
        <v>#REF!</v>
      </c>
      <c r="T147" s="66" t="e">
        <f t="shared" si="110"/>
        <v>#REF!</v>
      </c>
      <c r="U147" s="50" t="e">
        <f t="shared" si="111"/>
        <v>#REF!</v>
      </c>
      <c r="V147" s="2"/>
      <c r="W147" s="149" t="e">
        <f t="shared" si="112"/>
        <v>#REF!</v>
      </c>
      <c r="X147" s="53" t="e">
        <f t="shared" si="113"/>
        <v>#REF!</v>
      </c>
      <c r="Y147" s="50" t="e">
        <f t="shared" si="114"/>
        <v>#REF!</v>
      </c>
      <c r="AB147" s="16"/>
    </row>
    <row r="148" spans="2:29" ht="15.75" thickBot="1" x14ac:dyDescent="0.3">
      <c r="B148" s="258">
        <v>1300</v>
      </c>
      <c r="C148" s="1191" t="s">
        <v>205</v>
      </c>
      <c r="D148" s="1192"/>
      <c r="E148" s="1192"/>
      <c r="F148" s="1192"/>
      <c r="G148" s="259"/>
      <c r="H148" s="260"/>
      <c r="I148" s="261"/>
      <c r="J148" s="262"/>
      <c r="K148" s="2"/>
      <c r="L148" s="263"/>
      <c r="M148" s="260"/>
      <c r="N148" s="264"/>
      <c r="O148" s="2"/>
      <c r="P148" s="265"/>
      <c r="Q148" s="261"/>
      <c r="R148" s="261"/>
      <c r="S148" s="261"/>
      <c r="T148" s="261"/>
      <c r="U148" s="266"/>
      <c r="V148" s="2"/>
      <c r="W148" s="263"/>
      <c r="X148" s="265"/>
      <c r="Y148" s="266"/>
      <c r="AB148" s="16"/>
    </row>
    <row r="149" spans="2:29" ht="15" customHeight="1" x14ac:dyDescent="0.25">
      <c r="B149" s="298">
        <f>B148+1</f>
        <v>1301</v>
      </c>
      <c r="C149" s="1197" t="s">
        <v>206</v>
      </c>
      <c r="D149" s="1198"/>
      <c r="E149" s="1198"/>
      <c r="F149" s="1198"/>
      <c r="G149" s="234" t="s">
        <v>44</v>
      </c>
      <c r="H149" s="237">
        <v>1</v>
      </c>
      <c r="I149" s="257">
        <v>267.10000000000002</v>
      </c>
      <c r="J149" s="38">
        <f t="shared" si="67"/>
        <v>267.10000000000002</v>
      </c>
      <c r="K149" s="2"/>
      <c r="L149" s="269" t="e">
        <f>#REF!</f>
        <v>#REF!</v>
      </c>
      <c r="M149" s="270" t="e">
        <f>#REF!</f>
        <v>#REF!</v>
      </c>
      <c r="N149" s="271" t="e">
        <f t="shared" si="68"/>
        <v>#REF!</v>
      </c>
      <c r="O149" s="2"/>
      <c r="P149" s="52" t="e">
        <f t="shared" ref="P149:P159" si="116">ROUND(L149*I149,2)</f>
        <v>#REF!</v>
      </c>
      <c r="Q149" s="144" t="e">
        <f t="shared" ref="Q149:Q159" si="117">ROUND(P149/J149,4)</f>
        <v>#REF!</v>
      </c>
      <c r="R149" s="55" t="e">
        <f t="shared" ref="R149:R159" si="118">ROUND(M149*I149,2)</f>
        <v>#REF!</v>
      </c>
      <c r="S149" s="144" t="e">
        <f t="shared" ref="S149:S159" si="119">ROUND(R149/J149,4)</f>
        <v>#REF!</v>
      </c>
      <c r="T149" s="55" t="e">
        <f t="shared" ref="T149:T159" si="120">ROUND(N149*I149,2)</f>
        <v>#REF!</v>
      </c>
      <c r="U149" s="272" t="e">
        <f t="shared" ref="U149:U159" si="121">ROUND(T149/J149,4)</f>
        <v>#REF!</v>
      </c>
      <c r="V149" s="2"/>
      <c r="W149" s="314" t="e">
        <f t="shared" ref="W149:W159" si="122">H149-N149</f>
        <v>#REF!</v>
      </c>
      <c r="X149" s="52" t="e">
        <f t="shared" ref="X149:X159" si="123">ROUND(W149*I149,2)</f>
        <v>#REF!</v>
      </c>
      <c r="Y149" s="272" t="e">
        <f t="shared" ref="Y149:Y159" si="124">ROUND(X149/J149,4)</f>
        <v>#REF!</v>
      </c>
      <c r="AB149" s="16"/>
    </row>
    <row r="150" spans="2:29" ht="15" customHeight="1" x14ac:dyDescent="0.25">
      <c r="B150" s="165">
        <f t="shared" ref="B150:B159" si="125">B149+1</f>
        <v>1302</v>
      </c>
      <c r="C150" s="1186" t="s">
        <v>207</v>
      </c>
      <c r="D150" s="1187"/>
      <c r="E150" s="1187"/>
      <c r="F150" s="1187"/>
      <c r="G150" s="232" t="s">
        <v>44</v>
      </c>
      <c r="H150" s="235">
        <v>3</v>
      </c>
      <c r="I150" s="254">
        <v>267.10000000000002</v>
      </c>
      <c r="J150" s="43">
        <f t="shared" si="67"/>
        <v>801.3</v>
      </c>
      <c r="K150" s="2"/>
      <c r="L150" s="26" t="e">
        <f>#REF!</f>
        <v>#REF!</v>
      </c>
      <c r="M150" s="12" t="e">
        <f>#REF!</f>
        <v>#REF!</v>
      </c>
      <c r="N150" s="27" t="e">
        <f t="shared" si="68"/>
        <v>#REF!</v>
      </c>
      <c r="O150" s="2"/>
      <c r="P150" s="47" t="e">
        <f t="shared" si="116"/>
        <v>#REF!</v>
      </c>
      <c r="Q150" s="144" t="e">
        <f t="shared" si="117"/>
        <v>#REF!</v>
      </c>
      <c r="R150" s="37" t="e">
        <f t="shared" si="118"/>
        <v>#REF!</v>
      </c>
      <c r="S150" s="144" t="e">
        <f t="shared" si="119"/>
        <v>#REF!</v>
      </c>
      <c r="T150" s="37" t="e">
        <f t="shared" si="120"/>
        <v>#REF!</v>
      </c>
      <c r="U150" s="48" t="e">
        <f t="shared" si="121"/>
        <v>#REF!</v>
      </c>
      <c r="V150" s="2"/>
      <c r="W150" s="148" t="e">
        <f t="shared" si="122"/>
        <v>#REF!</v>
      </c>
      <c r="X150" s="47" t="e">
        <f t="shared" si="123"/>
        <v>#REF!</v>
      </c>
      <c r="Y150" s="48" t="e">
        <f t="shared" si="124"/>
        <v>#REF!</v>
      </c>
      <c r="AB150" s="16"/>
    </row>
    <row r="151" spans="2:29" ht="30" customHeight="1" x14ac:dyDescent="0.25">
      <c r="B151" s="165">
        <f t="shared" si="125"/>
        <v>1303</v>
      </c>
      <c r="C151" s="1186" t="s">
        <v>208</v>
      </c>
      <c r="D151" s="1187"/>
      <c r="E151" s="1187"/>
      <c r="F151" s="1187"/>
      <c r="G151" s="232" t="s">
        <v>44</v>
      </c>
      <c r="H151" s="235">
        <v>34</v>
      </c>
      <c r="I151" s="254">
        <v>184.3</v>
      </c>
      <c r="J151" s="43">
        <f t="shared" si="67"/>
        <v>6266.2</v>
      </c>
      <c r="K151" s="2"/>
      <c r="L151" s="26" t="e">
        <f>#REF!</f>
        <v>#REF!</v>
      </c>
      <c r="M151" s="12" t="e">
        <f>#REF!</f>
        <v>#REF!</v>
      </c>
      <c r="N151" s="27" t="e">
        <f t="shared" si="68"/>
        <v>#REF!</v>
      </c>
      <c r="O151" s="2"/>
      <c r="P151" s="47" t="e">
        <f t="shared" si="116"/>
        <v>#REF!</v>
      </c>
      <c r="Q151" s="144" t="e">
        <f t="shared" si="117"/>
        <v>#REF!</v>
      </c>
      <c r="R151" s="37" t="e">
        <f t="shared" si="118"/>
        <v>#REF!</v>
      </c>
      <c r="S151" s="144" t="e">
        <f t="shared" si="119"/>
        <v>#REF!</v>
      </c>
      <c r="T151" s="37" t="e">
        <f t="shared" si="120"/>
        <v>#REF!</v>
      </c>
      <c r="U151" s="48" t="e">
        <f t="shared" si="121"/>
        <v>#REF!</v>
      </c>
      <c r="V151" s="2"/>
      <c r="W151" s="148" t="e">
        <f t="shared" si="122"/>
        <v>#REF!</v>
      </c>
      <c r="X151" s="47" t="e">
        <f t="shared" si="123"/>
        <v>#REF!</v>
      </c>
      <c r="Y151" s="48" t="e">
        <f t="shared" si="124"/>
        <v>#REF!</v>
      </c>
      <c r="AB151" s="16"/>
    </row>
    <row r="152" spans="2:29" ht="15" customHeight="1" x14ac:dyDescent="0.25">
      <c r="B152" s="165">
        <f t="shared" si="125"/>
        <v>1304</v>
      </c>
      <c r="C152" s="1186" t="s">
        <v>209</v>
      </c>
      <c r="D152" s="1187"/>
      <c r="E152" s="1187"/>
      <c r="F152" s="1187"/>
      <c r="G152" s="232" t="s">
        <v>44</v>
      </c>
      <c r="H152" s="235">
        <v>1</v>
      </c>
      <c r="I152" s="254">
        <v>267.10000000000002</v>
      </c>
      <c r="J152" s="43">
        <f t="shared" si="67"/>
        <v>267.10000000000002</v>
      </c>
      <c r="K152" s="2"/>
      <c r="L152" s="26" t="e">
        <f>#REF!</f>
        <v>#REF!</v>
      </c>
      <c r="M152" s="12" t="e">
        <f>#REF!</f>
        <v>#REF!</v>
      </c>
      <c r="N152" s="27" t="e">
        <f t="shared" si="68"/>
        <v>#REF!</v>
      </c>
      <c r="O152" s="2"/>
      <c r="P152" s="47" t="e">
        <f t="shared" si="116"/>
        <v>#REF!</v>
      </c>
      <c r="Q152" s="144" t="e">
        <f t="shared" si="117"/>
        <v>#REF!</v>
      </c>
      <c r="R152" s="37" t="e">
        <f t="shared" si="118"/>
        <v>#REF!</v>
      </c>
      <c r="S152" s="144" t="e">
        <f t="shared" si="119"/>
        <v>#REF!</v>
      </c>
      <c r="T152" s="37" t="e">
        <f t="shared" si="120"/>
        <v>#REF!</v>
      </c>
      <c r="U152" s="48" t="e">
        <f t="shared" si="121"/>
        <v>#REF!</v>
      </c>
      <c r="V152" s="2"/>
      <c r="W152" s="148" t="e">
        <f t="shared" si="122"/>
        <v>#REF!</v>
      </c>
      <c r="X152" s="47" t="e">
        <f t="shared" si="123"/>
        <v>#REF!</v>
      </c>
      <c r="Y152" s="48" t="e">
        <f t="shared" si="124"/>
        <v>#REF!</v>
      </c>
      <c r="AB152" s="16"/>
    </row>
    <row r="153" spans="2:29" ht="15" customHeight="1" x14ac:dyDescent="0.25">
      <c r="B153" s="165">
        <f t="shared" si="125"/>
        <v>1305</v>
      </c>
      <c r="C153" s="1186" t="s">
        <v>210</v>
      </c>
      <c r="D153" s="1187"/>
      <c r="E153" s="1187"/>
      <c r="F153" s="1187"/>
      <c r="G153" s="232" t="s">
        <v>44</v>
      </c>
      <c r="H153" s="235">
        <v>22</v>
      </c>
      <c r="I153" s="254">
        <v>46.74</v>
      </c>
      <c r="J153" s="43">
        <f t="shared" si="67"/>
        <v>1028.28</v>
      </c>
      <c r="K153" s="2"/>
      <c r="L153" s="26" t="e">
        <f>#REF!</f>
        <v>#REF!</v>
      </c>
      <c r="M153" s="12" t="e">
        <f>#REF!</f>
        <v>#REF!</v>
      </c>
      <c r="N153" s="27" t="e">
        <f t="shared" si="68"/>
        <v>#REF!</v>
      </c>
      <c r="O153" s="2"/>
      <c r="P153" s="47" t="e">
        <f t="shared" si="116"/>
        <v>#REF!</v>
      </c>
      <c r="Q153" s="144" t="e">
        <f t="shared" si="117"/>
        <v>#REF!</v>
      </c>
      <c r="R153" s="37" t="e">
        <f t="shared" si="118"/>
        <v>#REF!</v>
      </c>
      <c r="S153" s="144" t="e">
        <f t="shared" si="119"/>
        <v>#REF!</v>
      </c>
      <c r="T153" s="37" t="e">
        <f t="shared" si="120"/>
        <v>#REF!</v>
      </c>
      <c r="U153" s="48" t="e">
        <f t="shared" si="121"/>
        <v>#REF!</v>
      </c>
      <c r="V153" s="2"/>
      <c r="W153" s="148" t="e">
        <f t="shared" si="122"/>
        <v>#REF!</v>
      </c>
      <c r="X153" s="47" t="e">
        <f t="shared" si="123"/>
        <v>#REF!</v>
      </c>
      <c r="Y153" s="48" t="e">
        <f t="shared" si="124"/>
        <v>#REF!</v>
      </c>
      <c r="AB153" s="16"/>
    </row>
    <row r="154" spans="2:29" ht="15" customHeight="1" x14ac:dyDescent="0.25">
      <c r="B154" s="165">
        <f t="shared" si="125"/>
        <v>1306</v>
      </c>
      <c r="C154" s="1186" t="s">
        <v>211</v>
      </c>
      <c r="D154" s="1187"/>
      <c r="E154" s="1187"/>
      <c r="F154" s="1187"/>
      <c r="G154" s="232" t="s">
        <v>44</v>
      </c>
      <c r="H154" s="235">
        <v>2</v>
      </c>
      <c r="I154" s="254">
        <v>46.74</v>
      </c>
      <c r="J154" s="43">
        <f t="shared" si="67"/>
        <v>93.48</v>
      </c>
      <c r="K154" s="2"/>
      <c r="L154" s="26" t="e">
        <f>#REF!</f>
        <v>#REF!</v>
      </c>
      <c r="M154" s="12" t="e">
        <f>#REF!</f>
        <v>#REF!</v>
      </c>
      <c r="N154" s="27" t="e">
        <f t="shared" si="68"/>
        <v>#REF!</v>
      </c>
      <c r="O154" s="2"/>
      <c r="P154" s="47" t="e">
        <f t="shared" si="116"/>
        <v>#REF!</v>
      </c>
      <c r="Q154" s="144" t="e">
        <f t="shared" si="117"/>
        <v>#REF!</v>
      </c>
      <c r="R154" s="37" t="e">
        <f t="shared" si="118"/>
        <v>#REF!</v>
      </c>
      <c r="S154" s="144" t="e">
        <f t="shared" si="119"/>
        <v>#REF!</v>
      </c>
      <c r="T154" s="37" t="e">
        <f t="shared" si="120"/>
        <v>#REF!</v>
      </c>
      <c r="U154" s="48" t="e">
        <f t="shared" si="121"/>
        <v>#REF!</v>
      </c>
      <c r="V154" s="2"/>
      <c r="W154" s="148" t="e">
        <f t="shared" si="122"/>
        <v>#REF!</v>
      </c>
      <c r="X154" s="47" t="e">
        <f t="shared" si="123"/>
        <v>#REF!</v>
      </c>
      <c r="Y154" s="48" t="e">
        <f t="shared" si="124"/>
        <v>#REF!</v>
      </c>
      <c r="AB154" s="16"/>
    </row>
    <row r="155" spans="2:29" ht="30" customHeight="1" x14ac:dyDescent="0.25">
      <c r="B155" s="165">
        <f t="shared" si="125"/>
        <v>1307</v>
      </c>
      <c r="C155" s="1186" t="s">
        <v>212</v>
      </c>
      <c r="D155" s="1187"/>
      <c r="E155" s="1187"/>
      <c r="F155" s="1187"/>
      <c r="G155" s="232" t="s">
        <v>44</v>
      </c>
      <c r="H155" s="235">
        <v>1</v>
      </c>
      <c r="I155" s="254">
        <v>300.49</v>
      </c>
      <c r="J155" s="43">
        <f t="shared" si="67"/>
        <v>300.49</v>
      </c>
      <c r="K155" s="2"/>
      <c r="L155" s="26" t="e">
        <f>#REF!</f>
        <v>#REF!</v>
      </c>
      <c r="M155" s="12" t="e">
        <f>#REF!</f>
        <v>#REF!</v>
      </c>
      <c r="N155" s="27" t="e">
        <f t="shared" si="68"/>
        <v>#REF!</v>
      </c>
      <c r="O155" s="2"/>
      <c r="P155" s="47" t="e">
        <f t="shared" si="116"/>
        <v>#REF!</v>
      </c>
      <c r="Q155" s="144" t="e">
        <f t="shared" si="117"/>
        <v>#REF!</v>
      </c>
      <c r="R155" s="37" t="e">
        <f t="shared" si="118"/>
        <v>#REF!</v>
      </c>
      <c r="S155" s="144" t="e">
        <f t="shared" si="119"/>
        <v>#REF!</v>
      </c>
      <c r="T155" s="37" t="e">
        <f t="shared" si="120"/>
        <v>#REF!</v>
      </c>
      <c r="U155" s="48" t="e">
        <f t="shared" si="121"/>
        <v>#REF!</v>
      </c>
      <c r="V155" s="2"/>
      <c r="W155" s="148" t="e">
        <f t="shared" si="122"/>
        <v>#REF!</v>
      </c>
      <c r="X155" s="47" t="e">
        <f t="shared" si="123"/>
        <v>#REF!</v>
      </c>
      <c r="Y155" s="48" t="e">
        <f t="shared" si="124"/>
        <v>#REF!</v>
      </c>
      <c r="AB155" s="16"/>
    </row>
    <row r="156" spans="2:29" ht="15" customHeight="1" x14ac:dyDescent="0.25">
      <c r="B156" s="165">
        <f t="shared" si="125"/>
        <v>1308</v>
      </c>
      <c r="C156" s="1186" t="s">
        <v>213</v>
      </c>
      <c r="D156" s="1187"/>
      <c r="E156" s="1187"/>
      <c r="F156" s="1187"/>
      <c r="G156" s="232" t="s">
        <v>44</v>
      </c>
      <c r="H156" s="235">
        <v>1</v>
      </c>
      <c r="I156" s="254">
        <v>455.41</v>
      </c>
      <c r="J156" s="43">
        <f t="shared" si="67"/>
        <v>455.41</v>
      </c>
      <c r="K156" s="2"/>
      <c r="L156" s="26" t="e">
        <f>#REF!</f>
        <v>#REF!</v>
      </c>
      <c r="M156" s="12" t="e">
        <f>#REF!</f>
        <v>#REF!</v>
      </c>
      <c r="N156" s="27" t="e">
        <f t="shared" si="68"/>
        <v>#REF!</v>
      </c>
      <c r="O156" s="2"/>
      <c r="P156" s="47" t="e">
        <f t="shared" si="116"/>
        <v>#REF!</v>
      </c>
      <c r="Q156" s="144" t="e">
        <f t="shared" si="117"/>
        <v>#REF!</v>
      </c>
      <c r="R156" s="37" t="e">
        <f t="shared" si="118"/>
        <v>#REF!</v>
      </c>
      <c r="S156" s="144" t="e">
        <f t="shared" si="119"/>
        <v>#REF!</v>
      </c>
      <c r="T156" s="37" t="e">
        <f t="shared" si="120"/>
        <v>#REF!</v>
      </c>
      <c r="U156" s="48" t="e">
        <f t="shared" si="121"/>
        <v>#REF!</v>
      </c>
      <c r="V156" s="2"/>
      <c r="W156" s="148" t="e">
        <f t="shared" si="122"/>
        <v>#REF!</v>
      </c>
      <c r="X156" s="47" t="e">
        <f t="shared" si="123"/>
        <v>#REF!</v>
      </c>
      <c r="Y156" s="48" t="e">
        <f t="shared" si="124"/>
        <v>#REF!</v>
      </c>
      <c r="AB156" s="16"/>
    </row>
    <row r="157" spans="2:29" ht="15" customHeight="1" x14ac:dyDescent="0.25">
      <c r="B157" s="165">
        <f t="shared" si="125"/>
        <v>1309</v>
      </c>
      <c r="C157" s="1186" t="s">
        <v>214</v>
      </c>
      <c r="D157" s="1187"/>
      <c r="E157" s="1187"/>
      <c r="F157" s="1187"/>
      <c r="G157" s="232" t="s">
        <v>44</v>
      </c>
      <c r="H157" s="235">
        <v>2</v>
      </c>
      <c r="I157" s="254">
        <v>60.1</v>
      </c>
      <c r="J157" s="43">
        <f t="shared" si="67"/>
        <v>120.2</v>
      </c>
      <c r="K157" s="2"/>
      <c r="L157" s="26" t="e">
        <f>#REF!</f>
        <v>#REF!</v>
      </c>
      <c r="M157" s="12" t="e">
        <f>#REF!</f>
        <v>#REF!</v>
      </c>
      <c r="N157" s="27" t="e">
        <f t="shared" si="68"/>
        <v>#REF!</v>
      </c>
      <c r="O157" s="2"/>
      <c r="P157" s="47" t="e">
        <f t="shared" si="116"/>
        <v>#REF!</v>
      </c>
      <c r="Q157" s="144" t="e">
        <f t="shared" si="117"/>
        <v>#REF!</v>
      </c>
      <c r="R157" s="37" t="e">
        <f t="shared" si="118"/>
        <v>#REF!</v>
      </c>
      <c r="S157" s="144" t="e">
        <f t="shared" si="119"/>
        <v>#REF!</v>
      </c>
      <c r="T157" s="37" t="e">
        <f t="shared" si="120"/>
        <v>#REF!</v>
      </c>
      <c r="U157" s="48" t="e">
        <f t="shared" si="121"/>
        <v>#REF!</v>
      </c>
      <c r="V157" s="2"/>
      <c r="W157" s="148" t="e">
        <f t="shared" si="122"/>
        <v>#REF!</v>
      </c>
      <c r="X157" s="47" t="e">
        <f t="shared" si="123"/>
        <v>#REF!</v>
      </c>
      <c r="Y157" s="48" t="e">
        <f t="shared" si="124"/>
        <v>#REF!</v>
      </c>
      <c r="AB157" s="16"/>
    </row>
    <row r="158" spans="2:29" ht="30" customHeight="1" x14ac:dyDescent="0.25">
      <c r="B158" s="165">
        <f t="shared" si="125"/>
        <v>1310</v>
      </c>
      <c r="C158" s="1186" t="s">
        <v>215</v>
      </c>
      <c r="D158" s="1187"/>
      <c r="E158" s="1187"/>
      <c r="F158" s="1187"/>
      <c r="G158" s="232" t="s">
        <v>44</v>
      </c>
      <c r="H158" s="235">
        <v>7</v>
      </c>
      <c r="I158" s="254">
        <v>73.45</v>
      </c>
      <c r="J158" s="43">
        <f t="shared" si="67"/>
        <v>514.15</v>
      </c>
      <c r="K158" s="2"/>
      <c r="L158" s="26" t="e">
        <f>#REF!</f>
        <v>#REF!</v>
      </c>
      <c r="M158" s="12" t="e">
        <f>#REF!</f>
        <v>#REF!</v>
      </c>
      <c r="N158" s="27" t="e">
        <f t="shared" si="68"/>
        <v>#REF!</v>
      </c>
      <c r="O158" s="2"/>
      <c r="P158" s="47" t="e">
        <f t="shared" si="116"/>
        <v>#REF!</v>
      </c>
      <c r="Q158" s="144" t="e">
        <f t="shared" si="117"/>
        <v>#REF!</v>
      </c>
      <c r="R158" s="37" t="e">
        <f t="shared" si="118"/>
        <v>#REF!</v>
      </c>
      <c r="S158" s="144" t="e">
        <f t="shared" si="119"/>
        <v>#REF!</v>
      </c>
      <c r="T158" s="37" t="e">
        <f t="shared" si="120"/>
        <v>#REF!</v>
      </c>
      <c r="U158" s="48" t="e">
        <f t="shared" si="121"/>
        <v>#REF!</v>
      </c>
      <c r="V158" s="2"/>
      <c r="W158" s="148" t="e">
        <f t="shared" si="122"/>
        <v>#REF!</v>
      </c>
      <c r="X158" s="47" t="e">
        <f t="shared" si="123"/>
        <v>#REF!</v>
      </c>
      <c r="Y158" s="48" t="e">
        <f t="shared" si="124"/>
        <v>#REF!</v>
      </c>
      <c r="AB158" s="16"/>
    </row>
    <row r="159" spans="2:29" ht="15" customHeight="1" thickBot="1" x14ac:dyDescent="0.3">
      <c r="B159" s="299">
        <f t="shared" si="125"/>
        <v>1311</v>
      </c>
      <c r="C159" s="1207" t="s">
        <v>216</v>
      </c>
      <c r="D159" s="1207"/>
      <c r="E159" s="1207"/>
      <c r="F159" s="1207"/>
      <c r="G159" s="233" t="s">
        <v>44</v>
      </c>
      <c r="H159" s="236">
        <v>7</v>
      </c>
      <c r="I159" s="255">
        <v>594.29999999999995</v>
      </c>
      <c r="J159" s="62">
        <f t="shared" si="67"/>
        <v>4160.1000000000004</v>
      </c>
      <c r="K159" s="2"/>
      <c r="L159" s="28" t="e">
        <f>#REF!</f>
        <v>#REF!</v>
      </c>
      <c r="M159" s="13" t="e">
        <f>#REF!</f>
        <v>#REF!</v>
      </c>
      <c r="N159" s="29" t="e">
        <f t="shared" si="68"/>
        <v>#REF!</v>
      </c>
      <c r="O159" s="2"/>
      <c r="P159" s="53" t="e">
        <f t="shared" si="116"/>
        <v>#REF!</v>
      </c>
      <c r="Q159" s="144" t="e">
        <f t="shared" si="117"/>
        <v>#REF!</v>
      </c>
      <c r="R159" s="66" t="e">
        <f t="shared" si="118"/>
        <v>#REF!</v>
      </c>
      <c r="S159" s="144" t="e">
        <f t="shared" si="119"/>
        <v>#REF!</v>
      </c>
      <c r="T159" s="66" t="e">
        <f t="shared" si="120"/>
        <v>#REF!</v>
      </c>
      <c r="U159" s="50" t="e">
        <f t="shared" si="121"/>
        <v>#REF!</v>
      </c>
      <c r="V159" s="2"/>
      <c r="W159" s="149" t="e">
        <f t="shared" si="122"/>
        <v>#REF!</v>
      </c>
      <c r="X159" s="53" t="e">
        <f t="shared" si="123"/>
        <v>#REF!</v>
      </c>
      <c r="Y159" s="50" t="e">
        <f t="shared" si="124"/>
        <v>#REF!</v>
      </c>
      <c r="AB159" s="16" t="e">
        <f>T159+X159</f>
        <v>#REF!</v>
      </c>
      <c r="AC159" s="126">
        <v>42.25</v>
      </c>
    </row>
    <row r="160" spans="2:29" ht="15.75" thickBot="1" x14ac:dyDescent="0.3">
      <c r="B160" s="258">
        <v>1400</v>
      </c>
      <c r="C160" s="1191" t="s">
        <v>46</v>
      </c>
      <c r="D160" s="1192"/>
      <c r="E160" s="1192"/>
      <c r="F160" s="1192"/>
      <c r="G160" s="259"/>
      <c r="H160" s="260"/>
      <c r="I160" s="261"/>
      <c r="J160" s="262"/>
      <c r="K160" s="2"/>
      <c r="L160" s="263"/>
      <c r="M160" s="260"/>
      <c r="N160" s="264"/>
      <c r="O160" s="2"/>
      <c r="P160" s="265"/>
      <c r="Q160" s="261"/>
      <c r="R160" s="261"/>
      <c r="S160" s="261"/>
      <c r="T160" s="261"/>
      <c r="U160" s="266"/>
      <c r="V160" s="2"/>
      <c r="W160" s="263"/>
      <c r="X160" s="265"/>
      <c r="Y160" s="266"/>
      <c r="AB160" s="16"/>
    </row>
    <row r="161" spans="2:28" ht="15" customHeight="1" x14ac:dyDescent="0.25">
      <c r="B161" s="298">
        <f>B160+1</f>
        <v>1401</v>
      </c>
      <c r="C161" s="1314" t="s">
        <v>217</v>
      </c>
      <c r="D161" s="1314"/>
      <c r="E161" s="1314"/>
      <c r="F161" s="1314"/>
      <c r="G161" s="241" t="s">
        <v>44</v>
      </c>
      <c r="H161" s="246">
        <v>1</v>
      </c>
      <c r="I161" s="257">
        <v>4065.86</v>
      </c>
      <c r="J161" s="38">
        <f t="shared" si="67"/>
        <v>4065.86</v>
      </c>
      <c r="K161" s="2"/>
      <c r="L161" s="269" t="e">
        <f>#REF!</f>
        <v>#REF!</v>
      </c>
      <c r="M161" s="270" t="e">
        <f>#REF!</f>
        <v>#REF!</v>
      </c>
      <c r="N161" s="271" t="e">
        <f t="shared" si="68"/>
        <v>#REF!</v>
      </c>
      <c r="O161" s="2"/>
      <c r="P161" s="52" t="e">
        <f t="shared" ref="P161:P184" si="126">ROUND(L161*I161,2)</f>
        <v>#REF!</v>
      </c>
      <c r="Q161" s="144" t="e">
        <f t="shared" ref="Q161:Q184" si="127">ROUND(P161/J161,4)</f>
        <v>#REF!</v>
      </c>
      <c r="R161" s="55" t="e">
        <f t="shared" ref="R161:R184" si="128">ROUND(M161*I161,2)</f>
        <v>#REF!</v>
      </c>
      <c r="S161" s="144" t="e">
        <f t="shared" ref="S161:S184" si="129">ROUND(R161/J161,4)</f>
        <v>#REF!</v>
      </c>
      <c r="T161" s="55" t="e">
        <f t="shared" ref="T161:T184" si="130">ROUND(N161*I161,2)</f>
        <v>#REF!</v>
      </c>
      <c r="U161" s="272" t="e">
        <f t="shared" ref="U161:U184" si="131">ROUND(T161/J161,4)</f>
        <v>#REF!</v>
      </c>
      <c r="V161" s="2"/>
      <c r="W161" s="314" t="e">
        <f t="shared" ref="W161:W184" si="132">H161-N161</f>
        <v>#REF!</v>
      </c>
      <c r="X161" s="52" t="e">
        <f t="shared" ref="X161:X184" si="133">ROUND(W161*I161,2)</f>
        <v>#REF!</v>
      </c>
      <c r="Y161" s="272" t="e">
        <f t="shared" ref="Y161:Y184" si="134">ROUND(X161/J161,4)</f>
        <v>#REF!</v>
      </c>
      <c r="AB161" s="16"/>
    </row>
    <row r="162" spans="2:28" ht="15" customHeight="1" x14ac:dyDescent="0.25">
      <c r="B162" s="165">
        <f t="shared" ref="B162:B185" si="135">B161+1</f>
        <v>1402</v>
      </c>
      <c r="C162" s="1313" t="s">
        <v>218</v>
      </c>
      <c r="D162" s="1313"/>
      <c r="E162" s="1313"/>
      <c r="F162" s="1313"/>
      <c r="G162" s="238" t="s">
        <v>44</v>
      </c>
      <c r="H162" s="243">
        <v>1</v>
      </c>
      <c r="I162" s="254">
        <v>2851.47</v>
      </c>
      <c r="J162" s="43">
        <f t="shared" si="67"/>
        <v>2851.47</v>
      </c>
      <c r="K162" s="2"/>
      <c r="L162" s="26" t="e">
        <f>#REF!</f>
        <v>#REF!</v>
      </c>
      <c r="M162" s="12" t="e">
        <f>#REF!</f>
        <v>#REF!</v>
      </c>
      <c r="N162" s="27" t="e">
        <f t="shared" si="68"/>
        <v>#REF!</v>
      </c>
      <c r="O162" s="2"/>
      <c r="P162" s="47" t="e">
        <f t="shared" si="126"/>
        <v>#REF!</v>
      </c>
      <c r="Q162" s="144" t="e">
        <f t="shared" si="127"/>
        <v>#REF!</v>
      </c>
      <c r="R162" s="37" t="e">
        <f t="shared" si="128"/>
        <v>#REF!</v>
      </c>
      <c r="S162" s="144" t="e">
        <f t="shared" si="129"/>
        <v>#REF!</v>
      </c>
      <c r="T162" s="37" t="e">
        <f t="shared" si="130"/>
        <v>#REF!</v>
      </c>
      <c r="U162" s="48" t="e">
        <f t="shared" si="131"/>
        <v>#REF!</v>
      </c>
      <c r="V162" s="2"/>
      <c r="W162" s="148" t="e">
        <f t="shared" si="132"/>
        <v>#REF!</v>
      </c>
      <c r="X162" s="47" t="e">
        <f t="shared" si="133"/>
        <v>#REF!</v>
      </c>
      <c r="Y162" s="48" t="e">
        <f t="shared" si="134"/>
        <v>#REF!</v>
      </c>
      <c r="AB162" s="16"/>
    </row>
    <row r="163" spans="2:28" ht="15" customHeight="1" x14ac:dyDescent="0.25">
      <c r="B163" s="165">
        <f t="shared" si="135"/>
        <v>1403</v>
      </c>
      <c r="C163" s="1313" t="s">
        <v>219</v>
      </c>
      <c r="D163" s="1313"/>
      <c r="E163" s="1313"/>
      <c r="F163" s="1313"/>
      <c r="G163" s="238" t="s">
        <v>44</v>
      </c>
      <c r="H163" s="243">
        <v>1</v>
      </c>
      <c r="I163" s="254">
        <v>4625.8</v>
      </c>
      <c r="J163" s="43">
        <f t="shared" si="67"/>
        <v>4625.8</v>
      </c>
      <c r="K163" s="2"/>
      <c r="L163" s="26" t="e">
        <f>#REF!</f>
        <v>#REF!</v>
      </c>
      <c r="M163" s="12" t="e">
        <f>#REF!</f>
        <v>#REF!</v>
      </c>
      <c r="N163" s="27" t="e">
        <f t="shared" si="68"/>
        <v>#REF!</v>
      </c>
      <c r="O163" s="2"/>
      <c r="P163" s="47" t="e">
        <f t="shared" si="126"/>
        <v>#REF!</v>
      </c>
      <c r="Q163" s="144" t="e">
        <f t="shared" si="127"/>
        <v>#REF!</v>
      </c>
      <c r="R163" s="37" t="e">
        <f t="shared" si="128"/>
        <v>#REF!</v>
      </c>
      <c r="S163" s="144" t="e">
        <f t="shared" si="129"/>
        <v>#REF!</v>
      </c>
      <c r="T163" s="37" t="e">
        <f t="shared" si="130"/>
        <v>#REF!</v>
      </c>
      <c r="U163" s="48" t="e">
        <f t="shared" si="131"/>
        <v>#REF!</v>
      </c>
      <c r="V163" s="2"/>
      <c r="W163" s="148" t="e">
        <f t="shared" si="132"/>
        <v>#REF!</v>
      </c>
      <c r="X163" s="47" t="e">
        <f t="shared" si="133"/>
        <v>#REF!</v>
      </c>
      <c r="Y163" s="48" t="e">
        <f t="shared" si="134"/>
        <v>#REF!</v>
      </c>
      <c r="AB163" s="16"/>
    </row>
    <row r="164" spans="2:28" ht="15" customHeight="1" x14ac:dyDescent="0.25">
      <c r="B164" s="165">
        <f t="shared" si="135"/>
        <v>1404</v>
      </c>
      <c r="C164" s="1313" t="s">
        <v>220</v>
      </c>
      <c r="D164" s="1313"/>
      <c r="E164" s="1313"/>
      <c r="F164" s="1313"/>
      <c r="G164" s="238" t="s">
        <v>44</v>
      </c>
      <c r="H164" s="243">
        <v>1</v>
      </c>
      <c r="I164" s="254">
        <v>50469.21</v>
      </c>
      <c r="J164" s="43">
        <f t="shared" si="67"/>
        <v>50469.21</v>
      </c>
      <c r="K164" s="2"/>
      <c r="L164" s="26" t="e">
        <f>#REF!</f>
        <v>#REF!</v>
      </c>
      <c r="M164" s="12" t="e">
        <f>#REF!</f>
        <v>#REF!</v>
      </c>
      <c r="N164" s="27" t="e">
        <f t="shared" si="68"/>
        <v>#REF!</v>
      </c>
      <c r="O164" s="2"/>
      <c r="P164" s="47" t="e">
        <f t="shared" si="126"/>
        <v>#REF!</v>
      </c>
      <c r="Q164" s="144" t="e">
        <f t="shared" si="127"/>
        <v>#REF!</v>
      </c>
      <c r="R164" s="37" t="e">
        <f t="shared" si="128"/>
        <v>#REF!</v>
      </c>
      <c r="S164" s="144" t="e">
        <f t="shared" si="129"/>
        <v>#REF!</v>
      </c>
      <c r="T164" s="37" t="e">
        <f t="shared" si="130"/>
        <v>#REF!</v>
      </c>
      <c r="U164" s="48" t="e">
        <f t="shared" si="131"/>
        <v>#REF!</v>
      </c>
      <c r="V164" s="2"/>
      <c r="W164" s="148" t="e">
        <f t="shared" si="132"/>
        <v>#REF!</v>
      </c>
      <c r="X164" s="47" t="e">
        <f t="shared" si="133"/>
        <v>#REF!</v>
      </c>
      <c r="Y164" s="48" t="e">
        <f t="shared" si="134"/>
        <v>#REF!</v>
      </c>
      <c r="AB164" s="16"/>
    </row>
    <row r="165" spans="2:28" ht="15" customHeight="1" x14ac:dyDescent="0.25">
      <c r="B165" s="165">
        <f t="shared" si="135"/>
        <v>1405</v>
      </c>
      <c r="C165" s="1313" t="s">
        <v>221</v>
      </c>
      <c r="D165" s="1313"/>
      <c r="E165" s="1313"/>
      <c r="F165" s="1313"/>
      <c r="G165" s="238" t="s">
        <v>44</v>
      </c>
      <c r="H165" s="243">
        <v>1</v>
      </c>
      <c r="I165" s="254">
        <v>4285.62</v>
      </c>
      <c r="J165" s="43">
        <f t="shared" si="67"/>
        <v>4285.62</v>
      </c>
      <c r="K165" s="2"/>
      <c r="L165" s="26" t="e">
        <f>#REF!</f>
        <v>#REF!</v>
      </c>
      <c r="M165" s="12" t="e">
        <f>#REF!</f>
        <v>#REF!</v>
      </c>
      <c r="N165" s="27" t="e">
        <f t="shared" si="68"/>
        <v>#REF!</v>
      </c>
      <c r="O165" s="2"/>
      <c r="P165" s="47" t="e">
        <f t="shared" si="126"/>
        <v>#REF!</v>
      </c>
      <c r="Q165" s="144" t="e">
        <f t="shared" si="127"/>
        <v>#REF!</v>
      </c>
      <c r="R165" s="37" t="e">
        <f t="shared" si="128"/>
        <v>#REF!</v>
      </c>
      <c r="S165" s="144" t="e">
        <f t="shared" si="129"/>
        <v>#REF!</v>
      </c>
      <c r="T165" s="37" t="e">
        <f t="shared" si="130"/>
        <v>#REF!</v>
      </c>
      <c r="U165" s="48" t="e">
        <f t="shared" si="131"/>
        <v>#REF!</v>
      </c>
      <c r="V165" s="2"/>
      <c r="W165" s="148" t="e">
        <f t="shared" si="132"/>
        <v>#REF!</v>
      </c>
      <c r="X165" s="47" t="e">
        <f t="shared" si="133"/>
        <v>#REF!</v>
      </c>
      <c r="Y165" s="48" t="e">
        <f t="shared" si="134"/>
        <v>#REF!</v>
      </c>
      <c r="AB165" s="16"/>
    </row>
    <row r="166" spans="2:28" ht="15" customHeight="1" x14ac:dyDescent="0.25">
      <c r="B166" s="165">
        <f t="shared" si="135"/>
        <v>1406</v>
      </c>
      <c r="C166" s="1313" t="s">
        <v>222</v>
      </c>
      <c r="D166" s="1313"/>
      <c r="E166" s="1313"/>
      <c r="F166" s="1313"/>
      <c r="G166" s="238" t="s">
        <v>44</v>
      </c>
      <c r="H166" s="243">
        <v>1</v>
      </c>
      <c r="I166" s="254">
        <v>3509.32</v>
      </c>
      <c r="J166" s="43">
        <f t="shared" si="67"/>
        <v>3509.32</v>
      </c>
      <c r="K166" s="2"/>
      <c r="L166" s="26" t="e">
        <f>#REF!</f>
        <v>#REF!</v>
      </c>
      <c r="M166" s="12" t="e">
        <f>#REF!</f>
        <v>#REF!</v>
      </c>
      <c r="N166" s="27" t="e">
        <f t="shared" si="68"/>
        <v>#REF!</v>
      </c>
      <c r="O166" s="2"/>
      <c r="P166" s="47" t="e">
        <f t="shared" si="126"/>
        <v>#REF!</v>
      </c>
      <c r="Q166" s="144" t="e">
        <f t="shared" si="127"/>
        <v>#REF!</v>
      </c>
      <c r="R166" s="37" t="e">
        <f t="shared" si="128"/>
        <v>#REF!</v>
      </c>
      <c r="S166" s="144" t="e">
        <f t="shared" si="129"/>
        <v>#REF!</v>
      </c>
      <c r="T166" s="37" t="e">
        <f t="shared" si="130"/>
        <v>#REF!</v>
      </c>
      <c r="U166" s="48" t="e">
        <f t="shared" si="131"/>
        <v>#REF!</v>
      </c>
      <c r="V166" s="2"/>
      <c r="W166" s="148" t="e">
        <f t="shared" si="132"/>
        <v>#REF!</v>
      </c>
      <c r="X166" s="47" t="e">
        <f t="shared" si="133"/>
        <v>#REF!</v>
      </c>
      <c r="Y166" s="48" t="e">
        <f t="shared" si="134"/>
        <v>#REF!</v>
      </c>
      <c r="AB166" s="16"/>
    </row>
    <row r="167" spans="2:28" ht="15" customHeight="1" x14ac:dyDescent="0.25">
      <c r="B167" s="165">
        <f t="shared" si="135"/>
        <v>1407</v>
      </c>
      <c r="C167" s="1313" t="s">
        <v>223</v>
      </c>
      <c r="D167" s="1313"/>
      <c r="E167" s="1313"/>
      <c r="F167" s="1313"/>
      <c r="G167" s="238" t="s">
        <v>44</v>
      </c>
      <c r="H167" s="243">
        <v>11</v>
      </c>
      <c r="I167" s="254">
        <v>858.73</v>
      </c>
      <c r="J167" s="43">
        <f t="shared" si="67"/>
        <v>9446.0300000000007</v>
      </c>
      <c r="K167" s="2"/>
      <c r="L167" s="26" t="e">
        <f>#REF!</f>
        <v>#REF!</v>
      </c>
      <c r="M167" s="12" t="e">
        <f>#REF!</f>
        <v>#REF!</v>
      </c>
      <c r="N167" s="27" t="e">
        <f t="shared" si="68"/>
        <v>#REF!</v>
      </c>
      <c r="O167" s="2"/>
      <c r="P167" s="47" t="e">
        <f t="shared" si="126"/>
        <v>#REF!</v>
      </c>
      <c r="Q167" s="144" t="e">
        <f t="shared" si="127"/>
        <v>#REF!</v>
      </c>
      <c r="R167" s="37" t="e">
        <f t="shared" si="128"/>
        <v>#REF!</v>
      </c>
      <c r="S167" s="144" t="e">
        <f t="shared" si="129"/>
        <v>#REF!</v>
      </c>
      <c r="T167" s="37" t="e">
        <f t="shared" si="130"/>
        <v>#REF!</v>
      </c>
      <c r="U167" s="48" t="e">
        <f t="shared" si="131"/>
        <v>#REF!</v>
      </c>
      <c r="V167" s="2"/>
      <c r="W167" s="148" t="e">
        <f t="shared" si="132"/>
        <v>#REF!</v>
      </c>
      <c r="X167" s="47" t="e">
        <f t="shared" si="133"/>
        <v>#REF!</v>
      </c>
      <c r="Y167" s="48" t="e">
        <f t="shared" si="134"/>
        <v>#REF!</v>
      </c>
      <c r="AB167" s="16"/>
    </row>
    <row r="168" spans="2:28" ht="15" customHeight="1" x14ac:dyDescent="0.25">
      <c r="B168" s="165">
        <f t="shared" si="135"/>
        <v>1408</v>
      </c>
      <c r="C168" s="1313" t="s">
        <v>224</v>
      </c>
      <c r="D168" s="1313"/>
      <c r="E168" s="1313"/>
      <c r="F168" s="1313"/>
      <c r="G168" s="242" t="s">
        <v>44</v>
      </c>
      <c r="H168" s="244">
        <v>8</v>
      </c>
      <c r="I168" s="256">
        <v>1029.27</v>
      </c>
      <c r="J168" s="43">
        <f t="shared" si="67"/>
        <v>8234.16</v>
      </c>
      <c r="K168" s="2"/>
      <c r="L168" s="26" t="e">
        <f>#REF!</f>
        <v>#REF!</v>
      </c>
      <c r="M168" s="12" t="e">
        <f>#REF!</f>
        <v>#REF!</v>
      </c>
      <c r="N168" s="27" t="e">
        <f t="shared" si="68"/>
        <v>#REF!</v>
      </c>
      <c r="O168" s="2"/>
      <c r="P168" s="47" t="e">
        <f t="shared" si="126"/>
        <v>#REF!</v>
      </c>
      <c r="Q168" s="144" t="e">
        <f t="shared" si="127"/>
        <v>#REF!</v>
      </c>
      <c r="R168" s="37" t="e">
        <f t="shared" si="128"/>
        <v>#REF!</v>
      </c>
      <c r="S168" s="144" t="e">
        <f t="shared" si="129"/>
        <v>#REF!</v>
      </c>
      <c r="T168" s="37" t="e">
        <f t="shared" si="130"/>
        <v>#REF!</v>
      </c>
      <c r="U168" s="48" t="e">
        <f t="shared" si="131"/>
        <v>#REF!</v>
      </c>
      <c r="V168" s="2"/>
      <c r="W168" s="148" t="e">
        <f t="shared" si="132"/>
        <v>#REF!</v>
      </c>
      <c r="X168" s="47" t="e">
        <f t="shared" si="133"/>
        <v>#REF!</v>
      </c>
      <c r="Y168" s="48" t="e">
        <f t="shared" si="134"/>
        <v>#REF!</v>
      </c>
      <c r="AB168" s="16"/>
    </row>
    <row r="169" spans="2:28" ht="15" customHeight="1" x14ac:dyDescent="0.25">
      <c r="B169" s="165">
        <f t="shared" si="135"/>
        <v>1409</v>
      </c>
      <c r="C169" s="1313" t="s">
        <v>225</v>
      </c>
      <c r="D169" s="1313"/>
      <c r="E169" s="1313"/>
      <c r="F169" s="1313"/>
      <c r="G169" s="238" t="s">
        <v>44</v>
      </c>
      <c r="H169" s="243">
        <v>1</v>
      </c>
      <c r="I169" s="254">
        <v>635.03</v>
      </c>
      <c r="J169" s="43">
        <f t="shared" si="67"/>
        <v>635.03</v>
      </c>
      <c r="K169" s="2"/>
      <c r="L169" s="26" t="e">
        <f>#REF!</f>
        <v>#REF!</v>
      </c>
      <c r="M169" s="12" t="e">
        <f>#REF!</f>
        <v>#REF!</v>
      </c>
      <c r="N169" s="27" t="e">
        <f t="shared" si="68"/>
        <v>#REF!</v>
      </c>
      <c r="O169" s="2"/>
      <c r="P169" s="47" t="e">
        <f t="shared" si="126"/>
        <v>#REF!</v>
      </c>
      <c r="Q169" s="144" t="e">
        <f t="shared" si="127"/>
        <v>#REF!</v>
      </c>
      <c r="R169" s="37" t="e">
        <f t="shared" si="128"/>
        <v>#REF!</v>
      </c>
      <c r="S169" s="144" t="e">
        <f t="shared" si="129"/>
        <v>#REF!</v>
      </c>
      <c r="T169" s="37" t="e">
        <f t="shared" si="130"/>
        <v>#REF!</v>
      </c>
      <c r="U169" s="48" t="e">
        <f t="shared" si="131"/>
        <v>#REF!</v>
      </c>
      <c r="V169" s="2"/>
      <c r="W169" s="148" t="e">
        <f t="shared" si="132"/>
        <v>#REF!</v>
      </c>
      <c r="X169" s="47" t="e">
        <f t="shared" si="133"/>
        <v>#REF!</v>
      </c>
      <c r="Y169" s="48" t="e">
        <f t="shared" si="134"/>
        <v>#REF!</v>
      </c>
      <c r="AB169" s="16"/>
    </row>
    <row r="170" spans="2:28" ht="15" customHeight="1" x14ac:dyDescent="0.25">
      <c r="B170" s="165">
        <f t="shared" si="135"/>
        <v>1410</v>
      </c>
      <c r="C170" s="1313" t="s">
        <v>226</v>
      </c>
      <c r="D170" s="1313"/>
      <c r="E170" s="1313"/>
      <c r="F170" s="1313"/>
      <c r="G170" s="238" t="s">
        <v>44</v>
      </c>
      <c r="H170" s="243">
        <v>1</v>
      </c>
      <c r="I170" s="254">
        <v>3084.51</v>
      </c>
      <c r="J170" s="43">
        <f t="shared" si="67"/>
        <v>3084.51</v>
      </c>
      <c r="K170" s="2"/>
      <c r="L170" s="26" t="e">
        <f>#REF!</f>
        <v>#REF!</v>
      </c>
      <c r="M170" s="12" t="e">
        <f>#REF!</f>
        <v>#REF!</v>
      </c>
      <c r="N170" s="27" t="e">
        <f t="shared" si="68"/>
        <v>#REF!</v>
      </c>
      <c r="O170" s="2"/>
      <c r="P170" s="47" t="e">
        <f t="shared" si="126"/>
        <v>#REF!</v>
      </c>
      <c r="Q170" s="144" t="e">
        <f t="shared" si="127"/>
        <v>#REF!</v>
      </c>
      <c r="R170" s="37" t="e">
        <f t="shared" si="128"/>
        <v>#REF!</v>
      </c>
      <c r="S170" s="144" t="e">
        <f t="shared" si="129"/>
        <v>#REF!</v>
      </c>
      <c r="T170" s="37" t="e">
        <f t="shared" si="130"/>
        <v>#REF!</v>
      </c>
      <c r="U170" s="48" t="e">
        <f t="shared" si="131"/>
        <v>#REF!</v>
      </c>
      <c r="V170" s="2"/>
      <c r="W170" s="148" t="e">
        <f t="shared" si="132"/>
        <v>#REF!</v>
      </c>
      <c r="X170" s="47" t="e">
        <f t="shared" si="133"/>
        <v>#REF!</v>
      </c>
      <c r="Y170" s="48" t="e">
        <f t="shared" si="134"/>
        <v>#REF!</v>
      </c>
      <c r="AB170" s="16"/>
    </row>
    <row r="171" spans="2:28" ht="15" customHeight="1" x14ac:dyDescent="0.25">
      <c r="B171" s="165">
        <f t="shared" si="135"/>
        <v>1411</v>
      </c>
      <c r="C171" s="1313" t="s">
        <v>227</v>
      </c>
      <c r="D171" s="1313"/>
      <c r="E171" s="1313"/>
      <c r="F171" s="1313"/>
      <c r="G171" s="238" t="s">
        <v>44</v>
      </c>
      <c r="H171" s="243">
        <v>6</v>
      </c>
      <c r="I171" s="254">
        <v>856.06</v>
      </c>
      <c r="J171" s="43">
        <f t="shared" si="67"/>
        <v>5136.3599999999997</v>
      </c>
      <c r="K171" s="2"/>
      <c r="L171" s="26" t="e">
        <f>#REF!</f>
        <v>#REF!</v>
      </c>
      <c r="M171" s="12" t="e">
        <f>#REF!</f>
        <v>#REF!</v>
      </c>
      <c r="N171" s="27" t="e">
        <f t="shared" si="68"/>
        <v>#REF!</v>
      </c>
      <c r="O171" s="2"/>
      <c r="P171" s="47" t="e">
        <f t="shared" si="126"/>
        <v>#REF!</v>
      </c>
      <c r="Q171" s="144" t="e">
        <f t="shared" si="127"/>
        <v>#REF!</v>
      </c>
      <c r="R171" s="37" t="e">
        <f t="shared" si="128"/>
        <v>#REF!</v>
      </c>
      <c r="S171" s="144" t="e">
        <f t="shared" si="129"/>
        <v>#REF!</v>
      </c>
      <c r="T171" s="37" t="e">
        <f t="shared" si="130"/>
        <v>#REF!</v>
      </c>
      <c r="U171" s="48" t="e">
        <f t="shared" si="131"/>
        <v>#REF!</v>
      </c>
      <c r="V171" s="2"/>
      <c r="W171" s="148" t="e">
        <f t="shared" si="132"/>
        <v>#REF!</v>
      </c>
      <c r="X171" s="47" t="e">
        <f t="shared" si="133"/>
        <v>#REF!</v>
      </c>
      <c r="Y171" s="48" t="e">
        <f t="shared" si="134"/>
        <v>#REF!</v>
      </c>
      <c r="AB171" s="16"/>
    </row>
    <row r="172" spans="2:28" ht="15" customHeight="1" x14ac:dyDescent="0.25">
      <c r="B172" s="165">
        <f t="shared" si="135"/>
        <v>1412</v>
      </c>
      <c r="C172" s="1313" t="s">
        <v>228</v>
      </c>
      <c r="D172" s="1313"/>
      <c r="E172" s="1313"/>
      <c r="F172" s="1313"/>
      <c r="G172" s="238" t="s">
        <v>44</v>
      </c>
      <c r="H172" s="243">
        <v>1</v>
      </c>
      <c r="I172" s="254">
        <v>2964.81</v>
      </c>
      <c r="J172" s="43">
        <f t="shared" si="67"/>
        <v>2964.81</v>
      </c>
      <c r="K172" s="2"/>
      <c r="L172" s="26" t="e">
        <f>#REF!</f>
        <v>#REF!</v>
      </c>
      <c r="M172" s="12" t="e">
        <f>#REF!</f>
        <v>#REF!</v>
      </c>
      <c r="N172" s="27" t="e">
        <f t="shared" si="68"/>
        <v>#REF!</v>
      </c>
      <c r="O172" s="2"/>
      <c r="P172" s="47" t="e">
        <f t="shared" si="126"/>
        <v>#REF!</v>
      </c>
      <c r="Q172" s="144" t="e">
        <f t="shared" si="127"/>
        <v>#REF!</v>
      </c>
      <c r="R172" s="37" t="e">
        <f t="shared" si="128"/>
        <v>#REF!</v>
      </c>
      <c r="S172" s="144" t="e">
        <f t="shared" si="129"/>
        <v>#REF!</v>
      </c>
      <c r="T172" s="37" t="e">
        <f t="shared" si="130"/>
        <v>#REF!</v>
      </c>
      <c r="U172" s="48" t="e">
        <f t="shared" si="131"/>
        <v>#REF!</v>
      </c>
      <c r="V172" s="2"/>
      <c r="W172" s="148" t="e">
        <f t="shared" si="132"/>
        <v>#REF!</v>
      </c>
      <c r="X172" s="47" t="e">
        <f t="shared" si="133"/>
        <v>#REF!</v>
      </c>
      <c r="Y172" s="48" t="e">
        <f t="shared" si="134"/>
        <v>#REF!</v>
      </c>
      <c r="AB172" s="16"/>
    </row>
    <row r="173" spans="2:28" ht="15" customHeight="1" x14ac:dyDescent="0.25">
      <c r="B173" s="165">
        <f t="shared" si="135"/>
        <v>1413</v>
      </c>
      <c r="C173" s="1313" t="s">
        <v>229</v>
      </c>
      <c r="D173" s="1313"/>
      <c r="E173" s="1313"/>
      <c r="F173" s="1313"/>
      <c r="G173" s="238" t="s">
        <v>44</v>
      </c>
      <c r="H173" s="243">
        <v>1</v>
      </c>
      <c r="I173" s="254">
        <v>53672.57</v>
      </c>
      <c r="J173" s="43">
        <f t="shared" si="67"/>
        <v>53672.57</v>
      </c>
      <c r="K173" s="2"/>
      <c r="L173" s="26" t="e">
        <f>#REF!</f>
        <v>#REF!</v>
      </c>
      <c r="M173" s="12" t="e">
        <f>#REF!</f>
        <v>#REF!</v>
      </c>
      <c r="N173" s="27" t="e">
        <f t="shared" si="68"/>
        <v>#REF!</v>
      </c>
      <c r="O173" s="2"/>
      <c r="P173" s="47" t="e">
        <f t="shared" si="126"/>
        <v>#REF!</v>
      </c>
      <c r="Q173" s="144" t="e">
        <f t="shared" si="127"/>
        <v>#REF!</v>
      </c>
      <c r="R173" s="37" t="e">
        <f t="shared" si="128"/>
        <v>#REF!</v>
      </c>
      <c r="S173" s="144" t="e">
        <f t="shared" si="129"/>
        <v>#REF!</v>
      </c>
      <c r="T173" s="37" t="e">
        <f t="shared" si="130"/>
        <v>#REF!</v>
      </c>
      <c r="U173" s="48" t="e">
        <f t="shared" si="131"/>
        <v>#REF!</v>
      </c>
      <c r="V173" s="2"/>
      <c r="W173" s="148" t="e">
        <f t="shared" si="132"/>
        <v>#REF!</v>
      </c>
      <c r="X173" s="47" t="e">
        <f t="shared" si="133"/>
        <v>#REF!</v>
      </c>
      <c r="Y173" s="48" t="e">
        <f t="shared" si="134"/>
        <v>#REF!</v>
      </c>
      <c r="AB173" s="16"/>
    </row>
    <row r="174" spans="2:28" ht="15" customHeight="1" x14ac:dyDescent="0.25">
      <c r="B174" s="165">
        <f t="shared" si="135"/>
        <v>1414</v>
      </c>
      <c r="C174" s="1313" t="s">
        <v>230</v>
      </c>
      <c r="D174" s="1313"/>
      <c r="E174" s="1313"/>
      <c r="F174" s="1313"/>
      <c r="G174" s="238" t="s">
        <v>44</v>
      </c>
      <c r="H174" s="243">
        <v>1</v>
      </c>
      <c r="I174" s="254">
        <v>2491.38</v>
      </c>
      <c r="J174" s="43">
        <f t="shared" si="67"/>
        <v>2491.38</v>
      </c>
      <c r="K174" s="2"/>
      <c r="L174" s="26" t="e">
        <f>#REF!</f>
        <v>#REF!</v>
      </c>
      <c r="M174" s="12" t="e">
        <f>#REF!</f>
        <v>#REF!</v>
      </c>
      <c r="N174" s="27" t="e">
        <f t="shared" si="68"/>
        <v>#REF!</v>
      </c>
      <c r="O174" s="2"/>
      <c r="P174" s="47" t="e">
        <f t="shared" si="126"/>
        <v>#REF!</v>
      </c>
      <c r="Q174" s="144" t="e">
        <f t="shared" si="127"/>
        <v>#REF!</v>
      </c>
      <c r="R174" s="37" t="e">
        <f t="shared" si="128"/>
        <v>#REF!</v>
      </c>
      <c r="S174" s="144" t="e">
        <f t="shared" si="129"/>
        <v>#REF!</v>
      </c>
      <c r="T174" s="37" t="e">
        <f t="shared" si="130"/>
        <v>#REF!</v>
      </c>
      <c r="U174" s="48" t="e">
        <f t="shared" si="131"/>
        <v>#REF!</v>
      </c>
      <c r="V174" s="2"/>
      <c r="W174" s="148" t="e">
        <f t="shared" si="132"/>
        <v>#REF!</v>
      </c>
      <c r="X174" s="47" t="e">
        <f t="shared" si="133"/>
        <v>#REF!</v>
      </c>
      <c r="Y174" s="48" t="e">
        <f t="shared" si="134"/>
        <v>#REF!</v>
      </c>
      <c r="AB174" s="16"/>
    </row>
    <row r="175" spans="2:28" ht="15" customHeight="1" x14ac:dyDescent="0.25">
      <c r="B175" s="165">
        <f t="shared" si="135"/>
        <v>1415</v>
      </c>
      <c r="C175" s="1313" t="s">
        <v>231</v>
      </c>
      <c r="D175" s="1313"/>
      <c r="E175" s="1313"/>
      <c r="F175" s="1313"/>
      <c r="G175" s="238" t="s">
        <v>44</v>
      </c>
      <c r="H175" s="243">
        <v>4</v>
      </c>
      <c r="I175" s="254">
        <v>718.61</v>
      </c>
      <c r="J175" s="43">
        <f t="shared" si="67"/>
        <v>2874.44</v>
      </c>
      <c r="K175" s="2"/>
      <c r="L175" s="26" t="e">
        <f>#REF!</f>
        <v>#REF!</v>
      </c>
      <c r="M175" s="12" t="e">
        <f>#REF!</f>
        <v>#REF!</v>
      </c>
      <c r="N175" s="27" t="e">
        <f t="shared" si="68"/>
        <v>#REF!</v>
      </c>
      <c r="O175" s="2"/>
      <c r="P175" s="47" t="e">
        <f t="shared" si="126"/>
        <v>#REF!</v>
      </c>
      <c r="Q175" s="144" t="e">
        <f t="shared" si="127"/>
        <v>#REF!</v>
      </c>
      <c r="R175" s="37" t="e">
        <f t="shared" si="128"/>
        <v>#REF!</v>
      </c>
      <c r="S175" s="144" t="e">
        <f t="shared" si="129"/>
        <v>#REF!</v>
      </c>
      <c r="T175" s="37" t="e">
        <f t="shared" si="130"/>
        <v>#REF!</v>
      </c>
      <c r="U175" s="48" t="e">
        <f t="shared" si="131"/>
        <v>#REF!</v>
      </c>
      <c r="V175" s="2"/>
      <c r="W175" s="148" t="e">
        <f t="shared" si="132"/>
        <v>#REF!</v>
      </c>
      <c r="X175" s="47" t="e">
        <f t="shared" si="133"/>
        <v>#REF!</v>
      </c>
      <c r="Y175" s="48" t="e">
        <f t="shared" si="134"/>
        <v>#REF!</v>
      </c>
      <c r="AB175" s="16"/>
    </row>
    <row r="176" spans="2:28" ht="15" customHeight="1" x14ac:dyDescent="0.25">
      <c r="B176" s="165">
        <f t="shared" si="135"/>
        <v>1416</v>
      </c>
      <c r="C176" s="1313" t="s">
        <v>232</v>
      </c>
      <c r="D176" s="1313"/>
      <c r="E176" s="1313"/>
      <c r="F176" s="1313"/>
      <c r="G176" s="239" t="s">
        <v>102</v>
      </c>
      <c r="H176" s="243">
        <v>17.600000000000001</v>
      </c>
      <c r="I176" s="254">
        <v>753.66</v>
      </c>
      <c r="J176" s="43">
        <f t="shared" si="67"/>
        <v>13264.42</v>
      </c>
      <c r="K176" s="2"/>
      <c r="L176" s="26" t="e">
        <f>#REF!</f>
        <v>#REF!</v>
      </c>
      <c r="M176" s="12" t="e">
        <f>#REF!</f>
        <v>#REF!</v>
      </c>
      <c r="N176" s="27" t="e">
        <f t="shared" si="68"/>
        <v>#REF!</v>
      </c>
      <c r="O176" s="2"/>
      <c r="P176" s="47" t="e">
        <f t="shared" si="126"/>
        <v>#REF!</v>
      </c>
      <c r="Q176" s="144" t="e">
        <f t="shared" si="127"/>
        <v>#REF!</v>
      </c>
      <c r="R176" s="37" t="e">
        <f t="shared" si="128"/>
        <v>#REF!</v>
      </c>
      <c r="S176" s="144" t="e">
        <f t="shared" si="129"/>
        <v>#REF!</v>
      </c>
      <c r="T176" s="37" t="e">
        <f t="shared" si="130"/>
        <v>#REF!</v>
      </c>
      <c r="U176" s="48" t="e">
        <f t="shared" si="131"/>
        <v>#REF!</v>
      </c>
      <c r="V176" s="2"/>
      <c r="W176" s="148" t="e">
        <f t="shared" si="132"/>
        <v>#REF!</v>
      </c>
      <c r="X176" s="47" t="e">
        <f t="shared" si="133"/>
        <v>#REF!</v>
      </c>
      <c r="Y176" s="48" t="e">
        <f t="shared" si="134"/>
        <v>#REF!</v>
      </c>
      <c r="AB176" s="16"/>
    </row>
    <row r="177" spans="2:28" ht="15" customHeight="1" x14ac:dyDescent="0.25">
      <c r="B177" s="165">
        <f t="shared" si="135"/>
        <v>1417</v>
      </c>
      <c r="C177" s="1313" t="s">
        <v>233</v>
      </c>
      <c r="D177" s="1313"/>
      <c r="E177" s="1313"/>
      <c r="F177" s="1313"/>
      <c r="G177" s="238" t="s">
        <v>43</v>
      </c>
      <c r="H177" s="243">
        <v>16.2</v>
      </c>
      <c r="I177" s="254">
        <v>349.67</v>
      </c>
      <c r="J177" s="43">
        <f t="shared" ref="J177:J207" si="136">ROUND(H177*I177,2)</f>
        <v>5664.65</v>
      </c>
      <c r="K177" s="2"/>
      <c r="L177" s="26" t="e">
        <f>#REF!</f>
        <v>#REF!</v>
      </c>
      <c r="M177" s="12" t="e">
        <f>#REF!</f>
        <v>#REF!</v>
      </c>
      <c r="N177" s="27" t="e">
        <f t="shared" ref="N177:N207" si="137">L177+M177</f>
        <v>#REF!</v>
      </c>
      <c r="O177" s="2"/>
      <c r="P177" s="47" t="e">
        <f t="shared" si="126"/>
        <v>#REF!</v>
      </c>
      <c r="Q177" s="144" t="e">
        <f t="shared" si="127"/>
        <v>#REF!</v>
      </c>
      <c r="R177" s="37" t="e">
        <f t="shared" si="128"/>
        <v>#REF!</v>
      </c>
      <c r="S177" s="144" t="e">
        <f t="shared" si="129"/>
        <v>#REF!</v>
      </c>
      <c r="T177" s="37" t="e">
        <f t="shared" si="130"/>
        <v>#REF!</v>
      </c>
      <c r="U177" s="48" t="e">
        <f t="shared" si="131"/>
        <v>#REF!</v>
      </c>
      <c r="V177" s="2"/>
      <c r="W177" s="148" t="e">
        <f t="shared" si="132"/>
        <v>#REF!</v>
      </c>
      <c r="X177" s="47" t="e">
        <f t="shared" si="133"/>
        <v>#REF!</v>
      </c>
      <c r="Y177" s="48" t="e">
        <f t="shared" si="134"/>
        <v>#REF!</v>
      </c>
      <c r="AB177" s="16"/>
    </row>
    <row r="178" spans="2:28" ht="15" customHeight="1" x14ac:dyDescent="0.25">
      <c r="B178" s="165">
        <f t="shared" si="135"/>
        <v>1418</v>
      </c>
      <c r="C178" s="1313" t="s">
        <v>234</v>
      </c>
      <c r="D178" s="1313"/>
      <c r="E178" s="1313"/>
      <c r="F178" s="1313"/>
      <c r="G178" s="238" t="s">
        <v>43</v>
      </c>
      <c r="H178" s="243">
        <v>16.2</v>
      </c>
      <c r="I178" s="254">
        <v>364.64</v>
      </c>
      <c r="J178" s="43">
        <f t="shared" si="136"/>
        <v>5907.17</v>
      </c>
      <c r="K178" s="2"/>
      <c r="L178" s="26" t="e">
        <f>#REF!</f>
        <v>#REF!</v>
      </c>
      <c r="M178" s="12" t="e">
        <f>#REF!</f>
        <v>#REF!</v>
      </c>
      <c r="N178" s="27" t="e">
        <f t="shared" si="137"/>
        <v>#REF!</v>
      </c>
      <c r="O178" s="2"/>
      <c r="P178" s="47" t="e">
        <f t="shared" si="126"/>
        <v>#REF!</v>
      </c>
      <c r="Q178" s="144" t="e">
        <f t="shared" si="127"/>
        <v>#REF!</v>
      </c>
      <c r="R178" s="37" t="e">
        <f t="shared" si="128"/>
        <v>#REF!</v>
      </c>
      <c r="S178" s="144" t="e">
        <f t="shared" si="129"/>
        <v>#REF!</v>
      </c>
      <c r="T178" s="37" t="e">
        <f t="shared" si="130"/>
        <v>#REF!</v>
      </c>
      <c r="U178" s="48" t="e">
        <f t="shared" si="131"/>
        <v>#REF!</v>
      </c>
      <c r="V178" s="2"/>
      <c r="W178" s="148" t="e">
        <f t="shared" si="132"/>
        <v>#REF!</v>
      </c>
      <c r="X178" s="47" t="e">
        <f t="shared" si="133"/>
        <v>#REF!</v>
      </c>
      <c r="Y178" s="48" t="e">
        <f t="shared" si="134"/>
        <v>#REF!</v>
      </c>
      <c r="AB178" s="16"/>
    </row>
    <row r="179" spans="2:28" ht="15" customHeight="1" x14ac:dyDescent="0.25">
      <c r="B179" s="165">
        <f t="shared" si="135"/>
        <v>1419</v>
      </c>
      <c r="C179" s="1313" t="s">
        <v>57</v>
      </c>
      <c r="D179" s="1313"/>
      <c r="E179" s="1313"/>
      <c r="F179" s="1313"/>
      <c r="G179" s="238" t="s">
        <v>44</v>
      </c>
      <c r="H179" s="243">
        <v>1</v>
      </c>
      <c r="I179" s="254">
        <v>2644.46</v>
      </c>
      <c r="J179" s="43">
        <f t="shared" si="136"/>
        <v>2644.46</v>
      </c>
      <c r="K179" s="2"/>
      <c r="L179" s="26" t="e">
        <f>#REF!</f>
        <v>#REF!</v>
      </c>
      <c r="M179" s="12" t="e">
        <f>#REF!</f>
        <v>#REF!</v>
      </c>
      <c r="N179" s="27" t="e">
        <f t="shared" si="137"/>
        <v>#REF!</v>
      </c>
      <c r="O179" s="2"/>
      <c r="P179" s="47" t="e">
        <f t="shared" si="126"/>
        <v>#REF!</v>
      </c>
      <c r="Q179" s="144" t="e">
        <f t="shared" si="127"/>
        <v>#REF!</v>
      </c>
      <c r="R179" s="37" t="e">
        <f t="shared" si="128"/>
        <v>#REF!</v>
      </c>
      <c r="S179" s="144" t="e">
        <f t="shared" si="129"/>
        <v>#REF!</v>
      </c>
      <c r="T179" s="37" t="e">
        <f t="shared" si="130"/>
        <v>#REF!</v>
      </c>
      <c r="U179" s="48" t="e">
        <f t="shared" si="131"/>
        <v>#REF!</v>
      </c>
      <c r="V179" s="2"/>
      <c r="W179" s="148" t="e">
        <f t="shared" si="132"/>
        <v>#REF!</v>
      </c>
      <c r="X179" s="47" t="e">
        <f t="shared" si="133"/>
        <v>#REF!</v>
      </c>
      <c r="Y179" s="48" t="e">
        <f t="shared" si="134"/>
        <v>#REF!</v>
      </c>
      <c r="AB179" s="16"/>
    </row>
    <row r="180" spans="2:28" ht="15" customHeight="1" x14ac:dyDescent="0.25">
      <c r="B180" s="165">
        <f t="shared" si="135"/>
        <v>1420</v>
      </c>
      <c r="C180" s="1313" t="s">
        <v>235</v>
      </c>
      <c r="D180" s="1313"/>
      <c r="E180" s="1313"/>
      <c r="F180" s="1313"/>
      <c r="G180" s="238" t="s">
        <v>44</v>
      </c>
      <c r="H180" s="243">
        <v>1</v>
      </c>
      <c r="I180" s="254">
        <v>40065</v>
      </c>
      <c r="J180" s="43">
        <f t="shared" si="136"/>
        <v>40065</v>
      </c>
      <c r="K180" s="2"/>
      <c r="L180" s="26" t="e">
        <f>#REF!</f>
        <v>#REF!</v>
      </c>
      <c r="M180" s="12" t="e">
        <f>#REF!</f>
        <v>#REF!</v>
      </c>
      <c r="N180" s="27" t="e">
        <f t="shared" si="137"/>
        <v>#REF!</v>
      </c>
      <c r="O180" s="2"/>
      <c r="P180" s="47" t="e">
        <f t="shared" si="126"/>
        <v>#REF!</v>
      </c>
      <c r="Q180" s="144" t="e">
        <f t="shared" si="127"/>
        <v>#REF!</v>
      </c>
      <c r="R180" s="37" t="e">
        <f t="shared" si="128"/>
        <v>#REF!</v>
      </c>
      <c r="S180" s="144" t="e">
        <f t="shared" si="129"/>
        <v>#REF!</v>
      </c>
      <c r="T180" s="37" t="e">
        <f t="shared" si="130"/>
        <v>#REF!</v>
      </c>
      <c r="U180" s="48" t="e">
        <f t="shared" si="131"/>
        <v>#REF!</v>
      </c>
      <c r="V180" s="2"/>
      <c r="W180" s="148" t="e">
        <f t="shared" si="132"/>
        <v>#REF!</v>
      </c>
      <c r="X180" s="47" t="e">
        <f t="shared" si="133"/>
        <v>#REF!</v>
      </c>
      <c r="Y180" s="48" t="e">
        <f t="shared" si="134"/>
        <v>#REF!</v>
      </c>
      <c r="AB180" s="16"/>
    </row>
    <row r="181" spans="2:28" ht="30" customHeight="1" x14ac:dyDescent="0.25">
      <c r="B181" s="165">
        <f t="shared" si="135"/>
        <v>1421</v>
      </c>
      <c r="C181" s="1313" t="s">
        <v>236</v>
      </c>
      <c r="D181" s="1313"/>
      <c r="E181" s="1313"/>
      <c r="F181" s="1313"/>
      <c r="G181" s="239" t="s">
        <v>102</v>
      </c>
      <c r="H181" s="243">
        <v>516.79</v>
      </c>
      <c r="I181" s="254">
        <v>291.67</v>
      </c>
      <c r="J181" s="43">
        <f t="shared" si="136"/>
        <v>150732.14000000001</v>
      </c>
      <c r="K181" s="2"/>
      <c r="L181" s="26" t="e">
        <f>#REF!</f>
        <v>#REF!</v>
      </c>
      <c r="M181" s="12" t="e">
        <f>#REF!</f>
        <v>#REF!</v>
      </c>
      <c r="N181" s="27" t="e">
        <f t="shared" si="137"/>
        <v>#REF!</v>
      </c>
      <c r="O181" s="2"/>
      <c r="P181" s="47" t="e">
        <f t="shared" si="126"/>
        <v>#REF!</v>
      </c>
      <c r="Q181" s="144" t="e">
        <f t="shared" si="127"/>
        <v>#REF!</v>
      </c>
      <c r="R181" s="37" t="e">
        <f t="shared" si="128"/>
        <v>#REF!</v>
      </c>
      <c r="S181" s="144" t="e">
        <f t="shared" si="129"/>
        <v>#REF!</v>
      </c>
      <c r="T181" s="37" t="e">
        <f t="shared" si="130"/>
        <v>#REF!</v>
      </c>
      <c r="U181" s="48" t="e">
        <f t="shared" si="131"/>
        <v>#REF!</v>
      </c>
      <c r="V181" s="2"/>
      <c r="W181" s="148" t="e">
        <f t="shared" si="132"/>
        <v>#REF!</v>
      </c>
      <c r="X181" s="47" t="e">
        <f t="shared" si="133"/>
        <v>#REF!</v>
      </c>
      <c r="Y181" s="48" t="e">
        <f t="shared" si="134"/>
        <v>#REF!</v>
      </c>
      <c r="AB181" s="16"/>
    </row>
    <row r="182" spans="2:28" ht="15" customHeight="1" x14ac:dyDescent="0.25">
      <c r="B182" s="165">
        <f t="shared" si="135"/>
        <v>1422</v>
      </c>
      <c r="C182" s="1313" t="s">
        <v>237</v>
      </c>
      <c r="D182" s="1313"/>
      <c r="E182" s="1313"/>
      <c r="F182" s="1313"/>
      <c r="G182" s="238" t="s">
        <v>43</v>
      </c>
      <c r="H182" s="243">
        <v>66.900000000000006</v>
      </c>
      <c r="I182" s="254">
        <v>135.46</v>
      </c>
      <c r="J182" s="43">
        <f t="shared" si="136"/>
        <v>9062.27</v>
      </c>
      <c r="K182" s="2"/>
      <c r="L182" s="26" t="e">
        <f>#REF!</f>
        <v>#REF!</v>
      </c>
      <c r="M182" s="12" t="e">
        <f>#REF!</f>
        <v>#REF!</v>
      </c>
      <c r="N182" s="27" t="e">
        <f t="shared" si="137"/>
        <v>#REF!</v>
      </c>
      <c r="O182" s="2"/>
      <c r="P182" s="47" t="e">
        <f t="shared" si="126"/>
        <v>#REF!</v>
      </c>
      <c r="Q182" s="144" t="e">
        <f t="shared" si="127"/>
        <v>#REF!</v>
      </c>
      <c r="R182" s="37" t="e">
        <f t="shared" si="128"/>
        <v>#REF!</v>
      </c>
      <c r="S182" s="144" t="e">
        <f t="shared" si="129"/>
        <v>#REF!</v>
      </c>
      <c r="T182" s="37" t="e">
        <f t="shared" si="130"/>
        <v>#REF!</v>
      </c>
      <c r="U182" s="48" t="e">
        <f t="shared" si="131"/>
        <v>#REF!</v>
      </c>
      <c r="V182" s="2"/>
      <c r="W182" s="148" t="e">
        <f t="shared" si="132"/>
        <v>#REF!</v>
      </c>
      <c r="X182" s="47" t="e">
        <f t="shared" si="133"/>
        <v>#REF!</v>
      </c>
      <c r="Y182" s="48" t="e">
        <f t="shared" si="134"/>
        <v>#REF!</v>
      </c>
      <c r="AB182" s="16"/>
    </row>
    <row r="183" spans="2:28" ht="15" customHeight="1" x14ac:dyDescent="0.25">
      <c r="B183" s="165">
        <f t="shared" si="135"/>
        <v>1423</v>
      </c>
      <c r="C183" s="1313" t="s">
        <v>238</v>
      </c>
      <c r="D183" s="1313"/>
      <c r="E183" s="1313"/>
      <c r="F183" s="1313"/>
      <c r="G183" s="238" t="s">
        <v>44</v>
      </c>
      <c r="H183" s="243">
        <v>1</v>
      </c>
      <c r="I183" s="254">
        <v>29811.87</v>
      </c>
      <c r="J183" s="43">
        <f t="shared" si="136"/>
        <v>29811.87</v>
      </c>
      <c r="K183" s="2"/>
      <c r="L183" s="26" t="e">
        <f>#REF!</f>
        <v>#REF!</v>
      </c>
      <c r="M183" s="12" t="e">
        <f>#REF!</f>
        <v>#REF!</v>
      </c>
      <c r="N183" s="27" t="e">
        <f t="shared" si="137"/>
        <v>#REF!</v>
      </c>
      <c r="O183" s="2"/>
      <c r="P183" s="47" t="e">
        <f t="shared" si="126"/>
        <v>#REF!</v>
      </c>
      <c r="Q183" s="144" t="e">
        <f t="shared" si="127"/>
        <v>#REF!</v>
      </c>
      <c r="R183" s="37" t="e">
        <f t="shared" si="128"/>
        <v>#REF!</v>
      </c>
      <c r="S183" s="144" t="e">
        <f t="shared" si="129"/>
        <v>#REF!</v>
      </c>
      <c r="T183" s="37" t="e">
        <f t="shared" si="130"/>
        <v>#REF!</v>
      </c>
      <c r="U183" s="48" t="e">
        <f t="shared" si="131"/>
        <v>#REF!</v>
      </c>
      <c r="V183" s="2"/>
      <c r="W183" s="148" t="e">
        <f t="shared" si="132"/>
        <v>#REF!</v>
      </c>
      <c r="X183" s="47" t="e">
        <f t="shared" si="133"/>
        <v>#REF!</v>
      </c>
      <c r="Y183" s="48" t="e">
        <f t="shared" si="134"/>
        <v>#REF!</v>
      </c>
      <c r="AB183" s="16"/>
    </row>
    <row r="184" spans="2:28" ht="15" customHeight="1" thickBot="1" x14ac:dyDescent="0.3">
      <c r="B184" s="299">
        <f t="shared" si="135"/>
        <v>1424</v>
      </c>
      <c r="C184" s="1207" t="s">
        <v>239</v>
      </c>
      <c r="D184" s="1207"/>
      <c r="E184" s="1207"/>
      <c r="F184" s="1207"/>
      <c r="G184" s="240" t="s">
        <v>43</v>
      </c>
      <c r="H184" s="245">
        <v>27.4</v>
      </c>
      <c r="I184" s="255">
        <v>1084.57</v>
      </c>
      <c r="J184" s="62">
        <f t="shared" si="136"/>
        <v>29717.22</v>
      </c>
      <c r="K184" s="2"/>
      <c r="L184" s="28" t="e">
        <f>#REF!</f>
        <v>#REF!</v>
      </c>
      <c r="M184" s="13" t="e">
        <f>#REF!</f>
        <v>#REF!</v>
      </c>
      <c r="N184" s="29" t="e">
        <f t="shared" si="137"/>
        <v>#REF!</v>
      </c>
      <c r="O184" s="2"/>
      <c r="P184" s="53" t="e">
        <f t="shared" si="126"/>
        <v>#REF!</v>
      </c>
      <c r="Q184" s="144" t="e">
        <f t="shared" si="127"/>
        <v>#REF!</v>
      </c>
      <c r="R184" s="66" t="e">
        <f t="shared" si="128"/>
        <v>#REF!</v>
      </c>
      <c r="S184" s="144" t="e">
        <f t="shared" si="129"/>
        <v>#REF!</v>
      </c>
      <c r="T184" s="66" t="e">
        <f t="shared" si="130"/>
        <v>#REF!</v>
      </c>
      <c r="U184" s="50" t="e">
        <f t="shared" si="131"/>
        <v>#REF!</v>
      </c>
      <c r="V184" s="2"/>
      <c r="W184" s="149" t="e">
        <f t="shared" si="132"/>
        <v>#REF!</v>
      </c>
      <c r="X184" s="53" t="e">
        <f t="shared" si="133"/>
        <v>#REF!</v>
      </c>
      <c r="Y184" s="50" t="e">
        <f t="shared" si="134"/>
        <v>#REF!</v>
      </c>
      <c r="AB184" s="16"/>
    </row>
    <row r="185" spans="2:28" ht="14.25" customHeight="1" thickBot="1" x14ac:dyDescent="0.3">
      <c r="B185" s="258">
        <f t="shared" si="135"/>
        <v>1425</v>
      </c>
      <c r="C185" s="1191" t="s">
        <v>240</v>
      </c>
      <c r="D185" s="1192"/>
      <c r="E185" s="1192"/>
      <c r="F185" s="1192"/>
      <c r="G185" s="259"/>
      <c r="H185" s="260"/>
      <c r="I185" s="261"/>
      <c r="J185" s="262"/>
      <c r="K185" s="2"/>
      <c r="L185" s="263"/>
      <c r="M185" s="260"/>
      <c r="N185" s="264"/>
      <c r="O185" s="2"/>
      <c r="P185" s="265"/>
      <c r="Q185" s="261"/>
      <c r="R185" s="261"/>
      <c r="S185" s="261"/>
      <c r="T185" s="261"/>
      <c r="U185" s="266"/>
      <c r="V185" s="2"/>
      <c r="W185" s="263"/>
      <c r="X185" s="265"/>
      <c r="Y185" s="266"/>
      <c r="AB185" s="16"/>
    </row>
    <row r="186" spans="2:28" ht="15" customHeight="1" x14ac:dyDescent="0.25">
      <c r="B186" s="298">
        <f>B185+0.1</f>
        <v>1425.1</v>
      </c>
      <c r="C186" s="1314" t="s">
        <v>103</v>
      </c>
      <c r="D186" s="1314"/>
      <c r="E186" s="1314"/>
      <c r="F186" s="1314"/>
      <c r="G186" s="250" t="s">
        <v>119</v>
      </c>
      <c r="H186" s="253">
        <v>311.63</v>
      </c>
      <c r="I186" s="257">
        <v>46.74</v>
      </c>
      <c r="J186" s="38">
        <f t="shared" si="136"/>
        <v>14565.59</v>
      </c>
      <c r="K186" s="2"/>
      <c r="L186" s="269" t="e">
        <f>#REF!</f>
        <v>#REF!</v>
      </c>
      <c r="M186" s="270" t="e">
        <f>#REF!</f>
        <v>#REF!</v>
      </c>
      <c r="N186" s="271" t="e">
        <f t="shared" si="137"/>
        <v>#REF!</v>
      </c>
      <c r="O186" s="2"/>
      <c r="P186" s="52" t="e">
        <f t="shared" ref="P186:P207" si="138">ROUND(L186*I186,2)</f>
        <v>#REF!</v>
      </c>
      <c r="Q186" s="313" t="e">
        <f t="shared" ref="Q186:Q207" si="139">ROUND(P186/J186,4)</f>
        <v>#REF!</v>
      </c>
      <c r="R186" s="55" t="e">
        <f t="shared" ref="R186:R207" si="140">ROUND(M186*I186,2)</f>
        <v>#REF!</v>
      </c>
      <c r="S186" s="313" t="e">
        <f t="shared" ref="S186:S208" si="141">ROUND(R186/J186,4)</f>
        <v>#REF!</v>
      </c>
      <c r="T186" s="55" t="e">
        <f t="shared" ref="T186:T207" si="142">ROUND(N186*I186,2)</f>
        <v>#REF!</v>
      </c>
      <c r="U186" s="272" t="e">
        <f t="shared" ref="U186:U207" si="143">ROUND(T186/J186,4)</f>
        <v>#REF!</v>
      </c>
      <c r="V186" s="2"/>
      <c r="W186" s="314" t="e">
        <f t="shared" ref="W186:W207" si="144">H186-N186</f>
        <v>#REF!</v>
      </c>
      <c r="X186" s="52" t="e">
        <f t="shared" ref="X186:X207" si="145">ROUND(W186*I186,2)</f>
        <v>#REF!</v>
      </c>
      <c r="Y186" s="272" t="e">
        <f t="shared" ref="Y186:Y207" si="146">ROUND(X186/J186,4)</f>
        <v>#REF!</v>
      </c>
      <c r="AB186" s="16"/>
    </row>
    <row r="187" spans="2:28" ht="15" customHeight="1" x14ac:dyDescent="0.25">
      <c r="B187" s="165">
        <f t="shared" ref="B187:B194" si="147">B186+0.1</f>
        <v>1425.1999999999998</v>
      </c>
      <c r="C187" s="1313" t="s">
        <v>104</v>
      </c>
      <c r="D187" s="1313"/>
      <c r="E187" s="1313"/>
      <c r="F187" s="1313"/>
      <c r="G187" s="248" t="s">
        <v>119</v>
      </c>
      <c r="H187" s="251">
        <v>263.29000000000002</v>
      </c>
      <c r="I187" s="254">
        <v>22.37</v>
      </c>
      <c r="J187" s="43">
        <f t="shared" si="136"/>
        <v>5889.8</v>
      </c>
      <c r="K187" s="2"/>
      <c r="L187" s="26" t="e">
        <f>#REF!</f>
        <v>#REF!</v>
      </c>
      <c r="M187" s="12" t="e">
        <f>#REF!</f>
        <v>#REF!</v>
      </c>
      <c r="N187" s="27" t="e">
        <f t="shared" si="137"/>
        <v>#REF!</v>
      </c>
      <c r="O187" s="2"/>
      <c r="P187" s="47" t="e">
        <f t="shared" si="138"/>
        <v>#REF!</v>
      </c>
      <c r="Q187" s="144" t="e">
        <f t="shared" si="139"/>
        <v>#REF!</v>
      </c>
      <c r="R187" s="37" t="e">
        <f t="shared" si="140"/>
        <v>#REF!</v>
      </c>
      <c r="S187" s="144" t="e">
        <f t="shared" si="141"/>
        <v>#REF!</v>
      </c>
      <c r="T187" s="37" t="e">
        <f t="shared" si="142"/>
        <v>#REF!</v>
      </c>
      <c r="U187" s="48" t="e">
        <f t="shared" si="143"/>
        <v>#REF!</v>
      </c>
      <c r="V187" s="2"/>
      <c r="W187" s="148" t="e">
        <f t="shared" si="144"/>
        <v>#REF!</v>
      </c>
      <c r="X187" s="47" t="e">
        <f t="shared" si="145"/>
        <v>#REF!</v>
      </c>
      <c r="Y187" s="48" t="e">
        <f t="shared" si="146"/>
        <v>#REF!</v>
      </c>
      <c r="AB187" s="16"/>
    </row>
    <row r="188" spans="2:28" ht="30" customHeight="1" x14ac:dyDescent="0.25">
      <c r="B188" s="165">
        <f t="shared" si="147"/>
        <v>1425.2999999999997</v>
      </c>
      <c r="C188" s="1313" t="s">
        <v>241</v>
      </c>
      <c r="D188" s="1313"/>
      <c r="E188" s="1313"/>
      <c r="F188" s="1313"/>
      <c r="G188" s="248" t="s">
        <v>102</v>
      </c>
      <c r="H188" s="251">
        <v>82.07</v>
      </c>
      <c r="I188" s="254">
        <v>189.91</v>
      </c>
      <c r="J188" s="43">
        <f t="shared" si="136"/>
        <v>15585.91</v>
      </c>
      <c r="K188" s="2"/>
      <c r="L188" s="26" t="e">
        <f>#REF!</f>
        <v>#REF!</v>
      </c>
      <c r="M188" s="12" t="e">
        <f>#REF!</f>
        <v>#REF!</v>
      </c>
      <c r="N188" s="27" t="e">
        <f t="shared" si="137"/>
        <v>#REF!</v>
      </c>
      <c r="O188" s="2"/>
      <c r="P188" s="47" t="e">
        <f t="shared" si="138"/>
        <v>#REF!</v>
      </c>
      <c r="Q188" s="144" t="e">
        <f t="shared" si="139"/>
        <v>#REF!</v>
      </c>
      <c r="R188" s="37" t="e">
        <f t="shared" si="140"/>
        <v>#REF!</v>
      </c>
      <c r="S188" s="144" t="e">
        <f t="shared" si="141"/>
        <v>#REF!</v>
      </c>
      <c r="T188" s="37" t="e">
        <f t="shared" si="142"/>
        <v>#REF!</v>
      </c>
      <c r="U188" s="48" t="e">
        <f t="shared" si="143"/>
        <v>#REF!</v>
      </c>
      <c r="V188" s="2"/>
      <c r="W188" s="148" t="e">
        <f t="shared" si="144"/>
        <v>#REF!</v>
      </c>
      <c r="X188" s="47" t="e">
        <f t="shared" si="145"/>
        <v>#REF!</v>
      </c>
      <c r="Y188" s="48" t="e">
        <f t="shared" si="146"/>
        <v>#REF!</v>
      </c>
      <c r="AB188" s="16"/>
    </row>
    <row r="189" spans="2:28" x14ac:dyDescent="0.25">
      <c r="B189" s="165">
        <f t="shared" si="147"/>
        <v>1425.3999999999996</v>
      </c>
      <c r="C189" s="1313" t="s">
        <v>242</v>
      </c>
      <c r="D189" s="1313"/>
      <c r="E189" s="1313"/>
      <c r="F189" s="1313"/>
      <c r="G189" s="247" t="s">
        <v>43</v>
      </c>
      <c r="H189" s="251">
        <v>130.54</v>
      </c>
      <c r="I189" s="254">
        <v>159.49</v>
      </c>
      <c r="J189" s="43">
        <f t="shared" si="136"/>
        <v>20819.82</v>
      </c>
      <c r="K189" s="2"/>
      <c r="L189" s="26" t="e">
        <f>#REF!</f>
        <v>#REF!</v>
      </c>
      <c r="M189" s="12" t="e">
        <f>#REF!</f>
        <v>#REF!</v>
      </c>
      <c r="N189" s="27" t="e">
        <f t="shared" si="137"/>
        <v>#REF!</v>
      </c>
      <c r="O189" s="2"/>
      <c r="P189" s="47" t="e">
        <f t="shared" si="138"/>
        <v>#REF!</v>
      </c>
      <c r="Q189" s="144" t="e">
        <f t="shared" si="139"/>
        <v>#REF!</v>
      </c>
      <c r="R189" s="37" t="e">
        <f t="shared" si="140"/>
        <v>#REF!</v>
      </c>
      <c r="S189" s="144" t="e">
        <f t="shared" si="141"/>
        <v>#REF!</v>
      </c>
      <c r="T189" s="37" t="e">
        <f t="shared" si="142"/>
        <v>#REF!</v>
      </c>
      <c r="U189" s="48" t="e">
        <f t="shared" si="143"/>
        <v>#REF!</v>
      </c>
      <c r="V189" s="2"/>
      <c r="W189" s="148" t="e">
        <f t="shared" si="144"/>
        <v>#REF!</v>
      </c>
      <c r="X189" s="47" t="e">
        <f t="shared" si="145"/>
        <v>#REF!</v>
      </c>
      <c r="Y189" s="48" t="e">
        <f t="shared" si="146"/>
        <v>#REF!</v>
      </c>
      <c r="AB189" s="16"/>
    </row>
    <row r="190" spans="2:28" ht="30" customHeight="1" x14ac:dyDescent="0.25">
      <c r="B190" s="165">
        <f t="shared" si="147"/>
        <v>1425.4999999999995</v>
      </c>
      <c r="C190" s="1313" t="s">
        <v>243</v>
      </c>
      <c r="D190" s="1313"/>
      <c r="E190" s="1313"/>
      <c r="F190" s="1313"/>
      <c r="G190" s="247" t="s">
        <v>43</v>
      </c>
      <c r="H190" s="251">
        <v>101.9</v>
      </c>
      <c r="I190" s="254">
        <v>99.68</v>
      </c>
      <c r="J190" s="43">
        <f t="shared" si="136"/>
        <v>10157.39</v>
      </c>
      <c r="K190" s="2"/>
      <c r="L190" s="26" t="e">
        <f>#REF!</f>
        <v>#REF!</v>
      </c>
      <c r="M190" s="12" t="e">
        <f>#REF!</f>
        <v>#REF!</v>
      </c>
      <c r="N190" s="27" t="e">
        <f t="shared" si="137"/>
        <v>#REF!</v>
      </c>
      <c r="O190" s="2"/>
      <c r="P190" s="47" t="e">
        <f t="shared" si="138"/>
        <v>#REF!</v>
      </c>
      <c r="Q190" s="144" t="e">
        <f t="shared" si="139"/>
        <v>#REF!</v>
      </c>
      <c r="R190" s="37" t="e">
        <f t="shared" si="140"/>
        <v>#REF!</v>
      </c>
      <c r="S190" s="144" t="e">
        <f t="shared" si="141"/>
        <v>#REF!</v>
      </c>
      <c r="T190" s="37" t="e">
        <f t="shared" si="142"/>
        <v>#REF!</v>
      </c>
      <c r="U190" s="48" t="e">
        <f t="shared" si="143"/>
        <v>#REF!</v>
      </c>
      <c r="V190" s="2"/>
      <c r="W190" s="148" t="e">
        <f t="shared" si="144"/>
        <v>#REF!</v>
      </c>
      <c r="X190" s="47" t="e">
        <f t="shared" si="145"/>
        <v>#REF!</v>
      </c>
      <c r="Y190" s="48" t="e">
        <f t="shared" si="146"/>
        <v>#REF!</v>
      </c>
      <c r="AB190" s="16"/>
    </row>
    <row r="191" spans="2:28" ht="30" customHeight="1" x14ac:dyDescent="0.25">
      <c r="B191" s="165">
        <f t="shared" si="147"/>
        <v>1425.5999999999995</v>
      </c>
      <c r="C191" s="1313" t="s">
        <v>244</v>
      </c>
      <c r="D191" s="1313"/>
      <c r="E191" s="1313"/>
      <c r="F191" s="1313"/>
      <c r="G191" s="248" t="s">
        <v>102</v>
      </c>
      <c r="H191" s="251">
        <v>308.42</v>
      </c>
      <c r="I191" s="254">
        <v>189.91</v>
      </c>
      <c r="J191" s="43">
        <f t="shared" si="136"/>
        <v>58572.04</v>
      </c>
      <c r="K191" s="2"/>
      <c r="L191" s="26" t="e">
        <f>#REF!</f>
        <v>#REF!</v>
      </c>
      <c r="M191" s="12" t="e">
        <f>#REF!</f>
        <v>#REF!</v>
      </c>
      <c r="N191" s="27" t="e">
        <f t="shared" si="137"/>
        <v>#REF!</v>
      </c>
      <c r="O191" s="2"/>
      <c r="P191" s="47" t="e">
        <f t="shared" si="138"/>
        <v>#REF!</v>
      </c>
      <c r="Q191" s="144" t="e">
        <f t="shared" si="139"/>
        <v>#REF!</v>
      </c>
      <c r="R191" s="37" t="e">
        <f t="shared" si="140"/>
        <v>#REF!</v>
      </c>
      <c r="S191" s="144" t="e">
        <f t="shared" si="141"/>
        <v>#REF!</v>
      </c>
      <c r="T191" s="37" t="e">
        <f t="shared" si="142"/>
        <v>#REF!</v>
      </c>
      <c r="U191" s="48" t="e">
        <f t="shared" si="143"/>
        <v>#REF!</v>
      </c>
      <c r="V191" s="2"/>
      <c r="W191" s="148" t="e">
        <f t="shared" si="144"/>
        <v>#REF!</v>
      </c>
      <c r="X191" s="47" t="e">
        <f t="shared" si="145"/>
        <v>#REF!</v>
      </c>
      <c r="Y191" s="48" t="e">
        <f t="shared" si="146"/>
        <v>#REF!</v>
      </c>
      <c r="AB191" s="16"/>
    </row>
    <row r="192" spans="2:28" ht="30" customHeight="1" x14ac:dyDescent="0.25">
      <c r="B192" s="165">
        <f t="shared" si="147"/>
        <v>1425.6999999999994</v>
      </c>
      <c r="C192" s="1313" t="s">
        <v>245</v>
      </c>
      <c r="D192" s="1313"/>
      <c r="E192" s="1313"/>
      <c r="F192" s="1313"/>
      <c r="G192" s="247" t="s">
        <v>43</v>
      </c>
      <c r="H192" s="251">
        <v>260.8</v>
      </c>
      <c r="I192" s="254">
        <v>133.07</v>
      </c>
      <c r="J192" s="43">
        <f t="shared" si="136"/>
        <v>34704.660000000003</v>
      </c>
      <c r="K192" s="2"/>
      <c r="L192" s="26" t="e">
        <f>#REF!</f>
        <v>#REF!</v>
      </c>
      <c r="M192" s="12" t="e">
        <f>#REF!</f>
        <v>#REF!</v>
      </c>
      <c r="N192" s="27" t="e">
        <f t="shared" si="137"/>
        <v>#REF!</v>
      </c>
      <c r="O192" s="2"/>
      <c r="P192" s="47" t="e">
        <f t="shared" si="138"/>
        <v>#REF!</v>
      </c>
      <c r="Q192" s="144" t="e">
        <f t="shared" si="139"/>
        <v>#REF!</v>
      </c>
      <c r="R192" s="37" t="e">
        <f t="shared" si="140"/>
        <v>#REF!</v>
      </c>
      <c r="S192" s="144" t="e">
        <f t="shared" si="141"/>
        <v>#REF!</v>
      </c>
      <c r="T192" s="37" t="e">
        <f t="shared" si="142"/>
        <v>#REF!</v>
      </c>
      <c r="U192" s="48" t="e">
        <f t="shared" si="143"/>
        <v>#REF!</v>
      </c>
      <c r="V192" s="2"/>
      <c r="W192" s="148" t="e">
        <f t="shared" si="144"/>
        <v>#REF!</v>
      </c>
      <c r="X192" s="47" t="e">
        <f t="shared" si="145"/>
        <v>#REF!</v>
      </c>
      <c r="Y192" s="48" t="e">
        <f t="shared" si="146"/>
        <v>#REF!</v>
      </c>
      <c r="AB192" s="16"/>
    </row>
    <row r="193" spans="2:28" ht="15" customHeight="1" x14ac:dyDescent="0.25">
      <c r="B193" s="165">
        <f t="shared" si="147"/>
        <v>1425.7999999999993</v>
      </c>
      <c r="C193" s="1313" t="s">
        <v>246</v>
      </c>
      <c r="D193" s="1313"/>
      <c r="E193" s="1313"/>
      <c r="F193" s="1313"/>
      <c r="G193" s="247" t="s">
        <v>43</v>
      </c>
      <c r="H193" s="251">
        <v>130.54</v>
      </c>
      <c r="I193" s="254">
        <v>206.47</v>
      </c>
      <c r="J193" s="43">
        <f t="shared" si="136"/>
        <v>26952.59</v>
      </c>
      <c r="K193" s="2"/>
      <c r="L193" s="26" t="e">
        <f>#REF!</f>
        <v>#REF!</v>
      </c>
      <c r="M193" s="12" t="e">
        <f>#REF!</f>
        <v>#REF!</v>
      </c>
      <c r="N193" s="27" t="e">
        <f t="shared" si="137"/>
        <v>#REF!</v>
      </c>
      <c r="O193" s="2"/>
      <c r="P193" s="47" t="e">
        <f t="shared" si="138"/>
        <v>#REF!</v>
      </c>
      <c r="Q193" s="144" t="e">
        <f t="shared" si="139"/>
        <v>#REF!</v>
      </c>
      <c r="R193" s="37" t="e">
        <f t="shared" si="140"/>
        <v>#REF!</v>
      </c>
      <c r="S193" s="144" t="e">
        <f t="shared" si="141"/>
        <v>#REF!</v>
      </c>
      <c r="T193" s="37" t="e">
        <f t="shared" si="142"/>
        <v>#REF!</v>
      </c>
      <c r="U193" s="48" t="e">
        <f t="shared" si="143"/>
        <v>#REF!</v>
      </c>
      <c r="V193" s="2"/>
      <c r="W193" s="148" t="e">
        <f t="shared" si="144"/>
        <v>#REF!</v>
      </c>
      <c r="X193" s="47" t="e">
        <f t="shared" si="145"/>
        <v>#REF!</v>
      </c>
      <c r="Y193" s="48" t="e">
        <f t="shared" si="146"/>
        <v>#REF!</v>
      </c>
      <c r="AB193" s="16"/>
    </row>
    <row r="194" spans="2:28" ht="15" customHeight="1" x14ac:dyDescent="0.25">
      <c r="B194" s="165">
        <f t="shared" si="147"/>
        <v>1425.8999999999992</v>
      </c>
      <c r="C194" s="1313" t="s">
        <v>247</v>
      </c>
      <c r="D194" s="1313"/>
      <c r="E194" s="1313"/>
      <c r="F194" s="1313"/>
      <c r="G194" s="247" t="s">
        <v>44</v>
      </c>
      <c r="H194" s="251">
        <v>1</v>
      </c>
      <c r="I194" s="254">
        <v>731.77</v>
      </c>
      <c r="J194" s="43">
        <f t="shared" si="136"/>
        <v>731.77</v>
      </c>
      <c r="K194" s="2"/>
      <c r="L194" s="26" t="e">
        <f>#REF!</f>
        <v>#REF!</v>
      </c>
      <c r="M194" s="12" t="e">
        <f>#REF!</f>
        <v>#REF!</v>
      </c>
      <c r="N194" s="27" t="e">
        <f t="shared" si="137"/>
        <v>#REF!</v>
      </c>
      <c r="O194" s="2"/>
      <c r="P194" s="47" t="e">
        <f t="shared" si="138"/>
        <v>#REF!</v>
      </c>
      <c r="Q194" s="144" t="e">
        <f t="shared" si="139"/>
        <v>#REF!</v>
      </c>
      <c r="R194" s="37" t="e">
        <f t="shared" si="140"/>
        <v>#REF!</v>
      </c>
      <c r="S194" s="144" t="e">
        <f t="shared" si="141"/>
        <v>#REF!</v>
      </c>
      <c r="T194" s="37" t="e">
        <f t="shared" si="142"/>
        <v>#REF!</v>
      </c>
      <c r="U194" s="48" t="e">
        <f t="shared" si="143"/>
        <v>#REF!</v>
      </c>
      <c r="V194" s="2"/>
      <c r="W194" s="148" t="e">
        <f t="shared" si="144"/>
        <v>#REF!</v>
      </c>
      <c r="X194" s="47" t="e">
        <f t="shared" si="145"/>
        <v>#REF!</v>
      </c>
      <c r="Y194" s="48" t="e">
        <f t="shared" si="146"/>
        <v>#REF!</v>
      </c>
      <c r="AB194" s="16"/>
    </row>
    <row r="195" spans="2:28" ht="15" customHeight="1" x14ac:dyDescent="0.25">
      <c r="B195" s="147">
        <f>B185+0.1</f>
        <v>1425.1</v>
      </c>
      <c r="C195" s="1313" t="s">
        <v>248</v>
      </c>
      <c r="D195" s="1313"/>
      <c r="E195" s="1313"/>
      <c r="F195" s="1313"/>
      <c r="G195" s="247" t="s">
        <v>44</v>
      </c>
      <c r="H195" s="251">
        <v>1</v>
      </c>
      <c r="I195" s="254">
        <v>2869.07</v>
      </c>
      <c r="J195" s="43">
        <f t="shared" si="136"/>
        <v>2869.07</v>
      </c>
      <c r="K195" s="2"/>
      <c r="L195" s="26" t="e">
        <f>#REF!</f>
        <v>#REF!</v>
      </c>
      <c r="M195" s="12" t="e">
        <f>#REF!</f>
        <v>#REF!</v>
      </c>
      <c r="N195" s="27" t="e">
        <f t="shared" si="137"/>
        <v>#REF!</v>
      </c>
      <c r="O195" s="2"/>
      <c r="P195" s="47" t="e">
        <f t="shared" si="138"/>
        <v>#REF!</v>
      </c>
      <c r="Q195" s="144" t="e">
        <f t="shared" si="139"/>
        <v>#REF!</v>
      </c>
      <c r="R195" s="37" t="e">
        <f t="shared" si="140"/>
        <v>#REF!</v>
      </c>
      <c r="S195" s="144" t="e">
        <f t="shared" si="141"/>
        <v>#REF!</v>
      </c>
      <c r="T195" s="37" t="e">
        <f t="shared" si="142"/>
        <v>#REF!</v>
      </c>
      <c r="U195" s="48" t="e">
        <f t="shared" si="143"/>
        <v>#REF!</v>
      </c>
      <c r="V195" s="2"/>
      <c r="W195" s="148" t="e">
        <f t="shared" si="144"/>
        <v>#REF!</v>
      </c>
      <c r="X195" s="47" t="e">
        <f t="shared" si="145"/>
        <v>#REF!</v>
      </c>
      <c r="Y195" s="48" t="e">
        <f t="shared" si="146"/>
        <v>#REF!</v>
      </c>
      <c r="AB195" s="16"/>
    </row>
    <row r="196" spans="2:28" ht="15" customHeight="1" x14ac:dyDescent="0.25">
      <c r="B196" s="147">
        <f>B195+0.01</f>
        <v>1425.11</v>
      </c>
      <c r="C196" s="1313" t="s">
        <v>249</v>
      </c>
      <c r="D196" s="1313"/>
      <c r="E196" s="1313"/>
      <c r="F196" s="1313"/>
      <c r="G196" s="247" t="s">
        <v>44</v>
      </c>
      <c r="H196" s="251">
        <v>1</v>
      </c>
      <c r="I196" s="254">
        <v>868.93</v>
      </c>
      <c r="J196" s="43">
        <f t="shared" si="136"/>
        <v>868.93</v>
      </c>
      <c r="K196" s="2"/>
      <c r="L196" s="26" t="e">
        <f>#REF!</f>
        <v>#REF!</v>
      </c>
      <c r="M196" s="12" t="e">
        <f>#REF!</f>
        <v>#REF!</v>
      </c>
      <c r="N196" s="27" t="e">
        <f t="shared" si="137"/>
        <v>#REF!</v>
      </c>
      <c r="O196" s="2"/>
      <c r="P196" s="47" t="e">
        <f t="shared" si="138"/>
        <v>#REF!</v>
      </c>
      <c r="Q196" s="144" t="e">
        <f t="shared" si="139"/>
        <v>#REF!</v>
      </c>
      <c r="R196" s="37" t="e">
        <f t="shared" si="140"/>
        <v>#REF!</v>
      </c>
      <c r="S196" s="144" t="e">
        <f t="shared" si="141"/>
        <v>#REF!</v>
      </c>
      <c r="T196" s="37" t="e">
        <f t="shared" si="142"/>
        <v>#REF!</v>
      </c>
      <c r="U196" s="48" t="e">
        <f t="shared" si="143"/>
        <v>#REF!</v>
      </c>
      <c r="V196" s="2"/>
      <c r="W196" s="148" t="e">
        <f t="shared" si="144"/>
        <v>#REF!</v>
      </c>
      <c r="X196" s="47" t="e">
        <f t="shared" si="145"/>
        <v>#REF!</v>
      </c>
      <c r="Y196" s="48" t="e">
        <f t="shared" si="146"/>
        <v>#REF!</v>
      </c>
      <c r="AB196" s="16"/>
    </row>
    <row r="197" spans="2:28" ht="15" customHeight="1" x14ac:dyDescent="0.25">
      <c r="B197" s="147">
        <f t="shared" ref="B197:B206" si="148">B196+0.01</f>
        <v>1425.12</v>
      </c>
      <c r="C197" s="1313" t="s">
        <v>250</v>
      </c>
      <c r="D197" s="1313"/>
      <c r="E197" s="1313"/>
      <c r="F197" s="1313"/>
      <c r="G197" s="247" t="s">
        <v>44</v>
      </c>
      <c r="H197" s="251">
        <v>1</v>
      </c>
      <c r="I197" s="254">
        <v>1832.99</v>
      </c>
      <c r="J197" s="43">
        <f t="shared" si="136"/>
        <v>1832.99</v>
      </c>
      <c r="K197" s="2"/>
      <c r="L197" s="26" t="e">
        <f>#REF!</f>
        <v>#REF!</v>
      </c>
      <c r="M197" s="12" t="e">
        <f>#REF!</f>
        <v>#REF!</v>
      </c>
      <c r="N197" s="27" t="e">
        <f t="shared" si="137"/>
        <v>#REF!</v>
      </c>
      <c r="O197" s="2"/>
      <c r="P197" s="47" t="e">
        <f t="shared" si="138"/>
        <v>#REF!</v>
      </c>
      <c r="Q197" s="144" t="e">
        <f t="shared" si="139"/>
        <v>#REF!</v>
      </c>
      <c r="R197" s="37" t="e">
        <f t="shared" si="140"/>
        <v>#REF!</v>
      </c>
      <c r="S197" s="144" t="e">
        <f t="shared" si="141"/>
        <v>#REF!</v>
      </c>
      <c r="T197" s="37" t="e">
        <f t="shared" si="142"/>
        <v>#REF!</v>
      </c>
      <c r="U197" s="48" t="e">
        <f t="shared" si="143"/>
        <v>#REF!</v>
      </c>
      <c r="V197" s="2"/>
      <c r="W197" s="148" t="e">
        <f t="shared" si="144"/>
        <v>#REF!</v>
      </c>
      <c r="X197" s="47" t="e">
        <f t="shared" si="145"/>
        <v>#REF!</v>
      </c>
      <c r="Y197" s="48" t="e">
        <f t="shared" si="146"/>
        <v>#REF!</v>
      </c>
      <c r="AB197" s="16"/>
    </row>
    <row r="198" spans="2:28" ht="15" customHeight="1" x14ac:dyDescent="0.25">
      <c r="B198" s="147">
        <f t="shared" si="148"/>
        <v>1425.1299999999999</v>
      </c>
      <c r="C198" s="1313" t="s">
        <v>251</v>
      </c>
      <c r="D198" s="1313"/>
      <c r="E198" s="1313"/>
      <c r="F198" s="1313"/>
      <c r="G198" s="247" t="s">
        <v>44</v>
      </c>
      <c r="H198" s="251">
        <v>65</v>
      </c>
      <c r="I198" s="254">
        <v>1047.74</v>
      </c>
      <c r="J198" s="43">
        <f t="shared" si="136"/>
        <v>68103.100000000006</v>
      </c>
      <c r="K198" s="2"/>
      <c r="L198" s="26" t="e">
        <f>#REF!</f>
        <v>#REF!</v>
      </c>
      <c r="M198" s="12" t="e">
        <f>#REF!</f>
        <v>#REF!</v>
      </c>
      <c r="N198" s="27" t="e">
        <f t="shared" si="137"/>
        <v>#REF!</v>
      </c>
      <c r="O198" s="2"/>
      <c r="P198" s="47" t="e">
        <f t="shared" si="138"/>
        <v>#REF!</v>
      </c>
      <c r="Q198" s="144" t="e">
        <f t="shared" si="139"/>
        <v>#REF!</v>
      </c>
      <c r="R198" s="37" t="e">
        <f t="shared" si="140"/>
        <v>#REF!</v>
      </c>
      <c r="S198" s="144" t="e">
        <f t="shared" si="141"/>
        <v>#REF!</v>
      </c>
      <c r="T198" s="37" t="e">
        <f t="shared" si="142"/>
        <v>#REF!</v>
      </c>
      <c r="U198" s="48" t="e">
        <f t="shared" si="143"/>
        <v>#REF!</v>
      </c>
      <c r="V198" s="2"/>
      <c r="W198" s="148" t="e">
        <f t="shared" si="144"/>
        <v>#REF!</v>
      </c>
      <c r="X198" s="47" t="e">
        <f t="shared" si="145"/>
        <v>#REF!</v>
      </c>
      <c r="Y198" s="48" t="e">
        <f t="shared" si="146"/>
        <v>#REF!</v>
      </c>
      <c r="AB198" s="16"/>
    </row>
    <row r="199" spans="2:28" ht="15" customHeight="1" x14ac:dyDescent="0.25">
      <c r="B199" s="147">
        <f t="shared" si="148"/>
        <v>1425.1399999999999</v>
      </c>
      <c r="C199" s="1313" t="s">
        <v>252</v>
      </c>
      <c r="D199" s="1313"/>
      <c r="E199" s="1313"/>
      <c r="F199" s="1313"/>
      <c r="G199" s="247" t="s">
        <v>43</v>
      </c>
      <c r="H199" s="251">
        <v>54.6</v>
      </c>
      <c r="I199" s="254">
        <v>879.84</v>
      </c>
      <c r="J199" s="43">
        <f t="shared" si="136"/>
        <v>48039.26</v>
      </c>
      <c r="K199" s="2"/>
      <c r="L199" s="26" t="e">
        <f>#REF!</f>
        <v>#REF!</v>
      </c>
      <c r="M199" s="12" t="e">
        <f>#REF!</f>
        <v>#REF!</v>
      </c>
      <c r="N199" s="27" t="e">
        <f t="shared" si="137"/>
        <v>#REF!</v>
      </c>
      <c r="O199" s="2"/>
      <c r="P199" s="47" t="e">
        <f t="shared" si="138"/>
        <v>#REF!</v>
      </c>
      <c r="Q199" s="144" t="e">
        <f t="shared" si="139"/>
        <v>#REF!</v>
      </c>
      <c r="R199" s="37" t="e">
        <f t="shared" si="140"/>
        <v>#REF!</v>
      </c>
      <c r="S199" s="144" t="e">
        <f t="shared" si="141"/>
        <v>#REF!</v>
      </c>
      <c r="T199" s="37" t="e">
        <f t="shared" si="142"/>
        <v>#REF!</v>
      </c>
      <c r="U199" s="48" t="e">
        <f t="shared" si="143"/>
        <v>#REF!</v>
      </c>
      <c r="V199" s="2"/>
      <c r="W199" s="148" t="e">
        <f t="shared" si="144"/>
        <v>#REF!</v>
      </c>
      <c r="X199" s="47" t="e">
        <f t="shared" si="145"/>
        <v>#REF!</v>
      </c>
      <c r="Y199" s="48" t="e">
        <f t="shared" si="146"/>
        <v>#REF!</v>
      </c>
      <c r="AB199" s="16"/>
    </row>
    <row r="200" spans="2:28" ht="15" customHeight="1" x14ac:dyDescent="0.25">
      <c r="B200" s="147">
        <f t="shared" si="148"/>
        <v>1425.1499999999999</v>
      </c>
      <c r="C200" s="1313" t="s">
        <v>253</v>
      </c>
      <c r="D200" s="1313"/>
      <c r="E200" s="1313"/>
      <c r="F200" s="1313"/>
      <c r="G200" s="247" t="s">
        <v>43</v>
      </c>
      <c r="H200" s="251">
        <v>47.34</v>
      </c>
      <c r="I200" s="254">
        <v>774.31</v>
      </c>
      <c r="J200" s="43">
        <f t="shared" si="136"/>
        <v>36655.839999999997</v>
      </c>
      <c r="K200" s="2"/>
      <c r="L200" s="26" t="e">
        <f>#REF!</f>
        <v>#REF!</v>
      </c>
      <c r="M200" s="12" t="e">
        <f>#REF!</f>
        <v>#REF!</v>
      </c>
      <c r="N200" s="27" t="e">
        <f t="shared" si="137"/>
        <v>#REF!</v>
      </c>
      <c r="O200" s="2"/>
      <c r="P200" s="47" t="e">
        <f t="shared" si="138"/>
        <v>#REF!</v>
      </c>
      <c r="Q200" s="144" t="e">
        <f t="shared" si="139"/>
        <v>#REF!</v>
      </c>
      <c r="R200" s="37" t="e">
        <f t="shared" si="140"/>
        <v>#REF!</v>
      </c>
      <c r="S200" s="144" t="e">
        <f t="shared" si="141"/>
        <v>#REF!</v>
      </c>
      <c r="T200" s="37" t="e">
        <f t="shared" si="142"/>
        <v>#REF!</v>
      </c>
      <c r="U200" s="48" t="e">
        <f t="shared" si="143"/>
        <v>#REF!</v>
      </c>
      <c r="V200" s="2"/>
      <c r="W200" s="148" t="e">
        <f t="shared" si="144"/>
        <v>#REF!</v>
      </c>
      <c r="X200" s="47" t="e">
        <f t="shared" si="145"/>
        <v>#REF!</v>
      </c>
      <c r="Y200" s="48" t="e">
        <f t="shared" si="146"/>
        <v>#REF!</v>
      </c>
      <c r="AB200" s="16"/>
    </row>
    <row r="201" spans="2:28" ht="15" customHeight="1" x14ac:dyDescent="0.25">
      <c r="B201" s="147">
        <f t="shared" si="148"/>
        <v>1425.1599999999999</v>
      </c>
      <c r="C201" s="1313" t="s">
        <v>254</v>
      </c>
      <c r="D201" s="1313"/>
      <c r="E201" s="1313"/>
      <c r="F201" s="1313"/>
      <c r="G201" s="247" t="s">
        <v>43</v>
      </c>
      <c r="H201" s="251">
        <v>28.6</v>
      </c>
      <c r="I201" s="254">
        <v>679.03</v>
      </c>
      <c r="J201" s="43">
        <f t="shared" si="136"/>
        <v>19420.259999999998</v>
      </c>
      <c r="K201" s="2"/>
      <c r="L201" s="26" t="e">
        <f>#REF!</f>
        <v>#REF!</v>
      </c>
      <c r="M201" s="12" t="e">
        <f>#REF!</f>
        <v>#REF!</v>
      </c>
      <c r="N201" s="27" t="e">
        <f t="shared" si="137"/>
        <v>#REF!</v>
      </c>
      <c r="O201" s="2"/>
      <c r="P201" s="47" t="e">
        <f t="shared" si="138"/>
        <v>#REF!</v>
      </c>
      <c r="Q201" s="144" t="e">
        <f t="shared" si="139"/>
        <v>#REF!</v>
      </c>
      <c r="R201" s="37" t="e">
        <f t="shared" si="140"/>
        <v>#REF!</v>
      </c>
      <c r="S201" s="144" t="e">
        <f t="shared" si="141"/>
        <v>#REF!</v>
      </c>
      <c r="T201" s="37" t="e">
        <f t="shared" si="142"/>
        <v>#REF!</v>
      </c>
      <c r="U201" s="48" t="e">
        <f t="shared" si="143"/>
        <v>#REF!</v>
      </c>
      <c r="V201" s="2"/>
      <c r="W201" s="148" t="e">
        <f t="shared" si="144"/>
        <v>#REF!</v>
      </c>
      <c r="X201" s="47" t="e">
        <f t="shared" si="145"/>
        <v>#REF!</v>
      </c>
      <c r="Y201" s="48" t="e">
        <f t="shared" si="146"/>
        <v>#REF!</v>
      </c>
      <c r="AB201" s="16"/>
    </row>
    <row r="202" spans="2:28" ht="15" customHeight="1" x14ac:dyDescent="0.25">
      <c r="B202" s="147">
        <f t="shared" si="148"/>
        <v>1425.1699999999998</v>
      </c>
      <c r="C202" s="1313" t="s">
        <v>255</v>
      </c>
      <c r="D202" s="1313"/>
      <c r="E202" s="1313"/>
      <c r="F202" s="1313"/>
      <c r="G202" s="306" t="s">
        <v>44</v>
      </c>
      <c r="H202" s="307">
        <v>220</v>
      </c>
      <c r="I202" s="256">
        <v>55.7</v>
      </c>
      <c r="J202" s="43">
        <f t="shared" si="136"/>
        <v>12254</v>
      </c>
      <c r="K202" s="2"/>
      <c r="L202" s="26" t="e">
        <f>#REF!</f>
        <v>#REF!</v>
      </c>
      <c r="M202" s="12" t="e">
        <f>#REF!</f>
        <v>#REF!</v>
      </c>
      <c r="N202" s="27" t="e">
        <f t="shared" si="137"/>
        <v>#REF!</v>
      </c>
      <c r="O202" s="2"/>
      <c r="P202" s="47" t="e">
        <f t="shared" si="138"/>
        <v>#REF!</v>
      </c>
      <c r="Q202" s="144" t="e">
        <f t="shared" si="139"/>
        <v>#REF!</v>
      </c>
      <c r="R202" s="37" t="e">
        <f t="shared" si="140"/>
        <v>#REF!</v>
      </c>
      <c r="S202" s="144" t="e">
        <f t="shared" si="141"/>
        <v>#REF!</v>
      </c>
      <c r="T202" s="37" t="e">
        <f t="shared" si="142"/>
        <v>#REF!</v>
      </c>
      <c r="U202" s="48" t="e">
        <f t="shared" si="143"/>
        <v>#REF!</v>
      </c>
      <c r="V202" s="2"/>
      <c r="W202" s="148" t="e">
        <f t="shared" si="144"/>
        <v>#REF!</v>
      </c>
      <c r="X202" s="47" t="e">
        <f t="shared" si="145"/>
        <v>#REF!</v>
      </c>
      <c r="Y202" s="48" t="e">
        <f t="shared" si="146"/>
        <v>#REF!</v>
      </c>
      <c r="AB202" s="16"/>
    </row>
    <row r="203" spans="2:28" ht="15" customHeight="1" x14ac:dyDescent="0.25">
      <c r="B203" s="147">
        <f t="shared" si="148"/>
        <v>1425.1799999999998</v>
      </c>
      <c r="C203" s="1313" t="s">
        <v>256</v>
      </c>
      <c r="D203" s="1313"/>
      <c r="E203" s="1313"/>
      <c r="F203" s="1313"/>
      <c r="G203" s="247" t="s">
        <v>44</v>
      </c>
      <c r="H203" s="251">
        <v>204</v>
      </c>
      <c r="I203" s="254">
        <v>66.510000000000005</v>
      </c>
      <c r="J203" s="43">
        <f t="shared" si="136"/>
        <v>13568.04</v>
      </c>
      <c r="K203" s="2"/>
      <c r="L203" s="26" t="e">
        <f>#REF!</f>
        <v>#REF!</v>
      </c>
      <c r="M203" s="12" t="e">
        <f>#REF!</f>
        <v>#REF!</v>
      </c>
      <c r="N203" s="27" t="e">
        <f t="shared" si="137"/>
        <v>#REF!</v>
      </c>
      <c r="O203" s="2"/>
      <c r="P203" s="47" t="e">
        <f t="shared" si="138"/>
        <v>#REF!</v>
      </c>
      <c r="Q203" s="144" t="e">
        <f t="shared" si="139"/>
        <v>#REF!</v>
      </c>
      <c r="R203" s="37" t="e">
        <f t="shared" si="140"/>
        <v>#REF!</v>
      </c>
      <c r="S203" s="144" t="e">
        <f t="shared" si="141"/>
        <v>#REF!</v>
      </c>
      <c r="T203" s="37" t="e">
        <f t="shared" si="142"/>
        <v>#REF!</v>
      </c>
      <c r="U203" s="48" t="e">
        <f t="shared" si="143"/>
        <v>#REF!</v>
      </c>
      <c r="V203" s="2"/>
      <c r="W203" s="148" t="e">
        <f t="shared" si="144"/>
        <v>#REF!</v>
      </c>
      <c r="X203" s="47" t="e">
        <f t="shared" si="145"/>
        <v>#REF!</v>
      </c>
      <c r="Y203" s="48" t="e">
        <f t="shared" si="146"/>
        <v>#REF!</v>
      </c>
      <c r="AB203" s="16"/>
    </row>
    <row r="204" spans="2:28" ht="15" customHeight="1" x14ac:dyDescent="0.25">
      <c r="B204" s="147">
        <f t="shared" si="148"/>
        <v>1425.1899999999998</v>
      </c>
      <c r="C204" s="1313" t="s">
        <v>257</v>
      </c>
      <c r="D204" s="1313"/>
      <c r="E204" s="1313"/>
      <c r="F204" s="1313"/>
      <c r="G204" s="248" t="s">
        <v>102</v>
      </c>
      <c r="H204" s="251">
        <v>538.52</v>
      </c>
      <c r="I204" s="254">
        <v>22.8</v>
      </c>
      <c r="J204" s="43">
        <f t="shared" si="136"/>
        <v>12278.26</v>
      </c>
      <c r="K204" s="2"/>
      <c r="L204" s="26" t="e">
        <f>#REF!</f>
        <v>#REF!</v>
      </c>
      <c r="M204" s="12" t="e">
        <f>#REF!</f>
        <v>#REF!</v>
      </c>
      <c r="N204" s="27" t="e">
        <f t="shared" si="137"/>
        <v>#REF!</v>
      </c>
      <c r="O204" s="2"/>
      <c r="P204" s="47" t="e">
        <f t="shared" si="138"/>
        <v>#REF!</v>
      </c>
      <c r="Q204" s="144" t="e">
        <f t="shared" si="139"/>
        <v>#REF!</v>
      </c>
      <c r="R204" s="37" t="e">
        <f t="shared" si="140"/>
        <v>#REF!</v>
      </c>
      <c r="S204" s="144" t="e">
        <f t="shared" si="141"/>
        <v>#REF!</v>
      </c>
      <c r="T204" s="37" t="e">
        <f t="shared" si="142"/>
        <v>#REF!</v>
      </c>
      <c r="U204" s="48" t="e">
        <f t="shared" si="143"/>
        <v>#REF!</v>
      </c>
      <c r="V204" s="2"/>
      <c r="W204" s="148" t="e">
        <f t="shared" si="144"/>
        <v>#REF!</v>
      </c>
      <c r="X204" s="47" t="e">
        <f t="shared" si="145"/>
        <v>#REF!</v>
      </c>
      <c r="Y204" s="48" t="e">
        <f t="shared" si="146"/>
        <v>#REF!</v>
      </c>
      <c r="AB204" s="16"/>
    </row>
    <row r="205" spans="2:28" ht="15" customHeight="1" x14ac:dyDescent="0.25">
      <c r="B205" s="147">
        <f t="shared" si="148"/>
        <v>1425.1999999999998</v>
      </c>
      <c r="C205" s="1313" t="s">
        <v>159</v>
      </c>
      <c r="D205" s="1313"/>
      <c r="E205" s="1313"/>
      <c r="F205" s="1313"/>
      <c r="G205" s="247" t="s">
        <v>43</v>
      </c>
      <c r="H205" s="251">
        <v>130.54</v>
      </c>
      <c r="I205" s="254">
        <v>19.03</v>
      </c>
      <c r="J205" s="43">
        <f t="shared" si="136"/>
        <v>2484.1799999999998</v>
      </c>
      <c r="K205" s="2"/>
      <c r="L205" s="26" t="e">
        <f>#REF!</f>
        <v>#REF!</v>
      </c>
      <c r="M205" s="12" t="e">
        <f>#REF!</f>
        <v>#REF!</v>
      </c>
      <c r="N205" s="27" t="e">
        <f t="shared" si="137"/>
        <v>#REF!</v>
      </c>
      <c r="O205" s="2"/>
      <c r="P205" s="47" t="e">
        <f t="shared" si="138"/>
        <v>#REF!</v>
      </c>
      <c r="Q205" s="144" t="e">
        <f t="shared" si="139"/>
        <v>#REF!</v>
      </c>
      <c r="R205" s="37" t="e">
        <f t="shared" si="140"/>
        <v>#REF!</v>
      </c>
      <c r="S205" s="144" t="e">
        <f t="shared" si="141"/>
        <v>#REF!</v>
      </c>
      <c r="T205" s="37" t="e">
        <f t="shared" si="142"/>
        <v>#REF!</v>
      </c>
      <c r="U205" s="48" t="e">
        <f t="shared" si="143"/>
        <v>#REF!</v>
      </c>
      <c r="V205" s="2"/>
      <c r="W205" s="148" t="e">
        <f t="shared" si="144"/>
        <v>#REF!</v>
      </c>
      <c r="X205" s="47" t="e">
        <f t="shared" si="145"/>
        <v>#REF!</v>
      </c>
      <c r="Y205" s="48" t="e">
        <f t="shared" si="146"/>
        <v>#REF!</v>
      </c>
      <c r="AB205" s="16"/>
    </row>
    <row r="206" spans="2:28" ht="30" customHeight="1" thickBot="1" x14ac:dyDescent="0.3">
      <c r="B206" s="305">
        <f t="shared" si="148"/>
        <v>1425.2099999999998</v>
      </c>
      <c r="C206" s="1207" t="s">
        <v>258</v>
      </c>
      <c r="D206" s="1207"/>
      <c r="E206" s="1207"/>
      <c r="F206" s="1207"/>
      <c r="G206" s="249" t="s">
        <v>44</v>
      </c>
      <c r="H206" s="252">
        <v>1</v>
      </c>
      <c r="I206" s="255">
        <v>304.56</v>
      </c>
      <c r="J206" s="62">
        <f t="shared" si="136"/>
        <v>304.56</v>
      </c>
      <c r="K206" s="2"/>
      <c r="L206" s="67" t="e">
        <f>#REF!</f>
        <v>#REF!</v>
      </c>
      <c r="M206" s="36" t="e">
        <f>#REF!</f>
        <v>#REF!</v>
      </c>
      <c r="N206" s="68" t="e">
        <f t="shared" si="137"/>
        <v>#REF!</v>
      </c>
      <c r="O206" s="2"/>
      <c r="P206" s="53" t="e">
        <f t="shared" si="138"/>
        <v>#REF!</v>
      </c>
      <c r="Q206" s="146" t="e">
        <f t="shared" si="139"/>
        <v>#REF!</v>
      </c>
      <c r="R206" s="66" t="e">
        <f t="shared" si="140"/>
        <v>#REF!</v>
      </c>
      <c r="S206" s="145" t="e">
        <f t="shared" si="141"/>
        <v>#REF!</v>
      </c>
      <c r="T206" s="66" t="e">
        <f t="shared" si="142"/>
        <v>#REF!</v>
      </c>
      <c r="U206" s="50" t="e">
        <f t="shared" si="143"/>
        <v>#REF!</v>
      </c>
      <c r="V206" s="2"/>
      <c r="W206" s="156" t="e">
        <f t="shared" si="144"/>
        <v>#REF!</v>
      </c>
      <c r="X206" s="53" t="e">
        <f t="shared" si="145"/>
        <v>#REF!</v>
      </c>
      <c r="Y206" s="50" t="e">
        <f t="shared" si="146"/>
        <v>#REF!</v>
      </c>
      <c r="AB206" s="16"/>
    </row>
    <row r="207" spans="2:28" ht="14.25" customHeight="1" thickBot="1" x14ac:dyDescent="0.3">
      <c r="B207" s="316">
        <v>1426</v>
      </c>
      <c r="C207" s="1481" t="s">
        <v>259</v>
      </c>
      <c r="D207" s="1481"/>
      <c r="E207" s="1481"/>
      <c r="F207" s="1481"/>
      <c r="G207" s="280" t="s">
        <v>260</v>
      </c>
      <c r="H207" s="281">
        <v>1</v>
      </c>
      <c r="I207" s="282">
        <v>2103.41</v>
      </c>
      <c r="J207" s="283">
        <f t="shared" si="136"/>
        <v>2103.41</v>
      </c>
      <c r="K207" s="315"/>
      <c r="L207" s="12" t="e">
        <f>#REF!</f>
        <v>#REF!</v>
      </c>
      <c r="M207" s="12" t="e">
        <f>#REF!</f>
        <v>#REF!</v>
      </c>
      <c r="N207" s="12" t="e">
        <f t="shared" si="137"/>
        <v>#REF!</v>
      </c>
      <c r="O207" s="317"/>
      <c r="P207" s="286" t="e">
        <f t="shared" si="138"/>
        <v>#REF!</v>
      </c>
      <c r="Q207" s="318" t="e">
        <f t="shared" si="139"/>
        <v>#REF!</v>
      </c>
      <c r="R207" s="282" t="e">
        <f t="shared" si="140"/>
        <v>#REF!</v>
      </c>
      <c r="S207" s="318" t="e">
        <f t="shared" si="141"/>
        <v>#REF!</v>
      </c>
      <c r="T207" s="282" t="e">
        <f t="shared" si="142"/>
        <v>#REF!</v>
      </c>
      <c r="U207" s="154" t="e">
        <f t="shared" si="143"/>
        <v>#REF!</v>
      </c>
      <c r="V207" s="315"/>
      <c r="W207" s="319" t="e">
        <f t="shared" si="144"/>
        <v>#REF!</v>
      </c>
      <c r="X207" s="286" t="e">
        <f t="shared" si="145"/>
        <v>#REF!</v>
      </c>
      <c r="Y207" s="154" t="e">
        <f t="shared" si="146"/>
        <v>#REF!</v>
      </c>
      <c r="AB207" s="16"/>
    </row>
    <row r="208" spans="2:28" ht="15.75" thickBot="1" x14ac:dyDescent="0.3">
      <c r="B208" s="1482" t="s">
        <v>45</v>
      </c>
      <c r="C208" s="1483"/>
      <c r="D208" s="1483"/>
      <c r="E208" s="1483"/>
      <c r="F208" s="1483"/>
      <c r="G208" s="1483"/>
      <c r="H208" s="1483"/>
      <c r="I208" s="1484"/>
      <c r="J208" s="309">
        <f>SUM(J20:J207)</f>
        <v>4150300.0000000005</v>
      </c>
      <c r="K208" s="2"/>
      <c r="L208" s="9"/>
      <c r="M208" s="9"/>
      <c r="N208" s="9"/>
      <c r="O208" s="2"/>
      <c r="P208" s="310" t="e">
        <f>SUM(P20:P207)</f>
        <v>#REF!</v>
      </c>
      <c r="Q208" s="153" t="e">
        <f t="shared" ref="Q208" si="149">ROUND(P208/J208,4)</f>
        <v>#REF!</v>
      </c>
      <c r="R208" s="311" t="e">
        <f>SUM(R20:R207)</f>
        <v>#REF!</v>
      </c>
      <c r="S208" s="318" t="e">
        <f t="shared" si="141"/>
        <v>#REF!</v>
      </c>
      <c r="T208" s="311" t="e">
        <f>SUM(T20:T207)</f>
        <v>#REF!</v>
      </c>
      <c r="U208" s="312" t="e">
        <f>ROUND(T208/J208,4)</f>
        <v>#REF!</v>
      </c>
      <c r="V208" s="2"/>
      <c r="W208" s="11"/>
      <c r="X208" s="310" t="e">
        <f>SUM(X20:X207)</f>
        <v>#REF!</v>
      </c>
      <c r="Y208" s="312" t="e">
        <f>ROUND(X208/J208,4)</f>
        <v>#REF!</v>
      </c>
      <c r="AB208" s="16" t="e">
        <f>T208+X208</f>
        <v>#REF!</v>
      </c>
    </row>
    <row r="209" spans="6:28" ht="5.25" customHeight="1" x14ac:dyDescent="0.25">
      <c r="AB209" s="16"/>
    </row>
    <row r="211" spans="6:28" ht="15" thickBot="1" x14ac:dyDescent="0.3"/>
    <row r="212" spans="6:28" ht="18.75" thickBot="1" x14ac:dyDescent="0.3">
      <c r="F212" s="1229" t="s">
        <v>283</v>
      </c>
      <c r="G212" s="1230"/>
      <c r="H212" s="1230"/>
      <c r="I212" s="1230"/>
      <c r="J212" s="1230"/>
      <c r="K212" s="1230"/>
      <c r="L212" s="1230"/>
      <c r="M212" s="1230"/>
      <c r="N212" s="1230"/>
      <c r="O212" s="1230"/>
      <c r="P212" s="1230"/>
      <c r="Q212" s="1230"/>
      <c r="R212" s="1231"/>
    </row>
    <row r="213" spans="6:28" ht="4.5" customHeight="1" thickBot="1" x14ac:dyDescent="0.3">
      <c r="H213" s="357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</row>
    <row r="214" spans="6:28" ht="15.75" x14ac:dyDescent="0.25">
      <c r="F214" s="1234" t="s">
        <v>277</v>
      </c>
      <c r="G214" s="1235"/>
      <c r="H214" s="1235"/>
      <c r="I214" s="1236"/>
      <c r="J214" s="362" t="e">
        <f>T208</f>
        <v>#REF!</v>
      </c>
      <c r="K214" s="359"/>
      <c r="M214" s="360"/>
      <c r="N214" s="1487"/>
      <c r="O214" s="1487"/>
      <c r="P214" s="1488" t="s">
        <v>278</v>
      </c>
      <c r="Q214" s="1489"/>
      <c r="R214" s="367">
        <f>ROUND(J208*0.2,2)</f>
        <v>830060</v>
      </c>
    </row>
    <row r="215" spans="6:28" ht="15.75" x14ac:dyDescent="0.25">
      <c r="F215" s="1212" t="s">
        <v>279</v>
      </c>
      <c r="G215" s="1213"/>
      <c r="H215" s="1213"/>
      <c r="I215" s="1214"/>
      <c r="J215" s="363" t="e">
        <f>P208</f>
        <v>#REF!</v>
      </c>
      <c r="K215" s="359"/>
      <c r="M215" s="360"/>
      <c r="N215" s="1487"/>
      <c r="O215" s="1487"/>
      <c r="P215" s="1490" t="s">
        <v>280</v>
      </c>
      <c r="Q215" s="1491"/>
      <c r="R215" s="368" t="e">
        <f>ROUND(J215*0.2,2)</f>
        <v>#REF!</v>
      </c>
    </row>
    <row r="216" spans="6:28" ht="16.5" thickBot="1" x14ac:dyDescent="0.3">
      <c r="F216" s="1219" t="s">
        <v>281</v>
      </c>
      <c r="G216" s="1220"/>
      <c r="H216" s="1220"/>
      <c r="I216" s="1221"/>
      <c r="J216" s="364" t="e">
        <f>X208</f>
        <v>#REF!</v>
      </c>
      <c r="K216" s="359"/>
      <c r="M216" s="360"/>
      <c r="N216" s="1487"/>
      <c r="O216" s="1487"/>
      <c r="P216" s="1492" t="s">
        <v>282</v>
      </c>
      <c r="Q216" s="1493"/>
      <c r="R216" s="369" t="e">
        <f>J215-R215</f>
        <v>#REF!</v>
      </c>
    </row>
  </sheetData>
  <mergeCells count="234">
    <mergeCell ref="F212:R212"/>
    <mergeCell ref="F214:I214"/>
    <mergeCell ref="N214:O214"/>
    <mergeCell ref="P214:Q214"/>
    <mergeCell ref="F215:I215"/>
    <mergeCell ref="N215:O215"/>
    <mergeCell ref="P215:Q215"/>
    <mergeCell ref="F216:I216"/>
    <mergeCell ref="N216:O216"/>
    <mergeCell ref="P216:Q216"/>
    <mergeCell ref="C206:F206"/>
    <mergeCell ref="C207:F207"/>
    <mergeCell ref="B208:I208"/>
    <mergeCell ref="U6:Y6"/>
    <mergeCell ref="U7:Y7"/>
    <mergeCell ref="U8:Y8"/>
    <mergeCell ref="U9:Y9"/>
    <mergeCell ref="U10:Y10"/>
    <mergeCell ref="U11:Y11"/>
    <mergeCell ref="B12:E12"/>
    <mergeCell ref="C200:F200"/>
    <mergeCell ref="C201:F201"/>
    <mergeCell ref="C202:F202"/>
    <mergeCell ref="C203:F203"/>
    <mergeCell ref="C204:F204"/>
    <mergeCell ref="C205:F205"/>
    <mergeCell ref="C194:F194"/>
    <mergeCell ref="C195:F195"/>
    <mergeCell ref="C196:F196"/>
    <mergeCell ref="C197:F197"/>
    <mergeCell ref="C198:F198"/>
    <mergeCell ref="C199:F199"/>
    <mergeCell ref="C188:F188"/>
    <mergeCell ref="C189:F189"/>
    <mergeCell ref="C190:F190"/>
    <mergeCell ref="C191:F191"/>
    <mergeCell ref="C192:F192"/>
    <mergeCell ref="C193:F193"/>
    <mergeCell ref="C182:F182"/>
    <mergeCell ref="C183:F183"/>
    <mergeCell ref="C184:F184"/>
    <mergeCell ref="C185:F185"/>
    <mergeCell ref="C186:F186"/>
    <mergeCell ref="C187:F187"/>
    <mergeCell ref="C176:F176"/>
    <mergeCell ref="C177:F177"/>
    <mergeCell ref="C178:F178"/>
    <mergeCell ref="C179:F179"/>
    <mergeCell ref="C180:F180"/>
    <mergeCell ref="C181:F181"/>
    <mergeCell ref="C170:F170"/>
    <mergeCell ref="C171:F171"/>
    <mergeCell ref="C172:F172"/>
    <mergeCell ref="C173:F173"/>
    <mergeCell ref="C174:F174"/>
    <mergeCell ref="C175:F175"/>
    <mergeCell ref="C164:F164"/>
    <mergeCell ref="C165:F165"/>
    <mergeCell ref="C166:F166"/>
    <mergeCell ref="C167:F167"/>
    <mergeCell ref="C168:F168"/>
    <mergeCell ref="C169:F169"/>
    <mergeCell ref="C158:F158"/>
    <mergeCell ref="C159:F159"/>
    <mergeCell ref="C160:F160"/>
    <mergeCell ref="C161:F161"/>
    <mergeCell ref="C162:F162"/>
    <mergeCell ref="C163:F163"/>
    <mergeCell ref="C152:F152"/>
    <mergeCell ref="C153:F153"/>
    <mergeCell ref="C154:F154"/>
    <mergeCell ref="C155:F155"/>
    <mergeCell ref="C156:F156"/>
    <mergeCell ref="C157:F157"/>
    <mergeCell ref="C146:F146"/>
    <mergeCell ref="C147:F147"/>
    <mergeCell ref="C148:F148"/>
    <mergeCell ref="C149:F149"/>
    <mergeCell ref="C150:F150"/>
    <mergeCell ref="C151:F151"/>
    <mergeCell ref="C140:F140"/>
    <mergeCell ref="C141:F141"/>
    <mergeCell ref="C142:F142"/>
    <mergeCell ref="C143:F143"/>
    <mergeCell ref="C144:F144"/>
    <mergeCell ref="C145:F145"/>
    <mergeCell ref="C134:F134"/>
    <mergeCell ref="C135:F135"/>
    <mergeCell ref="C136:F136"/>
    <mergeCell ref="C137:F137"/>
    <mergeCell ref="C138:F138"/>
    <mergeCell ref="C139:F139"/>
    <mergeCell ref="C128:F128"/>
    <mergeCell ref="C129:F129"/>
    <mergeCell ref="C130:F130"/>
    <mergeCell ref="C131:F131"/>
    <mergeCell ref="C132:F132"/>
    <mergeCell ref="C133:F133"/>
    <mergeCell ref="C122:F122"/>
    <mergeCell ref="C123:F123"/>
    <mergeCell ref="C124:F124"/>
    <mergeCell ref="C125:F125"/>
    <mergeCell ref="C126:F126"/>
    <mergeCell ref="C127:F127"/>
    <mergeCell ref="C116:F116"/>
    <mergeCell ref="C117:F117"/>
    <mergeCell ref="C118:F118"/>
    <mergeCell ref="C119:F119"/>
    <mergeCell ref="C120:F120"/>
    <mergeCell ref="C121:F121"/>
    <mergeCell ref="C110:F110"/>
    <mergeCell ref="C111:F111"/>
    <mergeCell ref="C112:F112"/>
    <mergeCell ref="C113:F113"/>
    <mergeCell ref="C114:F114"/>
    <mergeCell ref="C115:F115"/>
    <mergeCell ref="C104:F104"/>
    <mergeCell ref="C105:F105"/>
    <mergeCell ref="C106:F106"/>
    <mergeCell ref="C107:F107"/>
    <mergeCell ref="C108:F108"/>
    <mergeCell ref="C109:F109"/>
    <mergeCell ref="C98:F98"/>
    <mergeCell ref="C99:F99"/>
    <mergeCell ref="C100:F100"/>
    <mergeCell ref="C101:F101"/>
    <mergeCell ref="C102:F102"/>
    <mergeCell ref="C103:F103"/>
    <mergeCell ref="C92:F92"/>
    <mergeCell ref="C93:F93"/>
    <mergeCell ref="C94:F94"/>
    <mergeCell ref="C95:F95"/>
    <mergeCell ref="C96:F96"/>
    <mergeCell ref="C97:F97"/>
    <mergeCell ref="C86:F86"/>
    <mergeCell ref="C87:F87"/>
    <mergeCell ref="C88:F88"/>
    <mergeCell ref="C89:F89"/>
    <mergeCell ref="C90:F90"/>
    <mergeCell ref="C91:F91"/>
    <mergeCell ref="C80:F80"/>
    <mergeCell ref="C81:F81"/>
    <mergeCell ref="C82:F82"/>
    <mergeCell ref="C83:F83"/>
    <mergeCell ref="C84:F84"/>
    <mergeCell ref="C85:F85"/>
    <mergeCell ref="C74:F74"/>
    <mergeCell ref="C75:F75"/>
    <mergeCell ref="C76:F76"/>
    <mergeCell ref="C77:F77"/>
    <mergeCell ref="C78:F78"/>
    <mergeCell ref="C79:F79"/>
    <mergeCell ref="C68:F68"/>
    <mergeCell ref="C69:F69"/>
    <mergeCell ref="C70:F70"/>
    <mergeCell ref="C71:F71"/>
    <mergeCell ref="C72:F72"/>
    <mergeCell ref="C73:F73"/>
    <mergeCell ref="C62:F62"/>
    <mergeCell ref="C63:F63"/>
    <mergeCell ref="C64:F64"/>
    <mergeCell ref="C65:F65"/>
    <mergeCell ref="C66:F66"/>
    <mergeCell ref="C67:F67"/>
    <mergeCell ref="C56:F56"/>
    <mergeCell ref="C57:F57"/>
    <mergeCell ref="C58:F58"/>
    <mergeCell ref="C59:F59"/>
    <mergeCell ref="C60:F60"/>
    <mergeCell ref="C61:F61"/>
    <mergeCell ref="C50:F50"/>
    <mergeCell ref="C51:F51"/>
    <mergeCell ref="C52:F52"/>
    <mergeCell ref="C53:F53"/>
    <mergeCell ref="C54:F54"/>
    <mergeCell ref="C55:F55"/>
    <mergeCell ref="C44:F44"/>
    <mergeCell ref="C45:F45"/>
    <mergeCell ref="C46:F46"/>
    <mergeCell ref="C47:F47"/>
    <mergeCell ref="C48:F48"/>
    <mergeCell ref="C49:F49"/>
    <mergeCell ref="C38:F38"/>
    <mergeCell ref="C39:F39"/>
    <mergeCell ref="C40:F40"/>
    <mergeCell ref="C41:F41"/>
    <mergeCell ref="C42:F42"/>
    <mergeCell ref="C43:F43"/>
    <mergeCell ref="C37:F37"/>
    <mergeCell ref="C26:F26"/>
    <mergeCell ref="C27:F27"/>
    <mergeCell ref="C28:F28"/>
    <mergeCell ref="C29:F29"/>
    <mergeCell ref="C30:F30"/>
    <mergeCell ref="C31:F31"/>
    <mergeCell ref="C20:F20"/>
    <mergeCell ref="C21:F21"/>
    <mergeCell ref="C22:F22"/>
    <mergeCell ref="C23:F23"/>
    <mergeCell ref="C24:F24"/>
    <mergeCell ref="C25:F25"/>
    <mergeCell ref="F8:J8"/>
    <mergeCell ref="B9:E9"/>
    <mergeCell ref="F9:J9"/>
    <mergeCell ref="F7:J7"/>
    <mergeCell ref="C32:F32"/>
    <mergeCell ref="C33:F33"/>
    <mergeCell ref="C34:F34"/>
    <mergeCell ref="C35:F35"/>
    <mergeCell ref="C36:F36"/>
    <mergeCell ref="B6:E6"/>
    <mergeCell ref="F6:J6"/>
    <mergeCell ref="B7:E7"/>
    <mergeCell ref="L14:N14"/>
    <mergeCell ref="P14:U14"/>
    <mergeCell ref="C15:F15"/>
    <mergeCell ref="B1:I1"/>
    <mergeCell ref="B2:I2"/>
    <mergeCell ref="B17:B18"/>
    <mergeCell ref="C17:J18"/>
    <mergeCell ref="L17:N18"/>
    <mergeCell ref="P17:U18"/>
    <mergeCell ref="B10:E10"/>
    <mergeCell ref="F10:J10"/>
    <mergeCell ref="B11:E11"/>
    <mergeCell ref="F11:J11"/>
    <mergeCell ref="B14:B15"/>
    <mergeCell ref="C14:J14"/>
    <mergeCell ref="F12:J12"/>
    <mergeCell ref="U12:Y12"/>
    <mergeCell ref="X14:Y14"/>
    <mergeCell ref="L2:Y3"/>
    <mergeCell ref="B3:I3"/>
    <mergeCell ref="B8:E8"/>
  </mergeCells>
  <pageMargins left="0.70866141732283472" right="0.70866141732283472" top="0.74803149606299213" bottom="0.74803149606299213" header="0.31496062992125984" footer="0.31496062992125984"/>
  <pageSetup scale="45" fitToHeight="0" orientation="landscape" r:id="rId1"/>
  <rowBreaks count="4" manualBreakCount="4">
    <brk id="53" min="1" max="24" man="1"/>
    <brk id="95" min="1" max="24" man="1"/>
    <brk id="109" min="1" max="24" man="1"/>
    <brk id="159" min="1" max="2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EL681"/>
  <sheetViews>
    <sheetView view="pageBreakPreview" topLeftCell="D1" zoomScale="70" zoomScaleNormal="60" zoomScaleSheetLayoutView="70" zoomScalePageLayoutView="10" workbookViewId="0">
      <selection activeCell="AP89" sqref="AP89"/>
    </sheetView>
  </sheetViews>
  <sheetFormatPr baseColWidth="10" defaultColWidth="11.42578125" defaultRowHeight="14.25" x14ac:dyDescent="0.25"/>
  <cols>
    <col min="1" max="1" width="11.42578125" style="69"/>
    <col min="2" max="2" width="16.5703125" style="70" customWidth="1"/>
    <col min="3" max="3" width="116.42578125" style="69" customWidth="1"/>
    <col min="4" max="4" width="12.28515625" style="69" customWidth="1"/>
    <col min="5" max="5" width="15.85546875" style="69" bestFit="1" customWidth="1"/>
    <col min="6" max="6" width="26.28515625" style="69" customWidth="1"/>
    <col min="7" max="7" width="27" style="397" bestFit="1" customWidth="1"/>
    <col min="8" max="8" width="12" style="122" customWidth="1"/>
    <col min="9" max="9" width="11.42578125" style="122" customWidth="1"/>
    <col min="10" max="10" width="11.42578125" style="568" bestFit="1" customWidth="1"/>
    <col min="11" max="11" width="21.28515625" style="696" bestFit="1" customWidth="1"/>
    <col min="12" max="12" width="0.85546875" style="122" customWidth="1"/>
    <col min="13" max="16" width="5" style="69" customWidth="1"/>
    <col min="17" max="17" width="1.7109375" style="69" customWidth="1"/>
    <col min="18" max="21" width="5" style="69" customWidth="1"/>
    <col min="22" max="22" width="1.7109375" style="69" customWidth="1"/>
    <col min="23" max="23" width="4.85546875" style="69" customWidth="1"/>
    <col min="24" max="26" width="5" style="69" customWidth="1"/>
    <col min="27" max="27" width="1.7109375" style="69" customWidth="1"/>
    <col min="28" max="31" width="5" style="69" customWidth="1"/>
    <col min="32" max="32" width="1.5703125" style="716" customWidth="1"/>
    <col min="33" max="36" width="5.140625" style="69" customWidth="1"/>
    <col min="37" max="37" width="1.7109375" style="69" customWidth="1"/>
    <col min="38" max="40" width="5" style="69" customWidth="1"/>
    <col min="41" max="41" width="13.7109375" style="114" bestFit="1" customWidth="1"/>
    <col min="42" max="42" width="13.42578125" style="621" bestFit="1" customWidth="1"/>
    <col min="43" max="43" width="12.28515625" style="621" bestFit="1" customWidth="1"/>
    <col min="44" max="44" width="5" style="69" customWidth="1"/>
    <col min="45" max="45" width="12.28515625" style="621" bestFit="1" customWidth="1"/>
    <col min="46" max="46" width="7.5703125" style="621" bestFit="1" customWidth="1"/>
    <col min="47" max="47" width="14" style="69" bestFit="1" customWidth="1"/>
    <col min="48" max="51" width="5" style="69" customWidth="1"/>
    <col min="52" max="52" width="1.7109375" style="69" customWidth="1"/>
    <col min="53" max="56" width="5" style="69" customWidth="1"/>
    <col min="57" max="57" width="1.7109375" style="69" customWidth="1"/>
    <col min="58" max="61" width="5" style="69" customWidth="1"/>
    <col min="62" max="62" width="1.7109375" style="69" customWidth="1"/>
    <col min="63" max="66" width="5" style="69" customWidth="1"/>
    <col min="67" max="67" width="1.7109375" style="69" customWidth="1"/>
    <col min="68" max="71" width="5" style="69" customWidth="1"/>
    <col min="72" max="72" width="1.7109375" style="69" customWidth="1"/>
    <col min="73" max="76" width="5" style="69" customWidth="1"/>
    <col min="77" max="77" width="1.7109375" style="69" customWidth="1"/>
    <col min="78" max="81" width="5" style="69" customWidth="1"/>
    <col min="82" max="82" width="1.7109375" style="69" customWidth="1"/>
    <col min="83" max="86" width="5" style="69" customWidth="1"/>
    <col min="87" max="16384" width="11.42578125" style="69"/>
  </cols>
  <sheetData>
    <row r="2" spans="2:142" x14ac:dyDescent="0.25">
      <c r="C2" s="63"/>
      <c r="D2" s="71"/>
      <c r="E2" s="71"/>
      <c r="F2" s="71"/>
      <c r="G2" s="382"/>
      <c r="H2" s="75"/>
      <c r="I2" s="75"/>
      <c r="J2" s="555"/>
      <c r="K2" s="75"/>
      <c r="L2" s="75"/>
    </row>
    <row r="3" spans="2:142" x14ac:dyDescent="0.2">
      <c r="C3" s="72"/>
      <c r="D3" s="72"/>
      <c r="E3" s="72"/>
      <c r="F3" s="72"/>
      <c r="G3" s="383"/>
      <c r="H3" s="76"/>
      <c r="I3" s="76"/>
      <c r="J3" s="556"/>
      <c r="K3" s="679"/>
      <c r="L3" s="76"/>
    </row>
    <row r="4" spans="2:142" x14ac:dyDescent="0.2">
      <c r="C4" s="72"/>
      <c r="D4" s="72"/>
      <c r="E4" s="72"/>
      <c r="F4" s="72"/>
      <c r="G4" s="383"/>
      <c r="H4" s="76"/>
      <c r="I4" s="76"/>
      <c r="J4" s="556"/>
      <c r="K4" s="679"/>
      <c r="L4" s="76"/>
    </row>
    <row r="5" spans="2:142" s="63" customFormat="1" ht="20.25" customHeight="1" x14ac:dyDescent="0.25">
      <c r="B5" s="64"/>
      <c r="C5" s="73"/>
      <c r="D5" s="73"/>
      <c r="E5" s="73"/>
      <c r="F5" s="73"/>
      <c r="G5" s="384"/>
      <c r="H5" s="73"/>
      <c r="I5" s="73"/>
      <c r="J5" s="557"/>
      <c r="K5" s="73"/>
      <c r="L5" s="73"/>
      <c r="AF5" s="720"/>
      <c r="AO5" s="607"/>
      <c r="AP5" s="622"/>
      <c r="AQ5" s="622"/>
      <c r="AS5" s="622"/>
      <c r="AT5" s="622"/>
    </row>
    <row r="6" spans="2:142" s="63" customFormat="1" ht="30" x14ac:dyDescent="0.25">
      <c r="B6" s="1628" t="s">
        <v>59</v>
      </c>
      <c r="C6" s="1628"/>
      <c r="D6" s="1628"/>
      <c r="E6" s="1628"/>
      <c r="F6" s="1628"/>
      <c r="G6" s="1628"/>
      <c r="H6" s="1628"/>
      <c r="I6" s="1628"/>
      <c r="J6" s="1628"/>
      <c r="K6" s="1628"/>
      <c r="L6" s="1628"/>
      <c r="M6" s="1628"/>
      <c r="N6" s="1628"/>
      <c r="O6" s="1628"/>
      <c r="P6" s="1628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21"/>
      <c r="AG6" s="77"/>
      <c r="AH6" s="77"/>
      <c r="AI6" s="77"/>
      <c r="AJ6" s="77"/>
      <c r="AK6" s="77"/>
      <c r="AL6" s="77"/>
      <c r="AM6" s="77"/>
      <c r="AN6" s="77"/>
      <c r="AO6" s="608"/>
      <c r="AP6" s="623"/>
      <c r="AQ6" s="623"/>
      <c r="AR6" s="77"/>
      <c r="AS6" s="623"/>
      <c r="AT6" s="623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</row>
    <row r="7" spans="2:142" s="63" customFormat="1" ht="20.25" customHeight="1" x14ac:dyDescent="0.25">
      <c r="B7" s="78"/>
      <c r="C7" s="78"/>
      <c r="D7" s="78"/>
      <c r="E7" s="78"/>
      <c r="F7" s="78"/>
      <c r="G7" s="385"/>
      <c r="H7" s="78"/>
      <c r="I7" s="78"/>
      <c r="J7" s="558"/>
      <c r="K7" s="680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22"/>
      <c r="AG7" s="710"/>
      <c r="AH7" s="710"/>
      <c r="AI7" s="710"/>
      <c r="AJ7" s="710"/>
      <c r="AK7" s="78"/>
      <c r="AL7" s="78"/>
      <c r="AM7" s="78"/>
      <c r="AN7" s="78"/>
      <c r="AO7" s="609"/>
      <c r="AP7" s="624"/>
      <c r="AQ7" s="622"/>
      <c r="AS7" s="622"/>
      <c r="AT7" s="622"/>
      <c r="CU7" s="79"/>
      <c r="CV7" s="79"/>
      <c r="CW7" s="79"/>
      <c r="CX7" s="79"/>
    </row>
    <row r="8" spans="2:142" s="63" customFormat="1" ht="60.75" customHeight="1" x14ac:dyDescent="0.25">
      <c r="B8" s="1629" t="s">
        <v>261</v>
      </c>
      <c r="C8" s="1629"/>
      <c r="D8" s="1629"/>
      <c r="E8" s="1629"/>
      <c r="F8" s="1629"/>
      <c r="G8" s="1629"/>
      <c r="H8" s="1629"/>
      <c r="I8" s="1629"/>
      <c r="J8" s="1629"/>
      <c r="K8" s="1629"/>
      <c r="L8" s="1629"/>
      <c r="M8" s="1629"/>
      <c r="N8" s="1629"/>
      <c r="O8" s="1629"/>
      <c r="P8" s="1629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21"/>
      <c r="AG8" s="77"/>
      <c r="AH8" s="77"/>
      <c r="AI8" s="77"/>
      <c r="AJ8" s="77"/>
      <c r="AK8" s="77"/>
      <c r="AL8" s="77"/>
      <c r="AM8" s="77"/>
      <c r="AN8" s="80"/>
      <c r="AO8" s="610"/>
      <c r="AP8" s="625"/>
      <c r="AQ8" s="625"/>
      <c r="AR8" s="80"/>
      <c r="AS8" s="625"/>
      <c r="AT8" s="625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  <c r="EK8" s="80"/>
      <c r="EL8" s="80"/>
    </row>
    <row r="9" spans="2:142" s="63" customFormat="1" ht="24" customHeight="1" x14ac:dyDescent="0.25">
      <c r="B9" s="81"/>
      <c r="C9" s="82"/>
      <c r="D9" s="82"/>
      <c r="E9" s="82"/>
      <c r="F9" s="82"/>
      <c r="G9" s="386"/>
      <c r="H9" s="82"/>
      <c r="I9" s="82"/>
      <c r="J9" s="559"/>
      <c r="K9" s="681"/>
      <c r="L9" s="82"/>
      <c r="M9" s="82"/>
      <c r="N9" s="82"/>
      <c r="O9" s="82"/>
      <c r="P9" s="82"/>
      <c r="Q9" s="82"/>
      <c r="R9" s="82"/>
      <c r="S9" s="83"/>
      <c r="T9" s="83"/>
      <c r="U9" s="83"/>
      <c r="V9" s="83"/>
      <c r="W9" s="83"/>
      <c r="X9" s="83"/>
      <c r="Y9" s="83"/>
      <c r="Z9" s="83"/>
      <c r="AA9" s="83"/>
      <c r="AB9" s="82"/>
      <c r="AC9" s="82"/>
      <c r="AD9" s="82"/>
      <c r="AE9" s="82"/>
      <c r="AF9" s="723"/>
      <c r="AG9" s="82"/>
      <c r="AH9" s="82"/>
      <c r="AI9" s="82"/>
      <c r="AJ9" s="82"/>
      <c r="AK9" s="82"/>
      <c r="AL9" s="82"/>
      <c r="AM9" s="82"/>
      <c r="AN9" s="82"/>
      <c r="AO9" s="611"/>
      <c r="AP9" s="626"/>
      <c r="AQ9" s="622"/>
      <c r="AS9" s="622"/>
      <c r="AT9" s="622"/>
      <c r="CU9" s="79"/>
      <c r="CV9" s="79"/>
      <c r="CW9" s="79"/>
      <c r="CX9" s="79"/>
    </row>
    <row r="10" spans="2:142" s="63" customFormat="1" ht="27.75" x14ac:dyDescent="0.25">
      <c r="B10" s="157" t="s">
        <v>284</v>
      </c>
      <c r="C10" s="84"/>
      <c r="D10" s="84"/>
      <c r="E10" s="84"/>
      <c r="F10" s="84"/>
      <c r="G10" s="387"/>
      <c r="H10" s="84"/>
      <c r="I10" s="84"/>
      <c r="J10" s="560"/>
      <c r="K10" s="682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724"/>
      <c r="AG10" s="84"/>
      <c r="AH10" s="84"/>
      <c r="AI10" s="84"/>
      <c r="AJ10" s="84"/>
      <c r="AK10" s="84"/>
      <c r="AL10" s="84"/>
      <c r="AM10" s="84"/>
      <c r="AN10" s="84"/>
      <c r="AO10" s="612"/>
      <c r="AP10" s="627"/>
      <c r="AQ10" s="627"/>
      <c r="AR10" s="84"/>
      <c r="AS10" s="627"/>
      <c r="AT10" s="627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84"/>
      <c r="DT10" s="84"/>
      <c r="DU10" s="84"/>
      <c r="DV10" s="84"/>
      <c r="DW10" s="84"/>
      <c r="DX10" s="84"/>
      <c r="DY10" s="84"/>
      <c r="DZ10" s="84"/>
      <c r="EA10" s="84"/>
      <c r="EB10" s="84"/>
      <c r="EC10" s="84"/>
      <c r="ED10" s="84"/>
      <c r="EE10" s="84"/>
      <c r="EF10" s="84"/>
      <c r="EG10" s="84"/>
      <c r="EH10" s="84"/>
      <c r="EI10" s="84"/>
      <c r="EJ10" s="84"/>
      <c r="EK10" s="84"/>
      <c r="EL10" s="84"/>
    </row>
    <row r="11" spans="2:142" s="63" customFormat="1" ht="24" customHeight="1" x14ac:dyDescent="0.25">
      <c r="B11" s="81"/>
      <c r="C11" s="82"/>
      <c r="D11" s="82"/>
      <c r="E11" s="82"/>
      <c r="F11" s="82"/>
      <c r="G11" s="386"/>
      <c r="H11" s="82"/>
      <c r="I11" s="82"/>
      <c r="J11" s="559"/>
      <c r="K11" s="681"/>
      <c r="L11" s="82"/>
      <c r="M11" s="82"/>
      <c r="N11" s="82"/>
      <c r="O11" s="82"/>
      <c r="P11" s="82"/>
      <c r="Q11" s="82"/>
      <c r="R11" s="82"/>
      <c r="S11" s="85"/>
      <c r="T11" s="85"/>
      <c r="U11" s="85"/>
      <c r="V11" s="85"/>
      <c r="W11" s="85"/>
      <c r="X11" s="85"/>
      <c r="Y11" s="85"/>
      <c r="Z11" s="85"/>
      <c r="AA11" s="85"/>
      <c r="AB11" s="82"/>
      <c r="AC11" s="82"/>
      <c r="AD11" s="82"/>
      <c r="AE11" s="82"/>
      <c r="AF11" s="723"/>
      <c r="AG11" s="82"/>
      <c r="AH11" s="82"/>
      <c r="AI11" s="82"/>
      <c r="AJ11" s="82"/>
      <c r="AK11" s="82"/>
      <c r="AL11" s="82"/>
      <c r="AM11" s="82"/>
      <c r="AN11" s="82"/>
      <c r="AO11" s="613"/>
      <c r="AP11" s="628"/>
      <c r="AQ11" s="622"/>
      <c r="AS11" s="622"/>
      <c r="AT11" s="622"/>
      <c r="CU11" s="79"/>
      <c r="CV11" s="79"/>
      <c r="CW11" s="79"/>
      <c r="CX11" s="79"/>
    </row>
    <row r="12" spans="2:142" s="63" customFormat="1" ht="24" customHeight="1" x14ac:dyDescent="0.25">
      <c r="B12" s="1638" t="s">
        <v>86</v>
      </c>
      <c r="C12" s="1638"/>
      <c r="D12" s="86" t="s">
        <v>15</v>
      </c>
      <c r="F12" s="88"/>
      <c r="G12" s="1639" t="s">
        <v>285</v>
      </c>
      <c r="H12" s="1639"/>
      <c r="I12" s="1639"/>
      <c r="J12" s="1639"/>
      <c r="K12" s="1639"/>
      <c r="L12" s="1639"/>
      <c r="M12" s="1639"/>
      <c r="N12" s="1639"/>
      <c r="O12" s="1639"/>
      <c r="P12" s="1639"/>
      <c r="Q12" s="87"/>
      <c r="R12" s="87"/>
      <c r="S12" s="87"/>
      <c r="T12" s="87"/>
      <c r="U12" s="87"/>
      <c r="V12" s="85"/>
      <c r="W12" s="85"/>
      <c r="X12" s="85"/>
      <c r="Y12" s="85"/>
      <c r="Z12" s="85"/>
      <c r="AA12" s="85"/>
      <c r="AB12" s="82"/>
      <c r="AC12" s="82"/>
      <c r="AD12" s="82"/>
      <c r="AE12" s="82"/>
      <c r="AF12" s="723"/>
      <c r="AG12" s="82"/>
      <c r="AH12" s="82"/>
      <c r="AI12" s="82"/>
      <c r="AJ12" s="82"/>
      <c r="AK12" s="82"/>
      <c r="AL12" s="82"/>
      <c r="AM12" s="82"/>
      <c r="AN12" s="82"/>
      <c r="AO12" s="613"/>
      <c r="AP12" s="628"/>
      <c r="AQ12" s="622"/>
      <c r="AS12" s="622"/>
      <c r="AT12" s="622"/>
      <c r="CU12" s="79"/>
      <c r="CV12" s="79"/>
      <c r="CW12" s="79"/>
      <c r="CX12" s="79"/>
    </row>
    <row r="13" spans="2:142" s="63" customFormat="1" ht="24" customHeight="1" x14ac:dyDescent="0.25">
      <c r="B13" s="1638" t="s">
        <v>87</v>
      </c>
      <c r="C13" s="1638"/>
      <c r="D13" s="86" t="s">
        <v>60</v>
      </c>
      <c r="F13" s="88"/>
      <c r="G13" s="1639" t="s">
        <v>286</v>
      </c>
      <c r="H13" s="1639"/>
      <c r="I13" s="1639"/>
      <c r="J13" s="1639"/>
      <c r="K13" s="1639"/>
      <c r="L13" s="1639"/>
      <c r="M13" s="1639"/>
      <c r="N13" s="1639"/>
      <c r="O13" s="1639"/>
      <c r="P13" s="1639"/>
      <c r="Q13" s="87"/>
      <c r="R13" s="87"/>
      <c r="S13" s="87"/>
      <c r="T13" s="87"/>
      <c r="U13" s="87"/>
      <c r="V13" s="86"/>
      <c r="W13" s="86"/>
      <c r="X13" s="86"/>
      <c r="Y13" s="86"/>
      <c r="Z13" s="86"/>
      <c r="AF13" s="720"/>
      <c r="AO13" s="607"/>
      <c r="AP13" s="622"/>
      <c r="AQ13" s="622"/>
      <c r="AS13" s="622"/>
      <c r="AT13" s="622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U13" s="79"/>
      <c r="CV13" s="79"/>
      <c r="CW13" s="79"/>
      <c r="CX13" s="79"/>
    </row>
    <row r="14" spans="2:142" s="63" customFormat="1" ht="24" customHeight="1" x14ac:dyDescent="0.25">
      <c r="B14" s="1638" t="s">
        <v>273</v>
      </c>
      <c r="C14" s="1638"/>
      <c r="D14" s="86" t="s">
        <v>61</v>
      </c>
      <c r="F14" s="338"/>
      <c r="G14" s="388"/>
      <c r="H14" s="88"/>
      <c r="I14" s="88"/>
      <c r="J14" s="561"/>
      <c r="K14" s="683"/>
      <c r="L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F14" s="720"/>
      <c r="AO14" s="607"/>
      <c r="AP14" s="622"/>
      <c r="AQ14" s="622"/>
      <c r="AS14" s="622"/>
      <c r="AT14" s="622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7"/>
      <c r="CH14" s="87"/>
      <c r="CI14" s="87"/>
      <c r="CJ14" s="87"/>
      <c r="CK14" s="87"/>
      <c r="CL14" s="87"/>
      <c r="CM14" s="87"/>
      <c r="CN14" s="87"/>
      <c r="CU14" s="79"/>
      <c r="CV14" s="79"/>
      <c r="CW14" s="79"/>
      <c r="CX14" s="79"/>
    </row>
    <row r="15" spans="2:142" s="63" customFormat="1" ht="24" customHeight="1" x14ac:dyDescent="0.25">
      <c r="B15" s="1638" t="s">
        <v>274</v>
      </c>
      <c r="C15" s="1638"/>
      <c r="D15" s="86" t="s">
        <v>62</v>
      </c>
      <c r="F15" s="337"/>
      <c r="G15" s="1640" t="e">
        <f>#REF!</f>
        <v>#REF!</v>
      </c>
      <c r="H15" s="1640"/>
      <c r="I15" s="1640"/>
      <c r="J15" s="1640"/>
      <c r="K15" s="1640"/>
      <c r="L15" s="1640"/>
      <c r="M15" s="1640"/>
      <c r="N15" s="1640"/>
      <c r="O15" s="1640"/>
      <c r="P15" s="164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7"/>
      <c r="AB15" s="87"/>
      <c r="AC15" s="87"/>
      <c r="AD15" s="87"/>
      <c r="AE15" s="87"/>
      <c r="AF15" s="725"/>
      <c r="AG15" s="87"/>
      <c r="AH15" s="87"/>
      <c r="AI15" s="87"/>
      <c r="AJ15" s="87"/>
      <c r="AK15" s="87"/>
      <c r="AL15" s="87"/>
      <c r="AM15" s="87"/>
      <c r="AN15" s="87"/>
      <c r="AO15" s="614"/>
      <c r="AP15" s="622"/>
      <c r="AQ15" s="622"/>
      <c r="AS15" s="622"/>
      <c r="AT15" s="622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V15" s="87"/>
      <c r="BW15" s="87"/>
      <c r="BX15" s="87"/>
      <c r="BY15" s="87"/>
      <c r="BZ15" s="87"/>
      <c r="CA15" s="87"/>
      <c r="CB15" s="87"/>
      <c r="CC15" s="87"/>
      <c r="CD15" s="87"/>
      <c r="CE15" s="87"/>
      <c r="CF15" s="87"/>
      <c r="CG15" s="87"/>
      <c r="CH15" s="87"/>
      <c r="CI15" s="87"/>
      <c r="CJ15" s="87"/>
      <c r="CK15" s="87"/>
      <c r="CL15" s="87"/>
      <c r="CM15" s="87"/>
      <c r="CN15" s="87"/>
      <c r="CU15" s="79"/>
      <c r="CV15" s="79"/>
      <c r="CW15" s="79"/>
      <c r="CX15" s="79"/>
    </row>
    <row r="16" spans="2:142" s="63" customFormat="1" ht="24" customHeight="1" x14ac:dyDescent="0.25">
      <c r="B16" s="1638" t="s">
        <v>275</v>
      </c>
      <c r="C16" s="1638"/>
      <c r="D16" s="86" t="s">
        <v>63</v>
      </c>
      <c r="F16" s="337"/>
      <c r="G16" s="1640" t="e">
        <f>#REF!</f>
        <v>#REF!</v>
      </c>
      <c r="H16" s="1640"/>
      <c r="I16" s="1640"/>
      <c r="J16" s="1640"/>
      <c r="K16" s="1640"/>
      <c r="L16" s="1640"/>
      <c r="M16" s="1640"/>
      <c r="N16" s="1640"/>
      <c r="O16" s="1640"/>
      <c r="P16" s="1640"/>
      <c r="Q16" s="86"/>
      <c r="R16" s="86"/>
      <c r="S16" s="86"/>
      <c r="T16" s="86"/>
      <c r="U16" s="86"/>
      <c r="V16" s="86"/>
      <c r="W16" s="86"/>
      <c r="X16" s="86"/>
      <c r="Y16" s="86"/>
      <c r="Z16" s="86"/>
      <c r="AB16" s="339"/>
      <c r="AC16" s="339"/>
      <c r="AD16" s="339"/>
      <c r="AE16" s="339"/>
      <c r="AF16" s="726"/>
      <c r="AG16" s="339"/>
      <c r="AH16" s="339"/>
      <c r="AI16" s="339"/>
      <c r="AJ16" s="339"/>
      <c r="AK16" s="339"/>
      <c r="AL16" s="339"/>
      <c r="AM16" s="339"/>
      <c r="AN16" s="339"/>
      <c r="AO16" s="615"/>
      <c r="AP16" s="622"/>
      <c r="AQ16" s="622"/>
      <c r="AS16" s="622"/>
      <c r="AT16" s="622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U16" s="79"/>
      <c r="CV16" s="79"/>
      <c r="CW16" s="79"/>
      <c r="CX16" s="79"/>
    </row>
    <row r="17" spans="1:142" s="74" customFormat="1" ht="20.25" x14ac:dyDescent="0.25">
      <c r="G17" s="389"/>
      <c r="J17" s="562"/>
      <c r="K17" s="684"/>
      <c r="L17" s="92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1654"/>
      <c r="AB17" s="1654"/>
      <c r="AC17" s="1654"/>
      <c r="AD17" s="1654"/>
      <c r="AE17" s="1654"/>
      <c r="AF17" s="1654"/>
      <c r="AG17" s="1654"/>
      <c r="AH17" s="1654"/>
      <c r="AI17" s="1654"/>
      <c r="AJ17" s="1654"/>
      <c r="AK17" s="1654"/>
      <c r="AL17" s="1654"/>
      <c r="AM17" s="1654"/>
      <c r="AN17" s="1654"/>
      <c r="AO17" s="1654"/>
      <c r="AP17" s="629"/>
      <c r="AQ17" s="622"/>
      <c r="AR17" s="63"/>
      <c r="AS17" s="622"/>
      <c r="AT17" s="622"/>
      <c r="AU17" s="63"/>
      <c r="AV17" s="63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79"/>
      <c r="CV17" s="79"/>
      <c r="CW17" s="79"/>
      <c r="CX17" s="79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</row>
    <row r="18" spans="1:142" s="74" customFormat="1" ht="24.95" customHeight="1" x14ac:dyDescent="0.25">
      <c r="B18" s="89"/>
      <c r="C18" s="89"/>
      <c r="D18" s="89"/>
      <c r="E18" s="89"/>
      <c r="F18" s="89"/>
      <c r="G18" s="390"/>
      <c r="H18" s="89"/>
      <c r="I18" s="89"/>
      <c r="J18" s="563"/>
      <c r="K18" s="685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727"/>
      <c r="AG18" s="89"/>
      <c r="AH18" s="89"/>
      <c r="AI18" s="89"/>
      <c r="AJ18" s="89"/>
      <c r="AK18" s="89"/>
      <c r="AL18" s="89"/>
      <c r="AM18" s="89"/>
      <c r="AN18" s="89"/>
      <c r="AO18" s="616"/>
      <c r="AP18" s="630"/>
      <c r="AQ18" s="622"/>
      <c r="AR18" s="63"/>
      <c r="AS18" s="622"/>
      <c r="AT18" s="622"/>
      <c r="AU18" s="63"/>
      <c r="AV18" s="63"/>
      <c r="AW18" s="93"/>
      <c r="AX18" s="93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4"/>
      <c r="BV18" s="94"/>
      <c r="BW18" s="94"/>
      <c r="BX18" s="94"/>
      <c r="BY18" s="94"/>
      <c r="BZ18" s="94"/>
      <c r="CA18" s="94"/>
      <c r="CB18" s="94"/>
      <c r="CC18" s="94"/>
      <c r="CD18" s="94"/>
      <c r="CE18" s="94"/>
      <c r="CF18" s="94"/>
      <c r="CG18" s="94"/>
      <c r="CH18" s="94"/>
      <c r="CI18" s="94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79"/>
      <c r="CV18" s="79"/>
      <c r="CW18" s="79"/>
      <c r="CX18" s="79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</row>
    <row r="19" spans="1:142" s="74" customFormat="1" ht="12.75" customHeight="1" x14ac:dyDescent="0.25">
      <c r="B19" s="64"/>
      <c r="C19" s="95"/>
      <c r="D19" s="95"/>
      <c r="E19" s="95"/>
      <c r="F19" s="95"/>
      <c r="G19" s="391"/>
      <c r="H19" s="95"/>
      <c r="I19" s="95"/>
      <c r="J19" s="564"/>
      <c r="K19" s="95"/>
      <c r="L19" s="95"/>
      <c r="M19" s="95"/>
      <c r="N19" s="95"/>
      <c r="O19" s="95"/>
      <c r="P19" s="95"/>
      <c r="Q19" s="63"/>
      <c r="R19" s="1655"/>
      <c r="S19" s="1655"/>
      <c r="T19" s="1655"/>
      <c r="U19" s="1655"/>
      <c r="V19" s="1655"/>
      <c r="W19" s="1655"/>
      <c r="X19" s="1655"/>
      <c r="Y19" s="1655"/>
      <c r="Z19" s="1655"/>
      <c r="AA19" s="1655"/>
      <c r="AB19" s="1655"/>
      <c r="AC19" s="1655"/>
      <c r="AD19" s="96"/>
      <c r="AE19" s="96"/>
      <c r="AF19" s="728"/>
      <c r="AG19" s="96"/>
      <c r="AH19" s="96"/>
      <c r="AI19" s="96"/>
      <c r="AJ19" s="96"/>
      <c r="AK19" s="96"/>
      <c r="AL19" s="96"/>
      <c r="AM19" s="96"/>
      <c r="AN19" s="96"/>
      <c r="AO19" s="617"/>
      <c r="AP19" s="631"/>
      <c r="AQ19" s="622"/>
      <c r="AR19" s="63"/>
      <c r="AS19" s="622"/>
      <c r="AT19" s="622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79"/>
      <c r="CV19" s="79"/>
      <c r="CW19" s="79"/>
      <c r="CX19" s="79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</row>
    <row r="20" spans="1:142" s="74" customFormat="1" ht="33" customHeight="1" x14ac:dyDescent="0.25">
      <c r="B20" s="64"/>
      <c r="C20" s="95"/>
      <c r="D20" s="95"/>
      <c r="E20" s="95"/>
      <c r="F20" s="95"/>
      <c r="G20" s="1641" t="s">
        <v>315</v>
      </c>
      <c r="H20" s="1641"/>
      <c r="I20" s="1641"/>
      <c r="J20" s="1641"/>
      <c r="K20" s="1641"/>
      <c r="L20" s="1641"/>
      <c r="M20" s="1641"/>
      <c r="N20" s="1641"/>
      <c r="O20" s="1641"/>
      <c r="P20" s="1641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  <c r="AE20" s="340"/>
      <c r="AF20" s="729"/>
      <c r="AG20" s="340"/>
      <c r="AH20" s="340"/>
      <c r="AI20" s="340"/>
      <c r="AJ20" s="340"/>
      <c r="AK20" s="340"/>
      <c r="AL20" s="340"/>
      <c r="AM20" s="340"/>
      <c r="AN20" s="340"/>
      <c r="AO20" s="618"/>
      <c r="AP20" s="622"/>
      <c r="AQ20" s="622"/>
      <c r="AS20" s="640"/>
      <c r="AT20" s="640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T20" s="97"/>
      <c r="BU20" s="97"/>
      <c r="BV20" s="97"/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R20" s="97"/>
      <c r="CS20" s="97"/>
      <c r="CT20" s="97"/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P20" s="97"/>
      <c r="DQ20" s="97"/>
      <c r="DR20" s="97"/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</row>
    <row r="21" spans="1:142" s="74" customFormat="1" ht="32.25" customHeight="1" x14ac:dyDescent="0.25">
      <c r="B21" s="64"/>
      <c r="C21" s="95"/>
      <c r="D21" s="95"/>
      <c r="E21" s="95"/>
      <c r="F21" s="95"/>
      <c r="G21" s="1641"/>
      <c r="H21" s="1641"/>
      <c r="I21" s="1641"/>
      <c r="J21" s="1641"/>
      <c r="K21" s="1641"/>
      <c r="L21" s="1641"/>
      <c r="M21" s="1641"/>
      <c r="N21" s="1641"/>
      <c r="O21" s="1641"/>
      <c r="P21" s="1641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729"/>
      <c r="AG21" s="340"/>
      <c r="AH21" s="340"/>
      <c r="AI21" s="340"/>
      <c r="AJ21" s="340"/>
      <c r="AK21" s="340"/>
      <c r="AL21" s="340"/>
      <c r="AM21" s="340"/>
      <c r="AN21" s="340"/>
      <c r="AO21" s="618"/>
      <c r="AP21" s="622"/>
      <c r="AQ21" s="622"/>
      <c r="AR21" s="63"/>
      <c r="AS21" s="622"/>
      <c r="AT21" s="622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79"/>
      <c r="CV21" s="79"/>
      <c r="CW21" s="79"/>
      <c r="CX21" s="79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</row>
    <row r="22" spans="1:142" s="74" customFormat="1" ht="24.95" customHeight="1" x14ac:dyDescent="0.25">
      <c r="G22" s="389"/>
      <c r="H22" s="95"/>
      <c r="I22" s="95"/>
      <c r="J22" s="564"/>
      <c r="K22" s="95"/>
      <c r="L22" s="95"/>
      <c r="Q22" s="545"/>
      <c r="R22" s="545"/>
      <c r="S22" s="545"/>
      <c r="T22" s="545"/>
      <c r="U22" s="545"/>
      <c r="V22" s="545"/>
      <c r="W22" s="545"/>
      <c r="X22" s="545"/>
      <c r="Y22" s="545"/>
      <c r="Z22" s="545"/>
      <c r="AA22" s="545"/>
      <c r="AB22" s="599"/>
      <c r="AC22" s="545"/>
      <c r="AD22" s="545"/>
      <c r="AE22" s="545"/>
      <c r="AF22" s="545"/>
      <c r="AG22" s="545"/>
      <c r="AH22" s="545"/>
      <c r="AI22" s="545"/>
      <c r="AJ22" s="545"/>
      <c r="AK22" s="343"/>
      <c r="AL22" s="343"/>
      <c r="AM22" s="343"/>
      <c r="AN22" s="343"/>
      <c r="AO22" s="619"/>
      <c r="AP22" s="632"/>
      <c r="AQ22" s="633"/>
      <c r="AR22" s="98"/>
      <c r="AS22" s="633"/>
      <c r="AT22" s="633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63"/>
      <c r="CP22" s="1687"/>
      <c r="CQ22" s="1687"/>
      <c r="CR22" s="1687"/>
      <c r="CS22" s="1687"/>
      <c r="CT22" s="1687"/>
      <c r="CU22" s="1687"/>
      <c r="CV22" s="1687"/>
      <c r="CW22" s="1687"/>
      <c r="CX22" s="1687"/>
      <c r="CY22" s="1687"/>
      <c r="CZ22" s="1687"/>
      <c r="DA22" s="1687"/>
      <c r="DB22" s="1687"/>
      <c r="DC22" s="1687"/>
      <c r="DD22" s="1687"/>
      <c r="DE22" s="1687"/>
      <c r="DF22" s="1687"/>
      <c r="DG22" s="1687"/>
      <c r="DH22" s="1687"/>
      <c r="DI22" s="63"/>
      <c r="DJ22" s="1687"/>
      <c r="DK22" s="1687"/>
      <c r="DL22" s="1687"/>
      <c r="DM22" s="1687"/>
      <c r="DN22" s="1687"/>
      <c r="DO22" s="1687"/>
      <c r="DP22" s="1687"/>
      <c r="DQ22" s="1687"/>
      <c r="DR22" s="1687"/>
      <c r="DS22" s="1687"/>
      <c r="DT22" s="1687"/>
      <c r="DU22" s="1687"/>
      <c r="DV22" s="1687"/>
      <c r="DW22" s="1687"/>
      <c r="DX22" s="1687"/>
      <c r="DY22" s="1687"/>
      <c r="DZ22" s="1687"/>
      <c r="EA22" s="1687"/>
      <c r="EB22" s="1687"/>
      <c r="EC22" s="1687"/>
      <c r="ED22" s="1687"/>
      <c r="EE22" s="1687"/>
      <c r="EF22" s="1687"/>
      <c r="EG22" s="1687"/>
      <c r="EH22" s="1687"/>
      <c r="EI22" s="1687"/>
      <c r="EJ22" s="1687"/>
      <c r="EK22" s="1687"/>
      <c r="EL22" s="1687"/>
    </row>
    <row r="23" spans="1:142" s="74" customFormat="1" ht="9" customHeight="1" thickBot="1" x14ac:dyDescent="0.3">
      <c r="B23" s="64"/>
      <c r="C23" s="95"/>
      <c r="D23" s="95"/>
      <c r="E23" s="95"/>
      <c r="F23" s="95"/>
      <c r="G23" s="391"/>
      <c r="H23" s="95"/>
      <c r="I23" s="95"/>
      <c r="J23" s="564"/>
      <c r="K23" s="95"/>
      <c r="L23" s="95"/>
      <c r="M23" s="95"/>
      <c r="N23" s="95"/>
      <c r="O23" s="95"/>
      <c r="P23" s="95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720"/>
      <c r="AG23" s="63"/>
      <c r="AH23" s="63"/>
      <c r="AI23" s="63"/>
      <c r="AJ23" s="63"/>
      <c r="AK23" s="63"/>
      <c r="AL23" s="63"/>
      <c r="AM23" s="63"/>
      <c r="AN23" s="63"/>
      <c r="AO23" s="607"/>
      <c r="AP23" s="622"/>
      <c r="AQ23" s="622"/>
      <c r="AR23" s="63"/>
      <c r="AS23" s="622"/>
      <c r="AT23" s="622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79"/>
      <c r="CV23" s="79"/>
      <c r="CW23" s="79"/>
      <c r="CX23" s="79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</row>
    <row r="24" spans="1:142" s="74" customFormat="1" ht="24.95" customHeight="1" thickBot="1" x14ac:dyDescent="0.3">
      <c r="B24" s="328">
        <f>'[3]ESTIMACIÓN GENERAL'!B19</f>
        <v>1</v>
      </c>
      <c r="C24" s="1644" t="s">
        <v>88</v>
      </c>
      <c r="D24" s="1645"/>
      <c r="E24" s="1645"/>
      <c r="F24" s="1645"/>
      <c r="G24" s="1646"/>
      <c r="H24" s="1642" t="s">
        <v>65</v>
      </c>
      <c r="I24" s="1643"/>
      <c r="J24" s="1643"/>
      <c r="K24" s="1706" t="s">
        <v>66</v>
      </c>
      <c r="L24" s="65"/>
      <c r="M24" s="1693" t="s">
        <v>262</v>
      </c>
      <c r="N24" s="1694"/>
      <c r="O24" s="1694"/>
      <c r="P24" s="1694"/>
      <c r="Q24" s="1694"/>
      <c r="R24" s="1694"/>
      <c r="S24" s="1694"/>
      <c r="T24" s="1694"/>
      <c r="U24" s="1694"/>
      <c r="V24" s="1694"/>
      <c r="W24" s="1694"/>
      <c r="X24" s="1694"/>
      <c r="Y24" s="1694"/>
      <c r="Z24" s="1694"/>
      <c r="AA24" s="1694"/>
      <c r="AB24" s="1694"/>
      <c r="AC24" s="1694"/>
      <c r="AD24" s="1694"/>
      <c r="AE24" s="1694"/>
      <c r="AF24" s="1694"/>
      <c r="AG24" s="1694"/>
      <c r="AH24" s="1694"/>
      <c r="AI24" s="1694"/>
      <c r="AJ24" s="1695"/>
      <c r="AK24" s="99"/>
      <c r="AL24" s="342"/>
      <c r="AM24" s="342"/>
      <c r="AN24" s="342"/>
      <c r="AO24" s="620"/>
      <c r="AP24" s="634"/>
      <c r="AQ24" s="635"/>
      <c r="AR24" s="342"/>
      <c r="AS24" s="635"/>
      <c r="AT24" s="635"/>
      <c r="AU24" s="101"/>
      <c r="AV24" s="342"/>
      <c r="AW24" s="342"/>
      <c r="AX24" s="342"/>
      <c r="AY24" s="342"/>
      <c r="AZ24" s="101"/>
      <c r="BA24" s="342"/>
      <c r="BB24" s="342"/>
      <c r="BC24" s="342"/>
      <c r="BD24" s="342"/>
      <c r="BE24" s="101"/>
      <c r="BF24" s="371"/>
      <c r="BG24" s="371"/>
      <c r="BH24" s="371"/>
      <c r="BI24" s="371"/>
      <c r="BJ24" s="101"/>
      <c r="BK24" s="1650"/>
      <c r="BL24" s="1650"/>
      <c r="BM24" s="1650"/>
      <c r="BN24" s="1650"/>
      <c r="BO24" s="101"/>
      <c r="BP24" s="1650"/>
      <c r="BQ24" s="1650"/>
      <c r="BR24" s="1650"/>
      <c r="BS24" s="1650"/>
      <c r="BT24" s="101"/>
      <c r="BU24" s="1650"/>
      <c r="BV24" s="1650"/>
      <c r="BW24" s="1650"/>
      <c r="BX24" s="1650"/>
      <c r="BY24" s="101"/>
      <c r="BZ24" s="1650"/>
      <c r="CA24" s="1650"/>
      <c r="CB24" s="1650"/>
      <c r="CC24" s="1650"/>
      <c r="CD24" s="101"/>
      <c r="CE24" s="1650"/>
      <c r="CF24" s="1650"/>
      <c r="CG24" s="1650"/>
      <c r="CH24" s="1650"/>
      <c r="CI24" s="101"/>
      <c r="CJ24" s="100"/>
      <c r="CK24" s="101"/>
      <c r="CL24" s="101"/>
      <c r="CM24" s="101"/>
      <c r="CN24" s="101"/>
      <c r="CO24" s="100"/>
      <c r="CP24" s="101"/>
      <c r="CQ24" s="101"/>
      <c r="CR24" s="101"/>
      <c r="CS24" s="101"/>
      <c r="CT24" s="100"/>
      <c r="CU24" s="344"/>
      <c r="CV24" s="344"/>
      <c r="CW24" s="344"/>
      <c r="CX24" s="344"/>
      <c r="CY24" s="100"/>
      <c r="CZ24" s="1684"/>
      <c r="DA24" s="1684"/>
      <c r="DB24" s="1684"/>
      <c r="DC24" s="1684"/>
      <c r="DD24" s="100"/>
      <c r="DE24" s="1684"/>
      <c r="DF24" s="1684"/>
      <c r="DG24" s="1684"/>
      <c r="DH24" s="1684"/>
      <c r="DI24" s="100"/>
      <c r="DJ24" s="1684"/>
      <c r="DK24" s="1684"/>
      <c r="DL24" s="1684"/>
      <c r="DM24" s="1684"/>
      <c r="DN24" s="100"/>
      <c r="DO24" s="1684"/>
      <c r="DP24" s="1684"/>
      <c r="DQ24" s="1684"/>
      <c r="DR24" s="1684"/>
      <c r="DS24" s="100"/>
      <c r="DT24" s="1684"/>
      <c r="DU24" s="1684"/>
      <c r="DV24" s="1684"/>
      <c r="DW24" s="1684"/>
      <c r="DX24" s="100"/>
      <c r="DY24" s="1684"/>
      <c r="DZ24" s="1684"/>
      <c r="EA24" s="1684"/>
      <c r="EB24" s="1684"/>
      <c r="EC24" s="100"/>
      <c r="ED24" s="1684"/>
      <c r="EE24" s="1684"/>
      <c r="EF24" s="1684"/>
      <c r="EG24" s="1684"/>
      <c r="EH24" s="100"/>
      <c r="EI24" s="1684"/>
      <c r="EJ24" s="1684"/>
      <c r="EK24" s="1684"/>
      <c r="EL24" s="1684"/>
    </row>
    <row r="25" spans="1:142" s="74" customFormat="1" ht="38.25" customHeight="1" thickBot="1" x14ac:dyDescent="0.3">
      <c r="B25" s="1630" t="s">
        <v>49</v>
      </c>
      <c r="C25" s="341" t="s">
        <v>64</v>
      </c>
      <c r="D25" s="341"/>
      <c r="E25" s="341"/>
      <c r="F25" s="341"/>
      <c r="G25" s="392"/>
      <c r="H25" s="104" t="s">
        <v>69</v>
      </c>
      <c r="I25" s="105" t="s">
        <v>70</v>
      </c>
      <c r="J25" s="565" t="s">
        <v>310</v>
      </c>
      <c r="K25" s="1707"/>
      <c r="L25" s="65"/>
      <c r="M25" s="1610" t="s">
        <v>276</v>
      </c>
      <c r="N25" s="1611"/>
      <c r="O25" s="1611"/>
      <c r="P25" s="1612"/>
      <c r="Q25" s="130"/>
      <c r="R25" s="1610" t="s">
        <v>288</v>
      </c>
      <c r="S25" s="1611"/>
      <c r="T25" s="1611"/>
      <c r="U25" s="1612"/>
      <c r="V25" s="130"/>
      <c r="W25" s="1610" t="s">
        <v>309</v>
      </c>
      <c r="X25" s="1611"/>
      <c r="Y25" s="1611"/>
      <c r="Z25" s="1612"/>
      <c r="AA25" s="131"/>
      <c r="AB25" s="1610" t="s">
        <v>314</v>
      </c>
      <c r="AC25" s="1611"/>
      <c r="AD25" s="1611"/>
      <c r="AE25" s="1612"/>
      <c r="AF25" s="730"/>
      <c r="AG25" s="1696" t="s">
        <v>316</v>
      </c>
      <c r="AH25" s="1697"/>
      <c r="AI25" s="1697"/>
      <c r="AJ25" s="1698"/>
      <c r="AK25" s="130"/>
      <c r="AL25" s="342"/>
      <c r="AM25" s="342"/>
      <c r="AN25" s="342"/>
      <c r="AO25" s="620"/>
      <c r="AP25" s="636"/>
      <c r="AQ25" s="635"/>
      <c r="AR25" s="342"/>
      <c r="AS25" s="635"/>
      <c r="AT25" s="635"/>
      <c r="AU25" s="372"/>
      <c r="AV25" s="342"/>
      <c r="AW25" s="342"/>
      <c r="AX25" s="342"/>
      <c r="AY25" s="342"/>
      <c r="AZ25" s="335"/>
      <c r="BA25" s="342"/>
      <c r="BB25" s="342"/>
      <c r="BC25" s="342"/>
      <c r="BD25" s="342"/>
      <c r="BE25" s="335"/>
      <c r="BF25" s="373"/>
      <c r="BG25" s="373"/>
      <c r="BH25" s="373"/>
      <c r="BI25" s="373"/>
      <c r="BJ25" s="335"/>
      <c r="BK25" s="1648"/>
      <c r="BL25" s="1648"/>
      <c r="BM25" s="1648"/>
      <c r="BN25" s="1648"/>
      <c r="BO25" s="335"/>
      <c r="BP25" s="1648"/>
      <c r="BQ25" s="1648"/>
      <c r="BR25" s="1648"/>
      <c r="BS25" s="1648"/>
      <c r="BT25" s="335"/>
      <c r="BU25" s="1648"/>
      <c r="BV25" s="1648"/>
      <c r="BW25" s="1648"/>
      <c r="BX25" s="1648"/>
      <c r="BY25" s="335"/>
      <c r="BZ25" s="1648"/>
      <c r="CA25" s="1648"/>
      <c r="CB25" s="1648"/>
      <c r="CC25" s="1648"/>
      <c r="CD25" s="335"/>
      <c r="CE25" s="1648"/>
      <c r="CF25" s="1648"/>
      <c r="CG25" s="1648"/>
      <c r="CH25" s="1648"/>
      <c r="CI25" s="335"/>
      <c r="CJ25" s="82"/>
      <c r="CK25" s="1685"/>
      <c r="CL25" s="1685"/>
      <c r="CM25" s="1685"/>
      <c r="CN25" s="1685"/>
      <c r="CO25" s="82"/>
      <c r="CP25" s="1685"/>
      <c r="CQ25" s="1685"/>
      <c r="CR25" s="1685"/>
      <c r="CS25" s="1685"/>
      <c r="CT25" s="82"/>
      <c r="CU25" s="344"/>
      <c r="CV25" s="344"/>
      <c r="CW25" s="344"/>
      <c r="CX25" s="344"/>
      <c r="CY25" s="82"/>
      <c r="CZ25" s="1685"/>
      <c r="DA25" s="1685"/>
      <c r="DB25" s="1685"/>
      <c r="DC25" s="1685"/>
      <c r="DD25" s="82"/>
      <c r="DE25" s="1685"/>
      <c r="DF25" s="1685"/>
      <c r="DG25" s="1685"/>
      <c r="DH25" s="1685"/>
      <c r="DI25" s="82"/>
      <c r="DJ25" s="1685"/>
      <c r="DK25" s="1685"/>
      <c r="DL25" s="1685"/>
      <c r="DM25" s="1685"/>
      <c r="DN25" s="82"/>
      <c r="DO25" s="1685"/>
      <c r="DP25" s="1685"/>
      <c r="DQ25" s="1685"/>
      <c r="DR25" s="1685"/>
      <c r="DS25" s="82"/>
      <c r="DT25" s="1685"/>
      <c r="DU25" s="1685"/>
      <c r="DV25" s="1685"/>
      <c r="DW25" s="1685"/>
      <c r="DX25" s="82"/>
      <c r="DY25" s="1685"/>
      <c r="DZ25" s="1685"/>
      <c r="EA25" s="1685"/>
      <c r="EB25" s="1685"/>
      <c r="EC25" s="82"/>
      <c r="ED25" s="1685"/>
      <c r="EE25" s="1685"/>
      <c r="EF25" s="1685"/>
      <c r="EG25" s="1685"/>
      <c r="EH25" s="82"/>
      <c r="EI25" s="1685"/>
      <c r="EJ25" s="1685"/>
      <c r="EK25" s="1685"/>
      <c r="EL25" s="1685"/>
    </row>
    <row r="26" spans="1:142" ht="37.5" customHeight="1" thickBot="1" x14ac:dyDescent="0.3">
      <c r="A26" s="106"/>
      <c r="B26" s="1631"/>
      <c r="C26" s="102" t="s">
        <v>67</v>
      </c>
      <c r="D26" s="103" t="s">
        <v>24</v>
      </c>
      <c r="E26" s="103" t="s">
        <v>25</v>
      </c>
      <c r="F26" s="103" t="s">
        <v>68</v>
      </c>
      <c r="G26" s="401" t="s">
        <v>27</v>
      </c>
      <c r="H26" s="733"/>
      <c r="I26" s="711"/>
      <c r="J26" s="734"/>
      <c r="K26" s="735"/>
      <c r="L26" s="107"/>
      <c r="M26" s="375">
        <v>1</v>
      </c>
      <c r="N26" s="376">
        <v>2</v>
      </c>
      <c r="O26" s="376">
        <v>3</v>
      </c>
      <c r="P26" s="377">
        <v>4</v>
      </c>
      <c r="Q26" s="108"/>
      <c r="R26" s="375">
        <v>1</v>
      </c>
      <c r="S26" s="376">
        <v>2</v>
      </c>
      <c r="T26" s="376">
        <v>3</v>
      </c>
      <c r="U26" s="377">
        <v>4</v>
      </c>
      <c r="W26" s="375">
        <v>1</v>
      </c>
      <c r="X26" s="376">
        <v>2</v>
      </c>
      <c r="Y26" s="376">
        <v>3</v>
      </c>
      <c r="Z26" s="377">
        <v>4</v>
      </c>
      <c r="AB26" s="375">
        <v>1</v>
      </c>
      <c r="AC26" s="376">
        <v>2</v>
      </c>
      <c r="AD26" s="376">
        <v>3</v>
      </c>
      <c r="AE26" s="377">
        <v>4</v>
      </c>
      <c r="AF26" s="731"/>
      <c r="AG26" s="375"/>
      <c r="AH26" s="376"/>
      <c r="AI26" s="376"/>
      <c r="AJ26" s="377"/>
      <c r="AK26" s="108"/>
      <c r="AL26" s="342"/>
      <c r="AM26" s="342"/>
      <c r="AN26" s="342"/>
      <c r="AO26" s="620"/>
      <c r="AQ26" s="635"/>
      <c r="AR26" s="342"/>
      <c r="AS26" s="635"/>
      <c r="AT26" s="635"/>
      <c r="AV26" s="342"/>
      <c r="AW26" s="342"/>
      <c r="AX26" s="342"/>
      <c r="AY26" s="342"/>
      <c r="BA26" s="342"/>
      <c r="BB26" s="342"/>
      <c r="BC26" s="342"/>
      <c r="BD26" s="342"/>
      <c r="BF26" s="374"/>
      <c r="BG26" s="374"/>
      <c r="BH26" s="374"/>
      <c r="BI26" s="374"/>
      <c r="BK26" s="1649"/>
      <c r="BL26" s="1649"/>
      <c r="BM26" s="1649"/>
      <c r="BN26" s="1649"/>
      <c r="BP26" s="1649"/>
      <c r="BQ26" s="1649"/>
      <c r="BR26" s="1649"/>
      <c r="BS26" s="1649"/>
      <c r="BU26" s="1649"/>
      <c r="BV26" s="1649"/>
      <c r="BW26" s="1649"/>
      <c r="BX26" s="1649"/>
      <c r="BZ26" s="1649"/>
      <c r="CA26" s="1649"/>
      <c r="CB26" s="1649"/>
      <c r="CC26" s="1649"/>
      <c r="CE26" s="1649"/>
      <c r="CF26" s="1649"/>
      <c r="CG26" s="1649"/>
      <c r="CH26" s="1649"/>
    </row>
    <row r="27" spans="1:142" ht="24.95" customHeight="1" thickBot="1" x14ac:dyDescent="0.3">
      <c r="B27" s="329" t="e">
        <f>#REF!</f>
        <v>#REF!</v>
      </c>
      <c r="C27" s="330" t="e">
        <f>#REF!</f>
        <v>#REF!</v>
      </c>
      <c r="D27" s="331"/>
      <c r="E27" s="332"/>
      <c r="F27" s="333"/>
      <c r="G27" s="393"/>
      <c r="H27" s="547"/>
      <c r="I27" s="548"/>
      <c r="J27" s="566"/>
      <c r="K27" s="686"/>
      <c r="L27" s="113"/>
      <c r="M27" s="398"/>
      <c r="N27" s="399"/>
      <c r="O27" s="399"/>
      <c r="P27" s="400"/>
      <c r="R27" s="409"/>
      <c r="S27" s="410"/>
      <c r="T27" s="410"/>
      <c r="U27" s="411"/>
      <c r="W27" s="409"/>
      <c r="X27" s="410"/>
      <c r="Y27" s="410"/>
      <c r="Z27" s="411"/>
      <c r="AB27" s="409"/>
      <c r="AC27" s="410"/>
      <c r="AD27" s="410"/>
      <c r="AE27" s="411"/>
      <c r="AF27" s="713"/>
      <c r="AG27" s="1699"/>
      <c r="AH27" s="1700"/>
      <c r="AI27" s="1700"/>
      <c r="AJ27" s="1701"/>
      <c r="AV27" s="125"/>
      <c r="BA27" s="125"/>
      <c r="BF27" s="125"/>
      <c r="BK27" s="125"/>
      <c r="BP27" s="125"/>
      <c r="BU27" s="125"/>
      <c r="BZ27" s="125"/>
      <c r="CE27" s="125"/>
    </row>
    <row r="28" spans="1:142" ht="19.5" customHeight="1" x14ac:dyDescent="0.25">
      <c r="B28" s="1660" t="e">
        <f>#REF!</f>
        <v>#REF!</v>
      </c>
      <c r="C28" s="1690" t="e">
        <f>#REF!</f>
        <v>#REF!</v>
      </c>
      <c r="D28" s="1691" t="e">
        <f>#REF!</f>
        <v>#REF!</v>
      </c>
      <c r="E28" s="1692" t="e">
        <f>#REF!</f>
        <v>#REF!</v>
      </c>
      <c r="F28" s="1507" t="e">
        <f>#REF!</f>
        <v>#REF!</v>
      </c>
      <c r="G28" s="1689" t="e">
        <f>ROUND(E28*F28,2)</f>
        <v>#REF!</v>
      </c>
      <c r="H28" s="1578"/>
      <c r="I28" s="1581"/>
      <c r="J28" s="1583" t="e">
        <f>E28-H28+I28</f>
        <v>#REF!</v>
      </c>
      <c r="K28" s="1584" t="e">
        <f>G28</f>
        <v>#REF!</v>
      </c>
      <c r="L28" s="113"/>
      <c r="M28" s="1560" t="e">
        <f>E28</f>
        <v>#REF!</v>
      </c>
      <c r="N28" s="1561"/>
      <c r="O28" s="1561"/>
      <c r="P28" s="1562"/>
      <c r="R28" s="412"/>
      <c r="S28" s="353"/>
      <c r="T28" s="353"/>
      <c r="U28" s="354"/>
      <c r="W28" s="412"/>
      <c r="X28" s="353"/>
      <c r="Y28" s="353"/>
      <c r="Z28" s="354"/>
      <c r="AB28" s="412"/>
      <c r="AC28" s="353"/>
      <c r="AD28" s="353"/>
      <c r="AE28" s="354"/>
      <c r="AF28" s="713"/>
      <c r="AG28" s="412"/>
      <c r="AH28" s="353"/>
      <c r="AI28" s="353"/>
      <c r="AJ28" s="354"/>
      <c r="AU28" s="117"/>
      <c r="AV28" s="125"/>
      <c r="AW28" s="114"/>
      <c r="AX28" s="11"/>
    </row>
    <row r="29" spans="1:142" ht="19.5" customHeight="1" x14ac:dyDescent="0.25">
      <c r="B29" s="1586"/>
      <c r="C29" s="1656"/>
      <c r="D29" s="1657"/>
      <c r="E29" s="1658"/>
      <c r="F29" s="1510"/>
      <c r="G29" s="1659"/>
      <c r="H29" s="1579"/>
      <c r="I29" s="1549"/>
      <c r="J29" s="1552"/>
      <c r="K29" s="1555"/>
      <c r="L29" s="113"/>
      <c r="M29" s="347"/>
      <c r="N29" s="345"/>
      <c r="O29" s="346"/>
      <c r="P29" s="348"/>
      <c r="R29" s="347"/>
      <c r="S29" s="345"/>
      <c r="T29" s="345"/>
      <c r="U29" s="348"/>
      <c r="W29" s="347"/>
      <c r="X29" s="345"/>
      <c r="Y29" s="345"/>
      <c r="Z29" s="348"/>
      <c r="AB29" s="347"/>
      <c r="AC29" s="345"/>
      <c r="AD29" s="345"/>
      <c r="AE29" s="348"/>
      <c r="AF29" s="713"/>
      <c r="AG29" s="347"/>
      <c r="AH29" s="345"/>
      <c r="AI29" s="345"/>
      <c r="AJ29" s="348"/>
      <c r="AU29" s="117"/>
      <c r="AV29" s="125"/>
      <c r="AW29" s="114"/>
      <c r="AX29" s="11"/>
    </row>
    <row r="30" spans="1:142" ht="19.5" customHeight="1" x14ac:dyDescent="0.25">
      <c r="B30" s="1586"/>
      <c r="C30" s="1656"/>
      <c r="D30" s="1657"/>
      <c r="E30" s="1658"/>
      <c r="F30" s="1510"/>
      <c r="G30" s="1659"/>
      <c r="H30" s="1579"/>
      <c r="I30" s="1549"/>
      <c r="J30" s="1566"/>
      <c r="K30" s="1555"/>
      <c r="L30" s="113"/>
      <c r="M30" s="1518" t="e">
        <f>ROUND(F28*M28,2)</f>
        <v>#REF!</v>
      </c>
      <c r="N30" s="1519"/>
      <c r="O30" s="1519"/>
      <c r="P30" s="1520"/>
      <c r="R30" s="347"/>
      <c r="S30" s="345"/>
      <c r="T30" s="345"/>
      <c r="U30" s="348"/>
      <c r="W30" s="347"/>
      <c r="X30" s="345"/>
      <c r="Y30" s="345"/>
      <c r="Z30" s="348"/>
      <c r="AB30" s="347"/>
      <c r="AC30" s="345"/>
      <c r="AD30" s="345"/>
      <c r="AE30" s="348"/>
      <c r="AF30" s="713"/>
      <c r="AG30" s="347"/>
      <c r="AH30" s="345"/>
      <c r="AI30" s="345"/>
      <c r="AJ30" s="348"/>
      <c r="AO30" s="114" t="e">
        <f>G28</f>
        <v>#REF!</v>
      </c>
      <c r="AP30" s="621" t="e">
        <f>SUM(M30:AE30)</f>
        <v>#REF!</v>
      </c>
      <c r="AQ30" s="621" t="e">
        <f>AO30-AP30</f>
        <v>#REF!</v>
      </c>
      <c r="AU30" s="117"/>
      <c r="AV30" s="125"/>
      <c r="AW30" s="114"/>
      <c r="AX30" s="11"/>
    </row>
    <row r="31" spans="1:142" ht="20.100000000000001" customHeight="1" x14ac:dyDescent="0.25">
      <c r="B31" s="1586" t="e">
        <f>#REF!</f>
        <v>#REF!</v>
      </c>
      <c r="C31" s="1656" t="e">
        <f>#REF!</f>
        <v>#REF!</v>
      </c>
      <c r="D31" s="1657" t="e">
        <f>#REF!</f>
        <v>#REF!</v>
      </c>
      <c r="E31" s="1658" t="e">
        <f>#REF!</f>
        <v>#REF!</v>
      </c>
      <c r="F31" s="1510" t="e">
        <f>#REF!</f>
        <v>#REF!</v>
      </c>
      <c r="G31" s="1659" t="e">
        <f>ROUND(E31*F31,2)</f>
        <v>#REF!</v>
      </c>
      <c r="H31" s="1509"/>
      <c r="I31" s="1510"/>
      <c r="J31" s="1596" t="e">
        <f>E31-H31+I31</f>
        <v>#REF!</v>
      </c>
      <c r="K31" s="1598" t="e">
        <f t="shared" ref="K31" si="0">G31</f>
        <v>#REF!</v>
      </c>
      <c r="L31" s="113"/>
      <c r="M31" s="1635" t="e">
        <f>E31</f>
        <v>#REF!</v>
      </c>
      <c r="N31" s="1636"/>
      <c r="O31" s="1636"/>
      <c r="P31" s="1637"/>
      <c r="R31" s="347"/>
      <c r="S31" s="345"/>
      <c r="T31" s="345"/>
      <c r="U31" s="348"/>
      <c r="W31" s="347"/>
      <c r="X31" s="345"/>
      <c r="Y31" s="345"/>
      <c r="Z31" s="348"/>
      <c r="AB31" s="347"/>
      <c r="AC31" s="345"/>
      <c r="AD31" s="345"/>
      <c r="AE31" s="348"/>
      <c r="AF31" s="713"/>
      <c r="AG31" s="347"/>
      <c r="AH31" s="345"/>
      <c r="AI31" s="345"/>
      <c r="AJ31" s="348"/>
      <c r="AU31" s="117"/>
      <c r="AV31" s="125"/>
      <c r="AW31" s="114"/>
      <c r="AX31" s="11"/>
    </row>
    <row r="32" spans="1:142" ht="20.100000000000001" customHeight="1" x14ac:dyDescent="0.25">
      <c r="B32" s="1586"/>
      <c r="C32" s="1656"/>
      <c r="D32" s="1657"/>
      <c r="E32" s="1658"/>
      <c r="F32" s="1510"/>
      <c r="G32" s="1659"/>
      <c r="H32" s="1509"/>
      <c r="I32" s="1510"/>
      <c r="J32" s="1596"/>
      <c r="K32" s="1598"/>
      <c r="L32" s="113"/>
      <c r="M32" s="347"/>
      <c r="N32" s="345"/>
      <c r="O32" s="346"/>
      <c r="P32" s="348"/>
      <c r="R32" s="347"/>
      <c r="S32" s="345"/>
      <c r="T32" s="345"/>
      <c r="U32" s="348"/>
      <c r="W32" s="347"/>
      <c r="X32" s="345"/>
      <c r="Y32" s="345"/>
      <c r="Z32" s="348"/>
      <c r="AB32" s="347"/>
      <c r="AC32" s="345"/>
      <c r="AD32" s="345"/>
      <c r="AE32" s="348"/>
      <c r="AF32" s="713"/>
      <c r="AG32" s="347"/>
      <c r="AH32" s="345"/>
      <c r="AI32" s="345"/>
      <c r="AJ32" s="348"/>
      <c r="AU32" s="117"/>
      <c r="AV32" s="125"/>
      <c r="AW32" s="114"/>
      <c r="AX32" s="11"/>
    </row>
    <row r="33" spans="2:50" ht="20.100000000000001" customHeight="1" x14ac:dyDescent="0.25">
      <c r="B33" s="1586"/>
      <c r="C33" s="1656"/>
      <c r="D33" s="1657"/>
      <c r="E33" s="1658"/>
      <c r="F33" s="1510"/>
      <c r="G33" s="1659"/>
      <c r="H33" s="1509"/>
      <c r="I33" s="1510"/>
      <c r="J33" s="1596"/>
      <c r="K33" s="1598"/>
      <c r="L33" s="113"/>
      <c r="M33" s="1518" t="e">
        <f>ROUND(F31*M31,2)</f>
        <v>#REF!</v>
      </c>
      <c r="N33" s="1519"/>
      <c r="O33" s="1519"/>
      <c r="P33" s="1520"/>
      <c r="R33" s="347"/>
      <c r="S33" s="345"/>
      <c r="T33" s="345"/>
      <c r="U33" s="348"/>
      <c r="W33" s="347"/>
      <c r="X33" s="345"/>
      <c r="Y33" s="345"/>
      <c r="Z33" s="348"/>
      <c r="AB33" s="347"/>
      <c r="AC33" s="345"/>
      <c r="AD33" s="345"/>
      <c r="AE33" s="348"/>
      <c r="AF33" s="713"/>
      <c r="AG33" s="347"/>
      <c r="AH33" s="345"/>
      <c r="AI33" s="345"/>
      <c r="AJ33" s="348"/>
      <c r="AO33" s="114" t="e">
        <f>G31</f>
        <v>#REF!</v>
      </c>
      <c r="AP33" s="621" t="e">
        <f>SUM(M33:AE33)</f>
        <v>#REF!</v>
      </c>
      <c r="AQ33" s="621" t="e">
        <f>AO33-AP33</f>
        <v>#REF!</v>
      </c>
      <c r="AU33" s="117"/>
      <c r="AV33" s="125"/>
      <c r="AW33" s="114"/>
      <c r="AX33" s="11"/>
    </row>
    <row r="34" spans="2:50" ht="20.100000000000001" customHeight="1" x14ac:dyDescent="0.25">
      <c r="B34" s="1586" t="e">
        <f>#REF!</f>
        <v>#REF!</v>
      </c>
      <c r="C34" s="1647" t="e">
        <f>#REF!</f>
        <v>#REF!</v>
      </c>
      <c r="D34" s="1586" t="e">
        <f>#REF!</f>
        <v>#REF!</v>
      </c>
      <c r="E34" s="1573" t="e">
        <f>#REF!</f>
        <v>#REF!</v>
      </c>
      <c r="F34" s="1510" t="e">
        <f>#REF!</f>
        <v>#REF!</v>
      </c>
      <c r="G34" s="1659" t="e">
        <f t="shared" ref="G34" si="1">ROUND(E34*F34,2)</f>
        <v>#REF!</v>
      </c>
      <c r="H34" s="1509"/>
      <c r="I34" s="1510"/>
      <c r="J34" s="1596" t="e">
        <f t="shared" ref="J34" si="2">E34-H34+I34</f>
        <v>#REF!</v>
      </c>
      <c r="K34" s="1598" t="e">
        <f t="shared" ref="K34" si="3">G34</f>
        <v>#REF!</v>
      </c>
      <c r="L34" s="113"/>
      <c r="M34" s="1632" t="e">
        <f>E34</f>
        <v>#REF!</v>
      </c>
      <c r="N34" s="1633"/>
      <c r="O34" s="1633"/>
      <c r="P34" s="1634"/>
      <c r="R34" s="347"/>
      <c r="S34" s="345"/>
      <c r="T34" s="345"/>
      <c r="U34" s="348"/>
      <c r="W34" s="347"/>
      <c r="X34" s="345"/>
      <c r="Y34" s="345"/>
      <c r="Z34" s="348"/>
      <c r="AB34" s="347"/>
      <c r="AC34" s="345"/>
      <c r="AD34" s="345"/>
      <c r="AE34" s="348"/>
      <c r="AF34" s="713"/>
      <c r="AG34" s="347"/>
      <c r="AH34" s="345"/>
      <c r="AI34" s="345"/>
      <c r="AJ34" s="348"/>
      <c r="AU34" s="117"/>
      <c r="AV34" s="125"/>
      <c r="AW34" s="114"/>
      <c r="AX34" s="11"/>
    </row>
    <row r="35" spans="2:50" ht="20.100000000000001" customHeight="1" x14ac:dyDescent="0.25">
      <c r="B35" s="1586"/>
      <c r="C35" s="1647"/>
      <c r="D35" s="1586"/>
      <c r="E35" s="1573"/>
      <c r="F35" s="1510"/>
      <c r="G35" s="1659"/>
      <c r="H35" s="1509"/>
      <c r="I35" s="1510"/>
      <c r="J35" s="1596"/>
      <c r="K35" s="1598"/>
      <c r="L35" s="113"/>
      <c r="M35" s="347"/>
      <c r="N35" s="345"/>
      <c r="O35" s="346"/>
      <c r="P35" s="349"/>
      <c r="R35" s="347"/>
      <c r="S35" s="345"/>
      <c r="T35" s="345"/>
      <c r="U35" s="348"/>
      <c r="W35" s="347"/>
      <c r="X35" s="345"/>
      <c r="Y35" s="345"/>
      <c r="Z35" s="348"/>
      <c r="AB35" s="347"/>
      <c r="AC35" s="345"/>
      <c r="AD35" s="345"/>
      <c r="AE35" s="348"/>
      <c r="AF35" s="713"/>
      <c r="AG35" s="347"/>
      <c r="AH35" s="345"/>
      <c r="AI35" s="345"/>
      <c r="AJ35" s="348"/>
      <c r="AU35" s="117"/>
      <c r="AV35" s="125"/>
      <c r="AW35" s="114"/>
      <c r="AX35" s="11"/>
    </row>
    <row r="36" spans="2:50" ht="20.100000000000001" customHeight="1" x14ac:dyDescent="0.25">
      <c r="B36" s="1586"/>
      <c r="C36" s="1647"/>
      <c r="D36" s="1586"/>
      <c r="E36" s="1573"/>
      <c r="F36" s="1510"/>
      <c r="G36" s="1659"/>
      <c r="H36" s="1509"/>
      <c r="I36" s="1510"/>
      <c r="J36" s="1596"/>
      <c r="K36" s="1598"/>
      <c r="L36" s="113"/>
      <c r="M36" s="1518" t="e">
        <f>ROUND(F34*M34,2)</f>
        <v>#REF!</v>
      </c>
      <c r="N36" s="1519"/>
      <c r="O36" s="1519"/>
      <c r="P36" s="1520"/>
      <c r="R36" s="347"/>
      <c r="S36" s="345"/>
      <c r="T36" s="345"/>
      <c r="U36" s="348"/>
      <c r="W36" s="347"/>
      <c r="X36" s="345"/>
      <c r="Y36" s="345"/>
      <c r="Z36" s="348"/>
      <c r="AB36" s="347"/>
      <c r="AC36" s="345"/>
      <c r="AD36" s="345"/>
      <c r="AE36" s="348"/>
      <c r="AF36" s="713"/>
      <c r="AG36" s="347"/>
      <c r="AH36" s="345"/>
      <c r="AI36" s="345"/>
      <c r="AJ36" s="348"/>
      <c r="AO36" s="114" t="e">
        <f>G34</f>
        <v>#REF!</v>
      </c>
      <c r="AP36" s="621" t="e">
        <f>SUM(M36:AE36)</f>
        <v>#REF!</v>
      </c>
      <c r="AQ36" s="621" t="e">
        <f>AO36-AP36</f>
        <v>#REF!</v>
      </c>
      <c r="AU36" s="117"/>
      <c r="AV36" s="125"/>
      <c r="AW36" s="114"/>
      <c r="AX36" s="11"/>
    </row>
    <row r="37" spans="2:50" ht="20.100000000000001" customHeight="1" x14ac:dyDescent="0.25">
      <c r="B37" s="1586" t="e">
        <f>#REF!</f>
        <v>#REF!</v>
      </c>
      <c r="C37" s="1647" t="e">
        <f>#REF!</f>
        <v>#REF!</v>
      </c>
      <c r="D37" s="1586" t="e">
        <f>#REF!</f>
        <v>#REF!</v>
      </c>
      <c r="E37" s="1573" t="e">
        <f>#REF!</f>
        <v>#REF!</v>
      </c>
      <c r="F37" s="1510" t="e">
        <f>#REF!</f>
        <v>#REF!</v>
      </c>
      <c r="G37" s="1659" t="e">
        <f t="shared" ref="G37" si="4">ROUND(E37*F37,2)</f>
        <v>#REF!</v>
      </c>
      <c r="H37" s="1509"/>
      <c r="I37" s="1510"/>
      <c r="J37" s="1596" t="e">
        <f t="shared" ref="J37" si="5">E37-H37+I37</f>
        <v>#REF!</v>
      </c>
      <c r="K37" s="1598" t="e">
        <f t="shared" ref="K37" si="6">G37</f>
        <v>#REF!</v>
      </c>
      <c r="L37" s="113"/>
      <c r="M37" s="1635" t="e">
        <f>E37</f>
        <v>#REF!</v>
      </c>
      <c r="N37" s="1636"/>
      <c r="O37" s="1636"/>
      <c r="P37" s="1637"/>
      <c r="R37" s="347"/>
      <c r="S37" s="345"/>
      <c r="T37" s="345"/>
      <c r="U37" s="348"/>
      <c r="W37" s="347"/>
      <c r="X37" s="345"/>
      <c r="Y37" s="345"/>
      <c r="Z37" s="348"/>
      <c r="AB37" s="347"/>
      <c r="AC37" s="345"/>
      <c r="AD37" s="345"/>
      <c r="AE37" s="348"/>
      <c r="AF37" s="713"/>
      <c r="AG37" s="347"/>
      <c r="AH37" s="345"/>
      <c r="AI37" s="345"/>
      <c r="AJ37" s="348"/>
      <c r="AU37" s="117"/>
      <c r="AV37" s="125"/>
      <c r="AW37" s="114"/>
      <c r="AX37" s="11"/>
    </row>
    <row r="38" spans="2:50" ht="20.100000000000001" customHeight="1" x14ac:dyDescent="0.25">
      <c r="B38" s="1586"/>
      <c r="C38" s="1647"/>
      <c r="D38" s="1586"/>
      <c r="E38" s="1573"/>
      <c r="F38" s="1510"/>
      <c r="G38" s="1659"/>
      <c r="H38" s="1509"/>
      <c r="I38" s="1510"/>
      <c r="J38" s="1596"/>
      <c r="K38" s="1598"/>
      <c r="L38" s="113"/>
      <c r="M38" s="347"/>
      <c r="N38" s="345"/>
      <c r="O38" s="345"/>
      <c r="P38" s="349"/>
      <c r="R38" s="347"/>
      <c r="S38" s="345"/>
      <c r="T38" s="345"/>
      <c r="U38" s="348"/>
      <c r="W38" s="347"/>
      <c r="X38" s="345"/>
      <c r="Y38" s="345"/>
      <c r="Z38" s="348"/>
      <c r="AB38" s="347"/>
      <c r="AC38" s="345"/>
      <c r="AD38" s="345"/>
      <c r="AE38" s="348"/>
      <c r="AF38" s="713"/>
      <c r="AG38" s="347"/>
      <c r="AH38" s="345"/>
      <c r="AI38" s="345"/>
      <c r="AJ38" s="348"/>
      <c r="AU38" s="117"/>
      <c r="AV38" s="125"/>
      <c r="AW38" s="114"/>
      <c r="AX38" s="11"/>
    </row>
    <row r="39" spans="2:50" ht="20.100000000000001" customHeight="1" x14ac:dyDescent="0.25">
      <c r="B39" s="1586"/>
      <c r="C39" s="1647"/>
      <c r="D39" s="1586"/>
      <c r="E39" s="1573"/>
      <c r="F39" s="1510"/>
      <c r="G39" s="1659"/>
      <c r="H39" s="1509"/>
      <c r="I39" s="1510"/>
      <c r="J39" s="1596"/>
      <c r="K39" s="1598"/>
      <c r="L39" s="113"/>
      <c r="M39" s="1518" t="e">
        <f>ROUND(F37*M37,2)</f>
        <v>#REF!</v>
      </c>
      <c r="N39" s="1519"/>
      <c r="O39" s="1519"/>
      <c r="P39" s="1520"/>
      <c r="R39" s="347"/>
      <c r="S39" s="345"/>
      <c r="T39" s="345"/>
      <c r="U39" s="348"/>
      <c r="W39" s="347"/>
      <c r="X39" s="345"/>
      <c r="Y39" s="345"/>
      <c r="Z39" s="348"/>
      <c r="AB39" s="347"/>
      <c r="AC39" s="345"/>
      <c r="AD39" s="345"/>
      <c r="AE39" s="348"/>
      <c r="AF39" s="713"/>
      <c r="AG39" s="347"/>
      <c r="AH39" s="345"/>
      <c r="AI39" s="345"/>
      <c r="AJ39" s="348"/>
      <c r="AO39" s="114" t="e">
        <f>G37</f>
        <v>#REF!</v>
      </c>
      <c r="AP39" s="621" t="e">
        <f>SUM(M39:AE39)</f>
        <v>#REF!</v>
      </c>
      <c r="AQ39" s="621" t="e">
        <f>AO39-AP39</f>
        <v>#REF!</v>
      </c>
      <c r="AU39" s="117"/>
      <c r="AV39" s="125"/>
      <c r="AW39" s="114"/>
      <c r="AX39" s="11"/>
    </row>
    <row r="40" spans="2:50" ht="20.100000000000001" customHeight="1" x14ac:dyDescent="0.25">
      <c r="B40" s="1586" t="e">
        <f>#REF!</f>
        <v>#REF!</v>
      </c>
      <c r="C40" s="1702" t="s">
        <v>268</v>
      </c>
      <c r="D40" s="1586" t="e">
        <f>#REF!</f>
        <v>#REF!</v>
      </c>
      <c r="E40" s="1573" t="e">
        <f>#REF!</f>
        <v>#REF!</v>
      </c>
      <c r="F40" s="1510" t="e">
        <f>#REF!</f>
        <v>#REF!</v>
      </c>
      <c r="G40" s="1659" t="e">
        <f t="shared" ref="G40" si="7">ROUND(E40*F40,2)</f>
        <v>#REF!</v>
      </c>
      <c r="H40" s="1509"/>
      <c r="I40" s="1510"/>
      <c r="J40" s="1596" t="e">
        <f t="shared" ref="J40" si="8">E40-H40+I40</f>
        <v>#REF!</v>
      </c>
      <c r="K40" s="1598" t="e">
        <f t="shared" ref="K40" si="9">G40</f>
        <v>#REF!</v>
      </c>
      <c r="L40" s="113"/>
      <c r="M40" s="1635" t="e">
        <f>E40</f>
        <v>#REF!</v>
      </c>
      <c r="N40" s="1636"/>
      <c r="O40" s="1636"/>
      <c r="P40" s="1637"/>
      <c r="R40" s="347"/>
      <c r="S40" s="345"/>
      <c r="T40" s="345"/>
      <c r="U40" s="348"/>
      <c r="W40" s="347"/>
      <c r="X40" s="345"/>
      <c r="Y40" s="345"/>
      <c r="Z40" s="348"/>
      <c r="AB40" s="347"/>
      <c r="AC40" s="345"/>
      <c r="AD40" s="345"/>
      <c r="AE40" s="348"/>
      <c r="AF40" s="713"/>
      <c r="AG40" s="347"/>
      <c r="AH40" s="345"/>
      <c r="AI40" s="345"/>
      <c r="AJ40" s="348"/>
      <c r="AU40" s="117"/>
      <c r="AV40" s="125"/>
      <c r="AX40" s="11"/>
    </row>
    <row r="41" spans="2:50" ht="20.100000000000001" customHeight="1" x14ac:dyDescent="0.25">
      <c r="B41" s="1586"/>
      <c r="C41" s="1647"/>
      <c r="D41" s="1586"/>
      <c r="E41" s="1573"/>
      <c r="F41" s="1510"/>
      <c r="G41" s="1659"/>
      <c r="H41" s="1509"/>
      <c r="I41" s="1510"/>
      <c r="J41" s="1596"/>
      <c r="K41" s="1598"/>
      <c r="L41" s="113"/>
      <c r="M41" s="350"/>
      <c r="N41" s="345"/>
      <c r="O41" s="345"/>
      <c r="P41" s="348"/>
      <c r="R41" s="347"/>
      <c r="S41" s="345"/>
      <c r="T41" s="345"/>
      <c r="U41" s="348"/>
      <c r="W41" s="347"/>
      <c r="X41" s="345"/>
      <c r="Y41" s="345"/>
      <c r="Z41" s="348"/>
      <c r="AB41" s="347"/>
      <c r="AC41" s="345"/>
      <c r="AD41" s="345"/>
      <c r="AE41" s="348"/>
      <c r="AF41" s="713"/>
      <c r="AG41" s="347"/>
      <c r="AH41" s="345"/>
      <c r="AI41" s="345"/>
      <c r="AJ41" s="348"/>
      <c r="AU41" s="117"/>
      <c r="AV41" s="125"/>
      <c r="AX41" s="11"/>
    </row>
    <row r="42" spans="2:50" ht="20.100000000000001" customHeight="1" x14ac:dyDescent="0.25">
      <c r="B42" s="1586"/>
      <c r="C42" s="1647"/>
      <c r="D42" s="1586"/>
      <c r="E42" s="1573"/>
      <c r="F42" s="1510"/>
      <c r="G42" s="1659"/>
      <c r="H42" s="1509"/>
      <c r="I42" s="1510"/>
      <c r="J42" s="1596"/>
      <c r="K42" s="1598"/>
      <c r="L42" s="113"/>
      <c r="M42" s="1518" t="e">
        <f>ROUND(F40*M40,2)</f>
        <v>#REF!</v>
      </c>
      <c r="N42" s="1519"/>
      <c r="O42" s="1519"/>
      <c r="P42" s="1520"/>
      <c r="R42" s="347"/>
      <c r="S42" s="345"/>
      <c r="T42" s="345"/>
      <c r="U42" s="348"/>
      <c r="W42" s="347"/>
      <c r="X42" s="345"/>
      <c r="Y42" s="345"/>
      <c r="Z42" s="348"/>
      <c r="AB42" s="347"/>
      <c r="AC42" s="345"/>
      <c r="AD42" s="345"/>
      <c r="AE42" s="348"/>
      <c r="AF42" s="713"/>
      <c r="AG42" s="347"/>
      <c r="AH42" s="345"/>
      <c r="AI42" s="345"/>
      <c r="AJ42" s="348"/>
      <c r="AO42" s="114" t="e">
        <f>G40</f>
        <v>#REF!</v>
      </c>
      <c r="AP42" s="621" t="e">
        <f>SUM(M42:AE42)</f>
        <v>#REF!</v>
      </c>
      <c r="AQ42" s="621" t="e">
        <f>AO42-AP42</f>
        <v>#REF!</v>
      </c>
      <c r="AU42" s="117"/>
    </row>
    <row r="43" spans="2:50" ht="20.100000000000001" customHeight="1" x14ac:dyDescent="0.25">
      <c r="B43" s="1586" t="e">
        <f>#REF!</f>
        <v>#REF!</v>
      </c>
      <c r="C43" s="1647" t="e">
        <f>#REF!</f>
        <v>#REF!</v>
      </c>
      <c r="D43" s="1586" t="e">
        <f>#REF!</f>
        <v>#REF!</v>
      </c>
      <c r="E43" s="1573" t="e">
        <f>#REF!</f>
        <v>#REF!</v>
      </c>
      <c r="F43" s="1510" t="e">
        <f>#REF!</f>
        <v>#REF!</v>
      </c>
      <c r="G43" s="1659" t="e">
        <f t="shared" ref="G43" si="10">ROUND(E43*F43,2)</f>
        <v>#REF!</v>
      </c>
      <c r="H43" s="1509"/>
      <c r="I43" s="1510"/>
      <c r="J43" s="1596" t="e">
        <f t="shared" ref="J43" si="11">E43-H43+I43</f>
        <v>#REF!</v>
      </c>
      <c r="K43" s="1598" t="e">
        <f t="shared" ref="K43" si="12">G43</f>
        <v>#REF!</v>
      </c>
      <c r="L43" s="113"/>
      <c r="M43" s="1635" t="e">
        <f>E43</f>
        <v>#REF!</v>
      </c>
      <c r="N43" s="1636"/>
      <c r="O43" s="1636"/>
      <c r="P43" s="1637"/>
      <c r="R43" s="347"/>
      <c r="S43" s="345"/>
      <c r="T43" s="345"/>
      <c r="U43" s="348"/>
      <c r="W43" s="347"/>
      <c r="X43" s="345"/>
      <c r="Y43" s="345"/>
      <c r="Z43" s="348"/>
      <c r="AB43" s="347"/>
      <c r="AC43" s="345"/>
      <c r="AD43" s="345"/>
      <c r="AE43" s="348"/>
      <c r="AF43" s="713"/>
      <c r="AG43" s="347"/>
      <c r="AH43" s="345"/>
      <c r="AI43" s="345"/>
      <c r="AJ43" s="348"/>
    </row>
    <row r="44" spans="2:50" ht="20.100000000000001" customHeight="1" x14ac:dyDescent="0.25">
      <c r="B44" s="1586"/>
      <c r="C44" s="1647"/>
      <c r="D44" s="1586"/>
      <c r="E44" s="1573"/>
      <c r="F44" s="1510"/>
      <c r="G44" s="1659"/>
      <c r="H44" s="1509"/>
      <c r="I44" s="1510"/>
      <c r="J44" s="1596"/>
      <c r="K44" s="1598"/>
      <c r="L44" s="113"/>
      <c r="M44" s="350"/>
      <c r="N44" s="345"/>
      <c r="O44" s="345"/>
      <c r="P44" s="348"/>
      <c r="R44" s="347"/>
      <c r="S44" s="345"/>
      <c r="T44" s="345"/>
      <c r="U44" s="348"/>
      <c r="W44" s="347"/>
      <c r="X44" s="345"/>
      <c r="Y44" s="345"/>
      <c r="Z44" s="348"/>
      <c r="AB44" s="347"/>
      <c r="AC44" s="345"/>
      <c r="AD44" s="345"/>
      <c r="AE44" s="348"/>
      <c r="AF44" s="713"/>
      <c r="AG44" s="347"/>
      <c r="AH44" s="345"/>
      <c r="AI44" s="345"/>
      <c r="AJ44" s="348"/>
    </row>
    <row r="45" spans="2:50" ht="20.100000000000001" customHeight="1" x14ac:dyDescent="0.25">
      <c r="B45" s="1586"/>
      <c r="C45" s="1647"/>
      <c r="D45" s="1586"/>
      <c r="E45" s="1573"/>
      <c r="F45" s="1510"/>
      <c r="G45" s="1659"/>
      <c r="H45" s="1509"/>
      <c r="I45" s="1510"/>
      <c r="J45" s="1596"/>
      <c r="K45" s="1598"/>
      <c r="L45" s="113"/>
      <c r="M45" s="1518" t="e">
        <f>ROUND(F43*M43,2)</f>
        <v>#REF!</v>
      </c>
      <c r="N45" s="1519"/>
      <c r="O45" s="1519"/>
      <c r="P45" s="1520"/>
      <c r="R45" s="347"/>
      <c r="S45" s="345"/>
      <c r="T45" s="345"/>
      <c r="U45" s="348"/>
      <c r="W45" s="347"/>
      <c r="X45" s="345"/>
      <c r="Y45" s="345"/>
      <c r="Z45" s="348"/>
      <c r="AB45" s="347"/>
      <c r="AC45" s="345"/>
      <c r="AD45" s="345"/>
      <c r="AE45" s="348"/>
      <c r="AF45" s="713"/>
      <c r="AG45" s="347"/>
      <c r="AH45" s="345"/>
      <c r="AI45" s="345"/>
      <c r="AJ45" s="348"/>
      <c r="AO45" s="114" t="e">
        <f>G43</f>
        <v>#REF!</v>
      </c>
      <c r="AP45" s="621" t="e">
        <f>SUM(M45:AE45)</f>
        <v>#REF!</v>
      </c>
      <c r="AQ45" s="621" t="e">
        <f>AO45-AP45</f>
        <v>#REF!</v>
      </c>
    </row>
    <row r="46" spans="2:50" ht="20.100000000000001" customHeight="1" x14ac:dyDescent="0.25">
      <c r="B46" s="1586" t="e">
        <f>#REF!</f>
        <v>#REF!</v>
      </c>
      <c r="C46" s="1647" t="e">
        <f>#REF!</f>
        <v>#REF!</v>
      </c>
      <c r="D46" s="1586" t="e">
        <f>#REF!</f>
        <v>#REF!</v>
      </c>
      <c r="E46" s="1573" t="e">
        <f>#REF!</f>
        <v>#REF!</v>
      </c>
      <c r="F46" s="1510" t="e">
        <f>#REF!</f>
        <v>#REF!</v>
      </c>
      <c r="G46" s="1659" t="e">
        <f t="shared" ref="G46" si="13">ROUND(E46*F46,2)</f>
        <v>#REF!</v>
      </c>
      <c r="H46" s="1509"/>
      <c r="I46" s="1510"/>
      <c r="J46" s="1596" t="e">
        <f t="shared" ref="J46" si="14">E46-H46+I46</f>
        <v>#REF!</v>
      </c>
      <c r="K46" s="1598" t="e">
        <f t="shared" ref="K46" si="15">G46</f>
        <v>#REF!</v>
      </c>
      <c r="L46" s="113"/>
      <c r="M46" s="1635" t="e">
        <f>E46</f>
        <v>#REF!</v>
      </c>
      <c r="N46" s="1636"/>
      <c r="O46" s="1636"/>
      <c r="P46" s="1637"/>
      <c r="R46" s="347"/>
      <c r="S46" s="345"/>
      <c r="T46" s="345"/>
      <c r="U46" s="348"/>
      <c r="W46" s="347"/>
      <c r="X46" s="345"/>
      <c r="Y46" s="345"/>
      <c r="Z46" s="348"/>
      <c r="AB46" s="347"/>
      <c r="AC46" s="345"/>
      <c r="AD46" s="345"/>
      <c r="AE46" s="348"/>
      <c r="AF46" s="713"/>
      <c r="AG46" s="347"/>
      <c r="AH46" s="345"/>
      <c r="AI46" s="345"/>
      <c r="AJ46" s="348"/>
    </row>
    <row r="47" spans="2:50" ht="20.100000000000001" customHeight="1" x14ac:dyDescent="0.25">
      <c r="B47" s="1586"/>
      <c r="C47" s="1647"/>
      <c r="D47" s="1586"/>
      <c r="E47" s="1573"/>
      <c r="F47" s="1510"/>
      <c r="G47" s="1659"/>
      <c r="H47" s="1509"/>
      <c r="I47" s="1510"/>
      <c r="J47" s="1596"/>
      <c r="K47" s="1598"/>
      <c r="L47" s="113"/>
      <c r="M47" s="347"/>
      <c r="N47" s="346"/>
      <c r="O47" s="345"/>
      <c r="P47" s="348"/>
      <c r="R47" s="347"/>
      <c r="S47" s="345"/>
      <c r="T47" s="345"/>
      <c r="U47" s="348"/>
      <c r="W47" s="347"/>
      <c r="X47" s="345"/>
      <c r="Y47" s="345"/>
      <c r="Z47" s="348"/>
      <c r="AB47" s="347"/>
      <c r="AC47" s="345"/>
      <c r="AD47" s="345"/>
      <c r="AE47" s="348"/>
      <c r="AF47" s="713"/>
      <c r="AG47" s="347"/>
      <c r="AH47" s="345"/>
      <c r="AI47" s="345"/>
      <c r="AJ47" s="348"/>
    </row>
    <row r="48" spans="2:50" ht="20.100000000000001" customHeight="1" x14ac:dyDescent="0.25">
      <c r="B48" s="1586"/>
      <c r="C48" s="1647"/>
      <c r="D48" s="1586"/>
      <c r="E48" s="1573"/>
      <c r="F48" s="1510"/>
      <c r="G48" s="1659"/>
      <c r="H48" s="1509"/>
      <c r="I48" s="1510"/>
      <c r="J48" s="1596"/>
      <c r="K48" s="1598"/>
      <c r="L48" s="113"/>
      <c r="M48" s="1518" t="e">
        <f>ROUND(F46*M46,2)</f>
        <v>#REF!</v>
      </c>
      <c r="N48" s="1519"/>
      <c r="O48" s="1519"/>
      <c r="P48" s="1520"/>
      <c r="R48" s="347"/>
      <c r="S48" s="345"/>
      <c r="T48" s="345"/>
      <c r="U48" s="348"/>
      <c r="W48" s="347"/>
      <c r="X48" s="345"/>
      <c r="Y48" s="345"/>
      <c r="Z48" s="348"/>
      <c r="AB48" s="347"/>
      <c r="AC48" s="345"/>
      <c r="AD48" s="345"/>
      <c r="AE48" s="348"/>
      <c r="AF48" s="713"/>
      <c r="AG48" s="347"/>
      <c r="AH48" s="345"/>
      <c r="AI48" s="345"/>
      <c r="AJ48" s="348"/>
      <c r="AO48" s="114" t="e">
        <f>G46</f>
        <v>#REF!</v>
      </c>
      <c r="AP48" s="621" t="e">
        <f>SUM(M48:AE48)</f>
        <v>#REF!</v>
      </c>
      <c r="AQ48" s="621" t="e">
        <f>AO48-AP48</f>
        <v>#REF!</v>
      </c>
    </row>
    <row r="49" spans="2:50" ht="20.100000000000001" customHeight="1" x14ac:dyDescent="0.25">
      <c r="B49" s="1586" t="e">
        <f>#REF!</f>
        <v>#REF!</v>
      </c>
      <c r="C49" s="1647" t="e">
        <f>#REF!</f>
        <v>#REF!</v>
      </c>
      <c r="D49" s="1586" t="e">
        <f>#REF!</f>
        <v>#REF!</v>
      </c>
      <c r="E49" s="1573" t="e">
        <f>#REF!</f>
        <v>#REF!</v>
      </c>
      <c r="F49" s="1510" t="e">
        <f>#REF!</f>
        <v>#REF!</v>
      </c>
      <c r="G49" s="1659" t="e">
        <f t="shared" ref="G49" si="16">ROUND(E49*F49,2)</f>
        <v>#REF!</v>
      </c>
      <c r="H49" s="1509"/>
      <c r="I49" s="1510"/>
      <c r="J49" s="1596" t="e">
        <f t="shared" ref="J49" si="17">E49-H49+I49</f>
        <v>#REF!</v>
      </c>
      <c r="K49" s="1598" t="e">
        <f t="shared" ref="K49" si="18">G49</f>
        <v>#REF!</v>
      </c>
      <c r="L49" s="113"/>
      <c r="M49" s="1635" t="e">
        <f>E49</f>
        <v>#REF!</v>
      </c>
      <c r="N49" s="1636"/>
      <c r="O49" s="1636"/>
      <c r="P49" s="1637"/>
      <c r="R49" s="347"/>
      <c r="S49" s="345"/>
      <c r="T49" s="345"/>
      <c r="U49" s="348"/>
      <c r="W49" s="347"/>
      <c r="X49" s="345"/>
      <c r="Y49" s="345"/>
      <c r="Z49" s="348"/>
      <c r="AB49" s="347"/>
      <c r="AC49" s="345"/>
      <c r="AD49" s="345"/>
      <c r="AE49" s="348"/>
      <c r="AF49" s="713"/>
      <c r="AG49" s="347"/>
      <c r="AH49" s="345"/>
      <c r="AI49" s="345"/>
      <c r="AJ49" s="348"/>
      <c r="AW49" s="125"/>
      <c r="AX49" s="114"/>
    </row>
    <row r="50" spans="2:50" ht="20.100000000000001" customHeight="1" x14ac:dyDescent="0.25">
      <c r="B50" s="1586"/>
      <c r="C50" s="1647"/>
      <c r="D50" s="1586"/>
      <c r="E50" s="1573"/>
      <c r="F50" s="1510"/>
      <c r="G50" s="1659"/>
      <c r="H50" s="1509"/>
      <c r="I50" s="1510"/>
      <c r="J50" s="1596"/>
      <c r="K50" s="1598"/>
      <c r="L50" s="113"/>
      <c r="M50" s="350"/>
      <c r="N50" s="345"/>
      <c r="O50" s="345"/>
      <c r="P50" s="348"/>
      <c r="R50" s="347"/>
      <c r="S50" s="345"/>
      <c r="T50" s="345"/>
      <c r="U50" s="348"/>
      <c r="W50" s="347"/>
      <c r="X50" s="345"/>
      <c r="Y50" s="345"/>
      <c r="Z50" s="348"/>
      <c r="AB50" s="347"/>
      <c r="AC50" s="345"/>
      <c r="AD50" s="345"/>
      <c r="AE50" s="348"/>
      <c r="AF50" s="713"/>
      <c r="AG50" s="347"/>
      <c r="AH50" s="345"/>
      <c r="AI50" s="345"/>
      <c r="AJ50" s="348"/>
      <c r="AW50" s="125"/>
      <c r="AX50" s="114"/>
    </row>
    <row r="51" spans="2:50" ht="20.100000000000001" customHeight="1" x14ac:dyDescent="0.25">
      <c r="B51" s="1586"/>
      <c r="C51" s="1647"/>
      <c r="D51" s="1586"/>
      <c r="E51" s="1573"/>
      <c r="F51" s="1510"/>
      <c r="G51" s="1659"/>
      <c r="H51" s="1509"/>
      <c r="I51" s="1510"/>
      <c r="J51" s="1596"/>
      <c r="K51" s="1598"/>
      <c r="L51" s="113"/>
      <c r="M51" s="1518" t="e">
        <f>ROUND(F49*M49,2)</f>
        <v>#REF!</v>
      </c>
      <c r="N51" s="1519"/>
      <c r="O51" s="1519"/>
      <c r="P51" s="1520"/>
      <c r="R51" s="347"/>
      <c r="S51" s="345"/>
      <c r="T51" s="345"/>
      <c r="U51" s="348"/>
      <c r="W51" s="347"/>
      <c r="X51" s="345"/>
      <c r="Y51" s="345"/>
      <c r="Z51" s="348"/>
      <c r="AB51" s="347"/>
      <c r="AC51" s="345"/>
      <c r="AD51" s="345"/>
      <c r="AE51" s="348"/>
      <c r="AF51" s="713"/>
      <c r="AG51" s="347"/>
      <c r="AH51" s="345"/>
      <c r="AI51" s="345"/>
      <c r="AJ51" s="348"/>
      <c r="AO51" s="114" t="e">
        <f>G49</f>
        <v>#REF!</v>
      </c>
      <c r="AP51" s="621" t="e">
        <f>SUM(M51:AE51)</f>
        <v>#REF!</v>
      </c>
      <c r="AQ51" s="621" t="e">
        <f>AO51-AP51</f>
        <v>#REF!</v>
      </c>
      <c r="AW51" s="125"/>
      <c r="AX51" s="114"/>
    </row>
    <row r="52" spans="2:50" ht="20.100000000000001" customHeight="1" x14ac:dyDescent="0.25">
      <c r="B52" s="1586" t="e">
        <f>#REF!</f>
        <v>#REF!</v>
      </c>
      <c r="C52" s="1647" t="e">
        <f>#REF!</f>
        <v>#REF!</v>
      </c>
      <c r="D52" s="1586" t="e">
        <f>#REF!</f>
        <v>#REF!</v>
      </c>
      <c r="E52" s="1573" t="e">
        <f>#REF!</f>
        <v>#REF!</v>
      </c>
      <c r="F52" s="1510" t="e">
        <f>#REF!</f>
        <v>#REF!</v>
      </c>
      <c r="G52" s="1659" t="e">
        <f t="shared" ref="G52" si="19">ROUND(E52*F52,2)</f>
        <v>#REF!</v>
      </c>
      <c r="H52" s="1509"/>
      <c r="I52" s="1510"/>
      <c r="J52" s="1596" t="e">
        <f t="shared" ref="J52" si="20">E52-H52+I52</f>
        <v>#REF!</v>
      </c>
      <c r="K52" s="1598" t="e">
        <f t="shared" ref="K52" si="21">G52</f>
        <v>#REF!</v>
      </c>
      <c r="L52" s="113"/>
      <c r="M52" s="1635" t="e">
        <f>E52</f>
        <v>#REF!</v>
      </c>
      <c r="N52" s="1636"/>
      <c r="O52" s="1636"/>
      <c r="P52" s="1637"/>
      <c r="R52" s="347"/>
      <c r="S52" s="345"/>
      <c r="T52" s="345"/>
      <c r="U52" s="348"/>
      <c r="W52" s="347"/>
      <c r="X52" s="345"/>
      <c r="Y52" s="345"/>
      <c r="Z52" s="348"/>
      <c r="AB52" s="347"/>
      <c r="AC52" s="345"/>
      <c r="AD52" s="345"/>
      <c r="AE52" s="348"/>
      <c r="AF52" s="713"/>
      <c r="AG52" s="347"/>
      <c r="AH52" s="345"/>
      <c r="AI52" s="345"/>
      <c r="AJ52" s="348"/>
    </row>
    <row r="53" spans="2:50" ht="20.100000000000001" customHeight="1" x14ac:dyDescent="0.25">
      <c r="B53" s="1586"/>
      <c r="C53" s="1647"/>
      <c r="D53" s="1586"/>
      <c r="E53" s="1573"/>
      <c r="F53" s="1510"/>
      <c r="G53" s="1659"/>
      <c r="H53" s="1509"/>
      <c r="I53" s="1510"/>
      <c r="J53" s="1596"/>
      <c r="K53" s="1598"/>
      <c r="L53" s="113"/>
      <c r="M53" s="347"/>
      <c r="N53" s="346"/>
      <c r="O53" s="345"/>
      <c r="P53" s="348"/>
      <c r="R53" s="347"/>
      <c r="S53" s="345"/>
      <c r="T53" s="345"/>
      <c r="U53" s="348"/>
      <c r="W53" s="347"/>
      <c r="X53" s="345"/>
      <c r="Y53" s="345"/>
      <c r="Z53" s="348"/>
      <c r="AB53" s="347"/>
      <c r="AC53" s="345"/>
      <c r="AD53" s="345"/>
      <c r="AE53" s="348"/>
      <c r="AF53" s="713"/>
      <c r="AG53" s="347"/>
      <c r="AH53" s="345"/>
      <c r="AI53" s="345"/>
      <c r="AJ53" s="348"/>
    </row>
    <row r="54" spans="2:50" ht="20.100000000000001" customHeight="1" x14ac:dyDescent="0.25">
      <c r="B54" s="1586"/>
      <c r="C54" s="1647"/>
      <c r="D54" s="1586"/>
      <c r="E54" s="1573"/>
      <c r="F54" s="1510"/>
      <c r="G54" s="1659"/>
      <c r="H54" s="1509"/>
      <c r="I54" s="1510"/>
      <c r="J54" s="1596"/>
      <c r="K54" s="1598"/>
      <c r="L54" s="113"/>
      <c r="M54" s="1518" t="e">
        <f>ROUND(F52*M52,2)</f>
        <v>#REF!</v>
      </c>
      <c r="N54" s="1519"/>
      <c r="O54" s="1519"/>
      <c r="P54" s="1520"/>
      <c r="R54" s="347"/>
      <c r="S54" s="345"/>
      <c r="T54" s="345"/>
      <c r="U54" s="348"/>
      <c r="W54" s="347"/>
      <c r="X54" s="345"/>
      <c r="Y54" s="345"/>
      <c r="Z54" s="348"/>
      <c r="AB54" s="347"/>
      <c r="AC54" s="345"/>
      <c r="AD54" s="345"/>
      <c r="AE54" s="348"/>
      <c r="AF54" s="713"/>
      <c r="AG54" s="347"/>
      <c r="AH54" s="345"/>
      <c r="AI54" s="345"/>
      <c r="AJ54" s="348"/>
      <c r="AO54" s="114" t="e">
        <f>G52</f>
        <v>#REF!</v>
      </c>
      <c r="AP54" s="621" t="e">
        <f>SUM(M54:AE54)</f>
        <v>#REF!</v>
      </c>
      <c r="AQ54" s="621" t="e">
        <f>AO54-AP54</f>
        <v>#REF!</v>
      </c>
    </row>
    <row r="55" spans="2:50" ht="20.100000000000001" customHeight="1" x14ac:dyDescent="0.25">
      <c r="B55" s="1586" t="e">
        <f>#REF!</f>
        <v>#REF!</v>
      </c>
      <c r="C55" s="1647" t="e">
        <f>#REF!</f>
        <v>#REF!</v>
      </c>
      <c r="D55" s="1586" t="e">
        <f>#REF!</f>
        <v>#REF!</v>
      </c>
      <c r="E55" s="1573" t="e">
        <f>#REF!</f>
        <v>#REF!</v>
      </c>
      <c r="F55" s="1510" t="e">
        <f>#REF!</f>
        <v>#REF!</v>
      </c>
      <c r="G55" s="1659" t="e">
        <f t="shared" ref="G55" si="22">ROUND(E55*F55,2)</f>
        <v>#REF!</v>
      </c>
      <c r="H55" s="1509"/>
      <c r="I55" s="1510"/>
      <c r="J55" s="1596" t="e">
        <f t="shared" ref="J55" si="23">E55-H55+I55</f>
        <v>#REF!</v>
      </c>
      <c r="K55" s="1598" t="e">
        <f t="shared" ref="K55" si="24">G55</f>
        <v>#REF!</v>
      </c>
      <c r="L55" s="113"/>
      <c r="M55" s="1635" t="e">
        <f>E55</f>
        <v>#REF!</v>
      </c>
      <c r="N55" s="1636"/>
      <c r="O55" s="1636"/>
      <c r="P55" s="1637"/>
      <c r="R55" s="347"/>
      <c r="S55" s="345"/>
      <c r="T55" s="345"/>
      <c r="U55" s="348"/>
      <c r="W55" s="347"/>
      <c r="X55" s="345"/>
      <c r="Y55" s="345"/>
      <c r="Z55" s="348"/>
      <c r="AB55" s="347"/>
      <c r="AC55" s="345"/>
      <c r="AD55" s="345"/>
      <c r="AE55" s="348"/>
      <c r="AF55" s="713"/>
      <c r="AG55" s="347"/>
      <c r="AH55" s="345"/>
      <c r="AI55" s="345"/>
      <c r="AJ55" s="348"/>
    </row>
    <row r="56" spans="2:50" ht="20.100000000000001" customHeight="1" x14ac:dyDescent="0.25">
      <c r="B56" s="1586"/>
      <c r="C56" s="1647"/>
      <c r="D56" s="1586"/>
      <c r="E56" s="1573"/>
      <c r="F56" s="1510"/>
      <c r="G56" s="1659"/>
      <c r="H56" s="1509"/>
      <c r="I56" s="1510"/>
      <c r="J56" s="1596"/>
      <c r="K56" s="1598"/>
      <c r="L56" s="113"/>
      <c r="M56" s="347"/>
      <c r="N56" s="346"/>
      <c r="O56" s="346"/>
      <c r="P56" s="348"/>
      <c r="R56" s="347"/>
      <c r="S56" s="345"/>
      <c r="T56" s="345"/>
      <c r="U56" s="348"/>
      <c r="W56" s="347"/>
      <c r="X56" s="345"/>
      <c r="Y56" s="345"/>
      <c r="Z56" s="348"/>
      <c r="AB56" s="347"/>
      <c r="AC56" s="345"/>
      <c r="AD56" s="345"/>
      <c r="AE56" s="348"/>
      <c r="AF56" s="713"/>
      <c r="AG56" s="347"/>
      <c r="AH56" s="345"/>
      <c r="AI56" s="345"/>
      <c r="AJ56" s="348"/>
    </row>
    <row r="57" spans="2:50" ht="20.100000000000001" customHeight="1" x14ac:dyDescent="0.25">
      <c r="B57" s="1586"/>
      <c r="C57" s="1647"/>
      <c r="D57" s="1586"/>
      <c r="E57" s="1573"/>
      <c r="F57" s="1510"/>
      <c r="G57" s="1659"/>
      <c r="H57" s="1509"/>
      <c r="I57" s="1510"/>
      <c r="J57" s="1596"/>
      <c r="K57" s="1598"/>
      <c r="L57" s="113"/>
      <c r="M57" s="1518" t="e">
        <f>ROUND(F55*M55,2)</f>
        <v>#REF!</v>
      </c>
      <c r="N57" s="1519"/>
      <c r="O57" s="1519"/>
      <c r="P57" s="1520"/>
      <c r="R57" s="347"/>
      <c r="S57" s="345"/>
      <c r="T57" s="345"/>
      <c r="U57" s="348"/>
      <c r="W57" s="347"/>
      <c r="X57" s="345"/>
      <c r="Y57" s="345"/>
      <c r="Z57" s="348"/>
      <c r="AB57" s="347"/>
      <c r="AC57" s="345"/>
      <c r="AD57" s="345"/>
      <c r="AE57" s="348"/>
      <c r="AF57" s="713"/>
      <c r="AG57" s="347"/>
      <c r="AH57" s="345"/>
      <c r="AI57" s="345"/>
      <c r="AJ57" s="348"/>
      <c r="AO57" s="114" t="e">
        <f>G55</f>
        <v>#REF!</v>
      </c>
      <c r="AP57" s="621" t="e">
        <f>SUM(M57:AE57)</f>
        <v>#REF!</v>
      </c>
      <c r="AQ57" s="621" t="e">
        <f>AO57-AP57</f>
        <v>#REF!</v>
      </c>
    </row>
    <row r="58" spans="2:50" ht="20.100000000000001" customHeight="1" x14ac:dyDescent="0.25">
      <c r="B58" s="1586" t="e">
        <f>#REF!</f>
        <v>#REF!</v>
      </c>
      <c r="C58" s="1647" t="e">
        <f>#REF!</f>
        <v>#REF!</v>
      </c>
      <c r="D58" s="1586" t="e">
        <f>#REF!</f>
        <v>#REF!</v>
      </c>
      <c r="E58" s="1573" t="e">
        <f>#REF!</f>
        <v>#REF!</v>
      </c>
      <c r="F58" s="1510" t="e">
        <f>#REF!</f>
        <v>#REF!</v>
      </c>
      <c r="G58" s="1659" t="e">
        <f t="shared" ref="G58" si="25">ROUND(E58*F58,2)</f>
        <v>#REF!</v>
      </c>
      <c r="H58" s="1509"/>
      <c r="I58" s="1510"/>
      <c r="J58" s="1596" t="e">
        <f t="shared" ref="J58" si="26">E58-H58+I58</f>
        <v>#REF!</v>
      </c>
      <c r="K58" s="1598" t="e">
        <f t="shared" ref="K58" si="27">G58</f>
        <v>#REF!</v>
      </c>
      <c r="L58" s="113"/>
      <c r="M58" s="1635" t="e">
        <f>E58</f>
        <v>#REF!</v>
      </c>
      <c r="N58" s="1636"/>
      <c r="O58" s="1636"/>
      <c r="P58" s="1637"/>
      <c r="R58" s="347"/>
      <c r="S58" s="345"/>
      <c r="T58" s="345"/>
      <c r="U58" s="348"/>
      <c r="W58" s="347"/>
      <c r="X58" s="345"/>
      <c r="Y58" s="345"/>
      <c r="Z58" s="348"/>
      <c r="AB58" s="347"/>
      <c r="AC58" s="345"/>
      <c r="AD58" s="345"/>
      <c r="AE58" s="348"/>
      <c r="AF58" s="713"/>
      <c r="AG58" s="347"/>
      <c r="AH58" s="345"/>
      <c r="AI58" s="345"/>
      <c r="AJ58" s="348"/>
    </row>
    <row r="59" spans="2:50" ht="20.100000000000001" customHeight="1" x14ac:dyDescent="0.25">
      <c r="B59" s="1586"/>
      <c r="C59" s="1647"/>
      <c r="D59" s="1586"/>
      <c r="E59" s="1573"/>
      <c r="F59" s="1510"/>
      <c r="G59" s="1659"/>
      <c r="H59" s="1509"/>
      <c r="I59" s="1510"/>
      <c r="J59" s="1596"/>
      <c r="K59" s="1598"/>
      <c r="L59" s="113"/>
      <c r="M59" s="347"/>
      <c r="N59" s="346"/>
      <c r="O59" s="345"/>
      <c r="P59" s="348"/>
      <c r="R59" s="347"/>
      <c r="S59" s="345"/>
      <c r="T59" s="345"/>
      <c r="U59" s="348"/>
      <c r="W59" s="347"/>
      <c r="X59" s="345"/>
      <c r="Y59" s="345"/>
      <c r="Z59" s="348"/>
      <c r="AB59" s="347"/>
      <c r="AC59" s="345"/>
      <c r="AD59" s="345"/>
      <c r="AE59" s="348"/>
      <c r="AF59" s="713"/>
      <c r="AG59" s="347"/>
      <c r="AH59" s="345"/>
      <c r="AI59" s="345"/>
      <c r="AJ59" s="348"/>
    </row>
    <row r="60" spans="2:50" ht="20.100000000000001" customHeight="1" x14ac:dyDescent="0.25">
      <c r="B60" s="1586"/>
      <c r="C60" s="1647"/>
      <c r="D60" s="1586"/>
      <c r="E60" s="1573"/>
      <c r="F60" s="1510"/>
      <c r="G60" s="1659"/>
      <c r="H60" s="1509"/>
      <c r="I60" s="1510"/>
      <c r="J60" s="1596"/>
      <c r="K60" s="1598"/>
      <c r="L60" s="113"/>
      <c r="M60" s="1518" t="e">
        <f>ROUND(F58*M58,2)</f>
        <v>#REF!</v>
      </c>
      <c r="N60" s="1519"/>
      <c r="O60" s="1519"/>
      <c r="P60" s="1520"/>
      <c r="R60" s="347"/>
      <c r="S60" s="345"/>
      <c r="T60" s="345"/>
      <c r="U60" s="348"/>
      <c r="W60" s="347"/>
      <c r="X60" s="345"/>
      <c r="Y60" s="345"/>
      <c r="Z60" s="348"/>
      <c r="AB60" s="347"/>
      <c r="AC60" s="345"/>
      <c r="AD60" s="345"/>
      <c r="AE60" s="348"/>
      <c r="AF60" s="713"/>
      <c r="AG60" s="347"/>
      <c r="AH60" s="345"/>
      <c r="AI60" s="345"/>
      <c r="AJ60" s="348"/>
      <c r="AO60" s="114" t="e">
        <f>G58</f>
        <v>#REF!</v>
      </c>
      <c r="AP60" s="621" t="e">
        <f>SUM(M60:AE60)</f>
        <v>#REF!</v>
      </c>
      <c r="AQ60" s="621" t="e">
        <f>AO60-AP60</f>
        <v>#REF!</v>
      </c>
    </row>
    <row r="61" spans="2:50" ht="20.100000000000001" customHeight="1" x14ac:dyDescent="0.25">
      <c r="B61" s="1586" t="e">
        <f>#REF!</f>
        <v>#REF!</v>
      </c>
      <c r="C61" s="1647" t="e">
        <f>#REF!</f>
        <v>#REF!</v>
      </c>
      <c r="D61" s="1586" t="e">
        <f>#REF!</f>
        <v>#REF!</v>
      </c>
      <c r="E61" s="1573" t="e">
        <f>#REF!</f>
        <v>#REF!</v>
      </c>
      <c r="F61" s="1510" t="e">
        <f>#REF!</f>
        <v>#REF!</v>
      </c>
      <c r="G61" s="1659" t="e">
        <f t="shared" ref="G61" si="28">ROUND(E61*F61,2)</f>
        <v>#REF!</v>
      </c>
      <c r="H61" s="1509"/>
      <c r="I61" s="1510"/>
      <c r="J61" s="1596" t="e">
        <f t="shared" ref="J61" si="29">E61-H61+I61</f>
        <v>#REF!</v>
      </c>
      <c r="K61" s="1598" t="e">
        <f t="shared" ref="K61" si="30">G61</f>
        <v>#REF!</v>
      </c>
      <c r="L61" s="113"/>
      <c r="M61" s="1635" t="e">
        <f>E61</f>
        <v>#REF!</v>
      </c>
      <c r="N61" s="1636"/>
      <c r="O61" s="1636"/>
      <c r="P61" s="1637"/>
      <c r="R61" s="347"/>
      <c r="S61" s="345"/>
      <c r="T61" s="345"/>
      <c r="U61" s="348"/>
      <c r="W61" s="347"/>
      <c r="X61" s="345"/>
      <c r="Y61" s="345"/>
      <c r="Z61" s="348"/>
      <c r="AB61" s="347"/>
      <c r="AC61" s="345"/>
      <c r="AD61" s="345"/>
      <c r="AE61" s="348"/>
      <c r="AF61" s="713"/>
      <c r="AG61" s="347"/>
      <c r="AH61" s="345"/>
      <c r="AI61" s="345"/>
      <c r="AJ61" s="348"/>
    </row>
    <row r="62" spans="2:50" ht="20.100000000000001" customHeight="1" x14ac:dyDescent="0.25">
      <c r="B62" s="1586"/>
      <c r="C62" s="1647"/>
      <c r="D62" s="1586"/>
      <c r="E62" s="1573"/>
      <c r="F62" s="1510"/>
      <c r="G62" s="1659"/>
      <c r="H62" s="1509"/>
      <c r="I62" s="1510"/>
      <c r="J62" s="1596"/>
      <c r="K62" s="1598"/>
      <c r="L62" s="113"/>
      <c r="M62" s="347"/>
      <c r="N62" s="346"/>
      <c r="O62" s="345"/>
      <c r="P62" s="348"/>
      <c r="R62" s="347"/>
      <c r="S62" s="345"/>
      <c r="T62" s="345"/>
      <c r="U62" s="348"/>
      <c r="W62" s="347"/>
      <c r="X62" s="345"/>
      <c r="Y62" s="345"/>
      <c r="Z62" s="348"/>
      <c r="AB62" s="347"/>
      <c r="AC62" s="345"/>
      <c r="AD62" s="345"/>
      <c r="AE62" s="348"/>
      <c r="AF62" s="713"/>
      <c r="AG62" s="347"/>
      <c r="AH62" s="345"/>
      <c r="AI62" s="345"/>
      <c r="AJ62" s="348"/>
    </row>
    <row r="63" spans="2:50" ht="20.100000000000001" customHeight="1" x14ac:dyDescent="0.25">
      <c r="B63" s="1586"/>
      <c r="C63" s="1647"/>
      <c r="D63" s="1586"/>
      <c r="E63" s="1573"/>
      <c r="F63" s="1510"/>
      <c r="G63" s="1659"/>
      <c r="H63" s="1509"/>
      <c r="I63" s="1510"/>
      <c r="J63" s="1596"/>
      <c r="K63" s="1598"/>
      <c r="L63" s="113"/>
      <c r="M63" s="1518" t="e">
        <f>ROUND(F61*M61,2)</f>
        <v>#REF!</v>
      </c>
      <c r="N63" s="1519"/>
      <c r="O63" s="1519"/>
      <c r="P63" s="1520"/>
      <c r="R63" s="347"/>
      <c r="S63" s="345"/>
      <c r="T63" s="345"/>
      <c r="U63" s="348"/>
      <c r="W63" s="347"/>
      <c r="X63" s="345"/>
      <c r="Y63" s="345"/>
      <c r="Z63" s="348"/>
      <c r="AB63" s="347"/>
      <c r="AC63" s="345"/>
      <c r="AD63" s="345"/>
      <c r="AE63" s="348"/>
      <c r="AF63" s="713"/>
      <c r="AG63" s="347"/>
      <c r="AH63" s="345"/>
      <c r="AI63" s="345"/>
      <c r="AJ63" s="348"/>
      <c r="AO63" s="114" t="e">
        <f>G61</f>
        <v>#REF!</v>
      </c>
      <c r="AP63" s="621" t="e">
        <f>SUM(M63:AE63)</f>
        <v>#REF!</v>
      </c>
      <c r="AQ63" s="621" t="e">
        <f>AO63-AP63</f>
        <v>#REF!</v>
      </c>
    </row>
    <row r="64" spans="2:50" ht="20.100000000000001" customHeight="1" x14ac:dyDescent="0.25">
      <c r="B64" s="1586" t="e">
        <f>#REF!</f>
        <v>#REF!</v>
      </c>
      <c r="C64" s="1647" t="e">
        <f>#REF!</f>
        <v>#REF!</v>
      </c>
      <c r="D64" s="1586" t="e">
        <f>#REF!</f>
        <v>#REF!</v>
      </c>
      <c r="E64" s="1573" t="e">
        <f>#REF!</f>
        <v>#REF!</v>
      </c>
      <c r="F64" s="1510" t="e">
        <f>#REF!</f>
        <v>#REF!</v>
      </c>
      <c r="G64" s="1659" t="e">
        <f t="shared" ref="G64" si="31">ROUND(E64*F64,2)</f>
        <v>#REF!</v>
      </c>
      <c r="H64" s="1509"/>
      <c r="I64" s="1510"/>
      <c r="J64" s="1596" t="e">
        <f t="shared" ref="J64" si="32">E64-H64+I64</f>
        <v>#REF!</v>
      </c>
      <c r="K64" s="1598" t="e">
        <f t="shared" ref="K64" si="33">G64</f>
        <v>#REF!</v>
      </c>
      <c r="L64" s="113"/>
      <c r="M64" s="1635" t="e">
        <f>E64</f>
        <v>#REF!</v>
      </c>
      <c r="N64" s="1636"/>
      <c r="O64" s="1636"/>
      <c r="P64" s="1637"/>
      <c r="R64" s="347"/>
      <c r="S64" s="345"/>
      <c r="T64" s="345"/>
      <c r="U64" s="348"/>
      <c r="W64" s="347"/>
      <c r="X64" s="345"/>
      <c r="Y64" s="345"/>
      <c r="Z64" s="348"/>
      <c r="AB64" s="347"/>
      <c r="AC64" s="345"/>
      <c r="AD64" s="345"/>
      <c r="AE64" s="348"/>
      <c r="AF64" s="713"/>
      <c r="AG64" s="347"/>
      <c r="AH64" s="345"/>
      <c r="AI64" s="345"/>
      <c r="AJ64" s="348"/>
    </row>
    <row r="65" spans="2:47" ht="20.100000000000001" customHeight="1" thickBot="1" x14ac:dyDescent="0.3">
      <c r="B65" s="1586"/>
      <c r="C65" s="1647"/>
      <c r="D65" s="1586"/>
      <c r="E65" s="1573"/>
      <c r="F65" s="1510"/>
      <c r="G65" s="1659"/>
      <c r="H65" s="1509"/>
      <c r="I65" s="1510"/>
      <c r="J65" s="1596"/>
      <c r="K65" s="1598"/>
      <c r="L65" s="113"/>
      <c r="M65" s="405"/>
      <c r="N65" s="406"/>
      <c r="O65" s="407"/>
      <c r="P65" s="408"/>
      <c r="R65" s="347"/>
      <c r="S65" s="345"/>
      <c r="T65" s="345"/>
      <c r="U65" s="348"/>
      <c r="W65" s="347"/>
      <c r="X65" s="345"/>
      <c r="Y65" s="345"/>
      <c r="Z65" s="348"/>
      <c r="AB65" s="347"/>
      <c r="AC65" s="345"/>
      <c r="AD65" s="345"/>
      <c r="AE65" s="348"/>
      <c r="AF65" s="713"/>
      <c r="AG65" s="347"/>
      <c r="AH65" s="345"/>
      <c r="AI65" s="345"/>
      <c r="AJ65" s="348"/>
    </row>
    <row r="66" spans="2:47" ht="20.100000000000001" customHeight="1" thickBot="1" x14ac:dyDescent="0.3">
      <c r="B66" s="1587"/>
      <c r="C66" s="1709"/>
      <c r="D66" s="1587"/>
      <c r="E66" s="1590"/>
      <c r="F66" s="1595"/>
      <c r="G66" s="1710"/>
      <c r="H66" s="1594"/>
      <c r="I66" s="1595"/>
      <c r="J66" s="1597"/>
      <c r="K66" s="1599"/>
      <c r="L66" s="113"/>
      <c r="M66" s="1651" t="e">
        <f>ROUND(F64*M64,2)</f>
        <v>#REF!</v>
      </c>
      <c r="N66" s="1652"/>
      <c r="O66" s="1652"/>
      <c r="P66" s="1653"/>
      <c r="R66" s="355"/>
      <c r="S66" s="356"/>
      <c r="T66" s="356"/>
      <c r="U66" s="351"/>
      <c r="W66" s="355"/>
      <c r="X66" s="356"/>
      <c r="Y66" s="356"/>
      <c r="Z66" s="351"/>
      <c r="AB66" s="355"/>
      <c r="AC66" s="356"/>
      <c r="AD66" s="356"/>
      <c r="AE66" s="351"/>
      <c r="AF66" s="713"/>
      <c r="AG66" s="355"/>
      <c r="AH66" s="356"/>
      <c r="AI66" s="356"/>
      <c r="AJ66" s="351"/>
      <c r="AO66" s="114" t="e">
        <f>G64</f>
        <v>#REF!</v>
      </c>
      <c r="AP66" s="621" t="e">
        <f>SUM(M66:AE66)</f>
        <v>#REF!</v>
      </c>
      <c r="AQ66" s="621" t="e">
        <f>ROUND(AO66-AP66,2)</f>
        <v>#REF!</v>
      </c>
    </row>
    <row r="67" spans="2:47" ht="24.95" customHeight="1" thickBot="1" x14ac:dyDescent="0.3">
      <c r="B67" s="402" t="e">
        <f>#REF!</f>
        <v>#REF!</v>
      </c>
      <c r="C67" s="403" t="e">
        <f>#REF!</f>
        <v>#REF!</v>
      </c>
      <c r="D67" s="332"/>
      <c r="E67" s="332"/>
      <c r="F67" s="333"/>
      <c r="G67" s="393"/>
      <c r="H67" s="1563"/>
      <c r="I67" s="1564"/>
      <c r="J67" s="1564"/>
      <c r="K67" s="1565"/>
      <c r="L67" s="551"/>
      <c r="M67" s="1613"/>
      <c r="N67" s="1614"/>
      <c r="O67" s="1614"/>
      <c r="P67" s="1615"/>
      <c r="Q67" s="552"/>
      <c r="R67" s="1613"/>
      <c r="S67" s="1614"/>
      <c r="T67" s="1614"/>
      <c r="U67" s="1615"/>
      <c r="V67" s="552"/>
      <c r="W67" s="1613"/>
      <c r="X67" s="1614"/>
      <c r="Y67" s="1614"/>
      <c r="Z67" s="1615"/>
      <c r="AB67" s="1613"/>
      <c r="AC67" s="1614"/>
      <c r="AD67" s="1614"/>
      <c r="AE67" s="1615"/>
      <c r="AF67" s="732"/>
      <c r="AG67" s="707"/>
      <c r="AH67" s="708"/>
      <c r="AI67" s="708"/>
      <c r="AJ67" s="709"/>
    </row>
    <row r="68" spans="2:47" ht="20.100000000000001" customHeight="1" x14ac:dyDescent="0.25">
      <c r="B68" s="1660" t="e">
        <f>#REF!</f>
        <v>#REF!</v>
      </c>
      <c r="C68" s="1576" t="e">
        <f>#REF!</f>
        <v>#REF!</v>
      </c>
      <c r="D68" s="1574" t="e">
        <f>#REF!</f>
        <v>#REF!</v>
      </c>
      <c r="E68" s="1572" t="e">
        <f>#REF!</f>
        <v>#REF!</v>
      </c>
      <c r="F68" s="1571" t="e">
        <f>#REF!</f>
        <v>#REF!</v>
      </c>
      <c r="G68" s="1675" t="e">
        <f t="shared" ref="G68:G113" si="34">ROUND(E68*F68,2)</f>
        <v>#REF!</v>
      </c>
      <c r="H68" s="1719">
        <v>28.81</v>
      </c>
      <c r="I68" s="1581"/>
      <c r="J68" s="1583" t="e">
        <f t="shared" ref="J68" si="35">E68-H68+I68</f>
        <v>#REF!</v>
      </c>
      <c r="K68" s="1606" t="e">
        <f>ROUND(F68*J68,2)</f>
        <v>#REF!</v>
      </c>
      <c r="L68" s="113"/>
      <c r="M68" s="1533">
        <v>119.97</v>
      </c>
      <c r="N68" s="1534"/>
      <c r="O68" s="1534"/>
      <c r="P68" s="1535"/>
      <c r="R68" s="1533">
        <v>419.89499999999998</v>
      </c>
      <c r="S68" s="1534"/>
      <c r="T68" s="1534"/>
      <c r="U68" s="1535"/>
      <c r="W68" s="1533"/>
      <c r="X68" s="1534"/>
      <c r="Y68" s="1534"/>
      <c r="Z68" s="1535"/>
      <c r="AB68" s="1533"/>
      <c r="AC68" s="1534"/>
      <c r="AD68" s="1534"/>
      <c r="AE68" s="1535"/>
      <c r="AF68" s="712"/>
      <c r="AG68" s="1533"/>
      <c r="AH68" s="1534"/>
      <c r="AI68" s="1534"/>
      <c r="AJ68" s="1535"/>
    </row>
    <row r="69" spans="2:47" ht="20.100000000000001" customHeight="1" x14ac:dyDescent="0.25">
      <c r="B69" s="1586"/>
      <c r="C69" s="1577"/>
      <c r="D69" s="1575"/>
      <c r="E69" s="1573"/>
      <c r="F69" s="1519"/>
      <c r="G69" s="1666"/>
      <c r="H69" s="1720"/>
      <c r="I69" s="1549"/>
      <c r="J69" s="1552"/>
      <c r="K69" s="1598"/>
      <c r="L69" s="113"/>
      <c r="M69" s="347"/>
      <c r="N69" s="345"/>
      <c r="O69" s="345"/>
      <c r="P69" s="349"/>
      <c r="R69" s="350"/>
      <c r="S69" s="345"/>
      <c r="T69" s="345"/>
      <c r="U69" s="348"/>
      <c r="W69" s="546"/>
      <c r="X69" s="345"/>
      <c r="Y69" s="345"/>
      <c r="Z69" s="348"/>
      <c r="AB69" s="546"/>
      <c r="AC69" s="345"/>
      <c r="AD69" s="345"/>
      <c r="AE69" s="348"/>
      <c r="AF69" s="713"/>
      <c r="AG69" s="546"/>
      <c r="AH69" s="345"/>
      <c r="AI69" s="345"/>
      <c r="AJ69" s="348"/>
    </row>
    <row r="70" spans="2:47" ht="20.100000000000001" customHeight="1" x14ac:dyDescent="0.25">
      <c r="B70" s="1586"/>
      <c r="C70" s="1577"/>
      <c r="D70" s="1575"/>
      <c r="E70" s="1573"/>
      <c r="F70" s="1519"/>
      <c r="G70" s="1674"/>
      <c r="H70" s="1721"/>
      <c r="I70" s="1582"/>
      <c r="J70" s="1566"/>
      <c r="K70" s="1598"/>
      <c r="L70" s="113"/>
      <c r="M70" s="1518" t="e">
        <f>ROUND(F68*M68,2)</f>
        <v>#REF!</v>
      </c>
      <c r="N70" s="1519"/>
      <c r="O70" s="1519"/>
      <c r="P70" s="1520"/>
      <c r="R70" s="1518" t="e">
        <f>ROUND(F68*R68,2)</f>
        <v>#REF!</v>
      </c>
      <c r="S70" s="1519"/>
      <c r="T70" s="1519"/>
      <c r="U70" s="1520"/>
      <c r="W70" s="1518"/>
      <c r="X70" s="1519"/>
      <c r="Y70" s="1519"/>
      <c r="Z70" s="1520"/>
      <c r="AB70" s="1518"/>
      <c r="AC70" s="1519"/>
      <c r="AD70" s="1519"/>
      <c r="AE70" s="1520"/>
      <c r="AF70" s="714"/>
      <c r="AG70" s="1518"/>
      <c r="AH70" s="1519"/>
      <c r="AI70" s="1519"/>
      <c r="AJ70" s="1520"/>
      <c r="AO70" s="638" t="e">
        <f>K68</f>
        <v>#REF!</v>
      </c>
      <c r="AP70" s="621" t="e">
        <f>SUM(M70:AE70)</f>
        <v>#REF!</v>
      </c>
      <c r="AQ70" s="621" t="e">
        <f>AO70-AP70</f>
        <v>#REF!</v>
      </c>
      <c r="AS70" s="621" t="e">
        <f>#REF!</f>
        <v>#REF!</v>
      </c>
      <c r="AT70" s="621" t="e">
        <f>AQ70-AS70</f>
        <v>#REF!</v>
      </c>
      <c r="AU70" s="69" t="e">
        <f>IF(AT70=0,"OK","ARREGLAR")</f>
        <v>#REF!</v>
      </c>
    </row>
    <row r="71" spans="2:47" ht="20.100000000000001" customHeight="1" x14ac:dyDescent="0.25">
      <c r="B71" s="1586" t="e">
        <f>#REF!</f>
        <v>#REF!</v>
      </c>
      <c r="C71" s="1577" t="e">
        <f>#REF!</f>
        <v>#REF!</v>
      </c>
      <c r="D71" s="1575" t="e">
        <f>#REF!</f>
        <v>#REF!</v>
      </c>
      <c r="E71" s="1573" t="e">
        <f>#REF!</f>
        <v>#REF!</v>
      </c>
      <c r="F71" s="1519" t="e">
        <f>#REF!</f>
        <v>#REF!</v>
      </c>
      <c r="G71" s="1673" t="e">
        <f t="shared" si="34"/>
        <v>#REF!</v>
      </c>
      <c r="H71" s="1722">
        <v>47.988199999999999</v>
      </c>
      <c r="I71" s="1510"/>
      <c r="J71" s="1596" t="e">
        <f t="shared" ref="J71" si="36">E71-H71+I71</f>
        <v>#REF!</v>
      </c>
      <c r="K71" s="1598" t="e">
        <f>ROUND(F71*J71,2)-0.04</f>
        <v>#REF!</v>
      </c>
      <c r="L71" s="113"/>
      <c r="M71" s="347"/>
      <c r="N71" s="345"/>
      <c r="O71" s="345"/>
      <c r="P71" s="348"/>
      <c r="R71" s="1527">
        <v>215.95</v>
      </c>
      <c r="S71" s="1528"/>
      <c r="T71" s="1528"/>
      <c r="U71" s="1529"/>
      <c r="W71" s="1527">
        <v>215.9425</v>
      </c>
      <c r="X71" s="1528"/>
      <c r="Y71" s="1528"/>
      <c r="Z71" s="1529"/>
      <c r="AB71" s="347"/>
      <c r="AC71" s="345"/>
      <c r="AD71" s="345"/>
      <c r="AE71" s="348"/>
      <c r="AF71" s="713"/>
      <c r="AG71" s="347"/>
      <c r="AH71" s="345"/>
      <c r="AI71" s="345"/>
      <c r="AJ71" s="348"/>
    </row>
    <row r="72" spans="2:47" ht="20.100000000000001" customHeight="1" x14ac:dyDescent="0.25">
      <c r="B72" s="1586"/>
      <c r="C72" s="1577"/>
      <c r="D72" s="1575"/>
      <c r="E72" s="1573"/>
      <c r="F72" s="1519"/>
      <c r="G72" s="1666"/>
      <c r="H72" s="1720"/>
      <c r="I72" s="1510"/>
      <c r="J72" s="1596"/>
      <c r="K72" s="1598"/>
      <c r="L72" s="113"/>
      <c r="M72" s="347"/>
      <c r="N72" s="345"/>
      <c r="O72" s="345"/>
      <c r="P72" s="348"/>
      <c r="R72" s="347"/>
      <c r="S72" s="345"/>
      <c r="T72" s="345"/>
      <c r="U72" s="349"/>
      <c r="W72" s="347"/>
      <c r="X72" s="345"/>
      <c r="Y72" s="345"/>
      <c r="Z72" s="349"/>
      <c r="AB72" s="347"/>
      <c r="AC72" s="345"/>
      <c r="AD72" s="345"/>
      <c r="AE72" s="348"/>
      <c r="AF72" s="713"/>
      <c r="AG72" s="347"/>
      <c r="AH72" s="345"/>
      <c r="AI72" s="345"/>
      <c r="AJ72" s="348"/>
    </row>
    <row r="73" spans="2:47" ht="20.100000000000001" customHeight="1" x14ac:dyDescent="0.25">
      <c r="B73" s="1586"/>
      <c r="C73" s="1577"/>
      <c r="D73" s="1575"/>
      <c r="E73" s="1573"/>
      <c r="F73" s="1519"/>
      <c r="G73" s="1674"/>
      <c r="H73" s="1721"/>
      <c r="I73" s="1510"/>
      <c r="J73" s="1596"/>
      <c r="K73" s="1598"/>
      <c r="L73" s="113"/>
      <c r="M73" s="347"/>
      <c r="N73" s="345"/>
      <c r="O73" s="345"/>
      <c r="P73" s="348"/>
      <c r="R73" s="1518" t="e">
        <f>ROUND(F71*R71,2)</f>
        <v>#REF!</v>
      </c>
      <c r="S73" s="1519"/>
      <c r="T73" s="1519"/>
      <c r="U73" s="1520"/>
      <c r="W73" s="1518" t="e">
        <f>ROUND(F71*W71,2)-0.05</f>
        <v>#REF!</v>
      </c>
      <c r="X73" s="1519"/>
      <c r="Y73" s="1519"/>
      <c r="Z73" s="1520"/>
      <c r="AB73" s="347"/>
      <c r="AC73" s="345"/>
      <c r="AD73" s="345"/>
      <c r="AE73" s="348"/>
      <c r="AF73" s="713"/>
      <c r="AG73" s="347"/>
      <c r="AH73" s="345"/>
      <c r="AI73" s="345"/>
      <c r="AJ73" s="348"/>
      <c r="AO73" s="638" t="e">
        <f>K71</f>
        <v>#REF!</v>
      </c>
      <c r="AP73" s="621" t="e">
        <f>SUM(M73:AE73)</f>
        <v>#REF!</v>
      </c>
      <c r="AQ73" s="639" t="e">
        <f>ROUND(AO73-AP73,2)</f>
        <v>#REF!</v>
      </c>
      <c r="AS73" s="621" t="e">
        <f>#REF!</f>
        <v>#REF!</v>
      </c>
      <c r="AT73" s="621" t="e">
        <f>AQ73-AS73</f>
        <v>#REF!</v>
      </c>
      <c r="AU73" s="69" t="e">
        <f>IF(AT73=0,"OK","ARREGLAR")</f>
        <v>#REF!</v>
      </c>
    </row>
    <row r="74" spans="2:47" ht="20.100000000000001" customHeight="1" x14ac:dyDescent="0.25">
      <c r="B74" s="1586" t="e">
        <f>#REF!</f>
        <v>#REF!</v>
      </c>
      <c r="C74" s="1577" t="e">
        <f>#REF!</f>
        <v>#REF!</v>
      </c>
      <c r="D74" s="1575" t="e">
        <f>#REF!</f>
        <v>#REF!</v>
      </c>
      <c r="E74" s="1573" t="e">
        <f>#REF!</f>
        <v>#REF!</v>
      </c>
      <c r="F74" s="1519" t="e">
        <f>#REF!</f>
        <v>#REF!</v>
      </c>
      <c r="G74" s="1673" t="e">
        <f t="shared" si="34"/>
        <v>#REF!</v>
      </c>
      <c r="H74" s="553">
        <v>145</v>
      </c>
      <c r="I74" s="541"/>
      <c r="J74" s="1596" t="e">
        <f t="shared" ref="J74" si="37">E74-H74+I74</f>
        <v>#REF!</v>
      </c>
      <c r="K74" s="687" t="e">
        <f>ROUND(F74*J74,0)</f>
        <v>#REF!</v>
      </c>
      <c r="L74" s="113"/>
      <c r="M74" s="347"/>
      <c r="N74" s="345"/>
      <c r="O74" s="345"/>
      <c r="P74" s="348"/>
      <c r="R74" s="347"/>
      <c r="S74" s="345"/>
      <c r="T74" s="345"/>
      <c r="U74" s="348"/>
      <c r="W74" s="347"/>
      <c r="X74" s="345"/>
      <c r="Y74" s="345"/>
      <c r="Z74" s="348"/>
      <c r="AB74" s="347"/>
      <c r="AC74" s="345"/>
      <c r="AD74" s="345"/>
      <c r="AE74" s="348"/>
      <c r="AF74" s="713"/>
      <c r="AG74" s="347"/>
      <c r="AH74" s="345"/>
      <c r="AI74" s="345"/>
      <c r="AJ74" s="348"/>
    </row>
    <row r="75" spans="2:47" ht="20.100000000000001" hidden="1" customHeight="1" x14ac:dyDescent="0.25">
      <c r="B75" s="1586"/>
      <c r="C75" s="1577"/>
      <c r="D75" s="1575"/>
      <c r="E75" s="1573"/>
      <c r="F75" s="1519"/>
      <c r="G75" s="1666"/>
      <c r="H75" s="553"/>
      <c r="I75" s="541"/>
      <c r="J75" s="1596"/>
      <c r="K75" s="687">
        <f t="shared" ref="K75:K112" si="38">ROUND(F75*J75,0)</f>
        <v>0</v>
      </c>
      <c r="L75" s="113"/>
      <c r="M75" s="347"/>
      <c r="N75" s="345"/>
      <c r="O75" s="345"/>
      <c r="P75" s="348"/>
      <c r="R75" s="350"/>
      <c r="S75" s="346"/>
      <c r="T75" s="345"/>
      <c r="U75" s="348"/>
      <c r="W75" s="350"/>
      <c r="X75" s="346"/>
      <c r="Y75" s="345"/>
      <c r="Z75" s="348"/>
      <c r="AB75" s="350"/>
      <c r="AC75" s="346"/>
      <c r="AD75" s="345"/>
      <c r="AE75" s="348"/>
      <c r="AF75" s="713"/>
      <c r="AG75" s="350"/>
      <c r="AH75" s="346"/>
      <c r="AI75" s="345"/>
      <c r="AJ75" s="348"/>
    </row>
    <row r="76" spans="2:47" ht="20.100000000000001" hidden="1" customHeight="1" x14ac:dyDescent="0.25">
      <c r="B76" s="1586"/>
      <c r="C76" s="1577"/>
      <c r="D76" s="1575"/>
      <c r="E76" s="1573"/>
      <c r="F76" s="1519"/>
      <c r="G76" s="1674"/>
      <c r="H76" s="553"/>
      <c r="I76" s="541"/>
      <c r="J76" s="1596"/>
      <c r="K76" s="687">
        <f t="shared" si="38"/>
        <v>0</v>
      </c>
      <c r="L76" s="113"/>
      <c r="M76" s="347"/>
      <c r="N76" s="345"/>
      <c r="O76" s="345"/>
      <c r="P76" s="348"/>
      <c r="R76" s="347"/>
      <c r="S76" s="345"/>
      <c r="T76" s="345"/>
      <c r="U76" s="348"/>
      <c r="W76" s="347"/>
      <c r="X76" s="345"/>
      <c r="Y76" s="345"/>
      <c r="Z76" s="348"/>
      <c r="AB76" s="347"/>
      <c r="AC76" s="345"/>
      <c r="AD76" s="345"/>
      <c r="AE76" s="348"/>
      <c r="AF76" s="713"/>
      <c r="AG76" s="347"/>
      <c r="AH76" s="345"/>
      <c r="AI76" s="345"/>
      <c r="AJ76" s="348"/>
    </row>
    <row r="77" spans="2:47" ht="20.100000000000001" customHeight="1" x14ac:dyDescent="0.25">
      <c r="B77" s="1586" t="e">
        <f>#REF!</f>
        <v>#REF!</v>
      </c>
      <c r="C77" s="1577" t="e">
        <f>#REF!</f>
        <v>#REF!</v>
      </c>
      <c r="D77" s="1575" t="e">
        <f>#REF!</f>
        <v>#REF!</v>
      </c>
      <c r="E77" s="1573" t="e">
        <f>#REF!</f>
        <v>#REF!</v>
      </c>
      <c r="F77" s="1519" t="e">
        <f>#REF!</f>
        <v>#REF!</v>
      </c>
      <c r="G77" s="1673" t="e">
        <f t="shared" si="34"/>
        <v>#REF!</v>
      </c>
      <c r="H77" s="553">
        <v>9.8000000000000007</v>
      </c>
      <c r="I77" s="541"/>
      <c r="J77" s="550" t="e">
        <f t="shared" ref="J77" si="39">E77-H77+I77</f>
        <v>#REF!</v>
      </c>
      <c r="K77" s="687" t="e">
        <f t="shared" si="38"/>
        <v>#REF!</v>
      </c>
      <c r="L77" s="113"/>
      <c r="M77" s="347"/>
      <c r="N77" s="345"/>
      <c r="O77" s="345"/>
      <c r="P77" s="348"/>
      <c r="R77" s="347"/>
      <c r="S77" s="345"/>
      <c r="T77" s="345"/>
      <c r="U77" s="348"/>
      <c r="W77" s="347"/>
      <c r="X77" s="345"/>
      <c r="Y77" s="345"/>
      <c r="Z77" s="348"/>
      <c r="AB77" s="347"/>
      <c r="AC77" s="345"/>
      <c r="AD77" s="345"/>
      <c r="AE77" s="348"/>
      <c r="AF77" s="713"/>
      <c r="AG77" s="347"/>
      <c r="AH77" s="345"/>
      <c r="AI77" s="345"/>
      <c r="AJ77" s="348"/>
    </row>
    <row r="78" spans="2:47" ht="20.100000000000001" hidden="1" customHeight="1" x14ac:dyDescent="0.25">
      <c r="B78" s="1586"/>
      <c r="C78" s="1577"/>
      <c r="D78" s="1575"/>
      <c r="E78" s="1573"/>
      <c r="F78" s="1519"/>
      <c r="G78" s="1666"/>
      <c r="H78" s="553"/>
      <c r="I78" s="541"/>
      <c r="J78" s="550"/>
      <c r="K78" s="687">
        <f t="shared" si="38"/>
        <v>0</v>
      </c>
      <c r="L78" s="113"/>
      <c r="M78" s="347"/>
      <c r="N78" s="345"/>
      <c r="O78" s="345"/>
      <c r="P78" s="348"/>
      <c r="R78" s="347"/>
      <c r="S78" s="346"/>
      <c r="T78" s="345"/>
      <c r="U78" s="348"/>
      <c r="W78" s="347"/>
      <c r="X78" s="346"/>
      <c r="Y78" s="345"/>
      <c r="Z78" s="348"/>
      <c r="AB78" s="347"/>
      <c r="AC78" s="346"/>
      <c r="AD78" s="345"/>
      <c r="AE78" s="348"/>
      <c r="AF78" s="713"/>
      <c r="AG78" s="347"/>
      <c r="AH78" s="346"/>
      <c r="AI78" s="345"/>
      <c r="AJ78" s="348"/>
    </row>
    <row r="79" spans="2:47" ht="20.100000000000001" hidden="1" customHeight="1" x14ac:dyDescent="0.25">
      <c r="B79" s="1586"/>
      <c r="C79" s="1577"/>
      <c r="D79" s="1575"/>
      <c r="E79" s="1573"/>
      <c r="F79" s="1519"/>
      <c r="G79" s="1674"/>
      <c r="H79" s="553"/>
      <c r="I79" s="541"/>
      <c r="J79" s="550"/>
      <c r="K79" s="687">
        <f t="shared" si="38"/>
        <v>0</v>
      </c>
      <c r="L79" s="113"/>
      <c r="M79" s="347"/>
      <c r="N79" s="345"/>
      <c r="O79" s="345"/>
      <c r="P79" s="348"/>
      <c r="R79" s="347"/>
      <c r="S79" s="345"/>
      <c r="T79" s="345"/>
      <c r="U79" s="348"/>
      <c r="W79" s="347"/>
      <c r="X79" s="345"/>
      <c r="Y79" s="345"/>
      <c r="Z79" s="348"/>
      <c r="AB79" s="347"/>
      <c r="AC79" s="345"/>
      <c r="AD79" s="345"/>
      <c r="AE79" s="348"/>
      <c r="AF79" s="713"/>
      <c r="AG79" s="347"/>
      <c r="AH79" s="345"/>
      <c r="AI79" s="345"/>
      <c r="AJ79" s="348"/>
    </row>
    <row r="80" spans="2:47" ht="20.100000000000001" customHeight="1" x14ac:dyDescent="0.25">
      <c r="B80" s="1586" t="e">
        <f>#REF!</f>
        <v>#REF!</v>
      </c>
      <c r="C80" s="1577" t="e">
        <f>#REF!</f>
        <v>#REF!</v>
      </c>
      <c r="D80" s="1575" t="e">
        <f>#REF!</f>
        <v>#REF!</v>
      </c>
      <c r="E80" s="1573" t="e">
        <f>#REF!</f>
        <v>#REF!</v>
      </c>
      <c r="F80" s="1519" t="e">
        <f>#REF!</f>
        <v>#REF!</v>
      </c>
      <c r="G80" s="1673" t="e">
        <f t="shared" si="34"/>
        <v>#REF!</v>
      </c>
      <c r="H80" s="553">
        <v>62</v>
      </c>
      <c r="I80" s="541"/>
      <c r="J80" s="550" t="e">
        <f t="shared" ref="J80" si="40">E80-H80+I80</f>
        <v>#REF!</v>
      </c>
      <c r="K80" s="687" t="e">
        <f t="shared" si="38"/>
        <v>#REF!</v>
      </c>
      <c r="L80" s="113"/>
      <c r="M80" s="347"/>
      <c r="N80" s="345"/>
      <c r="O80" s="345"/>
      <c r="P80" s="348"/>
      <c r="R80" s="347"/>
      <c r="S80" s="345"/>
      <c r="T80" s="345"/>
      <c r="U80" s="348"/>
      <c r="W80" s="347"/>
      <c r="X80" s="345"/>
      <c r="Y80" s="345"/>
      <c r="Z80" s="348"/>
      <c r="AB80" s="347"/>
      <c r="AC80" s="345"/>
      <c r="AD80" s="345"/>
      <c r="AE80" s="348"/>
      <c r="AF80" s="713"/>
      <c r="AG80" s="347"/>
      <c r="AH80" s="345"/>
      <c r="AI80" s="345"/>
      <c r="AJ80" s="348"/>
    </row>
    <row r="81" spans="2:42" ht="20.100000000000001" hidden="1" customHeight="1" x14ac:dyDescent="0.25">
      <c r="B81" s="1586"/>
      <c r="C81" s="1577"/>
      <c r="D81" s="1575"/>
      <c r="E81" s="1573"/>
      <c r="F81" s="1519"/>
      <c r="G81" s="1666"/>
      <c r="H81" s="553"/>
      <c r="I81" s="541"/>
      <c r="J81" s="550"/>
      <c r="K81" s="687">
        <f t="shared" si="38"/>
        <v>0</v>
      </c>
      <c r="L81" s="113"/>
      <c r="M81" s="347"/>
      <c r="N81" s="345"/>
      <c r="O81" s="345"/>
      <c r="P81" s="348"/>
      <c r="R81" s="350"/>
      <c r="S81" s="346"/>
      <c r="T81" s="345"/>
      <c r="U81" s="348"/>
      <c r="W81" s="350"/>
      <c r="X81" s="346"/>
      <c r="Y81" s="345"/>
      <c r="Z81" s="348"/>
      <c r="AB81" s="350"/>
      <c r="AC81" s="346"/>
      <c r="AD81" s="345"/>
      <c r="AE81" s="348"/>
      <c r="AF81" s="713"/>
      <c r="AG81" s="350"/>
      <c r="AH81" s="346"/>
      <c r="AI81" s="345"/>
      <c r="AJ81" s="348"/>
    </row>
    <row r="82" spans="2:42" ht="20.100000000000001" hidden="1" customHeight="1" x14ac:dyDescent="0.25">
      <c r="B82" s="1586"/>
      <c r="C82" s="1577"/>
      <c r="D82" s="1575"/>
      <c r="E82" s="1573"/>
      <c r="F82" s="1519"/>
      <c r="G82" s="1674"/>
      <c r="H82" s="553"/>
      <c r="I82" s="541"/>
      <c r="J82" s="550"/>
      <c r="K82" s="687">
        <f t="shared" si="38"/>
        <v>0</v>
      </c>
      <c r="L82" s="113"/>
      <c r="M82" s="347"/>
      <c r="N82" s="345"/>
      <c r="O82" s="345"/>
      <c r="P82" s="348"/>
      <c r="R82" s="347"/>
      <c r="S82" s="345"/>
      <c r="T82" s="345"/>
      <c r="U82" s="348"/>
      <c r="W82" s="347"/>
      <c r="X82" s="345"/>
      <c r="Y82" s="345"/>
      <c r="Z82" s="348"/>
      <c r="AB82" s="347"/>
      <c r="AC82" s="345"/>
      <c r="AD82" s="345"/>
      <c r="AE82" s="348"/>
      <c r="AF82" s="713"/>
      <c r="AG82" s="347"/>
      <c r="AH82" s="345"/>
      <c r="AI82" s="345"/>
      <c r="AJ82" s="348"/>
    </row>
    <row r="83" spans="2:42" ht="20.100000000000001" customHeight="1" x14ac:dyDescent="0.25">
      <c r="B83" s="1586" t="e">
        <f>#REF!</f>
        <v>#REF!</v>
      </c>
      <c r="C83" s="1577" t="e">
        <f>#REF!</f>
        <v>#REF!</v>
      </c>
      <c r="D83" s="1575" t="e">
        <f>#REF!</f>
        <v>#REF!</v>
      </c>
      <c r="E83" s="1573" t="e">
        <f>#REF!</f>
        <v>#REF!</v>
      </c>
      <c r="F83" s="1519" t="e">
        <f>#REF!</f>
        <v>#REF!</v>
      </c>
      <c r="G83" s="1673" t="e">
        <f t="shared" si="34"/>
        <v>#REF!</v>
      </c>
      <c r="H83" s="554">
        <v>24.3</v>
      </c>
      <c r="I83" s="541"/>
      <c r="J83" s="550" t="e">
        <f t="shared" ref="J83" si="41">E83-H83+I83</f>
        <v>#REF!</v>
      </c>
      <c r="K83" s="687" t="e">
        <f t="shared" si="38"/>
        <v>#REF!</v>
      </c>
      <c r="L83" s="113"/>
      <c r="M83" s="347"/>
      <c r="N83" s="345"/>
      <c r="O83" s="345"/>
      <c r="P83" s="348"/>
      <c r="R83" s="347"/>
      <c r="S83" s="345"/>
      <c r="T83" s="345"/>
      <c r="U83" s="348"/>
      <c r="W83" s="347"/>
      <c r="X83" s="345"/>
      <c r="Y83" s="345"/>
      <c r="Z83" s="348"/>
      <c r="AB83" s="347"/>
      <c r="AC83" s="345"/>
      <c r="AD83" s="345"/>
      <c r="AE83" s="348"/>
      <c r="AF83" s="713"/>
      <c r="AG83" s="347"/>
      <c r="AH83" s="345"/>
      <c r="AI83" s="345"/>
      <c r="AJ83" s="348"/>
    </row>
    <row r="84" spans="2:42" ht="20.100000000000001" hidden="1" customHeight="1" x14ac:dyDescent="0.25">
      <c r="B84" s="1586"/>
      <c r="C84" s="1577"/>
      <c r="D84" s="1575"/>
      <c r="E84" s="1573"/>
      <c r="F84" s="1519"/>
      <c r="G84" s="1666"/>
      <c r="H84" s="549"/>
      <c r="I84" s="541"/>
      <c r="J84" s="550"/>
      <c r="K84" s="687">
        <f t="shared" si="38"/>
        <v>0</v>
      </c>
      <c r="L84" s="113"/>
      <c r="M84" s="347"/>
      <c r="N84" s="345"/>
      <c r="O84" s="345"/>
      <c r="P84" s="348"/>
      <c r="R84" s="350"/>
      <c r="S84" s="346"/>
      <c r="T84" s="345"/>
      <c r="U84" s="348"/>
      <c r="W84" s="350"/>
      <c r="X84" s="346"/>
      <c r="Y84" s="345"/>
      <c r="Z84" s="348"/>
      <c r="AB84" s="350"/>
      <c r="AC84" s="346"/>
      <c r="AD84" s="345"/>
      <c r="AE84" s="348"/>
      <c r="AF84" s="713"/>
      <c r="AG84" s="350"/>
      <c r="AH84" s="346"/>
      <c r="AI84" s="345"/>
      <c r="AJ84" s="348"/>
    </row>
    <row r="85" spans="2:42" ht="20.100000000000001" hidden="1" customHeight="1" x14ac:dyDescent="0.25">
      <c r="B85" s="1586"/>
      <c r="C85" s="1577"/>
      <c r="D85" s="1575"/>
      <c r="E85" s="1573"/>
      <c r="F85" s="1519"/>
      <c r="G85" s="1674"/>
      <c r="H85" s="549"/>
      <c r="I85" s="541"/>
      <c r="J85" s="550"/>
      <c r="K85" s="687">
        <f t="shared" si="38"/>
        <v>0</v>
      </c>
      <c r="L85" s="113"/>
      <c r="M85" s="347"/>
      <c r="N85" s="345"/>
      <c r="O85" s="345"/>
      <c r="P85" s="348"/>
      <c r="R85" s="347"/>
      <c r="S85" s="345"/>
      <c r="T85" s="345"/>
      <c r="U85" s="348"/>
      <c r="W85" s="347"/>
      <c r="X85" s="345"/>
      <c r="Y85" s="345"/>
      <c r="Z85" s="348"/>
      <c r="AB85" s="347"/>
      <c r="AC85" s="345"/>
      <c r="AD85" s="345"/>
      <c r="AE85" s="348"/>
      <c r="AF85" s="713"/>
      <c r="AG85" s="347"/>
      <c r="AH85" s="345"/>
      <c r="AI85" s="345"/>
      <c r="AJ85" s="348"/>
    </row>
    <row r="86" spans="2:42" ht="20.100000000000001" customHeight="1" x14ac:dyDescent="0.25">
      <c r="B86" s="1586" t="e">
        <f>#REF!</f>
        <v>#REF!</v>
      </c>
      <c r="C86" s="1577" t="e">
        <f>#REF!</f>
        <v>#REF!</v>
      </c>
      <c r="D86" s="1575" t="e">
        <f>#REF!</f>
        <v>#REF!</v>
      </c>
      <c r="E86" s="1573" t="e">
        <f>#REF!</f>
        <v>#REF!</v>
      </c>
      <c r="F86" s="1519" t="e">
        <f>#REF!</f>
        <v>#REF!</v>
      </c>
      <c r="G86" s="1673" t="e">
        <f t="shared" si="34"/>
        <v>#REF!</v>
      </c>
      <c r="H86" s="553">
        <v>3</v>
      </c>
      <c r="I86" s="541"/>
      <c r="J86" s="550" t="e">
        <f t="shared" ref="J86" si="42">E86-H86+I86</f>
        <v>#REF!</v>
      </c>
      <c r="K86" s="687" t="e">
        <f t="shared" si="38"/>
        <v>#REF!</v>
      </c>
      <c r="L86" s="113"/>
      <c r="M86" s="347"/>
      <c r="N86" s="345"/>
      <c r="O86" s="345"/>
      <c r="P86" s="348"/>
      <c r="R86" s="347"/>
      <c r="S86" s="345"/>
      <c r="T86" s="345"/>
      <c r="U86" s="348"/>
      <c r="W86" s="347"/>
      <c r="X86" s="345"/>
      <c r="Y86" s="345"/>
      <c r="Z86" s="348"/>
      <c r="AB86" s="347"/>
      <c r="AC86" s="345"/>
      <c r="AD86" s="345"/>
      <c r="AE86" s="348"/>
      <c r="AF86" s="713"/>
      <c r="AG86" s="347"/>
      <c r="AH86" s="345"/>
      <c r="AI86" s="345"/>
      <c r="AJ86" s="348"/>
    </row>
    <row r="87" spans="2:42" ht="20.100000000000001" hidden="1" customHeight="1" x14ac:dyDescent="0.25">
      <c r="B87" s="1586"/>
      <c r="C87" s="1577"/>
      <c r="D87" s="1575"/>
      <c r="E87" s="1573"/>
      <c r="F87" s="1519"/>
      <c r="G87" s="1666"/>
      <c r="H87" s="553"/>
      <c r="I87" s="541"/>
      <c r="J87" s="550"/>
      <c r="K87" s="687">
        <f t="shared" si="38"/>
        <v>0</v>
      </c>
      <c r="L87" s="113"/>
      <c r="M87" s="347"/>
      <c r="N87" s="345"/>
      <c r="O87" s="345"/>
      <c r="P87" s="348"/>
      <c r="R87" s="350"/>
      <c r="S87" s="346"/>
      <c r="T87" s="345"/>
      <c r="U87" s="348"/>
      <c r="W87" s="350"/>
      <c r="X87" s="346"/>
      <c r="Y87" s="345"/>
      <c r="Z87" s="348"/>
      <c r="AB87" s="350"/>
      <c r="AC87" s="346"/>
      <c r="AD87" s="345"/>
      <c r="AE87" s="348"/>
      <c r="AF87" s="713"/>
      <c r="AG87" s="350"/>
      <c r="AH87" s="346"/>
      <c r="AI87" s="345"/>
      <c r="AJ87" s="348"/>
    </row>
    <row r="88" spans="2:42" ht="20.100000000000001" hidden="1" customHeight="1" x14ac:dyDescent="0.25">
      <c r="B88" s="1586"/>
      <c r="C88" s="1577"/>
      <c r="D88" s="1575"/>
      <c r="E88" s="1573"/>
      <c r="F88" s="1519"/>
      <c r="G88" s="1674"/>
      <c r="H88" s="553"/>
      <c r="I88" s="541"/>
      <c r="J88" s="550"/>
      <c r="K88" s="687">
        <f t="shared" si="38"/>
        <v>0</v>
      </c>
      <c r="L88" s="113"/>
      <c r="M88" s="347"/>
      <c r="N88" s="345"/>
      <c r="O88" s="345"/>
      <c r="P88" s="348"/>
      <c r="R88" s="347"/>
      <c r="S88" s="345"/>
      <c r="T88" s="345"/>
      <c r="U88" s="348"/>
      <c r="W88" s="347"/>
      <c r="X88" s="345"/>
      <c r="Y88" s="345"/>
      <c r="Z88" s="348"/>
      <c r="AB88" s="347"/>
      <c r="AC88" s="345"/>
      <c r="AD88" s="345"/>
      <c r="AE88" s="348"/>
      <c r="AF88" s="713"/>
      <c r="AG88" s="347"/>
      <c r="AH88" s="345"/>
      <c r="AI88" s="345"/>
      <c r="AJ88" s="348"/>
    </row>
    <row r="89" spans="2:42" ht="20.100000000000001" customHeight="1" x14ac:dyDescent="0.25">
      <c r="B89" s="1586" t="e">
        <f>#REF!</f>
        <v>#REF!</v>
      </c>
      <c r="C89" s="1577" t="e">
        <f>#REF!</f>
        <v>#REF!</v>
      </c>
      <c r="D89" s="1575" t="e">
        <f>#REF!</f>
        <v>#REF!</v>
      </c>
      <c r="E89" s="1573" t="e">
        <f>#REF!</f>
        <v>#REF!</v>
      </c>
      <c r="F89" s="1519" t="e">
        <f>#REF!</f>
        <v>#REF!</v>
      </c>
      <c r="G89" s="1673" t="e">
        <f t="shared" si="34"/>
        <v>#REF!</v>
      </c>
      <c r="H89" s="553">
        <v>2</v>
      </c>
      <c r="I89" s="541"/>
      <c r="J89" s="550" t="e">
        <f t="shared" ref="J89" si="43">E89-H89+I89</f>
        <v>#REF!</v>
      </c>
      <c r="K89" s="687" t="e">
        <f t="shared" si="38"/>
        <v>#REF!</v>
      </c>
      <c r="L89" s="113"/>
      <c r="M89" s="347"/>
      <c r="N89" s="345"/>
      <c r="O89" s="345"/>
      <c r="P89" s="348"/>
      <c r="R89" s="347"/>
      <c r="S89" s="345"/>
      <c r="T89" s="345"/>
      <c r="U89" s="348"/>
      <c r="W89" s="347"/>
      <c r="X89" s="345"/>
      <c r="Y89" s="345"/>
      <c r="Z89" s="348"/>
      <c r="AB89" s="347"/>
      <c r="AC89" s="345"/>
      <c r="AD89" s="345"/>
      <c r="AE89" s="348"/>
      <c r="AF89" s="713"/>
      <c r="AG89" s="347"/>
      <c r="AH89" s="345"/>
      <c r="AI89" s="345"/>
      <c r="AJ89" s="348"/>
      <c r="AP89" s="621">
        <v>317147.01</v>
      </c>
    </row>
    <row r="90" spans="2:42" ht="20.100000000000001" hidden="1" customHeight="1" x14ac:dyDescent="0.25">
      <c r="B90" s="1586"/>
      <c r="C90" s="1577"/>
      <c r="D90" s="1575"/>
      <c r="E90" s="1573"/>
      <c r="F90" s="1519"/>
      <c r="G90" s="1666"/>
      <c r="H90" s="553"/>
      <c r="I90" s="541"/>
      <c r="J90" s="550"/>
      <c r="K90" s="687">
        <f t="shared" si="38"/>
        <v>0</v>
      </c>
      <c r="L90" s="113"/>
      <c r="M90" s="347"/>
      <c r="N90" s="345"/>
      <c r="O90" s="345"/>
      <c r="P90" s="348"/>
      <c r="R90" s="350"/>
      <c r="S90" s="346"/>
      <c r="T90" s="345"/>
      <c r="U90" s="348"/>
      <c r="W90" s="350"/>
      <c r="X90" s="346"/>
      <c r="Y90" s="345"/>
      <c r="Z90" s="348"/>
      <c r="AB90" s="350"/>
      <c r="AC90" s="346"/>
      <c r="AD90" s="345"/>
      <c r="AE90" s="348"/>
      <c r="AF90" s="713"/>
      <c r="AG90" s="350"/>
      <c r="AH90" s="346"/>
      <c r="AI90" s="345"/>
      <c r="AJ90" s="348"/>
    </row>
    <row r="91" spans="2:42" ht="20.100000000000001" hidden="1" customHeight="1" x14ac:dyDescent="0.25">
      <c r="B91" s="1586"/>
      <c r="C91" s="1577"/>
      <c r="D91" s="1575"/>
      <c r="E91" s="1573"/>
      <c r="F91" s="1519"/>
      <c r="G91" s="1674"/>
      <c r="H91" s="553"/>
      <c r="I91" s="541"/>
      <c r="J91" s="550"/>
      <c r="K91" s="687">
        <f t="shared" si="38"/>
        <v>0</v>
      </c>
      <c r="L91" s="113"/>
      <c r="M91" s="347"/>
      <c r="N91" s="345"/>
      <c r="O91" s="345"/>
      <c r="P91" s="348"/>
      <c r="R91" s="347"/>
      <c r="S91" s="345"/>
      <c r="T91" s="345"/>
      <c r="U91" s="348"/>
      <c r="W91" s="347"/>
      <c r="X91" s="345"/>
      <c r="Y91" s="345"/>
      <c r="Z91" s="348"/>
      <c r="AB91" s="347"/>
      <c r="AC91" s="345"/>
      <c r="AD91" s="345"/>
      <c r="AE91" s="348"/>
      <c r="AF91" s="713"/>
      <c r="AG91" s="347"/>
      <c r="AH91" s="345"/>
      <c r="AI91" s="345"/>
      <c r="AJ91" s="348"/>
    </row>
    <row r="92" spans="2:42" ht="20.100000000000001" customHeight="1" x14ac:dyDescent="0.25">
      <c r="B92" s="1586" t="e">
        <f>#REF!</f>
        <v>#REF!</v>
      </c>
      <c r="C92" s="1577" t="e">
        <f>#REF!</f>
        <v>#REF!</v>
      </c>
      <c r="D92" s="1575" t="e">
        <f>#REF!</f>
        <v>#REF!</v>
      </c>
      <c r="E92" s="1573" t="e">
        <f>#REF!</f>
        <v>#REF!</v>
      </c>
      <c r="F92" s="1519" t="e">
        <f>#REF!</f>
        <v>#REF!</v>
      </c>
      <c r="G92" s="1673" t="e">
        <f t="shared" si="34"/>
        <v>#REF!</v>
      </c>
      <c r="H92" s="553">
        <v>2</v>
      </c>
      <c r="I92" s="541"/>
      <c r="J92" s="550" t="e">
        <f t="shared" ref="J92" si="44">E92-H92+I92</f>
        <v>#REF!</v>
      </c>
      <c r="K92" s="687" t="e">
        <f t="shared" si="38"/>
        <v>#REF!</v>
      </c>
      <c r="L92" s="113"/>
      <c r="M92" s="347"/>
      <c r="N92" s="345"/>
      <c r="O92" s="345"/>
      <c r="P92" s="348"/>
      <c r="R92" s="347"/>
      <c r="S92" s="345"/>
      <c r="T92" s="345"/>
      <c r="U92" s="348"/>
      <c r="W92" s="347"/>
      <c r="X92" s="345"/>
      <c r="Y92" s="345"/>
      <c r="Z92" s="348"/>
      <c r="AB92" s="347"/>
      <c r="AC92" s="345"/>
      <c r="AD92" s="345"/>
      <c r="AE92" s="348"/>
      <c r="AF92" s="713"/>
      <c r="AG92" s="347"/>
      <c r="AH92" s="345"/>
      <c r="AI92" s="345"/>
      <c r="AJ92" s="348"/>
    </row>
    <row r="93" spans="2:42" ht="20.100000000000001" hidden="1" customHeight="1" x14ac:dyDescent="0.25">
      <c r="B93" s="1586"/>
      <c r="C93" s="1577"/>
      <c r="D93" s="1575"/>
      <c r="E93" s="1573"/>
      <c r="F93" s="1519"/>
      <c r="G93" s="1666"/>
      <c r="H93" s="553"/>
      <c r="I93" s="541"/>
      <c r="J93" s="550"/>
      <c r="K93" s="687">
        <f t="shared" si="38"/>
        <v>0</v>
      </c>
      <c r="L93" s="113"/>
      <c r="M93" s="347"/>
      <c r="N93" s="345"/>
      <c r="O93" s="345"/>
      <c r="P93" s="348"/>
      <c r="R93" s="350"/>
      <c r="S93" s="346"/>
      <c r="T93" s="345"/>
      <c r="U93" s="348"/>
      <c r="W93" s="350"/>
      <c r="X93" s="346"/>
      <c r="Y93" s="345"/>
      <c r="Z93" s="348"/>
      <c r="AB93" s="350"/>
      <c r="AC93" s="346"/>
      <c r="AD93" s="345"/>
      <c r="AE93" s="348"/>
      <c r="AF93" s="713"/>
      <c r="AG93" s="350"/>
      <c r="AH93" s="346"/>
      <c r="AI93" s="345"/>
      <c r="AJ93" s="348"/>
    </row>
    <row r="94" spans="2:42" ht="20.100000000000001" hidden="1" customHeight="1" x14ac:dyDescent="0.25">
      <c r="B94" s="1586"/>
      <c r="C94" s="1577"/>
      <c r="D94" s="1575"/>
      <c r="E94" s="1573"/>
      <c r="F94" s="1519"/>
      <c r="G94" s="1674"/>
      <c r="H94" s="553"/>
      <c r="I94" s="541"/>
      <c r="J94" s="550"/>
      <c r="K94" s="687">
        <f t="shared" si="38"/>
        <v>0</v>
      </c>
      <c r="L94" s="113"/>
      <c r="M94" s="347"/>
      <c r="N94" s="345"/>
      <c r="O94" s="345"/>
      <c r="P94" s="348"/>
      <c r="R94" s="347"/>
      <c r="S94" s="345"/>
      <c r="T94" s="345"/>
      <c r="U94" s="348"/>
      <c r="W94" s="347"/>
      <c r="X94" s="345"/>
      <c r="Y94" s="345"/>
      <c r="Z94" s="348"/>
      <c r="AB94" s="347"/>
      <c r="AC94" s="345"/>
      <c r="AD94" s="345"/>
      <c r="AE94" s="348"/>
      <c r="AF94" s="713"/>
      <c r="AG94" s="347"/>
      <c r="AH94" s="345"/>
      <c r="AI94" s="345"/>
      <c r="AJ94" s="348"/>
    </row>
    <row r="95" spans="2:42" ht="20.100000000000001" customHeight="1" x14ac:dyDescent="0.25">
      <c r="B95" s="1586" t="e">
        <f>#REF!</f>
        <v>#REF!</v>
      </c>
      <c r="C95" s="1577" t="e">
        <f>#REF!</f>
        <v>#REF!</v>
      </c>
      <c r="D95" s="1575" t="e">
        <f>#REF!</f>
        <v>#REF!</v>
      </c>
      <c r="E95" s="1573" t="e">
        <f>#REF!</f>
        <v>#REF!</v>
      </c>
      <c r="F95" s="1519" t="e">
        <f>#REF!</f>
        <v>#REF!</v>
      </c>
      <c r="G95" s="1673" t="e">
        <f t="shared" si="34"/>
        <v>#REF!</v>
      </c>
      <c r="H95" s="553">
        <v>402</v>
      </c>
      <c r="I95" s="541"/>
      <c r="J95" s="550" t="e">
        <f t="shared" ref="J95" si="45">E95-H95+I95</f>
        <v>#REF!</v>
      </c>
      <c r="K95" s="687" t="e">
        <f t="shared" si="38"/>
        <v>#REF!</v>
      </c>
      <c r="L95" s="113"/>
      <c r="M95" s="347"/>
      <c r="N95" s="345"/>
      <c r="O95" s="345"/>
      <c r="P95" s="348"/>
      <c r="R95" s="347"/>
      <c r="S95" s="345"/>
      <c r="T95" s="345"/>
      <c r="U95" s="348"/>
      <c r="W95" s="347"/>
      <c r="X95" s="345"/>
      <c r="Y95" s="345"/>
      <c r="Z95" s="348"/>
      <c r="AB95" s="347"/>
      <c r="AC95" s="345"/>
      <c r="AD95" s="345"/>
      <c r="AE95" s="348"/>
      <c r="AF95" s="713"/>
      <c r="AG95" s="347"/>
      <c r="AH95" s="345"/>
      <c r="AI95" s="345"/>
      <c r="AJ95" s="348"/>
    </row>
    <row r="96" spans="2:42" ht="20.100000000000001" hidden="1" customHeight="1" x14ac:dyDescent="0.25">
      <c r="B96" s="1586"/>
      <c r="C96" s="1577"/>
      <c r="D96" s="1575"/>
      <c r="E96" s="1573"/>
      <c r="F96" s="1519"/>
      <c r="G96" s="1666"/>
      <c r="H96" s="553"/>
      <c r="I96" s="541"/>
      <c r="J96" s="550"/>
      <c r="K96" s="687">
        <f t="shared" si="38"/>
        <v>0</v>
      </c>
      <c r="L96" s="113"/>
      <c r="M96" s="347"/>
      <c r="N96" s="345"/>
      <c r="O96" s="345"/>
      <c r="P96" s="348"/>
      <c r="R96" s="350"/>
      <c r="S96" s="346"/>
      <c r="T96" s="345"/>
      <c r="U96" s="348"/>
      <c r="W96" s="350"/>
      <c r="X96" s="346"/>
      <c r="Y96" s="345"/>
      <c r="Z96" s="348"/>
      <c r="AB96" s="350"/>
      <c r="AC96" s="346"/>
      <c r="AD96" s="345"/>
      <c r="AE96" s="348"/>
      <c r="AF96" s="713"/>
      <c r="AG96" s="350"/>
      <c r="AH96" s="346"/>
      <c r="AI96" s="345"/>
      <c r="AJ96" s="348"/>
    </row>
    <row r="97" spans="2:36" ht="20.100000000000001" hidden="1" customHeight="1" x14ac:dyDescent="0.25">
      <c r="B97" s="1586"/>
      <c r="C97" s="1577"/>
      <c r="D97" s="1575"/>
      <c r="E97" s="1573"/>
      <c r="F97" s="1519"/>
      <c r="G97" s="1674"/>
      <c r="H97" s="553"/>
      <c r="I97" s="541"/>
      <c r="J97" s="550"/>
      <c r="K97" s="687">
        <f t="shared" si="38"/>
        <v>0</v>
      </c>
      <c r="L97" s="113"/>
      <c r="M97" s="347"/>
      <c r="N97" s="345"/>
      <c r="O97" s="345"/>
      <c r="P97" s="348"/>
      <c r="R97" s="347"/>
      <c r="S97" s="345"/>
      <c r="T97" s="345"/>
      <c r="U97" s="348"/>
      <c r="W97" s="347"/>
      <c r="X97" s="345"/>
      <c r="Y97" s="345"/>
      <c r="Z97" s="348"/>
      <c r="AB97" s="347"/>
      <c r="AC97" s="345"/>
      <c r="AD97" s="345"/>
      <c r="AE97" s="348"/>
      <c r="AF97" s="713"/>
      <c r="AG97" s="347"/>
      <c r="AH97" s="345"/>
      <c r="AI97" s="345"/>
      <c r="AJ97" s="348"/>
    </row>
    <row r="98" spans="2:36" ht="20.100000000000001" customHeight="1" x14ac:dyDescent="0.25">
      <c r="B98" s="1586" t="e">
        <f>#REF!</f>
        <v>#REF!</v>
      </c>
      <c r="C98" s="1577" t="e">
        <f>#REF!</f>
        <v>#REF!</v>
      </c>
      <c r="D98" s="1575" t="e">
        <f>#REF!</f>
        <v>#REF!</v>
      </c>
      <c r="E98" s="1573" t="e">
        <f>#REF!</f>
        <v>#REF!</v>
      </c>
      <c r="F98" s="1519" t="e">
        <f>#REF!</f>
        <v>#REF!</v>
      </c>
      <c r="G98" s="1673" t="e">
        <f t="shared" si="34"/>
        <v>#REF!</v>
      </c>
      <c r="H98" s="553">
        <v>308</v>
      </c>
      <c r="I98" s="541"/>
      <c r="J98" s="550" t="e">
        <f t="shared" ref="J98" si="46">E98-H98+I98</f>
        <v>#REF!</v>
      </c>
      <c r="K98" s="687" t="e">
        <f t="shared" si="38"/>
        <v>#REF!</v>
      </c>
      <c r="L98" s="113"/>
      <c r="M98" s="347"/>
      <c r="N98" s="345"/>
      <c r="O98" s="345"/>
      <c r="P98" s="348"/>
      <c r="R98" s="347"/>
      <c r="S98" s="345"/>
      <c r="T98" s="345"/>
      <c r="U98" s="348"/>
      <c r="W98" s="347"/>
      <c r="X98" s="345"/>
      <c r="Y98" s="345"/>
      <c r="Z98" s="348"/>
      <c r="AB98" s="347"/>
      <c r="AC98" s="345"/>
      <c r="AD98" s="345"/>
      <c r="AE98" s="348"/>
      <c r="AF98" s="713"/>
      <c r="AG98" s="347"/>
      <c r="AH98" s="345"/>
      <c r="AI98" s="345"/>
      <c r="AJ98" s="348"/>
    </row>
    <row r="99" spans="2:36" ht="20.100000000000001" hidden="1" customHeight="1" x14ac:dyDescent="0.25">
      <c r="B99" s="1586"/>
      <c r="C99" s="1577"/>
      <c r="D99" s="1575"/>
      <c r="E99" s="1573"/>
      <c r="F99" s="1519"/>
      <c r="G99" s="1666"/>
      <c r="H99" s="553"/>
      <c r="I99" s="541"/>
      <c r="J99" s="550"/>
      <c r="K99" s="687">
        <f t="shared" si="38"/>
        <v>0</v>
      </c>
      <c r="L99" s="113"/>
      <c r="M99" s="347"/>
      <c r="N99" s="345"/>
      <c r="O99" s="345"/>
      <c r="P99" s="348"/>
      <c r="R99" s="350"/>
      <c r="S99" s="346"/>
      <c r="T99" s="345"/>
      <c r="U99" s="348"/>
      <c r="W99" s="350"/>
      <c r="X99" s="346"/>
      <c r="Y99" s="345"/>
      <c r="Z99" s="348"/>
      <c r="AB99" s="350"/>
      <c r="AC99" s="346"/>
      <c r="AD99" s="345"/>
      <c r="AE99" s="348"/>
      <c r="AF99" s="713"/>
      <c r="AG99" s="350"/>
      <c r="AH99" s="346"/>
      <c r="AI99" s="345"/>
      <c r="AJ99" s="348"/>
    </row>
    <row r="100" spans="2:36" ht="20.100000000000001" hidden="1" customHeight="1" x14ac:dyDescent="0.25">
      <c r="B100" s="1586"/>
      <c r="C100" s="1577"/>
      <c r="D100" s="1575"/>
      <c r="E100" s="1573"/>
      <c r="F100" s="1519"/>
      <c r="G100" s="1674"/>
      <c r="H100" s="553"/>
      <c r="I100" s="541"/>
      <c r="J100" s="550"/>
      <c r="K100" s="687">
        <f t="shared" si="38"/>
        <v>0</v>
      </c>
      <c r="L100" s="113"/>
      <c r="M100" s="347"/>
      <c r="N100" s="345"/>
      <c r="O100" s="345"/>
      <c r="P100" s="348"/>
      <c r="R100" s="347"/>
      <c r="S100" s="345"/>
      <c r="T100" s="345"/>
      <c r="U100" s="348"/>
      <c r="W100" s="347"/>
      <c r="X100" s="345"/>
      <c r="Y100" s="345"/>
      <c r="Z100" s="348"/>
      <c r="AB100" s="347"/>
      <c r="AC100" s="345"/>
      <c r="AD100" s="345"/>
      <c r="AE100" s="348"/>
      <c r="AF100" s="713"/>
      <c r="AG100" s="347"/>
      <c r="AH100" s="345"/>
      <c r="AI100" s="345"/>
      <c r="AJ100" s="348"/>
    </row>
    <row r="101" spans="2:36" ht="20.100000000000001" customHeight="1" x14ac:dyDescent="0.25">
      <c r="B101" s="1586" t="e">
        <f>#REF!</f>
        <v>#REF!</v>
      </c>
      <c r="C101" s="1577" t="e">
        <f>#REF!</f>
        <v>#REF!</v>
      </c>
      <c r="D101" s="1575" t="e">
        <f>#REF!</f>
        <v>#REF!</v>
      </c>
      <c r="E101" s="1573" t="e">
        <f>#REF!</f>
        <v>#REF!</v>
      </c>
      <c r="F101" s="1519" t="e">
        <f>#REF!</f>
        <v>#REF!</v>
      </c>
      <c r="G101" s="1673" t="e">
        <f t="shared" si="34"/>
        <v>#REF!</v>
      </c>
      <c r="H101" s="553">
        <v>175</v>
      </c>
      <c r="I101" s="541"/>
      <c r="J101" s="550" t="e">
        <f t="shared" ref="J101" si="47">E101-H101+I101</f>
        <v>#REF!</v>
      </c>
      <c r="K101" s="687" t="e">
        <f t="shared" si="38"/>
        <v>#REF!</v>
      </c>
      <c r="L101" s="113"/>
      <c r="M101" s="347"/>
      <c r="N101" s="345"/>
      <c r="O101" s="345"/>
      <c r="P101" s="348"/>
      <c r="R101" s="347"/>
      <c r="S101" s="345"/>
      <c r="T101" s="345"/>
      <c r="U101" s="348"/>
      <c r="W101" s="347"/>
      <c r="X101" s="345"/>
      <c r="Y101" s="345"/>
      <c r="Z101" s="348"/>
      <c r="AB101" s="347"/>
      <c r="AC101" s="345"/>
      <c r="AD101" s="345"/>
      <c r="AE101" s="348"/>
      <c r="AF101" s="713"/>
      <c r="AG101" s="347"/>
      <c r="AH101" s="345"/>
      <c r="AI101" s="345"/>
      <c r="AJ101" s="348"/>
    </row>
    <row r="102" spans="2:36" ht="20.100000000000001" hidden="1" customHeight="1" x14ac:dyDescent="0.25">
      <c r="B102" s="1586"/>
      <c r="C102" s="1577"/>
      <c r="D102" s="1575"/>
      <c r="E102" s="1573"/>
      <c r="F102" s="1519"/>
      <c r="G102" s="1666"/>
      <c r="H102" s="553"/>
      <c r="I102" s="541"/>
      <c r="J102" s="550"/>
      <c r="K102" s="687">
        <f t="shared" si="38"/>
        <v>0</v>
      </c>
      <c r="L102" s="113"/>
      <c r="M102" s="347"/>
      <c r="N102" s="345"/>
      <c r="O102" s="345"/>
      <c r="P102" s="348"/>
      <c r="R102" s="347"/>
      <c r="S102" s="345"/>
      <c r="T102" s="345"/>
      <c r="U102" s="349"/>
      <c r="W102" s="347"/>
      <c r="X102" s="345"/>
      <c r="Y102" s="345"/>
      <c r="Z102" s="349"/>
      <c r="AB102" s="347"/>
      <c r="AC102" s="345"/>
      <c r="AD102" s="345"/>
      <c r="AE102" s="349"/>
      <c r="AF102" s="713"/>
      <c r="AG102" s="347"/>
      <c r="AH102" s="345"/>
      <c r="AI102" s="345"/>
      <c r="AJ102" s="349"/>
    </row>
    <row r="103" spans="2:36" ht="20.100000000000001" hidden="1" customHeight="1" x14ac:dyDescent="0.25">
      <c r="B103" s="1586"/>
      <c r="C103" s="1577"/>
      <c r="D103" s="1575"/>
      <c r="E103" s="1573"/>
      <c r="F103" s="1519"/>
      <c r="G103" s="1674"/>
      <c r="H103" s="553"/>
      <c r="I103" s="541"/>
      <c r="J103" s="550"/>
      <c r="K103" s="687">
        <f t="shared" si="38"/>
        <v>0</v>
      </c>
      <c r="L103" s="113"/>
      <c r="M103" s="347"/>
      <c r="N103" s="345"/>
      <c r="O103" s="345"/>
      <c r="P103" s="348"/>
      <c r="R103" s="347"/>
      <c r="S103" s="345"/>
      <c r="T103" s="345"/>
      <c r="U103" s="348"/>
      <c r="W103" s="347"/>
      <c r="X103" s="345"/>
      <c r="Y103" s="345"/>
      <c r="Z103" s="348"/>
      <c r="AB103" s="347"/>
      <c r="AC103" s="345"/>
      <c r="AD103" s="345"/>
      <c r="AE103" s="348"/>
      <c r="AF103" s="713"/>
      <c r="AG103" s="347"/>
      <c r="AH103" s="345"/>
      <c r="AI103" s="345"/>
      <c r="AJ103" s="348"/>
    </row>
    <row r="104" spans="2:36" ht="20.100000000000001" customHeight="1" x14ac:dyDescent="0.25">
      <c r="B104" s="1586" t="e">
        <f>#REF!</f>
        <v>#REF!</v>
      </c>
      <c r="C104" s="1577" t="e">
        <f>#REF!</f>
        <v>#REF!</v>
      </c>
      <c r="D104" s="1575" t="e">
        <f>#REF!</f>
        <v>#REF!</v>
      </c>
      <c r="E104" s="1573" t="e">
        <f>#REF!</f>
        <v>#REF!</v>
      </c>
      <c r="F104" s="1519" t="e">
        <f>#REF!</f>
        <v>#REF!</v>
      </c>
      <c r="G104" s="1673" t="e">
        <f t="shared" si="34"/>
        <v>#REF!</v>
      </c>
      <c r="H104" s="553">
        <v>33.1</v>
      </c>
      <c r="I104" s="541"/>
      <c r="J104" s="550" t="e">
        <f t="shared" ref="J104" si="48">E104-H104+I104</f>
        <v>#REF!</v>
      </c>
      <c r="K104" s="687" t="e">
        <f t="shared" si="38"/>
        <v>#REF!</v>
      </c>
      <c r="L104" s="113"/>
      <c r="M104" s="347"/>
      <c r="N104" s="345"/>
      <c r="O104" s="345"/>
      <c r="P104" s="348"/>
      <c r="R104" s="347"/>
      <c r="S104" s="345"/>
      <c r="T104" s="345"/>
      <c r="U104" s="348"/>
      <c r="W104" s="347"/>
      <c r="X104" s="345"/>
      <c r="Y104" s="345"/>
      <c r="Z104" s="348"/>
      <c r="AB104" s="347"/>
      <c r="AC104" s="345"/>
      <c r="AD104" s="345"/>
      <c r="AE104" s="348"/>
      <c r="AF104" s="713"/>
      <c r="AG104" s="347"/>
      <c r="AH104" s="345"/>
      <c r="AI104" s="345"/>
      <c r="AJ104" s="348"/>
    </row>
    <row r="105" spans="2:36" ht="20.100000000000001" hidden="1" customHeight="1" x14ac:dyDescent="0.25">
      <c r="B105" s="1586"/>
      <c r="C105" s="1577"/>
      <c r="D105" s="1575"/>
      <c r="E105" s="1573"/>
      <c r="F105" s="1519"/>
      <c r="G105" s="1666"/>
      <c r="H105" s="553"/>
      <c r="I105" s="541"/>
      <c r="J105" s="550"/>
      <c r="K105" s="687">
        <f t="shared" si="38"/>
        <v>0</v>
      </c>
      <c r="L105" s="113"/>
      <c r="M105" s="347"/>
      <c r="N105" s="345"/>
      <c r="O105" s="345"/>
      <c r="P105" s="348"/>
      <c r="R105" s="347"/>
      <c r="S105" s="345"/>
      <c r="T105" s="345"/>
      <c r="U105" s="348"/>
      <c r="W105" s="347"/>
      <c r="X105" s="345"/>
      <c r="Y105" s="345"/>
      <c r="Z105" s="348"/>
      <c r="AB105" s="347"/>
      <c r="AC105" s="345"/>
      <c r="AD105" s="345"/>
      <c r="AE105" s="348"/>
      <c r="AF105" s="713"/>
      <c r="AG105" s="347"/>
      <c r="AH105" s="345"/>
      <c r="AI105" s="345"/>
      <c r="AJ105" s="348"/>
    </row>
    <row r="106" spans="2:36" ht="20.100000000000001" hidden="1" customHeight="1" x14ac:dyDescent="0.25">
      <c r="B106" s="1586"/>
      <c r="C106" s="1577"/>
      <c r="D106" s="1575"/>
      <c r="E106" s="1573"/>
      <c r="F106" s="1519"/>
      <c r="G106" s="1674"/>
      <c r="H106" s="553"/>
      <c r="I106" s="541"/>
      <c r="J106" s="550"/>
      <c r="K106" s="687">
        <f t="shared" si="38"/>
        <v>0</v>
      </c>
      <c r="L106" s="113"/>
      <c r="M106" s="347"/>
      <c r="N106" s="345"/>
      <c r="O106" s="345"/>
      <c r="P106" s="348"/>
      <c r="R106" s="347"/>
      <c r="S106" s="345"/>
      <c r="T106" s="345"/>
      <c r="U106" s="348"/>
      <c r="W106" s="347"/>
      <c r="X106" s="345"/>
      <c r="Y106" s="345"/>
      <c r="Z106" s="348"/>
      <c r="AB106" s="347"/>
      <c r="AC106" s="345"/>
      <c r="AD106" s="345"/>
      <c r="AE106" s="348"/>
      <c r="AF106" s="713"/>
      <c r="AG106" s="347"/>
      <c r="AH106" s="345"/>
      <c r="AI106" s="345"/>
      <c r="AJ106" s="348"/>
    </row>
    <row r="107" spans="2:36" ht="20.100000000000001" customHeight="1" x14ac:dyDescent="0.25">
      <c r="B107" s="1586" t="e">
        <f>#REF!</f>
        <v>#REF!</v>
      </c>
      <c r="C107" s="1577" t="e">
        <f>#REF!</f>
        <v>#REF!</v>
      </c>
      <c r="D107" s="1575" t="e">
        <f>#REF!</f>
        <v>#REF!</v>
      </c>
      <c r="E107" s="1573" t="e">
        <f>#REF!</f>
        <v>#REF!</v>
      </c>
      <c r="F107" s="1519" t="e">
        <f>#REF!</f>
        <v>#REF!</v>
      </c>
      <c r="G107" s="1673" t="e">
        <f t="shared" si="34"/>
        <v>#REF!</v>
      </c>
      <c r="H107" s="553">
        <v>175</v>
      </c>
      <c r="I107" s="541"/>
      <c r="J107" s="550" t="e">
        <f t="shared" ref="J107" si="49">E107-H107+I107</f>
        <v>#REF!</v>
      </c>
      <c r="K107" s="687" t="e">
        <f t="shared" si="38"/>
        <v>#REF!</v>
      </c>
      <c r="L107" s="113"/>
      <c r="M107" s="347"/>
      <c r="N107" s="345"/>
      <c r="O107" s="345"/>
      <c r="P107" s="348"/>
      <c r="R107" s="347"/>
      <c r="S107" s="345"/>
      <c r="T107" s="345"/>
      <c r="U107" s="348"/>
      <c r="W107" s="347"/>
      <c r="X107" s="345"/>
      <c r="Y107" s="345"/>
      <c r="Z107" s="348"/>
      <c r="AB107" s="347"/>
      <c r="AC107" s="345"/>
      <c r="AD107" s="345"/>
      <c r="AE107" s="348"/>
      <c r="AF107" s="713"/>
      <c r="AG107" s="347"/>
      <c r="AH107" s="345"/>
      <c r="AI107" s="345"/>
      <c r="AJ107" s="348"/>
    </row>
    <row r="108" spans="2:36" ht="20.100000000000001" hidden="1" customHeight="1" x14ac:dyDescent="0.25">
      <c r="B108" s="1586"/>
      <c r="C108" s="1577"/>
      <c r="D108" s="1575"/>
      <c r="E108" s="1573"/>
      <c r="F108" s="1519"/>
      <c r="G108" s="1666"/>
      <c r="H108" s="553"/>
      <c r="I108" s="541"/>
      <c r="J108" s="550"/>
      <c r="K108" s="687">
        <f t="shared" si="38"/>
        <v>0</v>
      </c>
      <c r="L108" s="113"/>
      <c r="M108" s="347"/>
      <c r="N108" s="345"/>
      <c r="O108" s="345"/>
      <c r="P108" s="348"/>
      <c r="R108" s="347"/>
      <c r="S108" s="345"/>
      <c r="T108" s="346"/>
      <c r="U108" s="349"/>
      <c r="W108" s="347"/>
      <c r="X108" s="345"/>
      <c r="Y108" s="346"/>
      <c r="Z108" s="349"/>
      <c r="AB108" s="347"/>
      <c r="AC108" s="345"/>
      <c r="AD108" s="346"/>
      <c r="AE108" s="349"/>
      <c r="AF108" s="713"/>
      <c r="AG108" s="347"/>
      <c r="AH108" s="345"/>
      <c r="AI108" s="346"/>
      <c r="AJ108" s="349"/>
    </row>
    <row r="109" spans="2:36" ht="20.100000000000001" hidden="1" customHeight="1" x14ac:dyDescent="0.25">
      <c r="B109" s="1586"/>
      <c r="C109" s="1577"/>
      <c r="D109" s="1575"/>
      <c r="E109" s="1573"/>
      <c r="F109" s="1519"/>
      <c r="G109" s="1674"/>
      <c r="H109" s="553"/>
      <c r="I109" s="541"/>
      <c r="J109" s="550"/>
      <c r="K109" s="687">
        <f t="shared" si="38"/>
        <v>0</v>
      </c>
      <c r="L109" s="113"/>
      <c r="M109" s="347"/>
      <c r="N109" s="345"/>
      <c r="O109" s="345"/>
      <c r="P109" s="348"/>
      <c r="R109" s="347"/>
      <c r="S109" s="345"/>
      <c r="T109" s="345"/>
      <c r="U109" s="348"/>
      <c r="W109" s="347"/>
      <c r="X109" s="345"/>
      <c r="Y109" s="345"/>
      <c r="Z109" s="348"/>
      <c r="AB109" s="347"/>
      <c r="AC109" s="345"/>
      <c r="AD109" s="345"/>
      <c r="AE109" s="348"/>
      <c r="AF109" s="713"/>
      <c r="AG109" s="347"/>
      <c r="AH109" s="345"/>
      <c r="AI109" s="345"/>
      <c r="AJ109" s="348"/>
    </row>
    <row r="110" spans="2:36" ht="20.100000000000001" customHeight="1" x14ac:dyDescent="0.25">
      <c r="B110" s="1586" t="e">
        <f>#REF!</f>
        <v>#REF!</v>
      </c>
      <c r="C110" s="1577" t="e">
        <f>#REF!</f>
        <v>#REF!</v>
      </c>
      <c r="D110" s="1575" t="e">
        <f>#REF!</f>
        <v>#REF!</v>
      </c>
      <c r="E110" s="1573" t="e">
        <f>#REF!</f>
        <v>#REF!</v>
      </c>
      <c r="F110" s="1519" t="e">
        <f>#REF!</f>
        <v>#REF!</v>
      </c>
      <c r="G110" s="1673" t="e">
        <f t="shared" si="34"/>
        <v>#REF!</v>
      </c>
      <c r="H110" s="553">
        <v>12</v>
      </c>
      <c r="I110" s="541"/>
      <c r="J110" s="550" t="e">
        <f t="shared" ref="J110" si="50">E110-H110+I110</f>
        <v>#REF!</v>
      </c>
      <c r="K110" s="687" t="e">
        <f t="shared" si="38"/>
        <v>#REF!</v>
      </c>
      <c r="L110" s="113"/>
      <c r="M110" s="347"/>
      <c r="N110" s="345"/>
      <c r="O110" s="345"/>
      <c r="P110" s="348"/>
      <c r="R110" s="347"/>
      <c r="S110" s="345"/>
      <c r="T110" s="345"/>
      <c r="U110" s="348"/>
      <c r="W110" s="347"/>
      <c r="X110" s="345"/>
      <c r="Y110" s="345"/>
      <c r="Z110" s="348"/>
      <c r="AB110" s="347"/>
      <c r="AC110" s="345"/>
      <c r="AD110" s="345"/>
      <c r="AE110" s="348"/>
      <c r="AF110" s="713"/>
      <c r="AG110" s="347"/>
      <c r="AH110" s="345"/>
      <c r="AI110" s="345"/>
      <c r="AJ110" s="348"/>
    </row>
    <row r="111" spans="2:36" ht="20.100000000000001" hidden="1" customHeight="1" x14ac:dyDescent="0.25">
      <c r="B111" s="1586"/>
      <c r="C111" s="1577"/>
      <c r="D111" s="1575"/>
      <c r="E111" s="1573"/>
      <c r="F111" s="1519"/>
      <c r="G111" s="1666"/>
      <c r="H111" s="553"/>
      <c r="I111" s="541"/>
      <c r="J111" s="550"/>
      <c r="K111" s="687">
        <f t="shared" si="38"/>
        <v>0</v>
      </c>
      <c r="L111" s="113"/>
      <c r="M111" s="347"/>
      <c r="N111" s="345"/>
      <c r="O111" s="345"/>
      <c r="P111" s="348"/>
      <c r="R111" s="347"/>
      <c r="S111" s="345"/>
      <c r="T111" s="345"/>
      <c r="U111" s="349"/>
      <c r="W111" s="347"/>
      <c r="X111" s="345"/>
      <c r="Y111" s="345"/>
      <c r="Z111" s="349"/>
      <c r="AB111" s="347"/>
      <c r="AC111" s="345"/>
      <c r="AD111" s="345"/>
      <c r="AE111" s="349"/>
      <c r="AF111" s="713"/>
      <c r="AG111" s="347"/>
      <c r="AH111" s="345"/>
      <c r="AI111" s="345"/>
      <c r="AJ111" s="349"/>
    </row>
    <row r="112" spans="2:36" ht="20.100000000000001" hidden="1" customHeight="1" x14ac:dyDescent="0.25">
      <c r="B112" s="1586"/>
      <c r="C112" s="1577"/>
      <c r="D112" s="1575"/>
      <c r="E112" s="1573"/>
      <c r="F112" s="1519"/>
      <c r="G112" s="1674"/>
      <c r="H112" s="553"/>
      <c r="I112" s="541"/>
      <c r="J112" s="550"/>
      <c r="K112" s="687">
        <f t="shared" si="38"/>
        <v>0</v>
      </c>
      <c r="L112" s="113"/>
      <c r="M112" s="347"/>
      <c r="N112" s="345"/>
      <c r="O112" s="345"/>
      <c r="P112" s="348"/>
      <c r="R112" s="347"/>
      <c r="S112" s="345"/>
      <c r="T112" s="345"/>
      <c r="U112" s="348"/>
      <c r="W112" s="347"/>
      <c r="X112" s="345"/>
      <c r="Y112" s="345"/>
      <c r="Z112" s="348"/>
      <c r="AB112" s="347"/>
      <c r="AC112" s="345"/>
      <c r="AD112" s="345"/>
      <c r="AE112" s="348"/>
      <c r="AF112" s="713"/>
      <c r="AG112" s="347"/>
      <c r="AH112" s="345"/>
      <c r="AI112" s="345"/>
      <c r="AJ112" s="348"/>
    </row>
    <row r="113" spans="2:47" ht="20.100000000000001" customHeight="1" x14ac:dyDescent="0.25">
      <c r="B113" s="1586" t="e">
        <f>#REF!</f>
        <v>#REF!</v>
      </c>
      <c r="C113" s="1577" t="e">
        <f>#REF!</f>
        <v>#REF!</v>
      </c>
      <c r="D113" s="1575" t="e">
        <f>#REF!</f>
        <v>#REF!</v>
      </c>
      <c r="E113" s="1573" t="e">
        <f>#REF!</f>
        <v>#REF!</v>
      </c>
      <c r="F113" s="1519" t="e">
        <f>#REF!</f>
        <v>#REF!</v>
      </c>
      <c r="G113" s="1673" t="e">
        <f t="shared" si="34"/>
        <v>#REF!</v>
      </c>
      <c r="H113" s="553">
        <v>315.04000000000002</v>
      </c>
      <c r="I113" s="541"/>
      <c r="J113" s="550" t="e">
        <f t="shared" ref="J113" si="51">E113-H113+I113</f>
        <v>#REF!</v>
      </c>
      <c r="K113" s="687" t="e">
        <f>ROUND(F113*J113,2)</f>
        <v>#REF!</v>
      </c>
      <c r="L113" s="113"/>
      <c r="M113" s="347"/>
      <c r="N113" s="345"/>
      <c r="O113" s="345"/>
      <c r="P113" s="348"/>
      <c r="R113" s="347"/>
      <c r="S113" s="345"/>
      <c r="T113" s="345"/>
      <c r="U113" s="348"/>
      <c r="W113" s="347"/>
      <c r="X113" s="345"/>
      <c r="Y113" s="345"/>
      <c r="Z113" s="348"/>
      <c r="AB113" s="347"/>
      <c r="AC113" s="345"/>
      <c r="AD113" s="345"/>
      <c r="AE113" s="348"/>
      <c r="AF113" s="713"/>
      <c r="AG113" s="347"/>
      <c r="AH113" s="345"/>
      <c r="AI113" s="345"/>
      <c r="AJ113" s="348"/>
    </row>
    <row r="114" spans="2:47" ht="20.100000000000001" hidden="1" customHeight="1" x14ac:dyDescent="0.25">
      <c r="B114" s="1586"/>
      <c r="C114" s="1577"/>
      <c r="D114" s="1575"/>
      <c r="E114" s="1573"/>
      <c r="F114" s="1519"/>
      <c r="G114" s="1666"/>
      <c r="H114" s="549"/>
      <c r="I114" s="118"/>
      <c r="J114" s="567"/>
      <c r="K114" s="688"/>
      <c r="L114" s="113"/>
      <c r="M114" s="378"/>
      <c r="N114" s="379"/>
      <c r="O114" s="379"/>
      <c r="P114" s="380"/>
      <c r="R114" s="115"/>
      <c r="S114" s="600"/>
      <c r="T114" s="600"/>
      <c r="U114" s="116"/>
      <c r="X114" s="334"/>
      <c r="Y114" s="334"/>
      <c r="AC114" s="334"/>
      <c r="AD114" s="334"/>
      <c r="AH114" s="334"/>
      <c r="AI114" s="334"/>
    </row>
    <row r="115" spans="2:47" ht="20.100000000000001" hidden="1" customHeight="1" x14ac:dyDescent="0.25">
      <c r="B115" s="1708"/>
      <c r="C115" s="1663"/>
      <c r="D115" s="1664"/>
      <c r="E115" s="1665"/>
      <c r="F115" s="1504"/>
      <c r="G115" s="1666"/>
      <c r="H115" s="549"/>
      <c r="I115" s="118"/>
      <c r="J115" s="567"/>
      <c r="K115" s="688"/>
      <c r="L115" s="113"/>
      <c r="M115" s="1622"/>
      <c r="N115" s="1623"/>
      <c r="O115" s="1623"/>
      <c r="P115" s="1624"/>
      <c r="R115" s="115"/>
      <c r="S115" s="600"/>
      <c r="T115" s="600"/>
      <c r="U115" s="116"/>
      <c r="W115" s="604"/>
      <c r="X115" s="604"/>
      <c r="Y115" s="604"/>
      <c r="Z115" s="604"/>
      <c r="AB115" s="604"/>
      <c r="AC115" s="604"/>
      <c r="AD115" s="604"/>
      <c r="AE115" s="604"/>
      <c r="AF115" s="713"/>
      <c r="AG115" s="604"/>
      <c r="AH115" s="604"/>
      <c r="AI115" s="604"/>
      <c r="AJ115" s="604"/>
    </row>
    <row r="116" spans="2:47" ht="20.100000000000001" customHeight="1" x14ac:dyDescent="0.25">
      <c r="B116" s="1586">
        <v>217</v>
      </c>
      <c r="C116" s="1577" t="s">
        <v>292</v>
      </c>
      <c r="D116" s="1575" t="s">
        <v>312</v>
      </c>
      <c r="E116" s="1573">
        <v>93.15</v>
      </c>
      <c r="F116" s="1519">
        <v>280.79000000000002</v>
      </c>
      <c r="G116" s="1520"/>
      <c r="H116" s="1717"/>
      <c r="I116" s="1712"/>
      <c r="J116" s="1596">
        <f t="shared" ref="J116" si="52">E116-H116+I116</f>
        <v>93.15</v>
      </c>
      <c r="K116" s="1554">
        <f>ROUND(F116*J116,2)</f>
        <v>26155.59</v>
      </c>
      <c r="L116" s="542"/>
      <c r="M116" s="347"/>
      <c r="N116" s="345"/>
      <c r="O116" s="345"/>
      <c r="P116" s="348"/>
      <c r="R116" s="347"/>
      <c r="S116" s="345"/>
      <c r="T116" s="345"/>
      <c r="U116" s="348"/>
      <c r="W116" s="378"/>
      <c r="X116" s="603"/>
      <c r="Y116" s="603"/>
      <c r="Z116" s="380"/>
      <c r="AB116" s="1527" t="e">
        <f>#REF!</f>
        <v>#REF!</v>
      </c>
      <c r="AC116" s="1528"/>
      <c r="AD116" s="1528"/>
      <c r="AE116" s="1529"/>
      <c r="AF116" s="715"/>
      <c r="AG116" s="1530"/>
      <c r="AH116" s="1531"/>
      <c r="AI116" s="1531"/>
      <c r="AJ116" s="1532"/>
    </row>
    <row r="117" spans="2:47" ht="20.100000000000001" customHeight="1" x14ac:dyDescent="0.25">
      <c r="B117" s="1586"/>
      <c r="C117" s="1577"/>
      <c r="D117" s="1575"/>
      <c r="E117" s="1573"/>
      <c r="F117" s="1519"/>
      <c r="G117" s="1520"/>
      <c r="H117" s="1717"/>
      <c r="I117" s="1712"/>
      <c r="J117" s="1596"/>
      <c r="K117" s="1555"/>
      <c r="L117" s="542"/>
      <c r="M117" s="347"/>
      <c r="N117" s="345"/>
      <c r="O117" s="345"/>
      <c r="P117" s="348"/>
      <c r="R117" s="347"/>
      <c r="S117" s="345"/>
      <c r="T117" s="345"/>
      <c r="U117" s="348"/>
      <c r="W117" s="347"/>
      <c r="X117" s="601"/>
      <c r="Y117" s="601"/>
      <c r="Z117" s="348"/>
      <c r="AB117" s="350"/>
      <c r="AC117" s="346"/>
      <c r="AD117" s="346"/>
      <c r="AE117" s="349"/>
      <c r="AF117" s="713"/>
      <c r="AG117" s="546"/>
      <c r="AH117" s="601"/>
      <c r="AI117" s="601"/>
      <c r="AJ117" s="606"/>
    </row>
    <row r="118" spans="2:47" ht="20.100000000000001" customHeight="1" x14ac:dyDescent="0.25">
      <c r="B118" s="1586"/>
      <c r="C118" s="1577"/>
      <c r="D118" s="1575"/>
      <c r="E118" s="1573"/>
      <c r="F118" s="1519"/>
      <c r="G118" s="1520"/>
      <c r="H118" s="1717"/>
      <c r="I118" s="1712"/>
      <c r="J118" s="1596"/>
      <c r="K118" s="1585"/>
      <c r="L118" s="542"/>
      <c r="M118" s="1703"/>
      <c r="N118" s="1704"/>
      <c r="O118" s="1704"/>
      <c r="P118" s="1705"/>
      <c r="R118" s="347"/>
      <c r="S118" s="345"/>
      <c r="T118" s="345"/>
      <c r="U118" s="348"/>
      <c r="W118" s="347"/>
      <c r="X118" s="601"/>
      <c r="Y118" s="601"/>
      <c r="Z118" s="348"/>
      <c r="AB118" s="1518" t="e">
        <f>ROUND(F116*AB116,2)</f>
        <v>#REF!</v>
      </c>
      <c r="AC118" s="1519"/>
      <c r="AD118" s="1519"/>
      <c r="AE118" s="1520"/>
      <c r="AF118" s="714"/>
      <c r="AG118" s="1497"/>
      <c r="AH118" s="1498"/>
      <c r="AI118" s="1498"/>
      <c r="AJ118" s="1499"/>
      <c r="AO118" s="638">
        <f>K116</f>
        <v>26155.59</v>
      </c>
      <c r="AP118" s="621" t="e">
        <f>SUM(M118:AE118)</f>
        <v>#REF!</v>
      </c>
      <c r="AQ118" s="639" t="e">
        <f>ROUND(AO118-AP118,2)</f>
        <v>#REF!</v>
      </c>
      <c r="AS118" s="621" t="e">
        <f>#REF!</f>
        <v>#REF!</v>
      </c>
      <c r="AT118" s="621" t="e">
        <f>AQ118-AS118</f>
        <v>#REF!</v>
      </c>
      <c r="AU118" s="69" t="e">
        <f>IF(AT118=0,"OK","ARREGLAR")</f>
        <v>#REF!</v>
      </c>
    </row>
    <row r="119" spans="2:47" ht="20.100000000000001" customHeight="1" x14ac:dyDescent="0.25">
      <c r="B119" s="1586">
        <v>218</v>
      </c>
      <c r="C119" s="1577" t="s">
        <v>293</v>
      </c>
      <c r="D119" s="1575" t="s">
        <v>44</v>
      </c>
      <c r="E119" s="1573">
        <v>11</v>
      </c>
      <c r="F119" s="1519">
        <v>6580.05</v>
      </c>
      <c r="G119" s="1520"/>
      <c r="H119" s="1717"/>
      <c r="I119" s="1712"/>
      <c r="J119" s="1596">
        <f t="shared" ref="J119:J149" si="53">E119-H119+I119</f>
        <v>11</v>
      </c>
      <c r="K119" s="1554">
        <f t="shared" ref="K119" si="54">ROUND(F119*J119,2)</f>
        <v>72380.55</v>
      </c>
      <c r="L119" s="542"/>
      <c r="M119" s="347"/>
      <c r="N119" s="345"/>
      <c r="O119" s="345"/>
      <c r="P119" s="348"/>
      <c r="R119" s="347"/>
      <c r="S119" s="345"/>
      <c r="T119" s="345"/>
      <c r="U119" s="348"/>
      <c r="W119" s="347"/>
      <c r="X119" s="601"/>
      <c r="Y119" s="601"/>
      <c r="Z119" s="348"/>
      <c r="AB119" s="1527">
        <v>10</v>
      </c>
      <c r="AC119" s="1528"/>
      <c r="AD119" s="1528"/>
      <c r="AE119" s="1529"/>
      <c r="AF119" s="715"/>
      <c r="AG119" s="1527">
        <v>1</v>
      </c>
      <c r="AH119" s="1528"/>
      <c r="AI119" s="1528"/>
      <c r="AJ119" s="1529"/>
    </row>
    <row r="120" spans="2:47" ht="20.100000000000001" customHeight="1" x14ac:dyDescent="0.25">
      <c r="B120" s="1586"/>
      <c r="C120" s="1577"/>
      <c r="D120" s="1575"/>
      <c r="E120" s="1573"/>
      <c r="F120" s="1519"/>
      <c r="G120" s="1520"/>
      <c r="H120" s="1717"/>
      <c r="I120" s="1712"/>
      <c r="J120" s="1596"/>
      <c r="K120" s="1555"/>
      <c r="L120" s="542"/>
      <c r="M120" s="347"/>
      <c r="N120" s="345"/>
      <c r="O120" s="345"/>
      <c r="P120" s="348"/>
      <c r="R120" s="347"/>
      <c r="S120" s="345"/>
      <c r="T120" s="345"/>
      <c r="U120" s="348"/>
      <c r="W120" s="347"/>
      <c r="X120" s="601"/>
      <c r="Y120" s="601"/>
      <c r="Z120" s="348"/>
      <c r="AB120" s="350"/>
      <c r="AC120" s="346"/>
      <c r="AD120" s="346"/>
      <c r="AE120" s="349"/>
      <c r="AF120" s="713"/>
      <c r="AG120" s="350"/>
      <c r="AH120" s="601"/>
      <c r="AI120" s="601"/>
      <c r="AJ120" s="606"/>
    </row>
    <row r="121" spans="2:47" ht="20.100000000000001" customHeight="1" x14ac:dyDescent="0.25">
      <c r="B121" s="1586"/>
      <c r="C121" s="1577"/>
      <c r="D121" s="1575"/>
      <c r="E121" s="1573"/>
      <c r="F121" s="1519"/>
      <c r="G121" s="1520"/>
      <c r="H121" s="1717"/>
      <c r="I121" s="1712"/>
      <c r="J121" s="1596"/>
      <c r="K121" s="1585"/>
      <c r="L121" s="542"/>
      <c r="M121" s="1703"/>
      <c r="N121" s="1704"/>
      <c r="O121" s="1704"/>
      <c r="P121" s="1705"/>
      <c r="R121" s="347"/>
      <c r="S121" s="345"/>
      <c r="T121" s="345"/>
      <c r="U121" s="348"/>
      <c r="W121" s="347"/>
      <c r="X121" s="601"/>
      <c r="Y121" s="601"/>
      <c r="Z121" s="348"/>
      <c r="AB121" s="1518">
        <f>ROUND(F119*AB119,2)</f>
        <v>65800.5</v>
      </c>
      <c r="AC121" s="1519"/>
      <c r="AD121" s="1519"/>
      <c r="AE121" s="1520"/>
      <c r="AF121" s="714"/>
      <c r="AG121" s="1518">
        <f>ROUND(F119*AG119,2)</f>
        <v>6580.05</v>
      </c>
      <c r="AH121" s="1519"/>
      <c r="AI121" s="1519"/>
      <c r="AJ121" s="1520"/>
      <c r="AO121" s="638">
        <f>K119</f>
        <v>72380.55</v>
      </c>
      <c r="AP121" s="621">
        <f>SUM(M121:AE121)</f>
        <v>65800.5</v>
      </c>
      <c r="AQ121" s="639">
        <f>ROUND(AO121-AP121,2)</f>
        <v>6580.05</v>
      </c>
      <c r="AS121" s="621" t="e">
        <f>#REF!</f>
        <v>#REF!</v>
      </c>
      <c r="AT121" s="621" t="e">
        <f>AQ121-AS121</f>
        <v>#REF!</v>
      </c>
      <c r="AU121" s="69" t="e">
        <f>IF(AT121=0,"OK","ARREGLAR")</f>
        <v>#REF!</v>
      </c>
    </row>
    <row r="122" spans="2:47" ht="20.100000000000001" customHeight="1" x14ac:dyDescent="0.25">
      <c r="B122" s="1586">
        <v>219</v>
      </c>
      <c r="C122" s="1577" t="s">
        <v>294</v>
      </c>
      <c r="D122" s="1575" t="s">
        <v>44</v>
      </c>
      <c r="E122" s="1573">
        <v>1</v>
      </c>
      <c r="F122" s="1519">
        <v>8006.92</v>
      </c>
      <c r="G122" s="1520"/>
      <c r="H122" s="1717"/>
      <c r="I122" s="1712"/>
      <c r="J122" s="1596">
        <f t="shared" si="53"/>
        <v>1</v>
      </c>
      <c r="K122" s="1554">
        <f t="shared" ref="K122" si="55">ROUND(F122*J122,2)</f>
        <v>8006.92</v>
      </c>
      <c r="L122" s="542"/>
      <c r="M122" s="347"/>
      <c r="N122" s="345"/>
      <c r="O122" s="345"/>
      <c r="P122" s="348"/>
      <c r="R122" s="347"/>
      <c r="S122" s="345"/>
      <c r="T122" s="345"/>
      <c r="U122" s="348"/>
      <c r="W122" s="347"/>
      <c r="X122" s="601"/>
      <c r="Y122" s="601"/>
      <c r="Z122" s="348"/>
      <c r="AB122" s="1527">
        <v>1</v>
      </c>
      <c r="AC122" s="1528"/>
      <c r="AD122" s="1528"/>
      <c r="AE122" s="1529"/>
      <c r="AF122" s="715"/>
      <c r="AG122" s="1527"/>
      <c r="AH122" s="1528"/>
      <c r="AI122" s="1528"/>
      <c r="AJ122" s="1529"/>
    </row>
    <row r="123" spans="2:47" ht="20.100000000000001" customHeight="1" x14ac:dyDescent="0.25">
      <c r="B123" s="1586"/>
      <c r="C123" s="1577"/>
      <c r="D123" s="1575"/>
      <c r="E123" s="1573"/>
      <c r="F123" s="1519"/>
      <c r="G123" s="1520"/>
      <c r="H123" s="1717"/>
      <c r="I123" s="1712"/>
      <c r="J123" s="1596"/>
      <c r="K123" s="1555"/>
      <c r="L123" s="542"/>
      <c r="M123" s="347"/>
      <c r="N123" s="345"/>
      <c r="O123" s="345"/>
      <c r="P123" s="348"/>
      <c r="R123" s="347"/>
      <c r="S123" s="345"/>
      <c r="T123" s="345"/>
      <c r="U123" s="348"/>
      <c r="W123" s="347"/>
      <c r="X123" s="601"/>
      <c r="Y123" s="601"/>
      <c r="Z123" s="348"/>
      <c r="AB123" s="546"/>
      <c r="AC123" s="601"/>
      <c r="AD123" s="346"/>
      <c r="AE123" s="606"/>
      <c r="AF123" s="713"/>
      <c r="AG123" s="546"/>
      <c r="AH123" s="601"/>
      <c r="AI123" s="601"/>
      <c r="AJ123" s="606"/>
    </row>
    <row r="124" spans="2:47" ht="20.100000000000001" customHeight="1" x14ac:dyDescent="0.25">
      <c r="B124" s="1586"/>
      <c r="C124" s="1577"/>
      <c r="D124" s="1575"/>
      <c r="E124" s="1573"/>
      <c r="F124" s="1519"/>
      <c r="G124" s="1520"/>
      <c r="H124" s="1717"/>
      <c r="I124" s="1712"/>
      <c r="J124" s="1596"/>
      <c r="K124" s="1585"/>
      <c r="L124" s="542"/>
      <c r="M124" s="1703"/>
      <c r="N124" s="1704"/>
      <c r="O124" s="1704"/>
      <c r="P124" s="1705"/>
      <c r="R124" s="347"/>
      <c r="S124" s="345"/>
      <c r="T124" s="345"/>
      <c r="U124" s="348"/>
      <c r="W124" s="347"/>
      <c r="X124" s="601"/>
      <c r="Y124" s="601"/>
      <c r="Z124" s="348"/>
      <c r="AB124" s="1518">
        <f>ROUND(F122*AB122,2)</f>
        <v>8006.92</v>
      </c>
      <c r="AC124" s="1519"/>
      <c r="AD124" s="1519"/>
      <c r="AE124" s="1520"/>
      <c r="AF124" s="714"/>
      <c r="AG124" s="1518"/>
      <c r="AH124" s="1519"/>
      <c r="AI124" s="1519"/>
      <c r="AJ124" s="1520"/>
    </row>
    <row r="125" spans="2:47" ht="20.100000000000001" customHeight="1" x14ac:dyDescent="0.25">
      <c r="B125" s="1586">
        <v>220</v>
      </c>
      <c r="C125" s="1577" t="s">
        <v>295</v>
      </c>
      <c r="D125" s="1575" t="s">
        <v>44</v>
      </c>
      <c r="E125" s="1573">
        <v>4</v>
      </c>
      <c r="F125" s="1519">
        <v>2970.18</v>
      </c>
      <c r="G125" s="1520"/>
      <c r="H125" s="1717"/>
      <c r="I125" s="1712"/>
      <c r="J125" s="1596">
        <f t="shared" si="53"/>
        <v>4</v>
      </c>
      <c r="K125" s="1554">
        <f t="shared" ref="K125" si="56">ROUND(F125*J125,2)</f>
        <v>11880.72</v>
      </c>
      <c r="L125" s="542"/>
      <c r="M125" s="347"/>
      <c r="N125" s="345"/>
      <c r="O125" s="345"/>
      <c r="P125" s="348"/>
      <c r="R125" s="347"/>
      <c r="S125" s="345"/>
      <c r="T125" s="345"/>
      <c r="U125" s="348"/>
      <c r="W125" s="347"/>
      <c r="X125" s="601"/>
      <c r="Y125" s="601"/>
      <c r="Z125" s="348"/>
      <c r="AB125" s="1527">
        <v>4</v>
      </c>
      <c r="AC125" s="1528"/>
      <c r="AD125" s="1528"/>
      <c r="AE125" s="1529"/>
      <c r="AF125" s="715"/>
      <c r="AG125" s="1527"/>
      <c r="AH125" s="1528"/>
      <c r="AI125" s="1528"/>
      <c r="AJ125" s="1529"/>
    </row>
    <row r="126" spans="2:47" ht="20.100000000000001" customHeight="1" x14ac:dyDescent="0.25">
      <c r="B126" s="1586"/>
      <c r="C126" s="1577"/>
      <c r="D126" s="1575"/>
      <c r="E126" s="1573"/>
      <c r="F126" s="1519"/>
      <c r="G126" s="1520"/>
      <c r="H126" s="1717"/>
      <c r="I126" s="1712"/>
      <c r="J126" s="1596"/>
      <c r="K126" s="1555"/>
      <c r="L126" s="542"/>
      <c r="M126" s="347"/>
      <c r="N126" s="345"/>
      <c r="O126" s="345"/>
      <c r="P126" s="348"/>
      <c r="R126" s="347"/>
      <c r="S126" s="345"/>
      <c r="T126" s="345"/>
      <c r="U126" s="348"/>
      <c r="W126" s="347"/>
      <c r="X126" s="601"/>
      <c r="Y126" s="601"/>
      <c r="Z126" s="348"/>
      <c r="AB126" s="546"/>
      <c r="AC126" s="601"/>
      <c r="AD126" s="346"/>
      <c r="AE126" s="349"/>
      <c r="AF126" s="713"/>
      <c r="AG126" s="546"/>
      <c r="AH126" s="601"/>
      <c r="AI126" s="601"/>
      <c r="AJ126" s="606"/>
    </row>
    <row r="127" spans="2:47" ht="20.100000000000001" customHeight="1" x14ac:dyDescent="0.25">
      <c r="B127" s="1586"/>
      <c r="C127" s="1577"/>
      <c r="D127" s="1575"/>
      <c r="E127" s="1573"/>
      <c r="F127" s="1519"/>
      <c r="G127" s="1520"/>
      <c r="H127" s="1717"/>
      <c r="I127" s="1712"/>
      <c r="J127" s="1596"/>
      <c r="K127" s="1585"/>
      <c r="L127" s="542"/>
      <c r="M127" s="1703"/>
      <c r="N127" s="1704"/>
      <c r="O127" s="1704"/>
      <c r="P127" s="1705"/>
      <c r="R127" s="347"/>
      <c r="S127" s="345"/>
      <c r="T127" s="345"/>
      <c r="U127" s="348"/>
      <c r="W127" s="347"/>
      <c r="X127" s="601"/>
      <c r="Y127" s="601"/>
      <c r="Z127" s="348"/>
      <c r="AB127" s="1518">
        <f>ROUND(F125*AB125,2)</f>
        <v>11880.72</v>
      </c>
      <c r="AC127" s="1519"/>
      <c r="AD127" s="1519"/>
      <c r="AE127" s="1520"/>
      <c r="AF127" s="714"/>
      <c r="AG127" s="1518"/>
      <c r="AH127" s="1519"/>
      <c r="AI127" s="1519"/>
      <c r="AJ127" s="1520"/>
    </row>
    <row r="128" spans="2:47" ht="20.100000000000001" customHeight="1" x14ac:dyDescent="0.25">
      <c r="B128" s="1586">
        <v>221</v>
      </c>
      <c r="C128" s="1577" t="s">
        <v>296</v>
      </c>
      <c r="D128" s="1575" t="s">
        <v>43</v>
      </c>
      <c r="E128" s="1573">
        <v>124.32</v>
      </c>
      <c r="F128" s="1519">
        <v>860.81</v>
      </c>
      <c r="G128" s="1711"/>
      <c r="H128" s="1717"/>
      <c r="I128" s="1712"/>
      <c r="J128" s="1596">
        <f t="shared" si="53"/>
        <v>124.32</v>
      </c>
      <c r="K128" s="1554">
        <f t="shared" ref="K128" si="57">ROUND(F128*J128,2)</f>
        <v>107015.9</v>
      </c>
      <c r="L128" s="542"/>
      <c r="M128" s="347"/>
      <c r="N128" s="345"/>
      <c r="O128" s="345"/>
      <c r="P128" s="348"/>
      <c r="R128" s="347"/>
      <c r="S128" s="345"/>
      <c r="T128" s="345"/>
      <c r="U128" s="348"/>
      <c r="W128" s="347"/>
      <c r="X128" s="601"/>
      <c r="Y128" s="601"/>
      <c r="Z128" s="348"/>
      <c r="AB128" s="1527">
        <v>55</v>
      </c>
      <c r="AC128" s="1528"/>
      <c r="AD128" s="1528"/>
      <c r="AE128" s="1529"/>
      <c r="AF128" s="715"/>
      <c r="AG128" s="1527">
        <v>8</v>
      </c>
      <c r="AH128" s="1528"/>
      <c r="AI128" s="1528"/>
      <c r="AJ128" s="1529"/>
    </row>
    <row r="129" spans="2:36" ht="20.100000000000001" customHeight="1" x14ac:dyDescent="0.25">
      <c r="B129" s="1586"/>
      <c r="C129" s="1577"/>
      <c r="D129" s="1575"/>
      <c r="E129" s="1573"/>
      <c r="F129" s="1519"/>
      <c r="G129" s="1711"/>
      <c r="H129" s="1717"/>
      <c r="I129" s="1712"/>
      <c r="J129" s="1596"/>
      <c r="K129" s="1555"/>
      <c r="L129" s="542"/>
      <c r="M129" s="347"/>
      <c r="N129" s="345"/>
      <c r="O129" s="345"/>
      <c r="P129" s="348"/>
      <c r="R129" s="347"/>
      <c r="S129" s="345"/>
      <c r="T129" s="345"/>
      <c r="U129" s="348"/>
      <c r="W129" s="347"/>
      <c r="X129" s="601"/>
      <c r="Y129" s="601"/>
      <c r="Z129" s="348"/>
      <c r="AB129" s="546"/>
      <c r="AC129" s="346"/>
      <c r="AD129" s="346"/>
      <c r="AE129" s="349"/>
      <c r="AF129" s="713"/>
      <c r="AG129" s="350"/>
      <c r="AH129" s="601"/>
      <c r="AI129" s="601"/>
      <c r="AJ129" s="606"/>
    </row>
    <row r="130" spans="2:36" ht="20.100000000000001" customHeight="1" x14ac:dyDescent="0.25">
      <c r="B130" s="1586"/>
      <c r="C130" s="1577"/>
      <c r="D130" s="1575"/>
      <c r="E130" s="1573"/>
      <c r="F130" s="1519"/>
      <c r="G130" s="1711"/>
      <c r="H130" s="1717"/>
      <c r="I130" s="1712"/>
      <c r="J130" s="1596"/>
      <c r="K130" s="1585"/>
      <c r="L130" s="542"/>
      <c r="M130" s="1703"/>
      <c r="N130" s="1704"/>
      <c r="O130" s="1704"/>
      <c r="P130" s="1705"/>
      <c r="R130" s="347"/>
      <c r="S130" s="345"/>
      <c r="T130" s="345"/>
      <c r="U130" s="348"/>
      <c r="W130" s="347"/>
      <c r="X130" s="601"/>
      <c r="Y130" s="601"/>
      <c r="Z130" s="348"/>
      <c r="AB130" s="1518">
        <f>ROUND(F128*AB128,2)</f>
        <v>47344.55</v>
      </c>
      <c r="AC130" s="1519"/>
      <c r="AD130" s="1519"/>
      <c r="AE130" s="1520"/>
      <c r="AF130" s="714"/>
      <c r="AG130" s="1536">
        <f>ROUND(F128*AG128,2)</f>
        <v>6886.48</v>
      </c>
      <c r="AH130" s="1537"/>
      <c r="AI130" s="1537"/>
      <c r="AJ130" s="1538"/>
    </row>
    <row r="131" spans="2:36" ht="20.100000000000001" customHeight="1" x14ac:dyDescent="0.25">
      <c r="B131" s="1586">
        <v>222</v>
      </c>
      <c r="C131" s="1577" t="s">
        <v>297</v>
      </c>
      <c r="D131" s="1575" t="s">
        <v>43</v>
      </c>
      <c r="E131" s="1573">
        <v>15.94</v>
      </c>
      <c r="F131" s="1519">
        <v>557.77</v>
      </c>
      <c r="G131" s="1711"/>
      <c r="H131" s="1717"/>
      <c r="I131" s="1712"/>
      <c r="J131" s="1596">
        <f t="shared" si="53"/>
        <v>15.94</v>
      </c>
      <c r="K131" s="1554">
        <f t="shared" ref="K131" si="58">ROUND(F131*J131,2)</f>
        <v>8890.85</v>
      </c>
      <c r="L131" s="542"/>
      <c r="M131" s="347"/>
      <c r="N131" s="345"/>
      <c r="O131" s="345"/>
      <c r="P131" s="348"/>
      <c r="R131" s="347"/>
      <c r="S131" s="345"/>
      <c r="T131" s="345"/>
      <c r="U131" s="348"/>
      <c r="W131" s="347"/>
      <c r="X131" s="601"/>
      <c r="Y131" s="601"/>
      <c r="Z131" s="348"/>
      <c r="AB131" s="1527">
        <v>4</v>
      </c>
      <c r="AC131" s="1528"/>
      <c r="AD131" s="1528"/>
      <c r="AE131" s="1529"/>
      <c r="AF131" s="715"/>
      <c r="AG131" s="1527">
        <v>3</v>
      </c>
      <c r="AH131" s="1528"/>
      <c r="AI131" s="1528"/>
      <c r="AJ131" s="1529"/>
    </row>
    <row r="132" spans="2:36" ht="20.100000000000001" customHeight="1" x14ac:dyDescent="0.25">
      <c r="B132" s="1586"/>
      <c r="C132" s="1577"/>
      <c r="D132" s="1575"/>
      <c r="E132" s="1573"/>
      <c r="F132" s="1519"/>
      <c r="G132" s="1711"/>
      <c r="H132" s="1717"/>
      <c r="I132" s="1712"/>
      <c r="J132" s="1596"/>
      <c r="K132" s="1555"/>
      <c r="L132" s="542"/>
      <c r="M132" s="347"/>
      <c r="N132" s="345"/>
      <c r="O132" s="345"/>
      <c r="P132" s="348"/>
      <c r="R132" s="347"/>
      <c r="S132" s="345"/>
      <c r="T132" s="345"/>
      <c r="U132" s="348"/>
      <c r="W132" s="347"/>
      <c r="X132" s="601"/>
      <c r="Y132" s="601"/>
      <c r="Z132" s="348"/>
      <c r="AB132" s="546"/>
      <c r="AC132" s="601"/>
      <c r="AD132" s="601"/>
      <c r="AE132" s="349"/>
      <c r="AF132" s="713"/>
      <c r="AG132" s="350"/>
      <c r="AH132" s="601"/>
      <c r="AI132" s="601"/>
      <c r="AJ132" s="606"/>
    </row>
    <row r="133" spans="2:36" ht="20.100000000000001" customHeight="1" x14ac:dyDescent="0.25">
      <c r="B133" s="1586"/>
      <c r="C133" s="1577"/>
      <c r="D133" s="1575"/>
      <c r="E133" s="1573"/>
      <c r="F133" s="1519"/>
      <c r="G133" s="1711"/>
      <c r="H133" s="1717"/>
      <c r="I133" s="1712"/>
      <c r="J133" s="1596"/>
      <c r="K133" s="1585"/>
      <c r="L133" s="542"/>
      <c r="M133" s="1703"/>
      <c r="N133" s="1704"/>
      <c r="O133" s="1704"/>
      <c r="P133" s="1705"/>
      <c r="R133" s="347"/>
      <c r="S133" s="345"/>
      <c r="T133" s="345"/>
      <c r="U133" s="348"/>
      <c r="W133" s="347"/>
      <c r="X133" s="601"/>
      <c r="Y133" s="601"/>
      <c r="Z133" s="348"/>
      <c r="AB133" s="1518">
        <f>ROUND(F131*AB131,2)</f>
        <v>2231.08</v>
      </c>
      <c r="AC133" s="1519"/>
      <c r="AD133" s="1519"/>
      <c r="AE133" s="1520"/>
      <c r="AF133" s="714"/>
      <c r="AG133" s="1518">
        <f>ROUND(F131*AG131,2)</f>
        <v>1673.31</v>
      </c>
      <c r="AH133" s="1519"/>
      <c r="AI133" s="1519"/>
      <c r="AJ133" s="1520"/>
    </row>
    <row r="134" spans="2:36" ht="20.100000000000001" customHeight="1" x14ac:dyDescent="0.25">
      <c r="B134" s="1586">
        <v>223</v>
      </c>
      <c r="C134" s="1577" t="s">
        <v>298</v>
      </c>
      <c r="D134" s="1575" t="s">
        <v>43</v>
      </c>
      <c r="E134" s="1573">
        <v>65.95</v>
      </c>
      <c r="F134" s="1519">
        <v>364.7</v>
      </c>
      <c r="G134" s="1711"/>
      <c r="H134" s="1717"/>
      <c r="I134" s="1712"/>
      <c r="J134" s="1596">
        <f t="shared" si="53"/>
        <v>65.95</v>
      </c>
      <c r="K134" s="1554">
        <f t="shared" ref="K134" si="59">ROUND(F134*J134,2)</f>
        <v>24051.97</v>
      </c>
      <c r="L134" s="542"/>
      <c r="M134" s="347"/>
      <c r="N134" s="345"/>
      <c r="O134" s="345"/>
      <c r="P134" s="348"/>
      <c r="R134" s="347"/>
      <c r="S134" s="345"/>
      <c r="T134" s="345"/>
      <c r="U134" s="348"/>
      <c r="W134" s="347"/>
      <c r="X134" s="601"/>
      <c r="Y134" s="601"/>
      <c r="Z134" s="348"/>
      <c r="AB134" s="1527">
        <v>4</v>
      </c>
      <c r="AC134" s="1528"/>
      <c r="AD134" s="1528"/>
      <c r="AE134" s="1529"/>
      <c r="AF134" s="715"/>
      <c r="AG134" s="1527">
        <v>3</v>
      </c>
      <c r="AH134" s="1528"/>
      <c r="AI134" s="1528"/>
      <c r="AJ134" s="1529"/>
    </row>
    <row r="135" spans="2:36" ht="20.100000000000001" customHeight="1" x14ac:dyDescent="0.25">
      <c r="B135" s="1586"/>
      <c r="C135" s="1577"/>
      <c r="D135" s="1575"/>
      <c r="E135" s="1573"/>
      <c r="F135" s="1519"/>
      <c r="G135" s="1711"/>
      <c r="H135" s="1717"/>
      <c r="I135" s="1712"/>
      <c r="J135" s="1596"/>
      <c r="K135" s="1555"/>
      <c r="L135" s="542"/>
      <c r="M135" s="347"/>
      <c r="N135" s="345"/>
      <c r="O135" s="345"/>
      <c r="P135" s="348"/>
      <c r="R135" s="347"/>
      <c r="S135" s="345"/>
      <c r="T135" s="345"/>
      <c r="U135" s="348"/>
      <c r="W135" s="347"/>
      <c r="X135" s="601"/>
      <c r="Y135" s="601"/>
      <c r="Z135" s="348"/>
      <c r="AB135" s="546"/>
      <c r="AC135" s="601"/>
      <c r="AD135" s="601"/>
      <c r="AE135" s="349"/>
      <c r="AF135" s="713"/>
      <c r="AG135" s="350"/>
      <c r="AH135" s="601"/>
      <c r="AI135" s="601"/>
      <c r="AJ135" s="606"/>
    </row>
    <row r="136" spans="2:36" ht="20.100000000000001" customHeight="1" x14ac:dyDescent="0.25">
      <c r="B136" s="1586"/>
      <c r="C136" s="1577"/>
      <c r="D136" s="1575"/>
      <c r="E136" s="1573"/>
      <c r="F136" s="1519"/>
      <c r="G136" s="1711"/>
      <c r="H136" s="1717"/>
      <c r="I136" s="1712"/>
      <c r="J136" s="1596"/>
      <c r="K136" s="1585"/>
      <c r="L136" s="542"/>
      <c r="M136" s="1703"/>
      <c r="N136" s="1704"/>
      <c r="O136" s="1704"/>
      <c r="P136" s="1705"/>
      <c r="R136" s="347"/>
      <c r="S136" s="345"/>
      <c r="T136" s="345"/>
      <c r="U136" s="348"/>
      <c r="W136" s="347"/>
      <c r="X136" s="601"/>
      <c r="Y136" s="601"/>
      <c r="Z136" s="348"/>
      <c r="AB136" s="1518">
        <f>ROUND(F134*AB134,2)</f>
        <v>1458.8</v>
      </c>
      <c r="AC136" s="1519"/>
      <c r="AD136" s="1519"/>
      <c r="AE136" s="1520"/>
      <c r="AF136" s="714"/>
      <c r="AG136" s="1518">
        <f>ROUND(F134*AG134,2)</f>
        <v>1094.0999999999999</v>
      </c>
      <c r="AH136" s="1519"/>
      <c r="AI136" s="1519"/>
      <c r="AJ136" s="1520"/>
    </row>
    <row r="137" spans="2:36" ht="20.100000000000001" customHeight="1" x14ac:dyDescent="0.25">
      <c r="B137" s="1586">
        <v>224</v>
      </c>
      <c r="C137" s="1577" t="s">
        <v>299</v>
      </c>
      <c r="D137" s="1575" t="s">
        <v>43</v>
      </c>
      <c r="E137" s="1573">
        <v>7.75</v>
      </c>
      <c r="F137" s="1519">
        <v>349.54</v>
      </c>
      <c r="G137" s="1711"/>
      <c r="H137" s="1717"/>
      <c r="I137" s="1712"/>
      <c r="J137" s="1596">
        <f t="shared" si="53"/>
        <v>7.75</v>
      </c>
      <c r="K137" s="1554">
        <f t="shared" ref="K137" si="60">ROUND(F137*J137,2)</f>
        <v>2708.94</v>
      </c>
      <c r="L137" s="542"/>
      <c r="M137" s="347"/>
      <c r="N137" s="345"/>
      <c r="O137" s="345"/>
      <c r="P137" s="348"/>
      <c r="R137" s="347"/>
      <c r="S137" s="345"/>
      <c r="T137" s="345"/>
      <c r="U137" s="348"/>
      <c r="W137" s="347"/>
      <c r="X137" s="601"/>
      <c r="Y137" s="601"/>
      <c r="Z137" s="348"/>
      <c r="AB137" s="347"/>
      <c r="AC137" s="601"/>
      <c r="AD137" s="601"/>
      <c r="AE137" s="348"/>
      <c r="AF137" s="713"/>
      <c r="AG137" s="347"/>
      <c r="AH137" s="601"/>
      <c r="AI137" s="601"/>
      <c r="AJ137" s="348"/>
    </row>
    <row r="138" spans="2:36" ht="20.100000000000001" customHeight="1" x14ac:dyDescent="0.25">
      <c r="B138" s="1586"/>
      <c r="C138" s="1577"/>
      <c r="D138" s="1575"/>
      <c r="E138" s="1573"/>
      <c r="F138" s="1519"/>
      <c r="G138" s="1711"/>
      <c r="H138" s="1717"/>
      <c r="I138" s="1712"/>
      <c r="J138" s="1596"/>
      <c r="K138" s="1555"/>
      <c r="L138" s="542"/>
      <c r="M138" s="347"/>
      <c r="N138" s="345"/>
      <c r="O138" s="345"/>
      <c r="P138" s="348"/>
      <c r="R138" s="347"/>
      <c r="S138" s="345"/>
      <c r="T138" s="345"/>
      <c r="U138" s="348"/>
      <c r="W138" s="347"/>
      <c r="X138" s="601"/>
      <c r="Y138" s="601"/>
      <c r="Z138" s="348"/>
      <c r="AB138" s="347"/>
      <c r="AC138" s="601"/>
      <c r="AD138" s="601"/>
      <c r="AE138" s="348"/>
      <c r="AF138" s="713"/>
      <c r="AG138" s="347"/>
      <c r="AH138" s="601"/>
      <c r="AI138" s="601"/>
      <c r="AJ138" s="348"/>
    </row>
    <row r="139" spans="2:36" ht="20.100000000000001" customHeight="1" x14ac:dyDescent="0.25">
      <c r="B139" s="1586"/>
      <c r="C139" s="1577"/>
      <c r="D139" s="1575"/>
      <c r="E139" s="1573"/>
      <c r="F139" s="1519"/>
      <c r="G139" s="1711"/>
      <c r="H139" s="1717"/>
      <c r="I139" s="1712"/>
      <c r="J139" s="1596"/>
      <c r="K139" s="1585"/>
      <c r="L139" s="542"/>
      <c r="M139" s="1703"/>
      <c r="N139" s="1704"/>
      <c r="O139" s="1704"/>
      <c r="P139" s="1705"/>
      <c r="R139" s="347"/>
      <c r="S139" s="345"/>
      <c r="T139" s="345"/>
      <c r="U139" s="348"/>
      <c r="W139" s="347"/>
      <c r="X139" s="601"/>
      <c r="Y139" s="601"/>
      <c r="Z139" s="348"/>
      <c r="AB139" s="347"/>
      <c r="AC139" s="601"/>
      <c r="AD139" s="601"/>
      <c r="AE139" s="348"/>
      <c r="AF139" s="713"/>
      <c r="AG139" s="347"/>
      <c r="AH139" s="601"/>
      <c r="AI139" s="601"/>
      <c r="AJ139" s="348"/>
    </row>
    <row r="140" spans="2:36" ht="20.100000000000001" customHeight="1" x14ac:dyDescent="0.25">
      <c r="B140" s="1586">
        <v>225</v>
      </c>
      <c r="C140" s="1577" t="s">
        <v>311</v>
      </c>
      <c r="D140" s="1575" t="s">
        <v>43</v>
      </c>
      <c r="E140" s="1573">
        <v>213.96</v>
      </c>
      <c r="F140" s="1519">
        <v>195.46</v>
      </c>
      <c r="G140" s="1711"/>
      <c r="H140" s="1717"/>
      <c r="I140" s="1712"/>
      <c r="J140" s="1596">
        <v>65.95</v>
      </c>
      <c r="K140" s="1554">
        <f t="shared" ref="K140" si="61">ROUND(F140*J140,2)</f>
        <v>12890.59</v>
      </c>
      <c r="L140" s="542"/>
      <c r="M140" s="347"/>
      <c r="N140" s="345"/>
      <c r="O140" s="345"/>
      <c r="P140" s="348"/>
      <c r="R140" s="347"/>
      <c r="S140" s="345"/>
      <c r="T140" s="345"/>
      <c r="U140" s="348"/>
      <c r="W140" s="347"/>
      <c r="X140" s="601"/>
      <c r="Y140" s="601"/>
      <c r="Z140" s="348"/>
      <c r="AB140" s="1527" t="e">
        <f>#REF!</f>
        <v>#REF!</v>
      </c>
      <c r="AC140" s="1528"/>
      <c r="AD140" s="1528"/>
      <c r="AE140" s="1529"/>
      <c r="AF140" s="715"/>
      <c r="AG140" s="1527"/>
      <c r="AH140" s="1528"/>
      <c r="AI140" s="1528"/>
      <c r="AJ140" s="1529"/>
    </row>
    <row r="141" spans="2:36" ht="20.100000000000001" customHeight="1" x14ac:dyDescent="0.25">
      <c r="B141" s="1586"/>
      <c r="C141" s="1577"/>
      <c r="D141" s="1575"/>
      <c r="E141" s="1573"/>
      <c r="F141" s="1519"/>
      <c r="G141" s="1711"/>
      <c r="H141" s="1717"/>
      <c r="I141" s="1712"/>
      <c r="J141" s="1596"/>
      <c r="K141" s="1555"/>
      <c r="L141" s="542"/>
      <c r="M141" s="347"/>
      <c r="N141" s="345"/>
      <c r="O141" s="345"/>
      <c r="P141" s="348"/>
      <c r="R141" s="347"/>
      <c r="S141" s="345"/>
      <c r="T141" s="345"/>
      <c r="U141" s="348"/>
      <c r="W141" s="347"/>
      <c r="X141" s="601"/>
      <c r="Y141" s="601"/>
      <c r="Z141" s="348"/>
      <c r="AB141" s="546"/>
      <c r="AC141" s="601"/>
      <c r="AD141" s="601"/>
      <c r="AE141" s="349"/>
      <c r="AF141" s="713"/>
      <c r="AG141" s="546"/>
      <c r="AH141" s="601"/>
      <c r="AI141" s="601"/>
      <c r="AJ141" s="606"/>
    </row>
    <row r="142" spans="2:36" ht="20.100000000000001" customHeight="1" x14ac:dyDescent="0.25">
      <c r="B142" s="1586"/>
      <c r="C142" s="1577"/>
      <c r="D142" s="1575"/>
      <c r="E142" s="1573"/>
      <c r="F142" s="1519"/>
      <c r="G142" s="1711"/>
      <c r="H142" s="1717"/>
      <c r="I142" s="1712"/>
      <c r="J142" s="1596"/>
      <c r="K142" s="1585"/>
      <c r="L142" s="542"/>
      <c r="M142" s="1703"/>
      <c r="N142" s="1704"/>
      <c r="O142" s="1704"/>
      <c r="P142" s="1705"/>
      <c r="R142" s="347"/>
      <c r="S142" s="345"/>
      <c r="T142" s="345"/>
      <c r="U142" s="348"/>
      <c r="W142" s="347"/>
      <c r="X142" s="601"/>
      <c r="Y142" s="601"/>
      <c r="Z142" s="348"/>
      <c r="AB142" s="1518" t="e">
        <f>ROUND(F140*AB140,2)</f>
        <v>#REF!</v>
      </c>
      <c r="AC142" s="1519"/>
      <c r="AD142" s="1519"/>
      <c r="AE142" s="1520"/>
      <c r="AF142" s="714"/>
      <c r="AG142" s="1518"/>
      <c r="AH142" s="1519"/>
      <c r="AI142" s="1519"/>
      <c r="AJ142" s="1520"/>
    </row>
    <row r="143" spans="2:36" ht="20.100000000000001" customHeight="1" x14ac:dyDescent="0.25">
      <c r="B143" s="1586">
        <v>226</v>
      </c>
      <c r="C143" s="1577" t="s">
        <v>300</v>
      </c>
      <c r="D143" s="1575" t="s">
        <v>43</v>
      </c>
      <c r="E143" s="1573">
        <v>7.75</v>
      </c>
      <c r="F143" s="1519">
        <v>150.74</v>
      </c>
      <c r="G143" s="1711"/>
      <c r="H143" s="1717"/>
      <c r="I143" s="1712"/>
      <c r="J143" s="1596">
        <f t="shared" si="53"/>
        <v>7.75</v>
      </c>
      <c r="K143" s="1554">
        <f t="shared" ref="K143" si="62">ROUND(F143*J143,2)</f>
        <v>1168.24</v>
      </c>
      <c r="L143" s="542"/>
      <c r="M143" s="347"/>
      <c r="N143" s="345"/>
      <c r="O143" s="345"/>
      <c r="P143" s="348"/>
      <c r="R143" s="347"/>
      <c r="S143" s="345"/>
      <c r="T143" s="345"/>
      <c r="U143" s="348"/>
      <c r="W143" s="347"/>
      <c r="X143" s="601"/>
      <c r="Y143" s="601"/>
      <c r="Z143" s="348"/>
      <c r="AB143" s="347"/>
      <c r="AC143" s="601"/>
      <c r="AD143" s="601"/>
      <c r="AE143" s="348"/>
      <c r="AF143" s="713"/>
      <c r="AG143" s="347"/>
      <c r="AH143" s="601"/>
      <c r="AI143" s="601"/>
      <c r="AJ143" s="348"/>
    </row>
    <row r="144" spans="2:36" ht="20.100000000000001" customHeight="1" x14ac:dyDescent="0.25">
      <c r="B144" s="1586"/>
      <c r="C144" s="1577"/>
      <c r="D144" s="1575"/>
      <c r="E144" s="1573"/>
      <c r="F144" s="1519"/>
      <c r="G144" s="1711"/>
      <c r="H144" s="1717"/>
      <c r="I144" s="1712"/>
      <c r="J144" s="1596"/>
      <c r="K144" s="1555"/>
      <c r="L144" s="542"/>
      <c r="M144" s="347"/>
      <c r="N144" s="345"/>
      <c r="O144" s="345"/>
      <c r="P144" s="348"/>
      <c r="R144" s="347"/>
      <c r="S144" s="345"/>
      <c r="T144" s="345"/>
      <c r="U144" s="348"/>
      <c r="W144" s="347"/>
      <c r="X144" s="601"/>
      <c r="Y144" s="601"/>
      <c r="Z144" s="348"/>
      <c r="AB144" s="347"/>
      <c r="AC144" s="601"/>
      <c r="AD144" s="601"/>
      <c r="AE144" s="348"/>
      <c r="AF144" s="713"/>
      <c r="AG144" s="347"/>
      <c r="AH144" s="601"/>
      <c r="AI144" s="601"/>
      <c r="AJ144" s="348"/>
    </row>
    <row r="145" spans="2:36" ht="20.100000000000001" customHeight="1" x14ac:dyDescent="0.25">
      <c r="B145" s="1586"/>
      <c r="C145" s="1577"/>
      <c r="D145" s="1575"/>
      <c r="E145" s="1573"/>
      <c r="F145" s="1519"/>
      <c r="G145" s="1711"/>
      <c r="H145" s="1717"/>
      <c r="I145" s="1712"/>
      <c r="J145" s="1596"/>
      <c r="K145" s="1585"/>
      <c r="L145" s="542"/>
      <c r="M145" s="1703"/>
      <c r="N145" s="1704"/>
      <c r="O145" s="1704"/>
      <c r="P145" s="1705"/>
      <c r="R145" s="347"/>
      <c r="S145" s="345"/>
      <c r="T145" s="345"/>
      <c r="U145" s="348"/>
      <c r="W145" s="347"/>
      <c r="X145" s="601"/>
      <c r="Y145" s="601"/>
      <c r="Z145" s="348"/>
      <c r="AB145" s="347"/>
      <c r="AC145" s="601"/>
      <c r="AD145" s="601"/>
      <c r="AE145" s="348"/>
      <c r="AF145" s="713"/>
      <c r="AG145" s="347"/>
      <c r="AH145" s="601"/>
      <c r="AI145" s="601"/>
      <c r="AJ145" s="348"/>
    </row>
    <row r="146" spans="2:36" ht="20.100000000000001" customHeight="1" x14ac:dyDescent="0.25">
      <c r="B146" s="1586">
        <v>227</v>
      </c>
      <c r="C146" s="1577" t="s">
        <v>301</v>
      </c>
      <c r="D146" s="1575" t="s">
        <v>313</v>
      </c>
      <c r="E146" s="1573">
        <v>26.38</v>
      </c>
      <c r="F146" s="1519">
        <v>194.09</v>
      </c>
      <c r="G146" s="1711"/>
      <c r="H146" s="1717"/>
      <c r="I146" s="1712"/>
      <c r="J146" s="1596">
        <f t="shared" si="53"/>
        <v>26.38</v>
      </c>
      <c r="K146" s="1554">
        <f t="shared" ref="K146" si="63">ROUND(F146*J146,2)</f>
        <v>5120.09</v>
      </c>
      <c r="L146" s="542"/>
      <c r="M146" s="347"/>
      <c r="N146" s="345"/>
      <c r="O146" s="345"/>
      <c r="P146" s="348"/>
      <c r="R146" s="347"/>
      <c r="S146" s="345"/>
      <c r="T146" s="345"/>
      <c r="U146" s="348"/>
      <c r="W146" s="347"/>
      <c r="X146" s="601"/>
      <c r="Y146" s="601"/>
      <c r="Z146" s="348"/>
      <c r="AB146" s="1527" t="e">
        <f>#REF!</f>
        <v>#REF!</v>
      </c>
      <c r="AC146" s="1528"/>
      <c r="AD146" s="1528"/>
      <c r="AE146" s="1529"/>
      <c r="AF146" s="715"/>
      <c r="AG146" s="1527"/>
      <c r="AH146" s="1528"/>
      <c r="AI146" s="1528"/>
      <c r="AJ146" s="1529"/>
    </row>
    <row r="147" spans="2:36" ht="20.100000000000001" customHeight="1" x14ac:dyDescent="0.25">
      <c r="B147" s="1586"/>
      <c r="C147" s="1577"/>
      <c r="D147" s="1575"/>
      <c r="E147" s="1573"/>
      <c r="F147" s="1519"/>
      <c r="G147" s="1711"/>
      <c r="H147" s="1717"/>
      <c r="I147" s="1712"/>
      <c r="J147" s="1596"/>
      <c r="K147" s="1555"/>
      <c r="L147" s="542"/>
      <c r="M147" s="347"/>
      <c r="N147" s="345"/>
      <c r="O147" s="345"/>
      <c r="P147" s="348"/>
      <c r="R147" s="347"/>
      <c r="S147" s="345"/>
      <c r="T147" s="345"/>
      <c r="U147" s="348"/>
      <c r="W147" s="347"/>
      <c r="X147" s="601"/>
      <c r="Y147" s="601"/>
      <c r="Z147" s="348"/>
      <c r="AB147" s="546"/>
      <c r="AC147" s="601"/>
      <c r="AD147" s="601"/>
      <c r="AE147" s="349"/>
      <c r="AF147" s="713"/>
      <c r="AG147" s="546"/>
      <c r="AH147" s="601"/>
      <c r="AI147" s="601"/>
      <c r="AJ147" s="606"/>
    </row>
    <row r="148" spans="2:36" ht="20.100000000000001" customHeight="1" x14ac:dyDescent="0.25">
      <c r="B148" s="1586"/>
      <c r="C148" s="1577"/>
      <c r="D148" s="1575"/>
      <c r="E148" s="1573"/>
      <c r="F148" s="1519"/>
      <c r="G148" s="1711"/>
      <c r="H148" s="1717"/>
      <c r="I148" s="1712"/>
      <c r="J148" s="1596"/>
      <c r="K148" s="1585"/>
      <c r="L148" s="542"/>
      <c r="M148" s="1703"/>
      <c r="N148" s="1704"/>
      <c r="O148" s="1704"/>
      <c r="P148" s="1705"/>
      <c r="R148" s="347"/>
      <c r="S148" s="345"/>
      <c r="T148" s="345"/>
      <c r="U148" s="348"/>
      <c r="W148" s="347"/>
      <c r="X148" s="601"/>
      <c r="Y148" s="601"/>
      <c r="Z148" s="348"/>
      <c r="AB148" s="1518" t="e">
        <f>ROUND(F146*AB146,2)</f>
        <v>#REF!</v>
      </c>
      <c r="AC148" s="1519"/>
      <c r="AD148" s="1519"/>
      <c r="AE148" s="1520"/>
      <c r="AF148" s="714"/>
      <c r="AG148" s="1518"/>
      <c r="AH148" s="1519"/>
      <c r="AI148" s="1519"/>
      <c r="AJ148" s="1520"/>
    </row>
    <row r="149" spans="2:36" ht="20.100000000000001" customHeight="1" x14ac:dyDescent="0.25">
      <c r="B149" s="1586">
        <v>228</v>
      </c>
      <c r="C149" s="1577" t="s">
        <v>302</v>
      </c>
      <c r="D149" s="1575" t="s">
        <v>313</v>
      </c>
      <c r="E149" s="1573">
        <v>3.1</v>
      </c>
      <c r="F149" s="1519">
        <v>169.31</v>
      </c>
      <c r="G149" s="1711"/>
      <c r="H149" s="1717"/>
      <c r="I149" s="1712"/>
      <c r="J149" s="1596">
        <f t="shared" si="53"/>
        <v>3.1</v>
      </c>
      <c r="K149" s="1554">
        <f t="shared" ref="K149" si="64">ROUND(F149*J149,2)</f>
        <v>524.86</v>
      </c>
      <c r="L149" s="542"/>
      <c r="M149" s="347"/>
      <c r="N149" s="345"/>
      <c r="O149" s="345"/>
      <c r="P149" s="348"/>
      <c r="R149" s="347"/>
      <c r="S149" s="345"/>
      <c r="T149" s="345"/>
      <c r="U149" s="348"/>
      <c r="W149" s="347"/>
      <c r="X149" s="601"/>
      <c r="Y149" s="601"/>
      <c r="Z149" s="348"/>
      <c r="AB149" s="347"/>
      <c r="AC149" s="601"/>
      <c r="AD149" s="601"/>
      <c r="AE149" s="348"/>
      <c r="AF149" s="713"/>
      <c r="AG149" s="347"/>
      <c r="AH149" s="601"/>
      <c r="AI149" s="601"/>
      <c r="AJ149" s="348"/>
    </row>
    <row r="150" spans="2:36" ht="20.100000000000001" customHeight="1" x14ac:dyDescent="0.25">
      <c r="B150" s="1586"/>
      <c r="C150" s="1577"/>
      <c r="D150" s="1575"/>
      <c r="E150" s="1573"/>
      <c r="F150" s="1519"/>
      <c r="G150" s="1711"/>
      <c r="H150" s="1717"/>
      <c r="I150" s="1712"/>
      <c r="J150" s="1596"/>
      <c r="K150" s="1555"/>
      <c r="L150" s="542"/>
      <c r="M150" s="347"/>
      <c r="N150" s="345"/>
      <c r="O150" s="345"/>
      <c r="P150" s="348"/>
      <c r="R150" s="347"/>
      <c r="S150" s="345"/>
      <c r="T150" s="345"/>
      <c r="U150" s="348"/>
      <c r="W150" s="347"/>
      <c r="X150" s="601"/>
      <c r="Y150" s="601"/>
      <c r="Z150" s="348"/>
      <c r="AB150" s="347"/>
      <c r="AC150" s="601"/>
      <c r="AD150" s="601"/>
      <c r="AE150" s="348"/>
      <c r="AF150" s="713"/>
      <c r="AG150" s="347"/>
      <c r="AH150" s="601"/>
      <c r="AI150" s="601"/>
      <c r="AJ150" s="348"/>
    </row>
    <row r="151" spans="2:36" ht="20.100000000000001" customHeight="1" thickBot="1" x14ac:dyDescent="0.3">
      <c r="B151" s="1587"/>
      <c r="C151" s="1588"/>
      <c r="D151" s="1589"/>
      <c r="E151" s="1590"/>
      <c r="F151" s="1591"/>
      <c r="G151" s="1713"/>
      <c r="H151" s="1718"/>
      <c r="I151" s="1723"/>
      <c r="J151" s="1597"/>
      <c r="K151" s="1556"/>
      <c r="L151" s="542"/>
      <c r="M151" s="1714"/>
      <c r="N151" s="1715"/>
      <c r="O151" s="1715"/>
      <c r="P151" s="1716"/>
      <c r="R151" s="355"/>
      <c r="S151" s="356"/>
      <c r="T151" s="356"/>
      <c r="U151" s="351"/>
      <c r="W151" s="355"/>
      <c r="X151" s="356"/>
      <c r="Y151" s="356"/>
      <c r="Z151" s="351"/>
      <c r="AB151" s="355"/>
      <c r="AC151" s="356"/>
      <c r="AD151" s="356"/>
      <c r="AE151" s="351"/>
      <c r="AF151" s="713"/>
      <c r="AG151" s="355"/>
      <c r="AH151" s="356"/>
      <c r="AI151" s="356"/>
      <c r="AJ151" s="351"/>
    </row>
    <row r="152" spans="2:36" ht="24.95" customHeight="1" thickBot="1" x14ac:dyDescent="0.3">
      <c r="B152" s="569" t="e">
        <f>#REF!</f>
        <v>#REF!</v>
      </c>
      <c r="C152" s="570" t="e">
        <f>#REF!</f>
        <v>#REF!</v>
      </c>
      <c r="D152" s="571"/>
      <c r="E152" s="571"/>
      <c r="F152" s="572"/>
      <c r="G152" s="573"/>
      <c r="H152" s="1600"/>
      <c r="I152" s="1601"/>
      <c r="J152" s="1601"/>
      <c r="K152" s="1602"/>
      <c r="L152" s="113"/>
      <c r="M152" s="641"/>
      <c r="N152" s="552"/>
      <c r="O152" s="552"/>
      <c r="P152" s="642"/>
      <c r="R152" s="641"/>
      <c r="S152" s="552"/>
      <c r="T152" s="552"/>
      <c r="U152" s="642"/>
      <c r="W152" s="641"/>
      <c r="X152" s="552"/>
      <c r="Y152" s="552"/>
      <c r="Z152" s="642"/>
      <c r="AB152" s="641"/>
      <c r="AC152" s="552"/>
      <c r="AD152" s="552"/>
      <c r="AE152" s="642"/>
      <c r="AF152" s="713"/>
      <c r="AG152" s="641"/>
      <c r="AH152" s="552"/>
      <c r="AI152" s="552"/>
      <c r="AJ152" s="642"/>
    </row>
    <row r="153" spans="2:36" ht="20.100000000000001" customHeight="1" x14ac:dyDescent="0.25">
      <c r="B153" s="1609" t="e">
        <f>#REF!</f>
        <v>#REF!</v>
      </c>
      <c r="C153" s="1608" t="s">
        <v>120</v>
      </c>
      <c r="D153" s="1609" t="e">
        <f>#REF!</f>
        <v>#REF!</v>
      </c>
      <c r="E153" s="1677" t="e">
        <f>#REF!</f>
        <v>#REF!</v>
      </c>
      <c r="F153" s="1678" t="e">
        <f>#REF!</f>
        <v>#REF!</v>
      </c>
      <c r="G153" s="1604" t="e">
        <f t="shared" ref="G153:G156" si="65">ROUND(E153*F153,2)</f>
        <v>#REF!</v>
      </c>
      <c r="H153" s="1724">
        <v>917</v>
      </c>
      <c r="I153" s="1507"/>
      <c r="J153" s="1725" t="e">
        <f t="shared" ref="J153:J162" si="66">E153-H153+I153</f>
        <v>#REF!</v>
      </c>
      <c r="K153" s="1606" t="e">
        <f t="shared" ref="K153:K162" si="67">ROUND(F153*J153,2)</f>
        <v>#REF!</v>
      </c>
      <c r="L153" s="113"/>
      <c r="M153" s="352"/>
      <c r="N153" s="353"/>
      <c r="O153" s="353"/>
      <c r="P153" s="354"/>
      <c r="R153" s="352"/>
      <c r="S153" s="353"/>
      <c r="T153" s="353"/>
      <c r="U153" s="354"/>
      <c r="W153" s="352"/>
      <c r="X153" s="353"/>
      <c r="Y153" s="353"/>
      <c r="Z153" s="354"/>
      <c r="AB153" s="352"/>
      <c r="AC153" s="353"/>
      <c r="AD153" s="353"/>
      <c r="AE153" s="354"/>
      <c r="AF153" s="713"/>
      <c r="AG153" s="352"/>
      <c r="AH153" s="353"/>
      <c r="AI153" s="353"/>
      <c r="AJ153" s="354"/>
    </row>
    <row r="154" spans="2:36" ht="20.100000000000001" customHeight="1" x14ac:dyDescent="0.25">
      <c r="B154" s="1575"/>
      <c r="C154" s="1577"/>
      <c r="D154" s="1575"/>
      <c r="E154" s="1573"/>
      <c r="F154" s="1519"/>
      <c r="G154" s="1604"/>
      <c r="H154" s="1607"/>
      <c r="I154" s="1510"/>
      <c r="J154" s="1596"/>
      <c r="K154" s="1598"/>
      <c r="L154" s="113"/>
      <c r="M154" s="347"/>
      <c r="N154" s="345"/>
      <c r="O154" s="345"/>
      <c r="P154" s="348"/>
      <c r="R154" s="347"/>
      <c r="S154" s="345"/>
      <c r="T154" s="345"/>
      <c r="U154" s="348"/>
      <c r="W154" s="347"/>
      <c r="X154" s="345"/>
      <c r="Y154" s="345"/>
      <c r="Z154" s="348"/>
      <c r="AB154" s="347"/>
      <c r="AC154" s="345"/>
      <c r="AD154" s="345"/>
      <c r="AE154" s="348"/>
      <c r="AF154" s="713"/>
      <c r="AG154" s="347"/>
      <c r="AH154" s="345"/>
      <c r="AI154" s="345"/>
      <c r="AJ154" s="348"/>
    </row>
    <row r="155" spans="2:36" ht="20.100000000000001" hidden="1" customHeight="1" x14ac:dyDescent="0.25">
      <c r="B155" s="1575"/>
      <c r="C155" s="1577"/>
      <c r="D155" s="1575"/>
      <c r="E155" s="1573"/>
      <c r="F155" s="1519"/>
      <c r="G155" s="1605"/>
      <c r="H155" s="1607"/>
      <c r="I155" s="1510"/>
      <c r="J155" s="1596"/>
      <c r="K155" s="1598"/>
      <c r="L155" s="113"/>
      <c r="M155" s="347"/>
      <c r="N155" s="345"/>
      <c r="O155" s="345"/>
      <c r="P155" s="348"/>
      <c r="R155" s="347"/>
      <c r="S155" s="345"/>
      <c r="T155" s="345"/>
      <c r="U155" s="348"/>
      <c r="W155" s="347"/>
      <c r="X155" s="345"/>
      <c r="Y155" s="345"/>
      <c r="Z155" s="348"/>
      <c r="AB155" s="347"/>
      <c r="AC155" s="345"/>
      <c r="AD155" s="345"/>
      <c r="AE155" s="348"/>
      <c r="AF155" s="713"/>
      <c r="AG155" s="347"/>
      <c r="AH155" s="345"/>
      <c r="AI155" s="345"/>
      <c r="AJ155" s="348"/>
    </row>
    <row r="156" spans="2:36" ht="20.100000000000001" customHeight="1" x14ac:dyDescent="0.25">
      <c r="B156" s="1575" t="e">
        <f>#REF!</f>
        <v>#REF!</v>
      </c>
      <c r="C156" s="1577" t="e">
        <f>#REF!</f>
        <v>#REF!</v>
      </c>
      <c r="D156" s="1575" t="e">
        <f>#REF!</f>
        <v>#REF!</v>
      </c>
      <c r="E156" s="1573" t="e">
        <f>#REF!</f>
        <v>#REF!</v>
      </c>
      <c r="F156" s="1519" t="e">
        <f>#REF!</f>
        <v>#REF!</v>
      </c>
      <c r="G156" s="1603" t="e">
        <f t="shared" si="65"/>
        <v>#REF!</v>
      </c>
      <c r="H156" s="1607">
        <v>18</v>
      </c>
      <c r="I156" s="1510"/>
      <c r="J156" s="1596" t="e">
        <f t="shared" si="66"/>
        <v>#REF!</v>
      </c>
      <c r="K156" s="1598" t="e">
        <f t="shared" si="67"/>
        <v>#REF!</v>
      </c>
      <c r="L156" s="113"/>
      <c r="M156" s="347"/>
      <c r="N156" s="345"/>
      <c r="O156" s="345"/>
      <c r="P156" s="348"/>
      <c r="R156" s="347"/>
      <c r="S156" s="345"/>
      <c r="T156" s="345"/>
      <c r="U156" s="348"/>
      <c r="W156" s="347"/>
      <c r="X156" s="345"/>
      <c r="Y156" s="345"/>
      <c r="Z156" s="348"/>
      <c r="AB156" s="347"/>
      <c r="AC156" s="345"/>
      <c r="AD156" s="345"/>
      <c r="AE156" s="348"/>
      <c r="AF156" s="713"/>
      <c r="AG156" s="347"/>
      <c r="AH156" s="345"/>
      <c r="AI156" s="345"/>
      <c r="AJ156" s="348"/>
    </row>
    <row r="157" spans="2:36" ht="20.100000000000001" hidden="1" customHeight="1" x14ac:dyDescent="0.25">
      <c r="B157" s="1575"/>
      <c r="C157" s="1577"/>
      <c r="D157" s="1575"/>
      <c r="E157" s="1573"/>
      <c r="F157" s="1519"/>
      <c r="G157" s="1604"/>
      <c r="H157" s="1607"/>
      <c r="I157" s="1510"/>
      <c r="J157" s="1596"/>
      <c r="K157" s="1598"/>
      <c r="L157" s="113"/>
      <c r="M157" s="347"/>
      <c r="N157" s="345"/>
      <c r="O157" s="345"/>
      <c r="P157" s="348"/>
      <c r="R157" s="347"/>
      <c r="S157" s="345"/>
      <c r="T157" s="345"/>
      <c r="U157" s="348"/>
      <c r="W157" s="347"/>
      <c r="X157" s="345"/>
      <c r="Y157" s="345"/>
      <c r="Z157" s="348"/>
      <c r="AB157" s="347"/>
      <c r="AC157" s="345"/>
      <c r="AD157" s="345"/>
      <c r="AE157" s="348"/>
      <c r="AF157" s="713"/>
      <c r="AG157" s="347"/>
      <c r="AH157" s="345"/>
      <c r="AI157" s="345"/>
      <c r="AJ157" s="348"/>
    </row>
    <row r="158" spans="2:36" ht="20.100000000000001" hidden="1" customHeight="1" x14ac:dyDescent="0.25">
      <c r="B158" s="1575"/>
      <c r="C158" s="1577"/>
      <c r="D158" s="1575"/>
      <c r="E158" s="1573"/>
      <c r="F158" s="1519"/>
      <c r="G158" s="1605"/>
      <c r="H158" s="1607"/>
      <c r="I158" s="1510"/>
      <c r="J158" s="1596"/>
      <c r="K158" s="1598"/>
      <c r="L158" s="113"/>
      <c r="M158" s="347"/>
      <c r="N158" s="345"/>
      <c r="O158" s="345"/>
      <c r="P158" s="348"/>
      <c r="R158" s="347"/>
      <c r="S158" s="345"/>
      <c r="T158" s="345"/>
      <c r="U158" s="348"/>
      <c r="W158" s="347"/>
      <c r="X158" s="345"/>
      <c r="Y158" s="345"/>
      <c r="Z158" s="348"/>
      <c r="AB158" s="347"/>
      <c r="AC158" s="345"/>
      <c r="AD158" s="345"/>
      <c r="AE158" s="348"/>
      <c r="AF158" s="713"/>
      <c r="AG158" s="347"/>
      <c r="AH158" s="345"/>
      <c r="AI158" s="345"/>
      <c r="AJ158" s="348"/>
    </row>
    <row r="159" spans="2:36" ht="20.100000000000001" customHeight="1" x14ac:dyDescent="0.25">
      <c r="B159" s="1575">
        <v>303</v>
      </c>
      <c r="C159" s="1577" t="s">
        <v>303</v>
      </c>
      <c r="D159" s="1575" t="e">
        <f>#REF!</f>
        <v>#REF!</v>
      </c>
      <c r="E159" s="1573" t="e">
        <f>#REF!</f>
        <v>#REF!</v>
      </c>
      <c r="F159" s="1519" t="e">
        <f>#REF!</f>
        <v>#REF!</v>
      </c>
      <c r="G159" s="1603"/>
      <c r="H159" s="1509"/>
      <c r="I159" s="1510"/>
      <c r="J159" s="1596" t="e">
        <f t="shared" si="66"/>
        <v>#REF!</v>
      </c>
      <c r="K159" s="1598" t="e">
        <f t="shared" si="67"/>
        <v>#REF!</v>
      </c>
      <c r="L159" s="578"/>
      <c r="M159" s="347"/>
      <c r="N159" s="345"/>
      <c r="O159" s="345"/>
      <c r="P159" s="348"/>
      <c r="R159" s="347"/>
      <c r="S159" s="345"/>
      <c r="T159" s="345"/>
      <c r="U159" s="348"/>
      <c r="W159" s="347"/>
      <c r="X159" s="345"/>
      <c r="Y159" s="345"/>
      <c r="Z159" s="348"/>
      <c r="AB159" s="1527">
        <v>75</v>
      </c>
      <c r="AC159" s="1528"/>
      <c r="AD159" s="1528"/>
      <c r="AE159" s="1529"/>
      <c r="AF159" s="715"/>
      <c r="AG159" s="1527">
        <v>25</v>
      </c>
      <c r="AH159" s="1528"/>
      <c r="AI159" s="1528"/>
      <c r="AJ159" s="1529"/>
    </row>
    <row r="160" spans="2:36" ht="20.100000000000001" customHeight="1" x14ac:dyDescent="0.25">
      <c r="B160" s="1575"/>
      <c r="C160" s="1577"/>
      <c r="D160" s="1575"/>
      <c r="E160" s="1573"/>
      <c r="F160" s="1519"/>
      <c r="G160" s="1604"/>
      <c r="H160" s="1509"/>
      <c r="I160" s="1510"/>
      <c r="J160" s="1596"/>
      <c r="K160" s="1598"/>
      <c r="L160" s="578"/>
      <c r="M160" s="347"/>
      <c r="N160" s="345"/>
      <c r="O160" s="345"/>
      <c r="P160" s="348"/>
      <c r="R160" s="347"/>
      <c r="S160" s="345"/>
      <c r="T160" s="345"/>
      <c r="U160" s="348"/>
      <c r="W160" s="347"/>
      <c r="X160" s="345"/>
      <c r="Y160" s="345"/>
      <c r="Z160" s="348"/>
      <c r="AB160" s="546"/>
      <c r="AC160" s="601"/>
      <c r="AD160" s="601"/>
      <c r="AE160" s="349"/>
      <c r="AF160" s="713"/>
      <c r="AG160" s="350"/>
      <c r="AH160" s="601"/>
      <c r="AI160" s="601"/>
      <c r="AJ160" s="606"/>
    </row>
    <row r="161" spans="2:36" ht="20.100000000000001" customHeight="1" x14ac:dyDescent="0.25">
      <c r="B161" s="1575"/>
      <c r="C161" s="1577"/>
      <c r="D161" s="1575"/>
      <c r="E161" s="1573"/>
      <c r="F161" s="1519"/>
      <c r="G161" s="1605"/>
      <c r="H161" s="1509"/>
      <c r="I161" s="1510"/>
      <c r="J161" s="1596"/>
      <c r="K161" s="1598"/>
      <c r="L161" s="578"/>
      <c r="M161" s="347"/>
      <c r="N161" s="345"/>
      <c r="O161" s="345"/>
      <c r="P161" s="348"/>
      <c r="R161" s="347"/>
      <c r="S161" s="345"/>
      <c r="T161" s="345"/>
      <c r="U161" s="348"/>
      <c r="W161" s="347"/>
      <c r="X161" s="345"/>
      <c r="Y161" s="345"/>
      <c r="Z161" s="348"/>
      <c r="AB161" s="1518" t="e">
        <f>ROUND(F159*AB159,2)</f>
        <v>#REF!</v>
      </c>
      <c r="AC161" s="1519"/>
      <c r="AD161" s="1519"/>
      <c r="AE161" s="1520"/>
      <c r="AF161" s="714"/>
      <c r="AG161" s="1518" t="e">
        <f>ROUND(F159*AG159,2)</f>
        <v>#REF!</v>
      </c>
      <c r="AH161" s="1519"/>
      <c r="AI161" s="1519"/>
      <c r="AJ161" s="1520"/>
    </row>
    <row r="162" spans="2:36" ht="20.100000000000001" customHeight="1" x14ac:dyDescent="0.25">
      <c r="B162" s="1575">
        <v>304</v>
      </c>
      <c r="C162" s="1577" t="s">
        <v>304</v>
      </c>
      <c r="D162" s="1575" t="e">
        <f>#REF!</f>
        <v>#REF!</v>
      </c>
      <c r="E162" s="1573" t="e">
        <f>#REF!</f>
        <v>#REF!</v>
      </c>
      <c r="F162" s="1519" t="e">
        <f>#REF!</f>
        <v>#REF!</v>
      </c>
      <c r="G162" s="1603"/>
      <c r="H162" s="1509"/>
      <c r="I162" s="1510"/>
      <c r="J162" s="1596" t="e">
        <f t="shared" si="66"/>
        <v>#REF!</v>
      </c>
      <c r="K162" s="1598" t="e">
        <f t="shared" si="67"/>
        <v>#REF!</v>
      </c>
      <c r="L162" s="578"/>
      <c r="M162" s="347"/>
      <c r="N162" s="345"/>
      <c r="O162" s="345"/>
      <c r="P162" s="348"/>
      <c r="R162" s="347"/>
      <c r="S162" s="345"/>
      <c r="T162" s="345"/>
      <c r="U162" s="348"/>
      <c r="W162" s="347"/>
      <c r="X162" s="345"/>
      <c r="Y162" s="345"/>
      <c r="Z162" s="348"/>
      <c r="AB162" s="347"/>
      <c r="AC162" s="345"/>
      <c r="AD162" s="345"/>
      <c r="AE162" s="348"/>
      <c r="AF162" s="713"/>
      <c r="AG162" s="347"/>
      <c r="AH162" s="345"/>
      <c r="AI162" s="345"/>
      <c r="AJ162" s="348"/>
    </row>
    <row r="163" spans="2:36" ht="20.100000000000001" customHeight="1" x14ac:dyDescent="0.25">
      <c r="B163" s="1575"/>
      <c r="C163" s="1577"/>
      <c r="D163" s="1575"/>
      <c r="E163" s="1573"/>
      <c r="F163" s="1519"/>
      <c r="G163" s="1604"/>
      <c r="H163" s="1509"/>
      <c r="I163" s="1510"/>
      <c r="J163" s="1596"/>
      <c r="K163" s="1598"/>
      <c r="L163" s="578"/>
      <c r="M163" s="347"/>
      <c r="N163" s="345"/>
      <c r="O163" s="345"/>
      <c r="P163" s="348"/>
      <c r="R163" s="347"/>
      <c r="S163" s="345"/>
      <c r="T163" s="345"/>
      <c r="U163" s="348"/>
      <c r="W163" s="347"/>
      <c r="X163" s="345"/>
      <c r="Y163" s="345"/>
      <c r="Z163" s="348"/>
      <c r="AB163" s="347"/>
      <c r="AC163" s="345"/>
      <c r="AD163" s="345"/>
      <c r="AE163" s="348"/>
      <c r="AF163" s="713"/>
      <c r="AG163" s="347"/>
      <c r="AH163" s="345"/>
      <c r="AI163" s="345"/>
      <c r="AJ163" s="348"/>
    </row>
    <row r="164" spans="2:36" ht="20.100000000000001" customHeight="1" thickBot="1" x14ac:dyDescent="0.3">
      <c r="B164" s="1575"/>
      <c r="C164" s="1577"/>
      <c r="D164" s="1575"/>
      <c r="E164" s="1573"/>
      <c r="F164" s="1519"/>
      <c r="G164" s="1605"/>
      <c r="H164" s="1594"/>
      <c r="I164" s="1595"/>
      <c r="J164" s="1597"/>
      <c r="K164" s="1599"/>
      <c r="L164" s="578"/>
      <c r="M164" s="355"/>
      <c r="N164" s="356"/>
      <c r="O164" s="356"/>
      <c r="P164" s="351"/>
      <c r="R164" s="355"/>
      <c r="S164" s="356"/>
      <c r="T164" s="356"/>
      <c r="U164" s="351"/>
      <c r="W164" s="355"/>
      <c r="X164" s="356"/>
      <c r="Y164" s="356"/>
      <c r="Z164" s="351"/>
      <c r="AB164" s="355"/>
      <c r="AC164" s="356"/>
      <c r="AD164" s="356"/>
      <c r="AE164" s="351"/>
      <c r="AF164" s="713"/>
      <c r="AG164" s="355"/>
      <c r="AH164" s="356"/>
      <c r="AI164" s="356"/>
      <c r="AJ164" s="351"/>
    </row>
    <row r="165" spans="2:36" ht="24.95" customHeight="1" thickBot="1" x14ac:dyDescent="0.3">
      <c r="B165" s="402" t="e">
        <f>#REF!</f>
        <v>#REF!</v>
      </c>
      <c r="C165" s="403" t="e">
        <f>#REF!</f>
        <v>#REF!</v>
      </c>
      <c r="D165" s="332"/>
      <c r="E165" s="332"/>
      <c r="F165" s="333"/>
      <c r="G165" s="393"/>
      <c r="H165" s="1600"/>
      <c r="I165" s="1601"/>
      <c r="J165" s="1601"/>
      <c r="K165" s="1602"/>
      <c r="L165" s="113"/>
      <c r="M165" s="641"/>
      <c r="N165" s="552"/>
      <c r="O165" s="552"/>
      <c r="P165" s="642"/>
      <c r="R165" s="641"/>
      <c r="S165" s="552"/>
      <c r="T165" s="552"/>
      <c r="U165" s="642"/>
      <c r="W165" s="641"/>
      <c r="X165" s="552"/>
      <c r="Y165" s="552"/>
      <c r="Z165" s="642"/>
      <c r="AB165" s="643"/>
      <c r="AC165" s="644"/>
      <c r="AD165" s="644"/>
      <c r="AE165" s="645"/>
      <c r="AF165" s="713"/>
      <c r="AG165" s="643"/>
      <c r="AH165" s="644"/>
      <c r="AI165" s="644"/>
      <c r="AJ165" s="645"/>
    </row>
    <row r="166" spans="2:36" ht="20.100000000000001" customHeight="1" x14ac:dyDescent="0.25">
      <c r="B166" s="1660" t="e">
        <f>#REF!</f>
        <v>#REF!</v>
      </c>
      <c r="C166" s="1576" t="e">
        <f>#REF!</f>
        <v>#REF!</v>
      </c>
      <c r="D166" s="1574" t="e">
        <f>#REF!</f>
        <v>#REF!</v>
      </c>
      <c r="E166" s="1572" t="e">
        <f>#REF!</f>
        <v>#REF!</v>
      </c>
      <c r="F166" s="1571" t="e">
        <f>#REF!</f>
        <v>#REF!</v>
      </c>
      <c r="G166" s="1672" t="e">
        <f t="shared" ref="G166:G229" si="68">ROUND(E166*F166,2)</f>
        <v>#REF!</v>
      </c>
      <c r="H166" s="647">
        <v>312.7</v>
      </c>
      <c r="I166" s="577"/>
      <c r="J166" s="648" t="e">
        <f t="shared" ref="J166:J229" si="69">E166-H166+I166</f>
        <v>#REF!</v>
      </c>
      <c r="K166" s="689" t="e">
        <f t="shared" ref="K166:K229" si="70">ROUND(F166*J166,2)</f>
        <v>#REF!</v>
      </c>
      <c r="L166" s="113"/>
      <c r="M166" s="352"/>
      <c r="N166" s="353"/>
      <c r="O166" s="353"/>
      <c r="P166" s="354"/>
      <c r="R166" s="352"/>
      <c r="S166" s="353"/>
      <c r="T166" s="353"/>
      <c r="U166" s="354"/>
      <c r="W166" s="352"/>
      <c r="X166" s="353"/>
      <c r="Y166" s="353"/>
      <c r="Z166" s="354"/>
      <c r="AB166" s="352"/>
      <c r="AC166" s="353"/>
      <c r="AD166" s="353"/>
      <c r="AE166" s="354"/>
      <c r="AF166" s="713"/>
      <c r="AG166" s="352"/>
      <c r="AH166" s="353"/>
      <c r="AI166" s="353"/>
      <c r="AJ166" s="354"/>
    </row>
    <row r="167" spans="2:36" ht="20.100000000000001" hidden="1" customHeight="1" x14ac:dyDescent="0.25">
      <c r="B167" s="1586"/>
      <c r="C167" s="1577"/>
      <c r="D167" s="1575"/>
      <c r="E167" s="1573"/>
      <c r="F167" s="1519"/>
      <c r="G167" s="1604"/>
      <c r="H167" s="649"/>
      <c r="I167" s="575"/>
      <c r="J167" s="580"/>
      <c r="K167" s="687"/>
      <c r="L167" s="113"/>
      <c r="M167" s="347"/>
      <c r="N167" s="345"/>
      <c r="O167" s="345"/>
      <c r="P167" s="348"/>
      <c r="R167" s="347"/>
      <c r="S167" s="345"/>
      <c r="T167" s="345"/>
      <c r="U167" s="348"/>
      <c r="W167" s="347"/>
      <c r="X167" s="345"/>
      <c r="Y167" s="345"/>
      <c r="Z167" s="348"/>
      <c r="AB167" s="347"/>
      <c r="AC167" s="345"/>
      <c r="AD167" s="345"/>
      <c r="AE167" s="348"/>
      <c r="AF167" s="713"/>
      <c r="AG167" s="347"/>
      <c r="AH167" s="345"/>
      <c r="AI167" s="345"/>
      <c r="AJ167" s="348"/>
    </row>
    <row r="168" spans="2:36" ht="20.100000000000001" hidden="1" customHeight="1" x14ac:dyDescent="0.25">
      <c r="B168" s="1586"/>
      <c r="C168" s="1577"/>
      <c r="D168" s="1575"/>
      <c r="E168" s="1573"/>
      <c r="F168" s="1519"/>
      <c r="G168" s="1605"/>
      <c r="H168" s="649"/>
      <c r="I168" s="575"/>
      <c r="J168" s="580"/>
      <c r="K168" s="687"/>
      <c r="L168" s="113"/>
      <c r="M168" s="347"/>
      <c r="N168" s="345"/>
      <c r="O168" s="345"/>
      <c r="P168" s="348"/>
      <c r="R168" s="347"/>
      <c r="S168" s="345"/>
      <c r="T168" s="345"/>
      <c r="U168" s="348"/>
      <c r="W168" s="347"/>
      <c r="X168" s="345"/>
      <c r="Y168" s="345"/>
      <c r="Z168" s="348"/>
      <c r="AB168" s="347"/>
      <c r="AC168" s="345"/>
      <c r="AD168" s="345"/>
      <c r="AE168" s="348"/>
      <c r="AF168" s="713"/>
      <c r="AG168" s="347"/>
      <c r="AH168" s="345"/>
      <c r="AI168" s="345"/>
      <c r="AJ168" s="348"/>
    </row>
    <row r="169" spans="2:36" ht="20.100000000000001" customHeight="1" x14ac:dyDescent="0.25">
      <c r="B169" s="1586" t="e">
        <f>#REF!</f>
        <v>#REF!</v>
      </c>
      <c r="C169" s="1667" t="s">
        <v>124</v>
      </c>
      <c r="D169" s="1575" t="e">
        <f>#REF!</f>
        <v>#REF!</v>
      </c>
      <c r="E169" s="1573" t="e">
        <f>#REF!</f>
        <v>#REF!</v>
      </c>
      <c r="F169" s="1519" t="e">
        <f>#REF!</f>
        <v>#REF!</v>
      </c>
      <c r="G169" s="1603" t="e">
        <f t="shared" si="68"/>
        <v>#REF!</v>
      </c>
      <c r="H169" s="649">
        <v>218.73</v>
      </c>
      <c r="I169" s="575"/>
      <c r="J169" s="580" t="e">
        <f t="shared" si="69"/>
        <v>#REF!</v>
      </c>
      <c r="K169" s="687" t="e">
        <f t="shared" si="70"/>
        <v>#REF!</v>
      </c>
      <c r="L169" s="113"/>
      <c r="M169" s="347"/>
      <c r="N169" s="345"/>
      <c r="O169" s="345"/>
      <c r="P169" s="348"/>
      <c r="R169" s="347"/>
      <c r="S169" s="345"/>
      <c r="T169" s="345"/>
      <c r="U169" s="348"/>
      <c r="W169" s="347"/>
      <c r="X169" s="345"/>
      <c r="Y169" s="345"/>
      <c r="Z169" s="348"/>
      <c r="AB169" s="347"/>
      <c r="AC169" s="345"/>
      <c r="AD169" s="345"/>
      <c r="AE169" s="348"/>
      <c r="AF169" s="713"/>
      <c r="AG169" s="347"/>
      <c r="AH169" s="345"/>
      <c r="AI169" s="345"/>
      <c r="AJ169" s="348"/>
    </row>
    <row r="170" spans="2:36" ht="20.100000000000001" hidden="1" customHeight="1" x14ac:dyDescent="0.25">
      <c r="B170" s="1586"/>
      <c r="C170" s="1577"/>
      <c r="D170" s="1575"/>
      <c r="E170" s="1573"/>
      <c r="F170" s="1519"/>
      <c r="G170" s="1604"/>
      <c r="H170" s="649"/>
      <c r="I170" s="575"/>
      <c r="J170" s="580"/>
      <c r="K170" s="687"/>
      <c r="L170" s="113"/>
      <c r="M170" s="347"/>
      <c r="N170" s="345"/>
      <c r="O170" s="345"/>
      <c r="P170" s="348"/>
      <c r="R170" s="347"/>
      <c r="S170" s="345"/>
      <c r="T170" s="345"/>
      <c r="U170" s="348"/>
      <c r="W170" s="347"/>
      <c r="X170" s="345"/>
      <c r="Y170" s="345"/>
      <c r="Z170" s="348"/>
      <c r="AB170" s="347"/>
      <c r="AC170" s="345"/>
      <c r="AD170" s="345"/>
      <c r="AE170" s="348"/>
      <c r="AF170" s="713"/>
      <c r="AG170" s="347"/>
      <c r="AH170" s="345"/>
      <c r="AI170" s="345"/>
      <c r="AJ170" s="348"/>
    </row>
    <row r="171" spans="2:36" ht="20.100000000000001" hidden="1" customHeight="1" x14ac:dyDescent="0.25">
      <c r="B171" s="1586"/>
      <c r="C171" s="1577"/>
      <c r="D171" s="1575"/>
      <c r="E171" s="1573"/>
      <c r="F171" s="1519"/>
      <c r="G171" s="1605"/>
      <c r="H171" s="649"/>
      <c r="I171" s="575"/>
      <c r="J171" s="580"/>
      <c r="K171" s="687"/>
      <c r="L171" s="113"/>
      <c r="M171" s="347"/>
      <c r="N171" s="345"/>
      <c r="O171" s="345"/>
      <c r="P171" s="348"/>
      <c r="R171" s="347"/>
      <c r="S171" s="345"/>
      <c r="T171" s="345"/>
      <c r="U171" s="348"/>
      <c r="W171" s="347"/>
      <c r="X171" s="345"/>
      <c r="Y171" s="345"/>
      <c r="Z171" s="348"/>
      <c r="AB171" s="347"/>
      <c r="AC171" s="345"/>
      <c r="AD171" s="345"/>
      <c r="AE171" s="348"/>
      <c r="AF171" s="713"/>
      <c r="AG171" s="347"/>
      <c r="AH171" s="345"/>
      <c r="AI171" s="345"/>
      <c r="AJ171" s="348"/>
    </row>
    <row r="172" spans="2:36" ht="20.100000000000001" customHeight="1" x14ac:dyDescent="0.25">
      <c r="B172" s="1586" t="e">
        <f>#REF!</f>
        <v>#REF!</v>
      </c>
      <c r="C172" s="1577" t="e">
        <f>#REF!</f>
        <v>#REF!</v>
      </c>
      <c r="D172" s="1575" t="e">
        <f>#REF!</f>
        <v>#REF!</v>
      </c>
      <c r="E172" s="1573" t="e">
        <f>#REF!</f>
        <v>#REF!</v>
      </c>
      <c r="F172" s="1519" t="e">
        <f>#REF!</f>
        <v>#REF!</v>
      </c>
      <c r="G172" s="1603" t="e">
        <f t="shared" si="68"/>
        <v>#REF!</v>
      </c>
      <c r="H172" s="649">
        <v>198.39</v>
      </c>
      <c r="I172" s="575"/>
      <c r="J172" s="580" t="e">
        <f t="shared" si="69"/>
        <v>#REF!</v>
      </c>
      <c r="K172" s="687" t="e">
        <f t="shared" si="70"/>
        <v>#REF!</v>
      </c>
      <c r="L172" s="113"/>
      <c r="M172" s="347"/>
      <c r="N172" s="345"/>
      <c r="O172" s="345"/>
      <c r="P172" s="348"/>
      <c r="R172" s="347"/>
      <c r="S172" s="345"/>
      <c r="T172" s="345"/>
      <c r="U172" s="348"/>
      <c r="W172" s="347"/>
      <c r="X172" s="345"/>
      <c r="Y172" s="345"/>
      <c r="Z172" s="348"/>
      <c r="AB172" s="347"/>
      <c r="AC172" s="345"/>
      <c r="AD172" s="345"/>
      <c r="AE172" s="348"/>
      <c r="AF172" s="713"/>
      <c r="AG172" s="347"/>
      <c r="AH172" s="345"/>
      <c r="AI172" s="345"/>
      <c r="AJ172" s="348"/>
    </row>
    <row r="173" spans="2:36" ht="20.100000000000001" hidden="1" customHeight="1" x14ac:dyDescent="0.25">
      <c r="B173" s="1586"/>
      <c r="C173" s="1577"/>
      <c r="D173" s="1575"/>
      <c r="E173" s="1573"/>
      <c r="F173" s="1519"/>
      <c r="G173" s="1604"/>
      <c r="H173" s="649"/>
      <c r="I173" s="575"/>
      <c r="J173" s="580"/>
      <c r="K173" s="687"/>
      <c r="L173" s="113"/>
      <c r="M173" s="347"/>
      <c r="N173" s="345"/>
      <c r="O173" s="345"/>
      <c r="P173" s="348"/>
      <c r="R173" s="347"/>
      <c r="S173" s="345"/>
      <c r="T173" s="345"/>
      <c r="U173" s="348"/>
      <c r="W173" s="347"/>
      <c r="X173" s="345"/>
      <c r="Y173" s="345"/>
      <c r="Z173" s="348"/>
      <c r="AB173" s="347"/>
      <c r="AC173" s="345"/>
      <c r="AD173" s="345"/>
      <c r="AE173" s="348"/>
      <c r="AF173" s="713"/>
      <c r="AG173" s="347"/>
      <c r="AH173" s="345"/>
      <c r="AI173" s="345"/>
      <c r="AJ173" s="348"/>
    </row>
    <row r="174" spans="2:36" ht="20.100000000000001" hidden="1" customHeight="1" x14ac:dyDescent="0.25">
      <c r="B174" s="1586"/>
      <c r="C174" s="1577"/>
      <c r="D174" s="1575"/>
      <c r="E174" s="1573"/>
      <c r="F174" s="1519"/>
      <c r="G174" s="1605"/>
      <c r="H174" s="649"/>
      <c r="I174" s="575"/>
      <c r="J174" s="580"/>
      <c r="K174" s="687"/>
      <c r="L174" s="113"/>
      <c r="M174" s="347"/>
      <c r="N174" s="345"/>
      <c r="O174" s="345"/>
      <c r="P174" s="348"/>
      <c r="R174" s="347"/>
      <c r="S174" s="345"/>
      <c r="T174" s="345"/>
      <c r="U174" s="348"/>
      <c r="W174" s="347"/>
      <c r="X174" s="345"/>
      <c r="Y174" s="345"/>
      <c r="Z174" s="348"/>
      <c r="AB174" s="347"/>
      <c r="AC174" s="345"/>
      <c r="AD174" s="345"/>
      <c r="AE174" s="348"/>
      <c r="AF174" s="713"/>
      <c r="AG174" s="347"/>
      <c r="AH174" s="345"/>
      <c r="AI174" s="345"/>
      <c r="AJ174" s="348"/>
    </row>
    <row r="175" spans="2:36" ht="20.100000000000001" customHeight="1" x14ac:dyDescent="0.25">
      <c r="B175" s="1586" t="e">
        <f>#REF!</f>
        <v>#REF!</v>
      </c>
      <c r="C175" s="1667" t="s">
        <v>126</v>
      </c>
      <c r="D175" s="1575" t="e">
        <f>#REF!</f>
        <v>#REF!</v>
      </c>
      <c r="E175" s="1573" t="e">
        <f>#REF!</f>
        <v>#REF!</v>
      </c>
      <c r="F175" s="1519" t="e">
        <f>#REF!</f>
        <v>#REF!</v>
      </c>
      <c r="G175" s="1603" t="e">
        <f t="shared" si="68"/>
        <v>#REF!</v>
      </c>
      <c r="H175" s="649">
        <v>85.4</v>
      </c>
      <c r="I175" s="575"/>
      <c r="J175" s="580" t="e">
        <f t="shared" si="69"/>
        <v>#REF!</v>
      </c>
      <c r="K175" s="687" t="e">
        <f t="shared" si="70"/>
        <v>#REF!</v>
      </c>
      <c r="L175" s="113"/>
      <c r="M175" s="347"/>
      <c r="N175" s="345"/>
      <c r="O175" s="345"/>
      <c r="P175" s="348"/>
      <c r="R175" s="347"/>
      <c r="S175" s="345"/>
      <c r="T175" s="345"/>
      <c r="U175" s="348"/>
      <c r="W175" s="347"/>
      <c r="X175" s="345"/>
      <c r="Y175" s="345"/>
      <c r="Z175" s="348"/>
      <c r="AB175" s="347"/>
      <c r="AC175" s="345"/>
      <c r="AD175" s="345"/>
      <c r="AE175" s="348"/>
      <c r="AF175" s="713"/>
      <c r="AG175" s="347"/>
      <c r="AH175" s="345"/>
      <c r="AI175" s="345"/>
      <c r="AJ175" s="348"/>
    </row>
    <row r="176" spans="2:36" ht="20.100000000000001" hidden="1" customHeight="1" x14ac:dyDescent="0.25">
      <c r="B176" s="1586"/>
      <c r="C176" s="1577"/>
      <c r="D176" s="1575"/>
      <c r="E176" s="1573"/>
      <c r="F176" s="1519"/>
      <c r="G176" s="1604"/>
      <c r="H176" s="649"/>
      <c r="I176" s="575"/>
      <c r="J176" s="580"/>
      <c r="K176" s="687"/>
      <c r="L176" s="113"/>
      <c r="M176" s="347"/>
      <c r="N176" s="345"/>
      <c r="O176" s="345"/>
      <c r="P176" s="348"/>
      <c r="R176" s="347"/>
      <c r="S176" s="345"/>
      <c r="T176" s="345"/>
      <c r="U176" s="348"/>
      <c r="W176" s="347"/>
      <c r="X176" s="345"/>
      <c r="Y176" s="345"/>
      <c r="Z176" s="348"/>
      <c r="AB176" s="347"/>
      <c r="AC176" s="345"/>
      <c r="AD176" s="345"/>
      <c r="AE176" s="348"/>
      <c r="AF176" s="713"/>
      <c r="AG176" s="347"/>
      <c r="AH176" s="345"/>
      <c r="AI176" s="345"/>
      <c r="AJ176" s="348"/>
    </row>
    <row r="177" spans="2:36" ht="20.100000000000001" hidden="1" customHeight="1" x14ac:dyDescent="0.25">
      <c r="B177" s="1586"/>
      <c r="C177" s="1577"/>
      <c r="D177" s="1575"/>
      <c r="E177" s="1573"/>
      <c r="F177" s="1519"/>
      <c r="G177" s="1605"/>
      <c r="H177" s="649"/>
      <c r="I177" s="575"/>
      <c r="J177" s="580"/>
      <c r="K177" s="687"/>
      <c r="L177" s="113"/>
      <c r="M177" s="347"/>
      <c r="N177" s="345"/>
      <c r="O177" s="345"/>
      <c r="P177" s="348"/>
      <c r="R177" s="347"/>
      <c r="S177" s="345"/>
      <c r="T177" s="345"/>
      <c r="U177" s="348"/>
      <c r="W177" s="347"/>
      <c r="X177" s="345"/>
      <c r="Y177" s="345"/>
      <c r="Z177" s="348"/>
      <c r="AB177" s="347"/>
      <c r="AC177" s="345"/>
      <c r="AD177" s="345"/>
      <c r="AE177" s="348"/>
      <c r="AF177" s="713"/>
      <c r="AG177" s="347"/>
      <c r="AH177" s="345"/>
      <c r="AI177" s="345"/>
      <c r="AJ177" s="348"/>
    </row>
    <row r="178" spans="2:36" ht="20.100000000000001" customHeight="1" x14ac:dyDescent="0.25">
      <c r="B178" s="1586" t="e">
        <f>#REF!</f>
        <v>#REF!</v>
      </c>
      <c r="C178" s="1577" t="e">
        <f>#REF!</f>
        <v>#REF!</v>
      </c>
      <c r="D178" s="1575" t="e">
        <f>#REF!</f>
        <v>#REF!</v>
      </c>
      <c r="E178" s="1573" t="e">
        <f>#REF!</f>
        <v>#REF!</v>
      </c>
      <c r="F178" s="1519" t="e">
        <f>#REF!</f>
        <v>#REF!</v>
      </c>
      <c r="G178" s="1603" t="e">
        <f t="shared" si="68"/>
        <v>#REF!</v>
      </c>
      <c r="H178" s="649">
        <v>267.5</v>
      </c>
      <c r="I178" s="575"/>
      <c r="J178" s="580" t="e">
        <f t="shared" si="69"/>
        <v>#REF!</v>
      </c>
      <c r="K178" s="687" t="e">
        <f t="shared" si="70"/>
        <v>#REF!</v>
      </c>
      <c r="L178" s="113"/>
      <c r="M178" s="347"/>
      <c r="N178" s="345"/>
      <c r="O178" s="345"/>
      <c r="P178" s="348"/>
      <c r="R178" s="347"/>
      <c r="S178" s="345"/>
      <c r="T178" s="345"/>
      <c r="U178" s="348"/>
      <c r="W178" s="347"/>
      <c r="X178" s="345"/>
      <c r="Y178" s="345"/>
      <c r="Z178" s="348"/>
      <c r="AB178" s="347"/>
      <c r="AC178" s="345"/>
      <c r="AD178" s="345"/>
      <c r="AE178" s="348"/>
      <c r="AF178" s="713"/>
      <c r="AG178" s="347"/>
      <c r="AH178" s="345"/>
      <c r="AI178" s="345"/>
      <c r="AJ178" s="348"/>
    </row>
    <row r="179" spans="2:36" ht="20.100000000000001" hidden="1" customHeight="1" x14ac:dyDescent="0.25">
      <c r="B179" s="1586"/>
      <c r="C179" s="1577"/>
      <c r="D179" s="1575"/>
      <c r="E179" s="1573"/>
      <c r="F179" s="1519"/>
      <c r="G179" s="1604"/>
      <c r="H179" s="649"/>
      <c r="I179" s="575"/>
      <c r="J179" s="580"/>
      <c r="K179" s="687"/>
      <c r="L179" s="113"/>
      <c r="M179" s="347"/>
      <c r="N179" s="345"/>
      <c r="O179" s="345"/>
      <c r="P179" s="348"/>
      <c r="R179" s="347"/>
      <c r="S179" s="345"/>
      <c r="T179" s="345"/>
      <c r="U179" s="348"/>
      <c r="W179" s="347"/>
      <c r="X179" s="345"/>
      <c r="Y179" s="345"/>
      <c r="Z179" s="348"/>
      <c r="AB179" s="347"/>
      <c r="AC179" s="345"/>
      <c r="AD179" s="345"/>
      <c r="AE179" s="348"/>
      <c r="AF179" s="713"/>
      <c r="AG179" s="347"/>
      <c r="AH179" s="345"/>
      <c r="AI179" s="345"/>
      <c r="AJ179" s="348"/>
    </row>
    <row r="180" spans="2:36" ht="20.100000000000001" hidden="1" customHeight="1" x14ac:dyDescent="0.25">
      <c r="B180" s="1586"/>
      <c r="C180" s="1577"/>
      <c r="D180" s="1575"/>
      <c r="E180" s="1573"/>
      <c r="F180" s="1519"/>
      <c r="G180" s="1605"/>
      <c r="H180" s="649"/>
      <c r="I180" s="575"/>
      <c r="J180" s="580"/>
      <c r="K180" s="687"/>
      <c r="L180" s="113"/>
      <c r="M180" s="347"/>
      <c r="N180" s="345"/>
      <c r="O180" s="345"/>
      <c r="P180" s="348"/>
      <c r="R180" s="347"/>
      <c r="S180" s="345"/>
      <c r="T180" s="345"/>
      <c r="U180" s="348"/>
      <c r="W180" s="347"/>
      <c r="X180" s="345"/>
      <c r="Y180" s="345"/>
      <c r="Z180" s="348"/>
      <c r="AB180" s="347"/>
      <c r="AC180" s="345"/>
      <c r="AD180" s="345"/>
      <c r="AE180" s="348"/>
      <c r="AF180" s="713"/>
      <c r="AG180" s="347"/>
      <c r="AH180" s="345"/>
      <c r="AI180" s="345"/>
      <c r="AJ180" s="348"/>
    </row>
    <row r="181" spans="2:36" ht="20.100000000000001" customHeight="1" x14ac:dyDescent="0.25">
      <c r="B181" s="1586" t="e">
        <f>#REF!</f>
        <v>#REF!</v>
      </c>
      <c r="C181" s="1577" t="e">
        <f>#REF!</f>
        <v>#REF!</v>
      </c>
      <c r="D181" s="1575" t="e">
        <f>#REF!</f>
        <v>#REF!</v>
      </c>
      <c r="E181" s="1573" t="e">
        <f>#REF!</f>
        <v>#REF!</v>
      </c>
      <c r="F181" s="1519" t="e">
        <f>#REF!</f>
        <v>#REF!</v>
      </c>
      <c r="G181" s="1603" t="e">
        <f t="shared" si="68"/>
        <v>#REF!</v>
      </c>
      <c r="H181" s="649">
        <v>66.099999999999994</v>
      </c>
      <c r="I181" s="575"/>
      <c r="J181" s="580" t="e">
        <f t="shared" si="69"/>
        <v>#REF!</v>
      </c>
      <c r="K181" s="687" t="e">
        <f t="shared" si="70"/>
        <v>#REF!</v>
      </c>
      <c r="L181" s="113"/>
      <c r="M181" s="347"/>
      <c r="N181" s="345"/>
      <c r="O181" s="345"/>
      <c r="P181" s="348"/>
      <c r="R181" s="347"/>
      <c r="S181" s="345"/>
      <c r="T181" s="345"/>
      <c r="U181" s="348"/>
      <c r="W181" s="347"/>
      <c r="X181" s="345"/>
      <c r="Y181" s="345"/>
      <c r="Z181" s="348"/>
      <c r="AB181" s="347"/>
      <c r="AC181" s="345"/>
      <c r="AD181" s="345"/>
      <c r="AE181" s="348"/>
      <c r="AF181" s="713"/>
      <c r="AG181" s="347"/>
      <c r="AH181" s="345"/>
      <c r="AI181" s="345"/>
      <c r="AJ181" s="348"/>
    </row>
    <row r="182" spans="2:36" ht="20.100000000000001" hidden="1" customHeight="1" x14ac:dyDescent="0.25">
      <c r="B182" s="1586"/>
      <c r="C182" s="1577"/>
      <c r="D182" s="1575"/>
      <c r="E182" s="1573"/>
      <c r="F182" s="1519"/>
      <c r="G182" s="1604"/>
      <c r="H182" s="649"/>
      <c r="I182" s="575"/>
      <c r="J182" s="580"/>
      <c r="K182" s="687"/>
      <c r="L182" s="113"/>
      <c r="M182" s="347"/>
      <c r="N182" s="345"/>
      <c r="O182" s="345"/>
      <c r="P182" s="348"/>
      <c r="R182" s="347"/>
      <c r="S182" s="345"/>
      <c r="T182" s="345"/>
      <c r="U182" s="348"/>
      <c r="W182" s="347"/>
      <c r="X182" s="345"/>
      <c r="Y182" s="345"/>
      <c r="Z182" s="348"/>
      <c r="AB182" s="347"/>
      <c r="AC182" s="345"/>
      <c r="AD182" s="345"/>
      <c r="AE182" s="348"/>
      <c r="AF182" s="713"/>
      <c r="AG182" s="347"/>
      <c r="AH182" s="345"/>
      <c r="AI182" s="345"/>
      <c r="AJ182" s="348"/>
    </row>
    <row r="183" spans="2:36" ht="20.100000000000001" hidden="1" customHeight="1" x14ac:dyDescent="0.25">
      <c r="B183" s="1586"/>
      <c r="C183" s="1577"/>
      <c r="D183" s="1575"/>
      <c r="E183" s="1573"/>
      <c r="F183" s="1519"/>
      <c r="G183" s="1605"/>
      <c r="H183" s="649"/>
      <c r="I183" s="575"/>
      <c r="J183" s="580"/>
      <c r="K183" s="687"/>
      <c r="L183" s="113"/>
      <c r="M183" s="347"/>
      <c r="N183" s="345"/>
      <c r="O183" s="345"/>
      <c r="P183" s="348"/>
      <c r="R183" s="347"/>
      <c r="S183" s="345"/>
      <c r="T183" s="345"/>
      <c r="U183" s="348"/>
      <c r="W183" s="347"/>
      <c r="X183" s="345"/>
      <c r="Y183" s="345"/>
      <c r="Z183" s="348"/>
      <c r="AB183" s="347"/>
      <c r="AC183" s="345"/>
      <c r="AD183" s="345"/>
      <c r="AE183" s="348"/>
      <c r="AF183" s="713"/>
      <c r="AG183" s="347"/>
      <c r="AH183" s="345"/>
      <c r="AI183" s="345"/>
      <c r="AJ183" s="348"/>
    </row>
    <row r="184" spans="2:36" ht="20.100000000000001" customHeight="1" x14ac:dyDescent="0.25">
      <c r="B184" s="1586" t="e">
        <f>#REF!</f>
        <v>#REF!</v>
      </c>
      <c r="C184" s="1577" t="e">
        <f>#REF!</f>
        <v>#REF!</v>
      </c>
      <c r="D184" s="1575" t="e">
        <f>#REF!</f>
        <v>#REF!</v>
      </c>
      <c r="E184" s="1573" t="e">
        <f>#REF!</f>
        <v>#REF!</v>
      </c>
      <c r="F184" s="1519" t="e">
        <f>#REF!</f>
        <v>#REF!</v>
      </c>
      <c r="G184" s="1603" t="e">
        <f t="shared" si="68"/>
        <v>#REF!</v>
      </c>
      <c r="H184" s="649">
        <v>403</v>
      </c>
      <c r="I184" s="575"/>
      <c r="J184" s="580" t="e">
        <f t="shared" si="69"/>
        <v>#REF!</v>
      </c>
      <c r="K184" s="687" t="e">
        <f t="shared" si="70"/>
        <v>#REF!</v>
      </c>
      <c r="L184" s="113"/>
      <c r="M184" s="347"/>
      <c r="N184" s="345"/>
      <c r="O184" s="345"/>
      <c r="P184" s="348"/>
      <c r="R184" s="347"/>
      <c r="S184" s="345"/>
      <c r="T184" s="345"/>
      <c r="U184" s="348"/>
      <c r="W184" s="347"/>
      <c r="X184" s="345"/>
      <c r="Y184" s="345"/>
      <c r="Z184" s="348"/>
      <c r="AB184" s="347"/>
      <c r="AC184" s="345"/>
      <c r="AD184" s="345"/>
      <c r="AE184" s="348"/>
      <c r="AF184" s="713"/>
      <c r="AG184" s="347"/>
      <c r="AH184" s="345"/>
      <c r="AI184" s="345"/>
      <c r="AJ184" s="348"/>
    </row>
    <row r="185" spans="2:36" ht="20.100000000000001" hidden="1" customHeight="1" x14ac:dyDescent="0.25">
      <c r="B185" s="1586"/>
      <c r="C185" s="1577"/>
      <c r="D185" s="1575"/>
      <c r="E185" s="1573"/>
      <c r="F185" s="1519"/>
      <c r="G185" s="1604"/>
      <c r="H185" s="649"/>
      <c r="I185" s="575"/>
      <c r="J185" s="580"/>
      <c r="K185" s="687"/>
      <c r="L185" s="113"/>
      <c r="M185" s="347"/>
      <c r="N185" s="345"/>
      <c r="O185" s="345"/>
      <c r="P185" s="348"/>
      <c r="R185" s="347"/>
      <c r="S185" s="345"/>
      <c r="T185" s="345"/>
      <c r="U185" s="348"/>
      <c r="W185" s="347"/>
      <c r="X185" s="345"/>
      <c r="Y185" s="345"/>
      <c r="Z185" s="348"/>
      <c r="AB185" s="347"/>
      <c r="AC185" s="345"/>
      <c r="AD185" s="345"/>
      <c r="AE185" s="348"/>
      <c r="AF185" s="713"/>
      <c r="AG185" s="347"/>
      <c r="AH185" s="345"/>
      <c r="AI185" s="345"/>
      <c r="AJ185" s="348"/>
    </row>
    <row r="186" spans="2:36" ht="20.100000000000001" hidden="1" customHeight="1" x14ac:dyDescent="0.25">
      <c r="B186" s="1586"/>
      <c r="C186" s="1577"/>
      <c r="D186" s="1575"/>
      <c r="E186" s="1573"/>
      <c r="F186" s="1519"/>
      <c r="G186" s="1605"/>
      <c r="H186" s="649"/>
      <c r="I186" s="575"/>
      <c r="J186" s="580"/>
      <c r="K186" s="687"/>
      <c r="L186" s="113"/>
      <c r="M186" s="347"/>
      <c r="N186" s="345"/>
      <c r="O186" s="345"/>
      <c r="P186" s="348"/>
      <c r="R186" s="347"/>
      <c r="S186" s="345"/>
      <c r="T186" s="345"/>
      <c r="U186" s="348"/>
      <c r="W186" s="347"/>
      <c r="X186" s="345"/>
      <c r="Y186" s="345"/>
      <c r="Z186" s="348"/>
      <c r="AB186" s="347"/>
      <c r="AC186" s="345"/>
      <c r="AD186" s="345"/>
      <c r="AE186" s="348"/>
      <c r="AF186" s="713"/>
      <c r="AG186" s="347"/>
      <c r="AH186" s="345"/>
      <c r="AI186" s="345"/>
      <c r="AJ186" s="348"/>
    </row>
    <row r="187" spans="2:36" ht="20.100000000000001" customHeight="1" x14ac:dyDescent="0.25">
      <c r="B187" s="1586" t="e">
        <f>#REF!</f>
        <v>#REF!</v>
      </c>
      <c r="C187" s="1577" t="e">
        <f>#REF!</f>
        <v>#REF!</v>
      </c>
      <c r="D187" s="1575" t="e">
        <f>#REF!</f>
        <v>#REF!</v>
      </c>
      <c r="E187" s="1573" t="e">
        <f>#REF!</f>
        <v>#REF!</v>
      </c>
      <c r="F187" s="1519" t="e">
        <f>#REF!</f>
        <v>#REF!</v>
      </c>
      <c r="G187" s="1603" t="e">
        <f t="shared" si="68"/>
        <v>#REF!</v>
      </c>
      <c r="H187" s="649">
        <v>35.75</v>
      </c>
      <c r="I187" s="575"/>
      <c r="J187" s="580" t="e">
        <f t="shared" si="69"/>
        <v>#REF!</v>
      </c>
      <c r="K187" s="687" t="e">
        <f t="shared" si="70"/>
        <v>#REF!</v>
      </c>
      <c r="L187" s="113"/>
      <c r="M187" s="347"/>
      <c r="N187" s="345"/>
      <c r="O187" s="345"/>
      <c r="P187" s="348"/>
      <c r="R187" s="347"/>
      <c r="S187" s="345"/>
      <c r="T187" s="345"/>
      <c r="U187" s="348"/>
      <c r="W187" s="347"/>
      <c r="X187" s="345"/>
      <c r="Y187" s="345"/>
      <c r="Z187" s="348"/>
      <c r="AB187" s="347"/>
      <c r="AC187" s="345"/>
      <c r="AD187" s="345"/>
      <c r="AE187" s="348"/>
      <c r="AF187" s="713"/>
      <c r="AG187" s="347"/>
      <c r="AH187" s="345"/>
      <c r="AI187" s="345"/>
      <c r="AJ187" s="348"/>
    </row>
    <row r="188" spans="2:36" ht="20.100000000000001" hidden="1" customHeight="1" x14ac:dyDescent="0.25">
      <c r="B188" s="1586"/>
      <c r="C188" s="1577"/>
      <c r="D188" s="1575"/>
      <c r="E188" s="1573"/>
      <c r="F188" s="1519"/>
      <c r="G188" s="1604"/>
      <c r="H188" s="649"/>
      <c r="I188" s="575"/>
      <c r="J188" s="580"/>
      <c r="K188" s="687"/>
      <c r="L188" s="113"/>
      <c r="M188" s="347"/>
      <c r="N188" s="345"/>
      <c r="O188" s="345"/>
      <c r="P188" s="348"/>
      <c r="R188" s="347"/>
      <c r="S188" s="345"/>
      <c r="T188" s="345"/>
      <c r="U188" s="348"/>
      <c r="W188" s="347"/>
      <c r="X188" s="345"/>
      <c r="Y188" s="345"/>
      <c r="Z188" s="348"/>
      <c r="AB188" s="347"/>
      <c r="AC188" s="345"/>
      <c r="AD188" s="345"/>
      <c r="AE188" s="348"/>
      <c r="AF188" s="713"/>
      <c r="AG188" s="347"/>
      <c r="AH188" s="345"/>
      <c r="AI188" s="345"/>
      <c r="AJ188" s="348"/>
    </row>
    <row r="189" spans="2:36" ht="20.100000000000001" hidden="1" customHeight="1" x14ac:dyDescent="0.25">
      <c r="B189" s="1586"/>
      <c r="C189" s="1577"/>
      <c r="D189" s="1575"/>
      <c r="E189" s="1573"/>
      <c r="F189" s="1519"/>
      <c r="G189" s="1605"/>
      <c r="H189" s="649"/>
      <c r="I189" s="575"/>
      <c r="J189" s="580"/>
      <c r="K189" s="687"/>
      <c r="L189" s="113"/>
      <c r="M189" s="347"/>
      <c r="N189" s="345"/>
      <c r="O189" s="345"/>
      <c r="P189" s="348"/>
      <c r="R189" s="347"/>
      <c r="S189" s="345"/>
      <c r="T189" s="345"/>
      <c r="U189" s="348"/>
      <c r="W189" s="347"/>
      <c r="X189" s="345"/>
      <c r="Y189" s="345"/>
      <c r="Z189" s="348"/>
      <c r="AB189" s="347"/>
      <c r="AC189" s="345"/>
      <c r="AD189" s="345"/>
      <c r="AE189" s="348"/>
      <c r="AF189" s="713"/>
      <c r="AG189" s="347"/>
      <c r="AH189" s="345"/>
      <c r="AI189" s="345"/>
      <c r="AJ189" s="348"/>
    </row>
    <row r="190" spans="2:36" ht="20.100000000000001" customHeight="1" x14ac:dyDescent="0.25">
      <c r="B190" s="1586" t="e">
        <f>#REF!</f>
        <v>#REF!</v>
      </c>
      <c r="C190" s="1577" t="e">
        <f>#REF!</f>
        <v>#REF!</v>
      </c>
      <c r="D190" s="1575" t="e">
        <f>#REF!</f>
        <v>#REF!</v>
      </c>
      <c r="E190" s="1573" t="e">
        <f>#REF!</f>
        <v>#REF!</v>
      </c>
      <c r="F190" s="1519" t="e">
        <f>#REF!</f>
        <v>#REF!</v>
      </c>
      <c r="G190" s="1603" t="e">
        <f t="shared" si="68"/>
        <v>#REF!</v>
      </c>
      <c r="H190" s="649">
        <v>158.4</v>
      </c>
      <c r="I190" s="575"/>
      <c r="J190" s="580" t="e">
        <f t="shared" si="69"/>
        <v>#REF!</v>
      </c>
      <c r="K190" s="687" t="e">
        <f t="shared" si="70"/>
        <v>#REF!</v>
      </c>
      <c r="L190" s="113"/>
      <c r="M190" s="347"/>
      <c r="N190" s="345"/>
      <c r="O190" s="345"/>
      <c r="P190" s="348"/>
      <c r="R190" s="347"/>
      <c r="S190" s="345"/>
      <c r="T190" s="345"/>
      <c r="U190" s="348"/>
      <c r="W190" s="347"/>
      <c r="X190" s="345"/>
      <c r="Y190" s="345"/>
      <c r="Z190" s="348"/>
      <c r="AB190" s="347"/>
      <c r="AC190" s="345"/>
      <c r="AD190" s="345"/>
      <c r="AE190" s="348"/>
      <c r="AF190" s="713"/>
      <c r="AG190" s="347"/>
      <c r="AH190" s="345"/>
      <c r="AI190" s="345"/>
      <c r="AJ190" s="348"/>
    </row>
    <row r="191" spans="2:36" ht="20.100000000000001" hidden="1" customHeight="1" x14ac:dyDescent="0.25">
      <c r="B191" s="1586"/>
      <c r="C191" s="1577"/>
      <c r="D191" s="1575"/>
      <c r="E191" s="1573"/>
      <c r="F191" s="1519"/>
      <c r="G191" s="1604"/>
      <c r="H191" s="649"/>
      <c r="I191" s="575"/>
      <c r="J191" s="580"/>
      <c r="K191" s="687"/>
      <c r="L191" s="113"/>
      <c r="M191" s="347"/>
      <c r="N191" s="345"/>
      <c r="O191" s="345"/>
      <c r="P191" s="348"/>
      <c r="R191" s="347"/>
      <c r="S191" s="345"/>
      <c r="T191" s="345"/>
      <c r="U191" s="348"/>
      <c r="W191" s="347"/>
      <c r="X191" s="345"/>
      <c r="Y191" s="345"/>
      <c r="Z191" s="348"/>
      <c r="AB191" s="347"/>
      <c r="AC191" s="345"/>
      <c r="AD191" s="345"/>
      <c r="AE191" s="348"/>
      <c r="AF191" s="713"/>
      <c r="AG191" s="347"/>
      <c r="AH191" s="345"/>
      <c r="AI191" s="345"/>
      <c r="AJ191" s="348"/>
    </row>
    <row r="192" spans="2:36" ht="20.100000000000001" hidden="1" customHeight="1" x14ac:dyDescent="0.25">
      <c r="B192" s="1586"/>
      <c r="C192" s="1577"/>
      <c r="D192" s="1575"/>
      <c r="E192" s="1573"/>
      <c r="F192" s="1519"/>
      <c r="G192" s="1605"/>
      <c r="H192" s="649"/>
      <c r="I192" s="575"/>
      <c r="J192" s="580"/>
      <c r="K192" s="687"/>
      <c r="L192" s="113"/>
      <c r="M192" s="347"/>
      <c r="N192" s="345"/>
      <c r="O192" s="345"/>
      <c r="P192" s="348"/>
      <c r="R192" s="347"/>
      <c r="S192" s="345"/>
      <c r="T192" s="345"/>
      <c r="U192" s="348"/>
      <c r="W192" s="347"/>
      <c r="X192" s="345"/>
      <c r="Y192" s="345"/>
      <c r="Z192" s="348"/>
      <c r="AB192" s="347"/>
      <c r="AC192" s="345"/>
      <c r="AD192" s="345"/>
      <c r="AE192" s="348"/>
      <c r="AF192" s="713"/>
      <c r="AG192" s="347"/>
      <c r="AH192" s="345"/>
      <c r="AI192" s="345"/>
      <c r="AJ192" s="348"/>
    </row>
    <row r="193" spans="2:36" ht="20.100000000000001" customHeight="1" x14ac:dyDescent="0.25">
      <c r="B193" s="1586" t="e">
        <f>#REF!</f>
        <v>#REF!</v>
      </c>
      <c r="C193" s="1577" t="e">
        <f>#REF!</f>
        <v>#REF!</v>
      </c>
      <c r="D193" s="1575" t="e">
        <f>#REF!</f>
        <v>#REF!</v>
      </c>
      <c r="E193" s="1573" t="e">
        <f>#REF!</f>
        <v>#REF!</v>
      </c>
      <c r="F193" s="1519" t="e">
        <f>#REF!</f>
        <v>#REF!</v>
      </c>
      <c r="G193" s="1603" t="e">
        <f t="shared" si="68"/>
        <v>#REF!</v>
      </c>
      <c r="H193" s="649">
        <v>38.299999999999997</v>
      </c>
      <c r="I193" s="575"/>
      <c r="J193" s="580" t="e">
        <f t="shared" si="69"/>
        <v>#REF!</v>
      </c>
      <c r="K193" s="687" t="e">
        <f t="shared" si="70"/>
        <v>#REF!</v>
      </c>
      <c r="L193" s="113"/>
      <c r="M193" s="347"/>
      <c r="N193" s="345"/>
      <c r="O193" s="345"/>
      <c r="P193" s="348"/>
      <c r="R193" s="347"/>
      <c r="S193" s="345"/>
      <c r="T193" s="345"/>
      <c r="U193" s="348"/>
      <c r="W193" s="347"/>
      <c r="X193" s="345"/>
      <c r="Y193" s="345"/>
      <c r="Z193" s="348"/>
      <c r="AB193" s="347"/>
      <c r="AC193" s="345"/>
      <c r="AD193" s="345"/>
      <c r="AE193" s="348"/>
      <c r="AF193" s="713"/>
      <c r="AG193" s="347"/>
      <c r="AH193" s="345"/>
      <c r="AI193" s="345"/>
      <c r="AJ193" s="348"/>
    </row>
    <row r="194" spans="2:36" ht="20.100000000000001" hidden="1" customHeight="1" x14ac:dyDescent="0.25">
      <c r="B194" s="1586"/>
      <c r="C194" s="1577"/>
      <c r="D194" s="1575"/>
      <c r="E194" s="1573"/>
      <c r="F194" s="1519"/>
      <c r="G194" s="1604"/>
      <c r="H194" s="649"/>
      <c r="I194" s="575"/>
      <c r="J194" s="580"/>
      <c r="K194" s="687"/>
      <c r="L194" s="113"/>
      <c r="M194" s="347"/>
      <c r="N194" s="345"/>
      <c r="O194" s="345"/>
      <c r="P194" s="348"/>
      <c r="R194" s="347"/>
      <c r="S194" s="345"/>
      <c r="T194" s="345"/>
      <c r="U194" s="348"/>
      <c r="W194" s="347"/>
      <c r="X194" s="345"/>
      <c r="Y194" s="345"/>
      <c r="Z194" s="348"/>
      <c r="AB194" s="347"/>
      <c r="AC194" s="345"/>
      <c r="AD194" s="345"/>
      <c r="AE194" s="348"/>
      <c r="AF194" s="713"/>
      <c r="AG194" s="347"/>
      <c r="AH194" s="345"/>
      <c r="AI194" s="345"/>
      <c r="AJ194" s="348"/>
    </row>
    <row r="195" spans="2:36" ht="20.100000000000001" hidden="1" customHeight="1" x14ac:dyDescent="0.25">
      <c r="B195" s="1586"/>
      <c r="C195" s="1577"/>
      <c r="D195" s="1575"/>
      <c r="E195" s="1573"/>
      <c r="F195" s="1519"/>
      <c r="G195" s="1605"/>
      <c r="H195" s="649"/>
      <c r="I195" s="575"/>
      <c r="J195" s="580"/>
      <c r="K195" s="687"/>
      <c r="L195" s="113"/>
      <c r="M195" s="347"/>
      <c r="N195" s="345"/>
      <c r="O195" s="345"/>
      <c r="P195" s="348"/>
      <c r="R195" s="347"/>
      <c r="S195" s="345"/>
      <c r="T195" s="345"/>
      <c r="U195" s="348"/>
      <c r="W195" s="347"/>
      <c r="X195" s="345"/>
      <c r="Y195" s="345"/>
      <c r="Z195" s="348"/>
      <c r="AB195" s="347"/>
      <c r="AC195" s="345"/>
      <c r="AD195" s="345"/>
      <c r="AE195" s="348"/>
      <c r="AF195" s="713"/>
      <c r="AG195" s="347"/>
      <c r="AH195" s="345"/>
      <c r="AI195" s="345"/>
      <c r="AJ195" s="348"/>
    </row>
    <row r="196" spans="2:36" ht="20.100000000000001" customHeight="1" x14ac:dyDescent="0.25">
      <c r="B196" s="1586" t="e">
        <f>#REF!</f>
        <v>#REF!</v>
      </c>
      <c r="C196" s="1577" t="e">
        <f>#REF!</f>
        <v>#REF!</v>
      </c>
      <c r="D196" s="1575" t="e">
        <f>#REF!</f>
        <v>#REF!</v>
      </c>
      <c r="E196" s="1573" t="e">
        <f>#REF!</f>
        <v>#REF!</v>
      </c>
      <c r="F196" s="1519" t="e">
        <f>#REF!</f>
        <v>#REF!</v>
      </c>
      <c r="G196" s="1603" t="e">
        <f t="shared" si="68"/>
        <v>#REF!</v>
      </c>
      <c r="H196" s="649">
        <v>4.3499999999999996</v>
      </c>
      <c r="I196" s="575"/>
      <c r="J196" s="580" t="e">
        <f t="shared" si="69"/>
        <v>#REF!</v>
      </c>
      <c r="K196" s="687" t="e">
        <f t="shared" si="70"/>
        <v>#REF!</v>
      </c>
      <c r="L196" s="113"/>
      <c r="M196" s="347"/>
      <c r="N196" s="345"/>
      <c r="O196" s="345"/>
      <c r="P196" s="348"/>
      <c r="R196" s="347"/>
      <c r="S196" s="345"/>
      <c r="T196" s="345"/>
      <c r="U196" s="348"/>
      <c r="W196" s="347"/>
      <c r="X196" s="345"/>
      <c r="Y196" s="345"/>
      <c r="Z196" s="348"/>
      <c r="AB196" s="347"/>
      <c r="AC196" s="345"/>
      <c r="AD196" s="345"/>
      <c r="AE196" s="348"/>
      <c r="AF196" s="713"/>
      <c r="AG196" s="347"/>
      <c r="AH196" s="345"/>
      <c r="AI196" s="345"/>
      <c r="AJ196" s="348"/>
    </row>
    <row r="197" spans="2:36" ht="20.100000000000001" hidden="1" customHeight="1" x14ac:dyDescent="0.25">
      <c r="B197" s="1586"/>
      <c r="C197" s="1577"/>
      <c r="D197" s="1575"/>
      <c r="E197" s="1573"/>
      <c r="F197" s="1519"/>
      <c r="G197" s="1604"/>
      <c r="H197" s="649"/>
      <c r="I197" s="575"/>
      <c r="J197" s="580"/>
      <c r="K197" s="687"/>
      <c r="L197" s="113"/>
      <c r="M197" s="347"/>
      <c r="N197" s="345"/>
      <c r="O197" s="345"/>
      <c r="P197" s="348"/>
      <c r="R197" s="347"/>
      <c r="S197" s="345"/>
      <c r="T197" s="345"/>
      <c r="U197" s="348"/>
      <c r="W197" s="347"/>
      <c r="X197" s="345"/>
      <c r="Y197" s="345"/>
      <c r="Z197" s="348"/>
      <c r="AB197" s="347"/>
      <c r="AC197" s="345"/>
      <c r="AD197" s="345"/>
      <c r="AE197" s="348"/>
      <c r="AF197" s="713"/>
      <c r="AG197" s="347"/>
      <c r="AH197" s="345"/>
      <c r="AI197" s="345"/>
      <c r="AJ197" s="348"/>
    </row>
    <row r="198" spans="2:36" ht="20.100000000000001" hidden="1" customHeight="1" x14ac:dyDescent="0.25">
      <c r="B198" s="1586"/>
      <c r="C198" s="1577"/>
      <c r="D198" s="1575"/>
      <c r="E198" s="1573"/>
      <c r="F198" s="1519"/>
      <c r="G198" s="1605"/>
      <c r="H198" s="649"/>
      <c r="I198" s="575"/>
      <c r="J198" s="580"/>
      <c r="K198" s="687"/>
      <c r="L198" s="113"/>
      <c r="M198" s="347"/>
      <c r="N198" s="345"/>
      <c r="O198" s="345"/>
      <c r="P198" s="348"/>
      <c r="R198" s="347"/>
      <c r="S198" s="345"/>
      <c r="T198" s="345"/>
      <c r="U198" s="348"/>
      <c r="W198" s="347"/>
      <c r="X198" s="345"/>
      <c r="Y198" s="345"/>
      <c r="Z198" s="348"/>
      <c r="AB198" s="347"/>
      <c r="AC198" s="345"/>
      <c r="AD198" s="345"/>
      <c r="AE198" s="348"/>
      <c r="AF198" s="713"/>
      <c r="AG198" s="347"/>
      <c r="AH198" s="345"/>
      <c r="AI198" s="345"/>
      <c r="AJ198" s="348"/>
    </row>
    <row r="199" spans="2:36" ht="20.100000000000001" customHeight="1" x14ac:dyDescent="0.25">
      <c r="B199" s="1586" t="e">
        <f>#REF!</f>
        <v>#REF!</v>
      </c>
      <c r="C199" s="1577" t="e">
        <f>#REF!</f>
        <v>#REF!</v>
      </c>
      <c r="D199" s="1575" t="e">
        <f>#REF!</f>
        <v>#REF!</v>
      </c>
      <c r="E199" s="1573" t="e">
        <f>#REF!</f>
        <v>#REF!</v>
      </c>
      <c r="F199" s="1519" t="e">
        <f>#REF!</f>
        <v>#REF!</v>
      </c>
      <c r="G199" s="1603" t="e">
        <f t="shared" si="68"/>
        <v>#REF!</v>
      </c>
      <c r="H199" s="649">
        <v>36.5</v>
      </c>
      <c r="I199" s="575"/>
      <c r="J199" s="580" t="e">
        <f t="shared" si="69"/>
        <v>#REF!</v>
      </c>
      <c r="K199" s="687" t="e">
        <f t="shared" si="70"/>
        <v>#REF!</v>
      </c>
      <c r="L199" s="113"/>
      <c r="M199" s="347"/>
      <c r="N199" s="345"/>
      <c r="O199" s="345"/>
      <c r="P199" s="348"/>
      <c r="R199" s="347"/>
      <c r="S199" s="345"/>
      <c r="T199" s="345"/>
      <c r="U199" s="348"/>
      <c r="W199" s="347"/>
      <c r="X199" s="345"/>
      <c r="Y199" s="345"/>
      <c r="Z199" s="348"/>
      <c r="AB199" s="347"/>
      <c r="AC199" s="345"/>
      <c r="AD199" s="345"/>
      <c r="AE199" s="348"/>
      <c r="AF199" s="713"/>
      <c r="AG199" s="347"/>
      <c r="AH199" s="345"/>
      <c r="AI199" s="345"/>
      <c r="AJ199" s="348"/>
    </row>
    <row r="200" spans="2:36" ht="20.100000000000001" hidden="1" customHeight="1" x14ac:dyDescent="0.25">
      <c r="B200" s="1586"/>
      <c r="C200" s="1577"/>
      <c r="D200" s="1575"/>
      <c r="E200" s="1573"/>
      <c r="F200" s="1519"/>
      <c r="G200" s="1604"/>
      <c r="H200" s="649"/>
      <c r="I200" s="575"/>
      <c r="J200" s="580"/>
      <c r="K200" s="687"/>
      <c r="L200" s="113"/>
      <c r="M200" s="347"/>
      <c r="N200" s="345"/>
      <c r="O200" s="345"/>
      <c r="P200" s="348"/>
      <c r="R200" s="347"/>
      <c r="S200" s="345"/>
      <c r="T200" s="345"/>
      <c r="U200" s="348"/>
      <c r="W200" s="347"/>
      <c r="X200" s="345"/>
      <c r="Y200" s="345"/>
      <c r="Z200" s="348"/>
      <c r="AB200" s="347"/>
      <c r="AC200" s="345"/>
      <c r="AD200" s="345"/>
      <c r="AE200" s="348"/>
      <c r="AF200" s="713"/>
      <c r="AG200" s="347"/>
      <c r="AH200" s="345"/>
      <c r="AI200" s="345"/>
      <c r="AJ200" s="348"/>
    </row>
    <row r="201" spans="2:36" ht="20.100000000000001" hidden="1" customHeight="1" x14ac:dyDescent="0.25">
      <c r="B201" s="1586"/>
      <c r="C201" s="1577"/>
      <c r="D201" s="1575"/>
      <c r="E201" s="1573"/>
      <c r="F201" s="1519"/>
      <c r="G201" s="1605"/>
      <c r="H201" s="649"/>
      <c r="I201" s="575"/>
      <c r="J201" s="580"/>
      <c r="K201" s="687"/>
      <c r="L201" s="113"/>
      <c r="M201" s="347"/>
      <c r="N201" s="345"/>
      <c r="O201" s="345"/>
      <c r="P201" s="348"/>
      <c r="R201" s="347"/>
      <c r="S201" s="345"/>
      <c r="T201" s="345"/>
      <c r="U201" s="348"/>
      <c r="W201" s="347"/>
      <c r="X201" s="345"/>
      <c r="Y201" s="345"/>
      <c r="Z201" s="348"/>
      <c r="AB201" s="347"/>
      <c r="AC201" s="345"/>
      <c r="AD201" s="345"/>
      <c r="AE201" s="348"/>
      <c r="AF201" s="713"/>
      <c r="AG201" s="347"/>
      <c r="AH201" s="345"/>
      <c r="AI201" s="345"/>
      <c r="AJ201" s="348"/>
    </row>
    <row r="202" spans="2:36" ht="20.100000000000001" customHeight="1" x14ac:dyDescent="0.25">
      <c r="B202" s="1586" t="e">
        <f>B199+1</f>
        <v>#REF!</v>
      </c>
      <c r="C202" s="1577" t="e">
        <f>#REF!</f>
        <v>#REF!</v>
      </c>
      <c r="D202" s="1575" t="e">
        <f>#REF!</f>
        <v>#REF!</v>
      </c>
      <c r="E202" s="1573" t="e">
        <f>#REF!</f>
        <v>#REF!</v>
      </c>
      <c r="F202" s="1519" t="e">
        <f>#REF!</f>
        <v>#REF!</v>
      </c>
      <c r="G202" s="1603" t="e">
        <f t="shared" si="68"/>
        <v>#REF!</v>
      </c>
      <c r="H202" s="649">
        <v>12.75</v>
      </c>
      <c r="I202" s="575"/>
      <c r="J202" s="580" t="e">
        <f t="shared" si="69"/>
        <v>#REF!</v>
      </c>
      <c r="K202" s="687" t="e">
        <f t="shared" si="70"/>
        <v>#REF!</v>
      </c>
      <c r="L202" s="113"/>
      <c r="M202" s="347"/>
      <c r="N202" s="345"/>
      <c r="O202" s="345"/>
      <c r="P202" s="348"/>
      <c r="R202" s="347"/>
      <c r="S202" s="345"/>
      <c r="T202" s="345"/>
      <c r="U202" s="348"/>
      <c r="W202" s="347"/>
      <c r="X202" s="345"/>
      <c r="Y202" s="345"/>
      <c r="Z202" s="348"/>
      <c r="AB202" s="347"/>
      <c r="AC202" s="345"/>
      <c r="AD202" s="345"/>
      <c r="AE202" s="348"/>
      <c r="AF202" s="713"/>
      <c r="AG202" s="347"/>
      <c r="AH202" s="345"/>
      <c r="AI202" s="345"/>
      <c r="AJ202" s="348"/>
    </row>
    <row r="203" spans="2:36" ht="20.100000000000001" hidden="1" customHeight="1" x14ac:dyDescent="0.25">
      <c r="B203" s="1586"/>
      <c r="C203" s="1577"/>
      <c r="D203" s="1575"/>
      <c r="E203" s="1573"/>
      <c r="F203" s="1519"/>
      <c r="G203" s="1604"/>
      <c r="H203" s="649"/>
      <c r="I203" s="575"/>
      <c r="J203" s="580"/>
      <c r="K203" s="687"/>
      <c r="L203" s="113"/>
      <c r="M203" s="347"/>
      <c r="N203" s="345"/>
      <c r="O203" s="345"/>
      <c r="P203" s="348"/>
      <c r="R203" s="347"/>
      <c r="S203" s="345"/>
      <c r="T203" s="345"/>
      <c r="U203" s="348"/>
      <c r="W203" s="347"/>
      <c r="X203" s="345"/>
      <c r="Y203" s="345"/>
      <c r="Z203" s="348"/>
      <c r="AB203" s="347"/>
      <c r="AC203" s="345"/>
      <c r="AD203" s="345"/>
      <c r="AE203" s="348"/>
      <c r="AF203" s="713"/>
      <c r="AG203" s="347"/>
      <c r="AH203" s="345"/>
      <c r="AI203" s="345"/>
      <c r="AJ203" s="348"/>
    </row>
    <row r="204" spans="2:36" ht="20.100000000000001" hidden="1" customHeight="1" x14ac:dyDescent="0.25">
      <c r="B204" s="1586"/>
      <c r="C204" s="1577"/>
      <c r="D204" s="1575"/>
      <c r="E204" s="1573"/>
      <c r="F204" s="1519"/>
      <c r="G204" s="1605"/>
      <c r="H204" s="649"/>
      <c r="I204" s="575"/>
      <c r="J204" s="580"/>
      <c r="K204" s="687"/>
      <c r="L204" s="113"/>
      <c r="M204" s="347"/>
      <c r="N204" s="345"/>
      <c r="O204" s="345"/>
      <c r="P204" s="348"/>
      <c r="R204" s="347"/>
      <c r="S204" s="345"/>
      <c r="T204" s="345"/>
      <c r="U204" s="348"/>
      <c r="W204" s="347"/>
      <c r="X204" s="345"/>
      <c r="Y204" s="345"/>
      <c r="Z204" s="348"/>
      <c r="AB204" s="347"/>
      <c r="AC204" s="345"/>
      <c r="AD204" s="345"/>
      <c r="AE204" s="348"/>
      <c r="AF204" s="713"/>
      <c r="AG204" s="347"/>
      <c r="AH204" s="345"/>
      <c r="AI204" s="345"/>
      <c r="AJ204" s="348"/>
    </row>
    <row r="205" spans="2:36" ht="20.100000000000001" customHeight="1" x14ac:dyDescent="0.25">
      <c r="B205" s="1586" t="e">
        <f t="shared" ref="B205" si="71">B202+1</f>
        <v>#REF!</v>
      </c>
      <c r="C205" s="1577" t="e">
        <f>#REF!</f>
        <v>#REF!</v>
      </c>
      <c r="D205" s="1575" t="e">
        <f>#REF!</f>
        <v>#REF!</v>
      </c>
      <c r="E205" s="1573" t="e">
        <f>#REF!</f>
        <v>#REF!</v>
      </c>
      <c r="F205" s="1519" t="e">
        <f>#REF!</f>
        <v>#REF!</v>
      </c>
      <c r="G205" s="1603" t="e">
        <f t="shared" si="68"/>
        <v>#REF!</v>
      </c>
      <c r="H205" s="649">
        <v>7.5</v>
      </c>
      <c r="I205" s="575"/>
      <c r="J205" s="580" t="e">
        <f t="shared" si="69"/>
        <v>#REF!</v>
      </c>
      <c r="K205" s="687" t="e">
        <f t="shared" si="70"/>
        <v>#REF!</v>
      </c>
      <c r="L205" s="113"/>
      <c r="M205" s="347"/>
      <c r="N205" s="345"/>
      <c r="O205" s="345"/>
      <c r="P205" s="348"/>
      <c r="R205" s="347"/>
      <c r="S205" s="345"/>
      <c r="T205" s="345"/>
      <c r="U205" s="348"/>
      <c r="W205" s="347"/>
      <c r="X205" s="345"/>
      <c r="Y205" s="345"/>
      <c r="Z205" s="348"/>
      <c r="AB205" s="347"/>
      <c r="AC205" s="345"/>
      <c r="AD205" s="345"/>
      <c r="AE205" s="348"/>
      <c r="AF205" s="713"/>
      <c r="AG205" s="347"/>
      <c r="AH205" s="345"/>
      <c r="AI205" s="345"/>
      <c r="AJ205" s="348"/>
    </row>
    <row r="206" spans="2:36" ht="20.100000000000001" hidden="1" customHeight="1" x14ac:dyDescent="0.25">
      <c r="B206" s="1586"/>
      <c r="C206" s="1577"/>
      <c r="D206" s="1575"/>
      <c r="E206" s="1573"/>
      <c r="F206" s="1519"/>
      <c r="G206" s="1604"/>
      <c r="H206" s="649"/>
      <c r="I206" s="575"/>
      <c r="J206" s="580"/>
      <c r="K206" s="687"/>
      <c r="L206" s="113"/>
      <c r="M206" s="347"/>
      <c r="N206" s="345"/>
      <c r="O206" s="345"/>
      <c r="P206" s="348"/>
      <c r="R206" s="347"/>
      <c r="S206" s="345"/>
      <c r="T206" s="345"/>
      <c r="U206" s="348"/>
      <c r="W206" s="347"/>
      <c r="X206" s="345"/>
      <c r="Y206" s="345"/>
      <c r="Z206" s="348"/>
      <c r="AB206" s="347"/>
      <c r="AC206" s="345"/>
      <c r="AD206" s="345"/>
      <c r="AE206" s="348"/>
      <c r="AF206" s="713"/>
      <c r="AG206" s="347"/>
      <c r="AH206" s="345"/>
      <c r="AI206" s="345"/>
      <c r="AJ206" s="348"/>
    </row>
    <row r="207" spans="2:36" ht="20.100000000000001" hidden="1" customHeight="1" x14ac:dyDescent="0.25">
      <c r="B207" s="1586"/>
      <c r="C207" s="1577"/>
      <c r="D207" s="1575"/>
      <c r="E207" s="1573"/>
      <c r="F207" s="1519"/>
      <c r="G207" s="1605"/>
      <c r="H207" s="649"/>
      <c r="I207" s="575"/>
      <c r="J207" s="580"/>
      <c r="K207" s="687"/>
      <c r="L207" s="113"/>
      <c r="M207" s="347"/>
      <c r="N207" s="345"/>
      <c r="O207" s="345"/>
      <c r="P207" s="348"/>
      <c r="R207" s="347"/>
      <c r="S207" s="345"/>
      <c r="T207" s="345"/>
      <c r="U207" s="348"/>
      <c r="W207" s="347"/>
      <c r="X207" s="345"/>
      <c r="Y207" s="345"/>
      <c r="Z207" s="348"/>
      <c r="AB207" s="347"/>
      <c r="AC207" s="345"/>
      <c r="AD207" s="345"/>
      <c r="AE207" s="348"/>
      <c r="AF207" s="713"/>
      <c r="AG207" s="347"/>
      <c r="AH207" s="345"/>
      <c r="AI207" s="345"/>
      <c r="AJ207" s="348"/>
    </row>
    <row r="208" spans="2:36" ht="20.100000000000001" customHeight="1" x14ac:dyDescent="0.25">
      <c r="B208" s="1586" t="e">
        <f t="shared" ref="B208" si="72">B205+1</f>
        <v>#REF!</v>
      </c>
      <c r="C208" s="1577" t="e">
        <f>#REF!</f>
        <v>#REF!</v>
      </c>
      <c r="D208" s="1575" t="e">
        <f>#REF!</f>
        <v>#REF!</v>
      </c>
      <c r="E208" s="1573" t="e">
        <f>#REF!</f>
        <v>#REF!</v>
      </c>
      <c r="F208" s="1519" t="e">
        <f>#REF!</f>
        <v>#REF!</v>
      </c>
      <c r="G208" s="1603" t="e">
        <f t="shared" si="68"/>
        <v>#REF!</v>
      </c>
      <c r="H208" s="649">
        <v>32.799999999999997</v>
      </c>
      <c r="I208" s="575"/>
      <c r="J208" s="580" t="e">
        <f t="shared" si="69"/>
        <v>#REF!</v>
      </c>
      <c r="K208" s="687" t="e">
        <f t="shared" si="70"/>
        <v>#REF!</v>
      </c>
      <c r="L208" s="113"/>
      <c r="M208" s="347"/>
      <c r="N208" s="345"/>
      <c r="O208" s="345"/>
      <c r="P208" s="348"/>
      <c r="R208" s="347"/>
      <c r="S208" s="345"/>
      <c r="T208" s="345"/>
      <c r="U208" s="348"/>
      <c r="W208" s="347"/>
      <c r="X208" s="345"/>
      <c r="Y208" s="345"/>
      <c r="Z208" s="348"/>
      <c r="AB208" s="347"/>
      <c r="AC208" s="345"/>
      <c r="AD208" s="345"/>
      <c r="AE208" s="348"/>
      <c r="AF208" s="713"/>
      <c r="AG208" s="347"/>
      <c r="AH208" s="345"/>
      <c r="AI208" s="345"/>
      <c r="AJ208" s="348"/>
    </row>
    <row r="209" spans="2:36" ht="20.100000000000001" hidden="1" customHeight="1" x14ac:dyDescent="0.25">
      <c r="B209" s="1586"/>
      <c r="C209" s="1577"/>
      <c r="D209" s="1575"/>
      <c r="E209" s="1573"/>
      <c r="F209" s="1519"/>
      <c r="G209" s="1604"/>
      <c r="H209" s="649"/>
      <c r="I209" s="575"/>
      <c r="J209" s="580"/>
      <c r="K209" s="687"/>
      <c r="L209" s="113"/>
      <c r="M209" s="347"/>
      <c r="N209" s="345"/>
      <c r="O209" s="345"/>
      <c r="P209" s="348"/>
      <c r="R209" s="347"/>
      <c r="S209" s="345"/>
      <c r="T209" s="345"/>
      <c r="U209" s="348"/>
      <c r="W209" s="347"/>
      <c r="X209" s="345"/>
      <c r="Y209" s="345"/>
      <c r="Z209" s="348"/>
      <c r="AB209" s="347"/>
      <c r="AC209" s="345"/>
      <c r="AD209" s="345"/>
      <c r="AE209" s="348"/>
      <c r="AF209" s="713"/>
      <c r="AG209" s="347"/>
      <c r="AH209" s="345"/>
      <c r="AI209" s="345"/>
      <c r="AJ209" s="348"/>
    </row>
    <row r="210" spans="2:36" ht="20.100000000000001" hidden="1" customHeight="1" x14ac:dyDescent="0.25">
      <c r="B210" s="1586"/>
      <c r="C210" s="1577"/>
      <c r="D210" s="1575"/>
      <c r="E210" s="1573"/>
      <c r="F210" s="1519"/>
      <c r="G210" s="1605"/>
      <c r="H210" s="649"/>
      <c r="I210" s="575"/>
      <c r="J210" s="580"/>
      <c r="K210" s="687"/>
      <c r="L210" s="113"/>
      <c r="M210" s="347"/>
      <c r="N210" s="345"/>
      <c r="O210" s="345"/>
      <c r="P210" s="348"/>
      <c r="R210" s="347"/>
      <c r="S210" s="345"/>
      <c r="T210" s="345"/>
      <c r="U210" s="348"/>
      <c r="W210" s="347"/>
      <c r="X210" s="345"/>
      <c r="Y210" s="345"/>
      <c r="Z210" s="348"/>
      <c r="AB210" s="347"/>
      <c r="AC210" s="345"/>
      <c r="AD210" s="345"/>
      <c r="AE210" s="348"/>
      <c r="AF210" s="713"/>
      <c r="AG210" s="347"/>
      <c r="AH210" s="345"/>
      <c r="AI210" s="345"/>
      <c r="AJ210" s="348"/>
    </row>
    <row r="211" spans="2:36" ht="20.100000000000001" customHeight="1" x14ac:dyDescent="0.25">
      <c r="B211" s="1586" t="e">
        <f t="shared" ref="B211" si="73">B208+1</f>
        <v>#REF!</v>
      </c>
      <c r="C211" s="1577" t="e">
        <f>#REF!</f>
        <v>#REF!</v>
      </c>
      <c r="D211" s="1575" t="e">
        <f>#REF!</f>
        <v>#REF!</v>
      </c>
      <c r="E211" s="1573" t="e">
        <f>#REF!</f>
        <v>#REF!</v>
      </c>
      <c r="F211" s="1519" t="e">
        <f>#REF!</f>
        <v>#REF!</v>
      </c>
      <c r="G211" s="1603" t="e">
        <f t="shared" si="68"/>
        <v>#REF!</v>
      </c>
      <c r="H211" s="649">
        <v>44.9</v>
      </c>
      <c r="I211" s="575"/>
      <c r="J211" s="580" t="e">
        <f t="shared" si="69"/>
        <v>#REF!</v>
      </c>
      <c r="K211" s="687" t="e">
        <f t="shared" si="70"/>
        <v>#REF!</v>
      </c>
      <c r="L211" s="113"/>
      <c r="M211" s="347"/>
      <c r="N211" s="345"/>
      <c r="O211" s="345"/>
      <c r="P211" s="348"/>
      <c r="R211" s="347"/>
      <c r="S211" s="345"/>
      <c r="T211" s="345"/>
      <c r="U211" s="348"/>
      <c r="W211" s="347"/>
      <c r="X211" s="345"/>
      <c r="Y211" s="345"/>
      <c r="Z211" s="348"/>
      <c r="AB211" s="347"/>
      <c r="AC211" s="345"/>
      <c r="AD211" s="345"/>
      <c r="AE211" s="348"/>
      <c r="AF211" s="713"/>
      <c r="AG211" s="347"/>
      <c r="AH211" s="345"/>
      <c r="AI211" s="345"/>
      <c r="AJ211" s="348"/>
    </row>
    <row r="212" spans="2:36" ht="20.100000000000001" hidden="1" customHeight="1" x14ac:dyDescent="0.25">
      <c r="B212" s="1586"/>
      <c r="C212" s="1577"/>
      <c r="D212" s="1575"/>
      <c r="E212" s="1573"/>
      <c r="F212" s="1519"/>
      <c r="G212" s="1604"/>
      <c r="H212" s="649"/>
      <c r="I212" s="575"/>
      <c r="J212" s="580"/>
      <c r="K212" s="687"/>
      <c r="L212" s="113"/>
      <c r="M212" s="347"/>
      <c r="N212" s="345"/>
      <c r="O212" s="345"/>
      <c r="P212" s="348"/>
      <c r="R212" s="347"/>
      <c r="S212" s="345"/>
      <c r="T212" s="345"/>
      <c r="U212" s="348"/>
      <c r="W212" s="347"/>
      <c r="X212" s="345"/>
      <c r="Y212" s="345"/>
      <c r="Z212" s="348"/>
      <c r="AB212" s="347"/>
      <c r="AC212" s="345"/>
      <c r="AD212" s="345"/>
      <c r="AE212" s="348"/>
      <c r="AF212" s="713"/>
      <c r="AG212" s="347"/>
      <c r="AH212" s="345"/>
      <c r="AI212" s="345"/>
      <c r="AJ212" s="348"/>
    </row>
    <row r="213" spans="2:36" ht="20.100000000000001" hidden="1" customHeight="1" x14ac:dyDescent="0.25">
      <c r="B213" s="1586"/>
      <c r="C213" s="1577"/>
      <c r="D213" s="1575"/>
      <c r="E213" s="1573"/>
      <c r="F213" s="1519"/>
      <c r="G213" s="1605"/>
      <c r="H213" s="649"/>
      <c r="I213" s="575"/>
      <c r="J213" s="580"/>
      <c r="K213" s="687"/>
      <c r="L213" s="113"/>
      <c r="M213" s="347"/>
      <c r="N213" s="345"/>
      <c r="O213" s="345"/>
      <c r="P213" s="348"/>
      <c r="R213" s="347"/>
      <c r="S213" s="345"/>
      <c r="T213" s="345"/>
      <c r="U213" s="348"/>
      <c r="W213" s="347"/>
      <c r="X213" s="345"/>
      <c r="Y213" s="345"/>
      <c r="Z213" s="348"/>
      <c r="AB213" s="347"/>
      <c r="AC213" s="345"/>
      <c r="AD213" s="345"/>
      <c r="AE213" s="348"/>
      <c r="AF213" s="713"/>
      <c r="AG213" s="347"/>
      <c r="AH213" s="345"/>
      <c r="AI213" s="345"/>
      <c r="AJ213" s="348"/>
    </row>
    <row r="214" spans="2:36" ht="20.100000000000001" customHeight="1" x14ac:dyDescent="0.25">
      <c r="B214" s="1586" t="e">
        <f t="shared" ref="B214" si="74">B211+1</f>
        <v>#REF!</v>
      </c>
      <c r="C214" s="1577" t="e">
        <f>#REF!</f>
        <v>#REF!</v>
      </c>
      <c r="D214" s="1575" t="e">
        <f>#REF!</f>
        <v>#REF!</v>
      </c>
      <c r="E214" s="1573" t="e">
        <f>#REF!</f>
        <v>#REF!</v>
      </c>
      <c r="F214" s="1519" t="e">
        <f>#REF!</f>
        <v>#REF!</v>
      </c>
      <c r="G214" s="1603" t="e">
        <f t="shared" si="68"/>
        <v>#REF!</v>
      </c>
      <c r="H214" s="649">
        <v>19.8</v>
      </c>
      <c r="I214" s="575"/>
      <c r="J214" s="580" t="e">
        <f t="shared" si="69"/>
        <v>#REF!</v>
      </c>
      <c r="K214" s="687" t="e">
        <f t="shared" si="70"/>
        <v>#REF!</v>
      </c>
      <c r="L214" s="113"/>
      <c r="M214" s="347"/>
      <c r="N214" s="345"/>
      <c r="O214" s="345"/>
      <c r="P214" s="348"/>
      <c r="R214" s="347"/>
      <c r="S214" s="345"/>
      <c r="T214" s="345"/>
      <c r="U214" s="348"/>
      <c r="W214" s="347"/>
      <c r="X214" s="345"/>
      <c r="Y214" s="345"/>
      <c r="Z214" s="348"/>
      <c r="AB214" s="347"/>
      <c r="AC214" s="345"/>
      <c r="AD214" s="345"/>
      <c r="AE214" s="348"/>
      <c r="AF214" s="713"/>
      <c r="AG214" s="347"/>
      <c r="AH214" s="345"/>
      <c r="AI214" s="345"/>
      <c r="AJ214" s="348"/>
    </row>
    <row r="215" spans="2:36" ht="20.100000000000001" hidden="1" customHeight="1" x14ac:dyDescent="0.25">
      <c r="B215" s="1586"/>
      <c r="C215" s="1577"/>
      <c r="D215" s="1575"/>
      <c r="E215" s="1573"/>
      <c r="F215" s="1519"/>
      <c r="G215" s="1604"/>
      <c r="H215" s="649"/>
      <c r="I215" s="575"/>
      <c r="J215" s="580"/>
      <c r="K215" s="687"/>
      <c r="L215" s="113"/>
      <c r="M215" s="347"/>
      <c r="N215" s="345"/>
      <c r="O215" s="345"/>
      <c r="P215" s="348"/>
      <c r="R215" s="347"/>
      <c r="S215" s="345"/>
      <c r="T215" s="345"/>
      <c r="U215" s="348"/>
      <c r="W215" s="347"/>
      <c r="X215" s="345"/>
      <c r="Y215" s="345"/>
      <c r="Z215" s="348"/>
      <c r="AB215" s="347"/>
      <c r="AC215" s="345"/>
      <c r="AD215" s="345"/>
      <c r="AE215" s="348"/>
      <c r="AF215" s="713"/>
      <c r="AG215" s="347"/>
      <c r="AH215" s="345"/>
      <c r="AI215" s="345"/>
      <c r="AJ215" s="348"/>
    </row>
    <row r="216" spans="2:36" ht="20.100000000000001" hidden="1" customHeight="1" x14ac:dyDescent="0.25">
      <c r="B216" s="1586"/>
      <c r="C216" s="1577"/>
      <c r="D216" s="1575"/>
      <c r="E216" s="1573"/>
      <c r="F216" s="1519"/>
      <c r="G216" s="1605"/>
      <c r="H216" s="649"/>
      <c r="I216" s="575"/>
      <c r="J216" s="580"/>
      <c r="K216" s="687"/>
      <c r="L216" s="113"/>
      <c r="M216" s="347"/>
      <c r="N216" s="345"/>
      <c r="O216" s="345"/>
      <c r="P216" s="348"/>
      <c r="R216" s="347"/>
      <c r="S216" s="345"/>
      <c r="T216" s="345"/>
      <c r="U216" s="348"/>
      <c r="W216" s="347"/>
      <c r="X216" s="345"/>
      <c r="Y216" s="345"/>
      <c r="Z216" s="348"/>
      <c r="AB216" s="347"/>
      <c r="AC216" s="345"/>
      <c r="AD216" s="345"/>
      <c r="AE216" s="348"/>
      <c r="AF216" s="713"/>
      <c r="AG216" s="347"/>
      <c r="AH216" s="345"/>
      <c r="AI216" s="345"/>
      <c r="AJ216" s="348"/>
    </row>
    <row r="217" spans="2:36" ht="20.100000000000001" customHeight="1" x14ac:dyDescent="0.25">
      <c r="B217" s="1586" t="e">
        <f t="shared" ref="B217" si="75">B214+1</f>
        <v>#REF!</v>
      </c>
      <c r="C217" s="1577" t="e">
        <f>#REF!</f>
        <v>#REF!</v>
      </c>
      <c r="D217" s="1575" t="e">
        <f>#REF!</f>
        <v>#REF!</v>
      </c>
      <c r="E217" s="1573" t="e">
        <f>#REF!</f>
        <v>#REF!</v>
      </c>
      <c r="F217" s="1519" t="e">
        <f>#REF!</f>
        <v>#REF!</v>
      </c>
      <c r="G217" s="1603" t="e">
        <f t="shared" si="68"/>
        <v>#REF!</v>
      </c>
      <c r="H217" s="649">
        <v>136</v>
      </c>
      <c r="I217" s="575"/>
      <c r="J217" s="580" t="e">
        <f t="shared" si="69"/>
        <v>#REF!</v>
      </c>
      <c r="K217" s="687" t="e">
        <f t="shared" si="70"/>
        <v>#REF!</v>
      </c>
      <c r="L217" s="113"/>
      <c r="M217" s="347"/>
      <c r="N217" s="345"/>
      <c r="O217" s="345"/>
      <c r="P217" s="348"/>
      <c r="R217" s="347"/>
      <c r="S217" s="345"/>
      <c r="T217" s="345"/>
      <c r="U217" s="348"/>
      <c r="W217" s="347"/>
      <c r="X217" s="345"/>
      <c r="Y217" s="345"/>
      <c r="Z217" s="348"/>
      <c r="AB217" s="347"/>
      <c r="AC217" s="345"/>
      <c r="AD217" s="345"/>
      <c r="AE217" s="348"/>
      <c r="AF217" s="713"/>
      <c r="AG217" s="347"/>
      <c r="AH217" s="345"/>
      <c r="AI217" s="345"/>
      <c r="AJ217" s="348"/>
    </row>
    <row r="218" spans="2:36" ht="20.100000000000001" hidden="1" customHeight="1" x14ac:dyDescent="0.25">
      <c r="B218" s="1586"/>
      <c r="C218" s="1577"/>
      <c r="D218" s="1575"/>
      <c r="E218" s="1573"/>
      <c r="F218" s="1519"/>
      <c r="G218" s="1604"/>
      <c r="H218" s="649"/>
      <c r="I218" s="575"/>
      <c r="J218" s="580"/>
      <c r="K218" s="687"/>
      <c r="L218" s="113"/>
      <c r="M218" s="347"/>
      <c r="N218" s="345"/>
      <c r="O218" s="345"/>
      <c r="P218" s="348"/>
      <c r="R218" s="347"/>
      <c r="S218" s="345"/>
      <c r="T218" s="345"/>
      <c r="U218" s="348"/>
      <c r="W218" s="347"/>
      <c r="X218" s="345"/>
      <c r="Y218" s="345"/>
      <c r="Z218" s="348"/>
      <c r="AB218" s="347"/>
      <c r="AC218" s="345"/>
      <c r="AD218" s="345"/>
      <c r="AE218" s="348"/>
      <c r="AF218" s="713"/>
      <c r="AG218" s="347"/>
      <c r="AH218" s="345"/>
      <c r="AI218" s="345"/>
      <c r="AJ218" s="348"/>
    </row>
    <row r="219" spans="2:36" ht="20.100000000000001" hidden="1" customHeight="1" x14ac:dyDescent="0.25">
      <c r="B219" s="1586"/>
      <c r="C219" s="1577"/>
      <c r="D219" s="1575"/>
      <c r="E219" s="1573"/>
      <c r="F219" s="1519"/>
      <c r="G219" s="1605"/>
      <c r="H219" s="649"/>
      <c r="I219" s="575"/>
      <c r="J219" s="580"/>
      <c r="K219" s="687"/>
      <c r="L219" s="113"/>
      <c r="M219" s="347"/>
      <c r="N219" s="345"/>
      <c r="O219" s="345"/>
      <c r="P219" s="348"/>
      <c r="R219" s="347"/>
      <c r="S219" s="345"/>
      <c r="T219" s="345"/>
      <c r="U219" s="348"/>
      <c r="W219" s="347"/>
      <c r="X219" s="345"/>
      <c r="Y219" s="345"/>
      <c r="Z219" s="348"/>
      <c r="AB219" s="347"/>
      <c r="AC219" s="345"/>
      <c r="AD219" s="345"/>
      <c r="AE219" s="348"/>
      <c r="AF219" s="713"/>
      <c r="AG219" s="347"/>
      <c r="AH219" s="345"/>
      <c r="AI219" s="345"/>
      <c r="AJ219" s="348"/>
    </row>
    <row r="220" spans="2:36" ht="20.100000000000001" customHeight="1" x14ac:dyDescent="0.25">
      <c r="B220" s="1586" t="e">
        <f t="shared" ref="B220" si="76">B217+1</f>
        <v>#REF!</v>
      </c>
      <c r="C220" s="1577" t="e">
        <f>#REF!</f>
        <v>#REF!</v>
      </c>
      <c r="D220" s="1575" t="e">
        <f>#REF!</f>
        <v>#REF!</v>
      </c>
      <c r="E220" s="1573" t="e">
        <f>#REF!</f>
        <v>#REF!</v>
      </c>
      <c r="F220" s="1519" t="e">
        <f>#REF!</f>
        <v>#REF!</v>
      </c>
      <c r="G220" s="1603" t="e">
        <f t="shared" si="68"/>
        <v>#REF!</v>
      </c>
      <c r="H220" s="649">
        <v>10.3</v>
      </c>
      <c r="I220" s="575"/>
      <c r="J220" s="580" t="e">
        <f t="shared" si="69"/>
        <v>#REF!</v>
      </c>
      <c r="K220" s="687" t="e">
        <f t="shared" si="70"/>
        <v>#REF!</v>
      </c>
      <c r="L220" s="113"/>
      <c r="M220" s="347"/>
      <c r="N220" s="345"/>
      <c r="O220" s="345"/>
      <c r="P220" s="348"/>
      <c r="R220" s="347"/>
      <c r="S220" s="345"/>
      <c r="T220" s="345"/>
      <c r="U220" s="348"/>
      <c r="W220" s="347"/>
      <c r="X220" s="345"/>
      <c r="Y220" s="345"/>
      <c r="Z220" s="348"/>
      <c r="AB220" s="347"/>
      <c r="AC220" s="345"/>
      <c r="AD220" s="345"/>
      <c r="AE220" s="348"/>
      <c r="AF220" s="713"/>
      <c r="AG220" s="347"/>
      <c r="AH220" s="345"/>
      <c r="AI220" s="345"/>
      <c r="AJ220" s="348"/>
    </row>
    <row r="221" spans="2:36" ht="20.100000000000001" hidden="1" customHeight="1" x14ac:dyDescent="0.25">
      <c r="B221" s="1586"/>
      <c r="C221" s="1577"/>
      <c r="D221" s="1575"/>
      <c r="E221" s="1573"/>
      <c r="F221" s="1519"/>
      <c r="G221" s="1604"/>
      <c r="H221" s="649"/>
      <c r="I221" s="575"/>
      <c r="J221" s="580"/>
      <c r="K221" s="687"/>
      <c r="L221" s="113"/>
      <c r="M221" s="347"/>
      <c r="N221" s="345"/>
      <c r="O221" s="345"/>
      <c r="P221" s="348"/>
      <c r="R221" s="347"/>
      <c r="S221" s="345"/>
      <c r="T221" s="345"/>
      <c r="U221" s="348"/>
      <c r="W221" s="347"/>
      <c r="X221" s="345"/>
      <c r="Y221" s="345"/>
      <c r="Z221" s="348"/>
      <c r="AB221" s="347"/>
      <c r="AC221" s="345"/>
      <c r="AD221" s="345"/>
      <c r="AE221" s="348"/>
      <c r="AF221" s="713"/>
      <c r="AG221" s="347"/>
      <c r="AH221" s="345"/>
      <c r="AI221" s="345"/>
      <c r="AJ221" s="348"/>
    </row>
    <row r="222" spans="2:36" ht="20.100000000000001" hidden="1" customHeight="1" x14ac:dyDescent="0.25">
      <c r="B222" s="1586"/>
      <c r="C222" s="1577"/>
      <c r="D222" s="1575"/>
      <c r="E222" s="1573"/>
      <c r="F222" s="1519"/>
      <c r="G222" s="1605"/>
      <c r="H222" s="649"/>
      <c r="I222" s="575"/>
      <c r="J222" s="580"/>
      <c r="K222" s="687"/>
      <c r="L222" s="113"/>
      <c r="M222" s="347"/>
      <c r="N222" s="345"/>
      <c r="O222" s="345"/>
      <c r="P222" s="348"/>
      <c r="R222" s="347"/>
      <c r="S222" s="345"/>
      <c r="T222" s="345"/>
      <c r="U222" s="348"/>
      <c r="W222" s="347"/>
      <c r="X222" s="345"/>
      <c r="Y222" s="345"/>
      <c r="Z222" s="348"/>
      <c r="AB222" s="347"/>
      <c r="AC222" s="345"/>
      <c r="AD222" s="345"/>
      <c r="AE222" s="348"/>
      <c r="AF222" s="713"/>
      <c r="AG222" s="347"/>
      <c r="AH222" s="345"/>
      <c r="AI222" s="345"/>
      <c r="AJ222" s="348"/>
    </row>
    <row r="223" spans="2:36" ht="20.100000000000001" customHeight="1" x14ac:dyDescent="0.25">
      <c r="B223" s="1586" t="e">
        <f t="shared" ref="B223" si="77">B220+1</f>
        <v>#REF!</v>
      </c>
      <c r="C223" s="1577" t="e">
        <f>#REF!</f>
        <v>#REF!</v>
      </c>
      <c r="D223" s="1575" t="e">
        <f>#REF!</f>
        <v>#REF!</v>
      </c>
      <c r="E223" s="1573" t="e">
        <f>#REF!</f>
        <v>#REF!</v>
      </c>
      <c r="F223" s="1519" t="e">
        <f>#REF!</f>
        <v>#REF!</v>
      </c>
      <c r="G223" s="1603" t="e">
        <f t="shared" si="68"/>
        <v>#REF!</v>
      </c>
      <c r="H223" s="649">
        <v>5.8</v>
      </c>
      <c r="I223" s="575"/>
      <c r="J223" s="580" t="e">
        <f t="shared" si="69"/>
        <v>#REF!</v>
      </c>
      <c r="K223" s="687" t="e">
        <f t="shared" si="70"/>
        <v>#REF!</v>
      </c>
      <c r="L223" s="113"/>
      <c r="M223" s="347"/>
      <c r="N223" s="345"/>
      <c r="O223" s="345"/>
      <c r="P223" s="348"/>
      <c r="R223" s="347"/>
      <c r="S223" s="345"/>
      <c r="T223" s="345"/>
      <c r="U223" s="348"/>
      <c r="W223" s="347"/>
      <c r="X223" s="345"/>
      <c r="Y223" s="345"/>
      <c r="Z223" s="348"/>
      <c r="AB223" s="347"/>
      <c r="AC223" s="345"/>
      <c r="AD223" s="345"/>
      <c r="AE223" s="348"/>
      <c r="AF223" s="713"/>
      <c r="AG223" s="347"/>
      <c r="AH223" s="345"/>
      <c r="AI223" s="345"/>
      <c r="AJ223" s="348"/>
    </row>
    <row r="224" spans="2:36" ht="20.100000000000001" hidden="1" customHeight="1" x14ac:dyDescent="0.25">
      <c r="B224" s="1586"/>
      <c r="C224" s="1577"/>
      <c r="D224" s="1575"/>
      <c r="E224" s="1573"/>
      <c r="F224" s="1519"/>
      <c r="G224" s="1604"/>
      <c r="H224" s="649"/>
      <c r="I224" s="575"/>
      <c r="J224" s="580"/>
      <c r="K224" s="687"/>
      <c r="L224" s="113"/>
      <c r="M224" s="347"/>
      <c r="N224" s="345"/>
      <c r="O224" s="345"/>
      <c r="P224" s="348"/>
      <c r="R224" s="347"/>
      <c r="S224" s="345"/>
      <c r="T224" s="345"/>
      <c r="U224" s="348"/>
      <c r="W224" s="347"/>
      <c r="X224" s="345"/>
      <c r="Y224" s="345"/>
      <c r="Z224" s="348"/>
      <c r="AB224" s="347"/>
      <c r="AC224" s="345"/>
      <c r="AD224" s="345"/>
      <c r="AE224" s="348"/>
      <c r="AF224" s="713"/>
      <c r="AG224" s="347"/>
      <c r="AH224" s="345"/>
      <c r="AI224" s="345"/>
      <c r="AJ224" s="348"/>
    </row>
    <row r="225" spans="2:36" ht="20.100000000000001" hidden="1" customHeight="1" x14ac:dyDescent="0.25">
      <c r="B225" s="1586"/>
      <c r="C225" s="1577"/>
      <c r="D225" s="1575"/>
      <c r="E225" s="1573"/>
      <c r="F225" s="1519"/>
      <c r="G225" s="1605"/>
      <c r="H225" s="649"/>
      <c r="I225" s="575"/>
      <c r="J225" s="580"/>
      <c r="K225" s="687"/>
      <c r="L225" s="113"/>
      <c r="M225" s="347"/>
      <c r="N225" s="345"/>
      <c r="O225" s="345"/>
      <c r="P225" s="348"/>
      <c r="R225" s="347"/>
      <c r="S225" s="345"/>
      <c r="T225" s="345"/>
      <c r="U225" s="348"/>
      <c r="W225" s="347"/>
      <c r="X225" s="345"/>
      <c r="Y225" s="345"/>
      <c r="Z225" s="348"/>
      <c r="AB225" s="347"/>
      <c r="AC225" s="345"/>
      <c r="AD225" s="345"/>
      <c r="AE225" s="348"/>
      <c r="AF225" s="713"/>
      <c r="AG225" s="347"/>
      <c r="AH225" s="345"/>
      <c r="AI225" s="345"/>
      <c r="AJ225" s="348"/>
    </row>
    <row r="226" spans="2:36" ht="20.100000000000001" customHeight="1" x14ac:dyDescent="0.25">
      <c r="B226" s="1586" t="e">
        <f t="shared" ref="B226" si="78">B223+1</f>
        <v>#REF!</v>
      </c>
      <c r="C226" s="1577" t="e">
        <f>#REF!</f>
        <v>#REF!</v>
      </c>
      <c r="D226" s="1575" t="e">
        <f>#REF!</f>
        <v>#REF!</v>
      </c>
      <c r="E226" s="1573" t="e">
        <f>#REF!</f>
        <v>#REF!</v>
      </c>
      <c r="F226" s="1519" t="e">
        <f>#REF!</f>
        <v>#REF!</v>
      </c>
      <c r="G226" s="1603" t="e">
        <f t="shared" si="68"/>
        <v>#REF!</v>
      </c>
      <c r="H226" s="649">
        <v>11.4</v>
      </c>
      <c r="I226" s="575"/>
      <c r="J226" s="580" t="e">
        <f t="shared" si="69"/>
        <v>#REF!</v>
      </c>
      <c r="K226" s="687" t="e">
        <f t="shared" si="70"/>
        <v>#REF!</v>
      </c>
      <c r="L226" s="113"/>
      <c r="M226" s="347"/>
      <c r="N226" s="345"/>
      <c r="O226" s="345"/>
      <c r="P226" s="348"/>
      <c r="R226" s="347"/>
      <c r="S226" s="345"/>
      <c r="T226" s="345"/>
      <c r="U226" s="348"/>
      <c r="W226" s="347"/>
      <c r="X226" s="345"/>
      <c r="Y226" s="345"/>
      <c r="Z226" s="348"/>
      <c r="AB226" s="347"/>
      <c r="AC226" s="345"/>
      <c r="AD226" s="345"/>
      <c r="AE226" s="348"/>
      <c r="AF226" s="713"/>
      <c r="AG226" s="347"/>
      <c r="AH226" s="345"/>
      <c r="AI226" s="345"/>
      <c r="AJ226" s="348"/>
    </row>
    <row r="227" spans="2:36" ht="20.100000000000001" hidden="1" customHeight="1" x14ac:dyDescent="0.25">
      <c r="B227" s="1586"/>
      <c r="C227" s="1577"/>
      <c r="D227" s="1575"/>
      <c r="E227" s="1573"/>
      <c r="F227" s="1519"/>
      <c r="G227" s="1604"/>
      <c r="H227" s="649"/>
      <c r="I227" s="575"/>
      <c r="J227" s="580"/>
      <c r="K227" s="687"/>
      <c r="L227" s="113"/>
      <c r="M227" s="347"/>
      <c r="N227" s="345"/>
      <c r="O227" s="345"/>
      <c r="P227" s="348"/>
      <c r="R227" s="347"/>
      <c r="S227" s="345"/>
      <c r="T227" s="345"/>
      <c r="U227" s="348"/>
      <c r="W227" s="347"/>
      <c r="X227" s="345"/>
      <c r="Y227" s="345"/>
      <c r="Z227" s="348"/>
      <c r="AB227" s="347"/>
      <c r="AC227" s="345"/>
      <c r="AD227" s="345"/>
      <c r="AE227" s="348"/>
      <c r="AF227" s="713"/>
      <c r="AG227" s="347"/>
      <c r="AH227" s="345"/>
      <c r="AI227" s="345"/>
      <c r="AJ227" s="348"/>
    </row>
    <row r="228" spans="2:36" ht="20.100000000000001" hidden="1" customHeight="1" x14ac:dyDescent="0.25">
      <c r="B228" s="1586"/>
      <c r="C228" s="1577"/>
      <c r="D228" s="1575"/>
      <c r="E228" s="1573"/>
      <c r="F228" s="1519"/>
      <c r="G228" s="1605"/>
      <c r="H228" s="649"/>
      <c r="I228" s="575"/>
      <c r="J228" s="580"/>
      <c r="K228" s="687"/>
      <c r="L228" s="113"/>
      <c r="M228" s="347"/>
      <c r="N228" s="345"/>
      <c r="O228" s="345"/>
      <c r="P228" s="348"/>
      <c r="R228" s="347"/>
      <c r="S228" s="345"/>
      <c r="T228" s="345"/>
      <c r="U228" s="348"/>
      <c r="W228" s="347"/>
      <c r="X228" s="345"/>
      <c r="Y228" s="345"/>
      <c r="Z228" s="348"/>
      <c r="AB228" s="347"/>
      <c r="AC228" s="345"/>
      <c r="AD228" s="345"/>
      <c r="AE228" s="348"/>
      <c r="AF228" s="713"/>
      <c r="AG228" s="347"/>
      <c r="AH228" s="345"/>
      <c r="AI228" s="345"/>
      <c r="AJ228" s="348"/>
    </row>
    <row r="229" spans="2:36" ht="20.100000000000001" customHeight="1" x14ac:dyDescent="0.25">
      <c r="B229" s="1586" t="e">
        <f t="shared" ref="B229" si="79">B226+1</f>
        <v>#REF!</v>
      </c>
      <c r="C229" s="1577" t="e">
        <f>#REF!</f>
        <v>#REF!</v>
      </c>
      <c r="D229" s="1575" t="e">
        <f>#REF!</f>
        <v>#REF!</v>
      </c>
      <c r="E229" s="1573" t="e">
        <f>#REF!</f>
        <v>#REF!</v>
      </c>
      <c r="F229" s="1519" t="e">
        <f>#REF!</f>
        <v>#REF!</v>
      </c>
      <c r="G229" s="1603" t="e">
        <f t="shared" si="68"/>
        <v>#REF!</v>
      </c>
      <c r="H229" s="649">
        <v>75.3</v>
      </c>
      <c r="I229" s="575"/>
      <c r="J229" s="580" t="e">
        <f t="shared" si="69"/>
        <v>#REF!</v>
      </c>
      <c r="K229" s="687" t="e">
        <f t="shared" si="70"/>
        <v>#REF!</v>
      </c>
      <c r="L229" s="113"/>
      <c r="M229" s="347"/>
      <c r="N229" s="345"/>
      <c r="O229" s="345"/>
      <c r="P229" s="348"/>
      <c r="R229" s="347"/>
      <c r="S229" s="345"/>
      <c r="T229" s="345"/>
      <c r="U229" s="348"/>
      <c r="W229" s="347"/>
      <c r="X229" s="345"/>
      <c r="Y229" s="345"/>
      <c r="Z229" s="348"/>
      <c r="AB229" s="347"/>
      <c r="AC229" s="345"/>
      <c r="AD229" s="345"/>
      <c r="AE229" s="348"/>
      <c r="AF229" s="713"/>
      <c r="AG229" s="347"/>
      <c r="AH229" s="345"/>
      <c r="AI229" s="345"/>
      <c r="AJ229" s="348"/>
    </row>
    <row r="230" spans="2:36" ht="20.100000000000001" hidden="1" customHeight="1" x14ac:dyDescent="0.25">
      <c r="B230" s="1586"/>
      <c r="C230" s="1577"/>
      <c r="D230" s="1575"/>
      <c r="E230" s="1573"/>
      <c r="F230" s="1519"/>
      <c r="G230" s="1604"/>
      <c r="H230" s="649"/>
      <c r="I230" s="575"/>
      <c r="J230" s="580"/>
      <c r="K230" s="687"/>
      <c r="L230" s="113"/>
      <c r="M230" s="347"/>
      <c r="N230" s="345"/>
      <c r="O230" s="345"/>
      <c r="P230" s="348"/>
      <c r="R230" s="347"/>
      <c r="S230" s="345"/>
      <c r="T230" s="345"/>
      <c r="U230" s="348"/>
      <c r="W230" s="347"/>
      <c r="X230" s="345"/>
      <c r="Y230" s="345"/>
      <c r="Z230" s="348"/>
      <c r="AB230" s="347"/>
      <c r="AC230" s="345"/>
      <c r="AD230" s="345"/>
      <c r="AE230" s="348"/>
      <c r="AF230" s="713"/>
      <c r="AG230" s="347"/>
      <c r="AH230" s="345"/>
      <c r="AI230" s="345"/>
      <c r="AJ230" s="348"/>
    </row>
    <row r="231" spans="2:36" ht="20.100000000000001" hidden="1" customHeight="1" x14ac:dyDescent="0.25">
      <c r="B231" s="1586"/>
      <c r="C231" s="1577"/>
      <c r="D231" s="1575"/>
      <c r="E231" s="1573"/>
      <c r="F231" s="1519"/>
      <c r="G231" s="1605"/>
      <c r="H231" s="649"/>
      <c r="I231" s="575"/>
      <c r="J231" s="580"/>
      <c r="K231" s="687"/>
      <c r="L231" s="113"/>
      <c r="M231" s="347"/>
      <c r="N231" s="345"/>
      <c r="O231" s="345"/>
      <c r="P231" s="348"/>
      <c r="R231" s="347"/>
      <c r="S231" s="345"/>
      <c r="T231" s="345"/>
      <c r="U231" s="348"/>
      <c r="W231" s="347"/>
      <c r="X231" s="345"/>
      <c r="Y231" s="345"/>
      <c r="Z231" s="348"/>
      <c r="AB231" s="347"/>
      <c r="AC231" s="345"/>
      <c r="AD231" s="345"/>
      <c r="AE231" s="348"/>
      <c r="AF231" s="713"/>
      <c r="AG231" s="347"/>
      <c r="AH231" s="345"/>
      <c r="AI231" s="345"/>
      <c r="AJ231" s="348"/>
    </row>
    <row r="232" spans="2:36" ht="20.100000000000001" customHeight="1" x14ac:dyDescent="0.25">
      <c r="B232" s="1586" t="e">
        <f>B229+1</f>
        <v>#REF!</v>
      </c>
      <c r="C232" s="1577" t="e">
        <f>#REF!</f>
        <v>#REF!</v>
      </c>
      <c r="D232" s="1575" t="e">
        <f>#REF!</f>
        <v>#REF!</v>
      </c>
      <c r="E232" s="1573" t="e">
        <f>#REF!</f>
        <v>#REF!</v>
      </c>
      <c r="F232" s="1519" t="e">
        <f>#REF!</f>
        <v>#REF!</v>
      </c>
      <c r="G232" s="1603" t="e">
        <f t="shared" ref="G232:G311" si="80">ROUND(E232*F232,2)</f>
        <v>#REF!</v>
      </c>
      <c r="H232" s="649">
        <v>71.5</v>
      </c>
      <c r="I232" s="575"/>
      <c r="J232" s="580" t="e">
        <f t="shared" ref="J232:J295" si="81">E232-H232+I232</f>
        <v>#REF!</v>
      </c>
      <c r="K232" s="687" t="e">
        <f t="shared" ref="K232:K295" si="82">ROUND(F232*J232,2)</f>
        <v>#REF!</v>
      </c>
      <c r="L232" s="113"/>
      <c r="M232" s="347"/>
      <c r="N232" s="345"/>
      <c r="O232" s="345"/>
      <c r="P232" s="348"/>
      <c r="R232" s="347"/>
      <c r="S232" s="345"/>
      <c r="T232" s="345"/>
      <c r="U232" s="348"/>
      <c r="W232" s="347"/>
      <c r="X232" s="345"/>
      <c r="Y232" s="345"/>
      <c r="Z232" s="348"/>
      <c r="AB232" s="347"/>
      <c r="AC232" s="345"/>
      <c r="AD232" s="345"/>
      <c r="AE232" s="348"/>
      <c r="AF232" s="713"/>
      <c r="AG232" s="347"/>
      <c r="AH232" s="345"/>
      <c r="AI232" s="345"/>
      <c r="AJ232" s="348"/>
    </row>
    <row r="233" spans="2:36" ht="20.100000000000001" hidden="1" customHeight="1" x14ac:dyDescent="0.25">
      <c r="B233" s="1586"/>
      <c r="C233" s="1577"/>
      <c r="D233" s="1575"/>
      <c r="E233" s="1573"/>
      <c r="F233" s="1519"/>
      <c r="G233" s="1604"/>
      <c r="H233" s="649"/>
      <c r="I233" s="575"/>
      <c r="J233" s="580"/>
      <c r="K233" s="687"/>
      <c r="L233" s="113"/>
      <c r="M233" s="347"/>
      <c r="N233" s="345"/>
      <c r="O233" s="345"/>
      <c r="P233" s="348"/>
      <c r="R233" s="347"/>
      <c r="S233" s="345"/>
      <c r="T233" s="345"/>
      <c r="U233" s="348"/>
      <c r="W233" s="347"/>
      <c r="X233" s="345"/>
      <c r="Y233" s="345"/>
      <c r="Z233" s="348"/>
      <c r="AB233" s="347"/>
      <c r="AC233" s="345"/>
      <c r="AD233" s="345"/>
      <c r="AE233" s="348"/>
      <c r="AF233" s="713"/>
      <c r="AG233" s="347"/>
      <c r="AH233" s="345"/>
      <c r="AI233" s="345"/>
      <c r="AJ233" s="348"/>
    </row>
    <row r="234" spans="2:36" ht="20.100000000000001" hidden="1" customHeight="1" x14ac:dyDescent="0.25">
      <c r="B234" s="1586"/>
      <c r="C234" s="1577"/>
      <c r="D234" s="1575"/>
      <c r="E234" s="1573"/>
      <c r="F234" s="1519"/>
      <c r="G234" s="1605"/>
      <c r="H234" s="649"/>
      <c r="I234" s="575"/>
      <c r="J234" s="580"/>
      <c r="K234" s="687"/>
      <c r="L234" s="113"/>
      <c r="M234" s="347"/>
      <c r="N234" s="345"/>
      <c r="O234" s="345"/>
      <c r="P234" s="348"/>
      <c r="R234" s="347"/>
      <c r="S234" s="345"/>
      <c r="T234" s="345"/>
      <c r="U234" s="348"/>
      <c r="W234" s="347"/>
      <c r="X234" s="345"/>
      <c r="Y234" s="345"/>
      <c r="Z234" s="348"/>
      <c r="AB234" s="347"/>
      <c r="AC234" s="345"/>
      <c r="AD234" s="345"/>
      <c r="AE234" s="348"/>
      <c r="AF234" s="713"/>
      <c r="AG234" s="347"/>
      <c r="AH234" s="345"/>
      <c r="AI234" s="345"/>
      <c r="AJ234" s="348"/>
    </row>
    <row r="235" spans="2:36" ht="20.100000000000001" customHeight="1" x14ac:dyDescent="0.25">
      <c r="B235" s="1586" t="e">
        <f t="shared" ref="B235" si="83">B232+1</f>
        <v>#REF!</v>
      </c>
      <c r="C235" s="1577" t="e">
        <f>#REF!</f>
        <v>#REF!</v>
      </c>
      <c r="D235" s="1575" t="e">
        <f>#REF!</f>
        <v>#REF!</v>
      </c>
      <c r="E235" s="1573" t="e">
        <f>#REF!</f>
        <v>#REF!</v>
      </c>
      <c r="F235" s="1519" t="e">
        <f>#REF!</f>
        <v>#REF!</v>
      </c>
      <c r="G235" s="1603" t="e">
        <f t="shared" si="80"/>
        <v>#REF!</v>
      </c>
      <c r="H235" s="649">
        <v>5.4</v>
      </c>
      <c r="I235" s="575"/>
      <c r="J235" s="580" t="e">
        <f t="shared" si="81"/>
        <v>#REF!</v>
      </c>
      <c r="K235" s="687" t="e">
        <f t="shared" si="82"/>
        <v>#REF!</v>
      </c>
      <c r="L235" s="113"/>
      <c r="M235" s="347"/>
      <c r="N235" s="345"/>
      <c r="O235" s="345"/>
      <c r="P235" s="348"/>
      <c r="R235" s="347"/>
      <c r="S235" s="345"/>
      <c r="T235" s="345"/>
      <c r="U235" s="348"/>
      <c r="W235" s="347"/>
      <c r="X235" s="345"/>
      <c r="Y235" s="345"/>
      <c r="Z235" s="348"/>
      <c r="AB235" s="347"/>
      <c r="AC235" s="345"/>
      <c r="AD235" s="345"/>
      <c r="AE235" s="348"/>
      <c r="AF235" s="713"/>
      <c r="AG235" s="347"/>
      <c r="AH235" s="345"/>
      <c r="AI235" s="345"/>
      <c r="AJ235" s="348"/>
    </row>
    <row r="236" spans="2:36" ht="20.100000000000001" hidden="1" customHeight="1" x14ac:dyDescent="0.25">
      <c r="B236" s="1586"/>
      <c r="C236" s="1577"/>
      <c r="D236" s="1575"/>
      <c r="E236" s="1573"/>
      <c r="F236" s="1519"/>
      <c r="G236" s="1604"/>
      <c r="H236" s="649"/>
      <c r="I236" s="575"/>
      <c r="J236" s="580"/>
      <c r="K236" s="687"/>
      <c r="L236" s="113"/>
      <c r="M236" s="347"/>
      <c r="N236" s="345"/>
      <c r="O236" s="345"/>
      <c r="P236" s="348"/>
      <c r="R236" s="347"/>
      <c r="S236" s="345"/>
      <c r="T236" s="345"/>
      <c r="U236" s="348"/>
      <c r="W236" s="347"/>
      <c r="X236" s="345"/>
      <c r="Y236" s="345"/>
      <c r="Z236" s="348"/>
      <c r="AB236" s="347"/>
      <c r="AC236" s="345"/>
      <c r="AD236" s="345"/>
      <c r="AE236" s="348"/>
      <c r="AF236" s="713"/>
      <c r="AG236" s="347"/>
      <c r="AH236" s="345"/>
      <c r="AI236" s="345"/>
      <c r="AJ236" s="348"/>
    </row>
    <row r="237" spans="2:36" ht="20.100000000000001" hidden="1" customHeight="1" x14ac:dyDescent="0.25">
      <c r="B237" s="1586"/>
      <c r="C237" s="1577"/>
      <c r="D237" s="1575"/>
      <c r="E237" s="1573"/>
      <c r="F237" s="1519"/>
      <c r="G237" s="1605"/>
      <c r="H237" s="649"/>
      <c r="I237" s="575"/>
      <c r="J237" s="580"/>
      <c r="K237" s="687"/>
      <c r="L237" s="113"/>
      <c r="M237" s="347"/>
      <c r="N237" s="345"/>
      <c r="O237" s="345"/>
      <c r="P237" s="348"/>
      <c r="R237" s="347"/>
      <c r="S237" s="345"/>
      <c r="T237" s="345"/>
      <c r="U237" s="348"/>
      <c r="W237" s="347"/>
      <c r="X237" s="345"/>
      <c r="Y237" s="345"/>
      <c r="Z237" s="348"/>
      <c r="AB237" s="347"/>
      <c r="AC237" s="345"/>
      <c r="AD237" s="345"/>
      <c r="AE237" s="348"/>
      <c r="AF237" s="713"/>
      <c r="AG237" s="347"/>
      <c r="AH237" s="345"/>
      <c r="AI237" s="345"/>
      <c r="AJ237" s="348"/>
    </row>
    <row r="238" spans="2:36" ht="20.100000000000001" customHeight="1" x14ac:dyDescent="0.25">
      <c r="B238" s="1586" t="e">
        <f t="shared" ref="B238" si="84">B235+1</f>
        <v>#REF!</v>
      </c>
      <c r="C238" s="1577" t="e">
        <f>#REF!</f>
        <v>#REF!</v>
      </c>
      <c r="D238" s="1575" t="e">
        <f>#REF!</f>
        <v>#REF!</v>
      </c>
      <c r="E238" s="1573" t="e">
        <f>#REF!</f>
        <v>#REF!</v>
      </c>
      <c r="F238" s="1519" t="e">
        <f>#REF!</f>
        <v>#REF!</v>
      </c>
      <c r="G238" s="1603" t="e">
        <f t="shared" si="80"/>
        <v>#REF!</v>
      </c>
      <c r="H238" s="649">
        <v>917.58</v>
      </c>
      <c r="I238" s="575"/>
      <c r="J238" s="580" t="e">
        <f t="shared" si="81"/>
        <v>#REF!</v>
      </c>
      <c r="K238" s="687" t="e">
        <f t="shared" si="82"/>
        <v>#REF!</v>
      </c>
      <c r="L238" s="113"/>
      <c r="M238" s="347"/>
      <c r="N238" s="345"/>
      <c r="O238" s="345"/>
      <c r="P238" s="348"/>
      <c r="R238" s="347"/>
      <c r="S238" s="345"/>
      <c r="T238" s="345"/>
      <c r="U238" s="348"/>
      <c r="W238" s="347"/>
      <c r="X238" s="345"/>
      <c r="Y238" s="345"/>
      <c r="Z238" s="348"/>
      <c r="AB238" s="347"/>
      <c r="AC238" s="345"/>
      <c r="AD238" s="345"/>
      <c r="AE238" s="348"/>
      <c r="AF238" s="713"/>
      <c r="AG238" s="347"/>
      <c r="AH238" s="345"/>
      <c r="AI238" s="345"/>
      <c r="AJ238" s="348"/>
    </row>
    <row r="239" spans="2:36" ht="20.100000000000001" hidden="1" customHeight="1" thickBot="1" x14ac:dyDescent="0.3">
      <c r="B239" s="1586"/>
      <c r="C239" s="1577"/>
      <c r="D239" s="1575"/>
      <c r="E239" s="1573"/>
      <c r="F239" s="1519"/>
      <c r="G239" s="1604"/>
      <c r="H239" s="549"/>
      <c r="I239" s="118"/>
      <c r="J239" s="567"/>
      <c r="K239" s="688"/>
      <c r="L239" s="113"/>
      <c r="M239" s="378"/>
      <c r="N239" s="379"/>
      <c r="O239" s="379"/>
      <c r="P239" s="380"/>
      <c r="R239" s="378"/>
      <c r="S239" s="379"/>
      <c r="T239" s="379"/>
      <c r="U239" s="380"/>
      <c r="W239" s="378"/>
      <c r="X239" s="379"/>
      <c r="Y239" s="379"/>
      <c r="Z239" s="380"/>
      <c r="AB239" s="378"/>
      <c r="AC239" s="379"/>
      <c r="AD239" s="379"/>
      <c r="AE239" s="380"/>
      <c r="AF239" s="713"/>
      <c r="AG239" s="378"/>
      <c r="AH239" s="379"/>
      <c r="AI239" s="379"/>
      <c r="AJ239" s="380"/>
    </row>
    <row r="240" spans="2:36" ht="20.100000000000001" hidden="1" customHeight="1" thickBot="1" x14ac:dyDescent="0.3">
      <c r="B240" s="1586"/>
      <c r="C240" s="1577"/>
      <c r="D240" s="1575"/>
      <c r="E240" s="1573"/>
      <c r="F240" s="1519"/>
      <c r="G240" s="1605"/>
      <c r="H240" s="549"/>
      <c r="I240" s="118"/>
      <c r="J240" s="567"/>
      <c r="K240" s="688"/>
      <c r="L240" s="113"/>
      <c r="M240" s="405"/>
      <c r="N240" s="407"/>
      <c r="O240" s="407"/>
      <c r="P240" s="408"/>
      <c r="R240" s="405"/>
      <c r="S240" s="407"/>
      <c r="T240" s="407"/>
      <c r="U240" s="408"/>
      <c r="W240" s="405"/>
      <c r="X240" s="407"/>
      <c r="Y240" s="407"/>
      <c r="Z240" s="408"/>
      <c r="AB240" s="405"/>
      <c r="AC240" s="407"/>
      <c r="AD240" s="407"/>
      <c r="AE240" s="408"/>
      <c r="AF240" s="713"/>
      <c r="AG240" s="405"/>
      <c r="AH240" s="407"/>
      <c r="AI240" s="407"/>
      <c r="AJ240" s="408"/>
    </row>
    <row r="241" spans="2:36" ht="20.100000000000001" customHeight="1" x14ac:dyDescent="0.25">
      <c r="B241" s="1586">
        <v>426</v>
      </c>
      <c r="C241" s="1577" t="e">
        <f>#REF!</f>
        <v>#REF!</v>
      </c>
      <c r="D241" s="1575" t="e">
        <f>#REF!</f>
        <v>#REF!</v>
      </c>
      <c r="E241" s="1573" t="e">
        <f>#REF!</f>
        <v>#REF!</v>
      </c>
      <c r="F241" s="1519" t="e">
        <f>#REF!</f>
        <v>#REF!</v>
      </c>
      <c r="G241" s="1592"/>
      <c r="H241" s="1509"/>
      <c r="I241" s="1510"/>
      <c r="J241" s="1596" t="e">
        <f t="shared" si="81"/>
        <v>#REF!</v>
      </c>
      <c r="K241" s="1598" t="e">
        <f t="shared" si="82"/>
        <v>#REF!</v>
      </c>
      <c r="L241" s="578"/>
      <c r="M241" s="347"/>
      <c r="N241" s="345"/>
      <c r="O241" s="345"/>
      <c r="P241" s="348"/>
      <c r="R241" s="347"/>
      <c r="S241" s="345"/>
      <c r="T241" s="345"/>
      <c r="U241" s="348"/>
      <c r="W241" s="347"/>
      <c r="X241" s="345"/>
      <c r="Y241" s="345"/>
      <c r="Z241" s="348"/>
      <c r="AB241" s="1527">
        <v>35</v>
      </c>
      <c r="AC241" s="1528"/>
      <c r="AD241" s="1528"/>
      <c r="AE241" s="1529"/>
      <c r="AF241" s="715"/>
      <c r="AG241" s="1527">
        <v>5</v>
      </c>
      <c r="AH241" s="1528"/>
      <c r="AI241" s="1528"/>
      <c r="AJ241" s="1529"/>
    </row>
    <row r="242" spans="2:36" ht="20.100000000000001" customHeight="1" x14ac:dyDescent="0.25">
      <c r="B242" s="1586"/>
      <c r="C242" s="1577"/>
      <c r="D242" s="1575"/>
      <c r="E242" s="1573"/>
      <c r="F242" s="1519"/>
      <c r="G242" s="1592"/>
      <c r="H242" s="1509"/>
      <c r="I242" s="1510"/>
      <c r="J242" s="1596"/>
      <c r="K242" s="1598"/>
      <c r="L242" s="578"/>
      <c r="M242" s="347"/>
      <c r="N242" s="345"/>
      <c r="O242" s="345"/>
      <c r="P242" s="348"/>
      <c r="R242" s="347"/>
      <c r="S242" s="345"/>
      <c r="T242" s="345"/>
      <c r="U242" s="348"/>
      <c r="W242" s="347"/>
      <c r="X242" s="345"/>
      <c r="Y242" s="345"/>
      <c r="Z242" s="348"/>
      <c r="AB242" s="350"/>
      <c r="AC242" s="346"/>
      <c r="AD242" s="346"/>
      <c r="AE242" s="349"/>
      <c r="AF242" s="713"/>
      <c r="AG242" s="350"/>
      <c r="AH242" s="601"/>
      <c r="AI242" s="601"/>
      <c r="AJ242" s="606"/>
    </row>
    <row r="243" spans="2:36" ht="20.100000000000001" customHeight="1" x14ac:dyDescent="0.25">
      <c r="B243" s="1586"/>
      <c r="C243" s="1577"/>
      <c r="D243" s="1575"/>
      <c r="E243" s="1573"/>
      <c r="F243" s="1519"/>
      <c r="G243" s="1592"/>
      <c r="H243" s="1509"/>
      <c r="I243" s="1510"/>
      <c r="J243" s="1596"/>
      <c r="K243" s="1598"/>
      <c r="L243" s="578"/>
      <c r="M243" s="347"/>
      <c r="N243" s="345"/>
      <c r="O243" s="345"/>
      <c r="P243" s="348"/>
      <c r="R243" s="347"/>
      <c r="S243" s="345"/>
      <c r="T243" s="345"/>
      <c r="U243" s="348"/>
      <c r="W243" s="347"/>
      <c r="X243" s="345"/>
      <c r="Y243" s="345"/>
      <c r="Z243" s="348"/>
      <c r="AB243" s="1518" t="e">
        <f>ROUND(F241*AB241,2)</f>
        <v>#REF!</v>
      </c>
      <c r="AC243" s="1519"/>
      <c r="AD243" s="1519"/>
      <c r="AE243" s="1520"/>
      <c r="AF243" s="714"/>
      <c r="AG243" s="1497" t="e">
        <f>ROUND(F241*AG241,2)</f>
        <v>#REF!</v>
      </c>
      <c r="AH243" s="1498"/>
      <c r="AI243" s="1498"/>
      <c r="AJ243" s="1499"/>
    </row>
    <row r="244" spans="2:36" ht="20.100000000000001" customHeight="1" x14ac:dyDescent="0.25">
      <c r="B244" s="1586">
        <v>427</v>
      </c>
      <c r="C244" s="1577" t="e">
        <f>#REF!</f>
        <v>#REF!</v>
      </c>
      <c r="D244" s="1575" t="e">
        <f>#REF!</f>
        <v>#REF!</v>
      </c>
      <c r="E244" s="1573" t="e">
        <f>#REF!</f>
        <v>#REF!</v>
      </c>
      <c r="F244" s="1519" t="e">
        <f>#REF!</f>
        <v>#REF!</v>
      </c>
      <c r="G244" s="1592"/>
      <c r="H244" s="1509"/>
      <c r="I244" s="1510"/>
      <c r="J244" s="1596" t="e">
        <f t="shared" si="81"/>
        <v>#REF!</v>
      </c>
      <c r="K244" s="1598" t="e">
        <f t="shared" si="82"/>
        <v>#REF!</v>
      </c>
      <c r="L244" s="578"/>
      <c r="M244" s="347"/>
      <c r="N244" s="345"/>
      <c r="O244" s="345"/>
      <c r="P244" s="348"/>
      <c r="R244" s="347"/>
      <c r="S244" s="345"/>
      <c r="T244" s="345"/>
      <c r="U244" s="348"/>
      <c r="W244" s="347"/>
      <c r="X244" s="345"/>
      <c r="Y244" s="345"/>
      <c r="Z244" s="348"/>
      <c r="AB244" s="1527">
        <v>10</v>
      </c>
      <c r="AC244" s="1528"/>
      <c r="AD244" s="1528"/>
      <c r="AE244" s="1529"/>
      <c r="AF244" s="715"/>
      <c r="AG244" s="1530">
        <v>3</v>
      </c>
      <c r="AH244" s="1531"/>
      <c r="AI244" s="1531"/>
      <c r="AJ244" s="1532"/>
    </row>
    <row r="245" spans="2:36" ht="20.100000000000001" customHeight="1" x14ac:dyDescent="0.25">
      <c r="B245" s="1586"/>
      <c r="C245" s="1577"/>
      <c r="D245" s="1575"/>
      <c r="E245" s="1573"/>
      <c r="F245" s="1519"/>
      <c r="G245" s="1592"/>
      <c r="H245" s="1509"/>
      <c r="I245" s="1510"/>
      <c r="J245" s="1596"/>
      <c r="K245" s="1598"/>
      <c r="L245" s="578"/>
      <c r="M245" s="347"/>
      <c r="N245" s="345"/>
      <c r="O245" s="345"/>
      <c r="P245" s="348"/>
      <c r="R245" s="347"/>
      <c r="S245" s="345"/>
      <c r="T245" s="345"/>
      <c r="U245" s="348"/>
      <c r="W245" s="347"/>
      <c r="X245" s="345"/>
      <c r="Y245" s="345"/>
      <c r="Z245" s="348"/>
      <c r="AB245" s="350"/>
      <c r="AC245" s="346"/>
      <c r="AD245" s="346"/>
      <c r="AE245" s="349"/>
      <c r="AF245" s="713"/>
      <c r="AG245" s="350"/>
      <c r="AH245" s="601"/>
      <c r="AI245" s="601"/>
      <c r="AJ245" s="606"/>
    </row>
    <row r="246" spans="2:36" ht="20.100000000000001" customHeight="1" x14ac:dyDescent="0.25">
      <c r="B246" s="1586"/>
      <c r="C246" s="1577"/>
      <c r="D246" s="1575"/>
      <c r="E246" s="1573"/>
      <c r="F246" s="1519"/>
      <c r="G246" s="1592"/>
      <c r="H246" s="1509"/>
      <c r="I246" s="1510"/>
      <c r="J246" s="1596"/>
      <c r="K246" s="1598"/>
      <c r="L246" s="578"/>
      <c r="M246" s="347"/>
      <c r="N246" s="345"/>
      <c r="O246" s="345"/>
      <c r="P246" s="348"/>
      <c r="R246" s="347"/>
      <c r="S246" s="345"/>
      <c r="T246" s="345"/>
      <c r="U246" s="348"/>
      <c r="W246" s="347"/>
      <c r="X246" s="345"/>
      <c r="Y246" s="345"/>
      <c r="Z246" s="348"/>
      <c r="AB246" s="1518" t="e">
        <f>ROUND(F244*AB244,2)</f>
        <v>#REF!</v>
      </c>
      <c r="AC246" s="1519"/>
      <c r="AD246" s="1519"/>
      <c r="AE246" s="1520"/>
      <c r="AF246" s="714"/>
      <c r="AG246" s="1497" t="e">
        <f>ROUND(F244*AG244,2)</f>
        <v>#REF!</v>
      </c>
      <c r="AH246" s="1498"/>
      <c r="AI246" s="1498"/>
      <c r="AJ246" s="1499"/>
    </row>
    <row r="247" spans="2:36" ht="20.100000000000001" customHeight="1" x14ac:dyDescent="0.25">
      <c r="B247" s="1586">
        <v>428</v>
      </c>
      <c r="C247" s="1577" t="e">
        <f>#REF!</f>
        <v>#REF!</v>
      </c>
      <c r="D247" s="1575" t="e">
        <f>#REF!</f>
        <v>#REF!</v>
      </c>
      <c r="E247" s="1573" t="e">
        <f>#REF!</f>
        <v>#REF!</v>
      </c>
      <c r="F247" s="1519" t="e">
        <f>#REF!</f>
        <v>#REF!</v>
      </c>
      <c r="G247" s="1592"/>
      <c r="H247" s="1509"/>
      <c r="I247" s="1510"/>
      <c r="J247" s="1596" t="e">
        <f t="shared" si="81"/>
        <v>#REF!</v>
      </c>
      <c r="K247" s="1598" t="e">
        <f t="shared" si="82"/>
        <v>#REF!</v>
      </c>
      <c r="L247" s="578"/>
      <c r="M247" s="347"/>
      <c r="N247" s="345"/>
      <c r="O247" s="345"/>
      <c r="P247" s="348"/>
      <c r="R247" s="347"/>
      <c r="S247" s="345"/>
      <c r="T247" s="345"/>
      <c r="U247" s="348"/>
      <c r="W247" s="347"/>
      <c r="X247" s="345"/>
      <c r="Y247" s="345"/>
      <c r="Z247" s="348"/>
      <c r="AB247" s="1527">
        <v>110</v>
      </c>
      <c r="AC247" s="1528"/>
      <c r="AD247" s="1528"/>
      <c r="AE247" s="1529"/>
      <c r="AF247" s="715"/>
      <c r="AG247" s="1530">
        <v>13</v>
      </c>
      <c r="AH247" s="1531"/>
      <c r="AI247" s="1531"/>
      <c r="AJ247" s="1532"/>
    </row>
    <row r="248" spans="2:36" ht="20.100000000000001" customHeight="1" x14ac:dyDescent="0.25">
      <c r="B248" s="1586"/>
      <c r="C248" s="1577"/>
      <c r="D248" s="1575"/>
      <c r="E248" s="1573"/>
      <c r="F248" s="1519"/>
      <c r="G248" s="1592"/>
      <c r="H248" s="1509"/>
      <c r="I248" s="1510"/>
      <c r="J248" s="1596"/>
      <c r="K248" s="1598"/>
      <c r="L248" s="578"/>
      <c r="M248" s="347"/>
      <c r="N248" s="345"/>
      <c r="O248" s="345"/>
      <c r="P248" s="348"/>
      <c r="R248" s="347"/>
      <c r="S248" s="345"/>
      <c r="T248" s="345"/>
      <c r="U248" s="348"/>
      <c r="W248" s="347"/>
      <c r="X248" s="345"/>
      <c r="Y248" s="345"/>
      <c r="Z248" s="348"/>
      <c r="AB248" s="350"/>
      <c r="AC248" s="346"/>
      <c r="AD248" s="346"/>
      <c r="AE248" s="349"/>
      <c r="AF248" s="713"/>
      <c r="AG248" s="350"/>
      <c r="AH248" s="601"/>
      <c r="AI248" s="601"/>
      <c r="AJ248" s="606"/>
    </row>
    <row r="249" spans="2:36" ht="20.100000000000001" customHeight="1" x14ac:dyDescent="0.25">
      <c r="B249" s="1586"/>
      <c r="C249" s="1577"/>
      <c r="D249" s="1575"/>
      <c r="E249" s="1573"/>
      <c r="F249" s="1519"/>
      <c r="G249" s="1592"/>
      <c r="H249" s="1509"/>
      <c r="I249" s="1510"/>
      <c r="J249" s="1596"/>
      <c r="K249" s="1598"/>
      <c r="L249" s="578"/>
      <c r="M249" s="347"/>
      <c r="N249" s="345"/>
      <c r="O249" s="345"/>
      <c r="P249" s="348"/>
      <c r="R249" s="347"/>
      <c r="S249" s="345"/>
      <c r="T249" s="345"/>
      <c r="U249" s="348"/>
      <c r="W249" s="347"/>
      <c r="X249" s="345"/>
      <c r="Y249" s="345"/>
      <c r="Z249" s="348"/>
      <c r="AB249" s="1518" t="e">
        <f>ROUND(F247*AB247,2)</f>
        <v>#REF!</v>
      </c>
      <c r="AC249" s="1519"/>
      <c r="AD249" s="1519"/>
      <c r="AE249" s="1520"/>
      <c r="AF249" s="714"/>
      <c r="AG249" s="1497" t="e">
        <f>ROUND(F247*AG247,2)</f>
        <v>#REF!</v>
      </c>
      <c r="AH249" s="1498"/>
      <c r="AI249" s="1498"/>
      <c r="AJ249" s="1499"/>
    </row>
    <row r="250" spans="2:36" ht="20.100000000000001" customHeight="1" x14ac:dyDescent="0.25">
      <c r="B250" s="1586">
        <v>429</v>
      </c>
      <c r="C250" s="1577" t="e">
        <f>#REF!</f>
        <v>#REF!</v>
      </c>
      <c r="D250" s="1575" t="e">
        <f>#REF!</f>
        <v>#REF!</v>
      </c>
      <c r="E250" s="1573" t="e">
        <f>#REF!</f>
        <v>#REF!</v>
      </c>
      <c r="F250" s="1519" t="e">
        <f>#REF!</f>
        <v>#REF!</v>
      </c>
      <c r="G250" s="1592"/>
      <c r="H250" s="1509"/>
      <c r="I250" s="1510"/>
      <c r="J250" s="1596" t="e">
        <f t="shared" si="81"/>
        <v>#REF!</v>
      </c>
      <c r="K250" s="1598" t="e">
        <f t="shared" si="82"/>
        <v>#REF!</v>
      </c>
      <c r="L250" s="578"/>
      <c r="M250" s="347"/>
      <c r="N250" s="345"/>
      <c r="O250" s="345"/>
      <c r="P250" s="348"/>
      <c r="R250" s="347"/>
      <c r="S250" s="345"/>
      <c r="T250" s="345"/>
      <c r="U250" s="348"/>
      <c r="W250" s="347"/>
      <c r="X250" s="345"/>
      <c r="Y250" s="345"/>
      <c r="Z250" s="348"/>
      <c r="AB250" s="1527">
        <v>90</v>
      </c>
      <c r="AC250" s="1528"/>
      <c r="AD250" s="1528"/>
      <c r="AE250" s="1529"/>
      <c r="AF250" s="715"/>
      <c r="AG250" s="1530">
        <v>10</v>
      </c>
      <c r="AH250" s="1531"/>
      <c r="AI250" s="1531"/>
      <c r="AJ250" s="1532"/>
    </row>
    <row r="251" spans="2:36" ht="20.100000000000001" customHeight="1" x14ac:dyDescent="0.25">
      <c r="B251" s="1586"/>
      <c r="C251" s="1577"/>
      <c r="D251" s="1575"/>
      <c r="E251" s="1573"/>
      <c r="F251" s="1519"/>
      <c r="G251" s="1592"/>
      <c r="H251" s="1509"/>
      <c r="I251" s="1510"/>
      <c r="J251" s="1596"/>
      <c r="K251" s="1598"/>
      <c r="L251" s="578"/>
      <c r="M251" s="347"/>
      <c r="N251" s="345"/>
      <c r="O251" s="345"/>
      <c r="P251" s="348"/>
      <c r="R251" s="347"/>
      <c r="S251" s="345"/>
      <c r="T251" s="345"/>
      <c r="U251" s="348"/>
      <c r="W251" s="347"/>
      <c r="X251" s="345"/>
      <c r="Y251" s="345"/>
      <c r="Z251" s="348"/>
      <c r="AB251" s="350"/>
      <c r="AC251" s="346"/>
      <c r="AD251" s="346"/>
      <c r="AE251" s="349"/>
      <c r="AF251" s="713"/>
      <c r="AG251" s="350"/>
      <c r="AH251" s="601"/>
      <c r="AI251" s="601"/>
      <c r="AJ251" s="606"/>
    </row>
    <row r="252" spans="2:36" ht="20.100000000000001" customHeight="1" x14ac:dyDescent="0.25">
      <c r="B252" s="1586"/>
      <c r="C252" s="1577"/>
      <c r="D252" s="1575"/>
      <c r="E252" s="1573"/>
      <c r="F252" s="1519"/>
      <c r="G252" s="1592"/>
      <c r="H252" s="1509"/>
      <c r="I252" s="1510"/>
      <c r="J252" s="1596"/>
      <c r="K252" s="1598"/>
      <c r="L252" s="578"/>
      <c r="M252" s="347"/>
      <c r="N252" s="345"/>
      <c r="O252" s="345"/>
      <c r="P252" s="348"/>
      <c r="R252" s="347"/>
      <c r="S252" s="345"/>
      <c r="T252" s="345"/>
      <c r="U252" s="348"/>
      <c r="W252" s="347"/>
      <c r="X252" s="345"/>
      <c r="Y252" s="345"/>
      <c r="Z252" s="348"/>
      <c r="AB252" s="1518" t="e">
        <f>ROUND(F250*AB250,2)</f>
        <v>#REF!</v>
      </c>
      <c r="AC252" s="1519"/>
      <c r="AD252" s="1519"/>
      <c r="AE252" s="1520"/>
      <c r="AF252" s="714"/>
      <c r="AG252" s="1497" t="e">
        <f>ROUND(F250*AG250,2)</f>
        <v>#REF!</v>
      </c>
      <c r="AH252" s="1498"/>
      <c r="AI252" s="1498"/>
      <c r="AJ252" s="1499"/>
    </row>
    <row r="253" spans="2:36" ht="20.100000000000001" customHeight="1" x14ac:dyDescent="0.25">
      <c r="B253" s="1586">
        <v>430</v>
      </c>
      <c r="C253" s="1577" t="e">
        <f>#REF!</f>
        <v>#REF!</v>
      </c>
      <c r="D253" s="1575" t="e">
        <f>#REF!</f>
        <v>#REF!</v>
      </c>
      <c r="E253" s="1573" t="e">
        <f>#REF!</f>
        <v>#REF!</v>
      </c>
      <c r="F253" s="1519" t="e">
        <f>#REF!</f>
        <v>#REF!</v>
      </c>
      <c r="G253" s="1592"/>
      <c r="H253" s="1509"/>
      <c r="I253" s="1510"/>
      <c r="J253" s="1596" t="e">
        <f t="shared" si="81"/>
        <v>#REF!</v>
      </c>
      <c r="K253" s="1598" t="e">
        <f t="shared" si="82"/>
        <v>#REF!</v>
      </c>
      <c r="L253" s="578"/>
      <c r="M253" s="347"/>
      <c r="N253" s="345"/>
      <c r="O253" s="345"/>
      <c r="P253" s="348"/>
      <c r="R253" s="347"/>
      <c r="S253" s="345"/>
      <c r="T253" s="345"/>
      <c r="U253" s="348"/>
      <c r="W253" s="347"/>
      <c r="X253" s="345"/>
      <c r="Y253" s="345"/>
      <c r="Z253" s="348"/>
      <c r="AB253" s="1527">
        <v>15</v>
      </c>
      <c r="AC253" s="1528"/>
      <c r="AD253" s="1528"/>
      <c r="AE253" s="1529"/>
      <c r="AF253" s="715"/>
      <c r="AG253" s="1530">
        <v>7</v>
      </c>
      <c r="AH253" s="1531"/>
      <c r="AI253" s="1531"/>
      <c r="AJ253" s="1532"/>
    </row>
    <row r="254" spans="2:36" ht="20.100000000000001" customHeight="1" x14ac:dyDescent="0.25">
      <c r="B254" s="1586"/>
      <c r="C254" s="1577"/>
      <c r="D254" s="1575"/>
      <c r="E254" s="1573"/>
      <c r="F254" s="1519"/>
      <c r="G254" s="1592"/>
      <c r="H254" s="1509"/>
      <c r="I254" s="1510"/>
      <c r="J254" s="1596"/>
      <c r="K254" s="1598"/>
      <c r="L254" s="578"/>
      <c r="M254" s="347"/>
      <c r="N254" s="345"/>
      <c r="O254" s="345"/>
      <c r="P254" s="348"/>
      <c r="R254" s="347"/>
      <c r="S254" s="345"/>
      <c r="T254" s="345"/>
      <c r="U254" s="348"/>
      <c r="W254" s="347"/>
      <c r="X254" s="345"/>
      <c r="Y254" s="345"/>
      <c r="Z254" s="348"/>
      <c r="AB254" s="350"/>
      <c r="AC254" s="346"/>
      <c r="AD254" s="346"/>
      <c r="AE254" s="349"/>
      <c r="AF254" s="713"/>
      <c r="AG254" s="350"/>
      <c r="AH254" s="601"/>
      <c r="AI254" s="601"/>
      <c r="AJ254" s="606"/>
    </row>
    <row r="255" spans="2:36" ht="20.100000000000001" customHeight="1" x14ac:dyDescent="0.25">
      <c r="B255" s="1586"/>
      <c r="C255" s="1577"/>
      <c r="D255" s="1575"/>
      <c r="E255" s="1573"/>
      <c r="F255" s="1519"/>
      <c r="G255" s="1592"/>
      <c r="H255" s="1509"/>
      <c r="I255" s="1510"/>
      <c r="J255" s="1596"/>
      <c r="K255" s="1598"/>
      <c r="L255" s="578"/>
      <c r="M255" s="347"/>
      <c r="N255" s="345"/>
      <c r="O255" s="345"/>
      <c r="P255" s="348"/>
      <c r="R255" s="347"/>
      <c r="S255" s="345"/>
      <c r="T255" s="345"/>
      <c r="U255" s="348"/>
      <c r="W255" s="347"/>
      <c r="X255" s="345"/>
      <c r="Y255" s="345"/>
      <c r="Z255" s="348"/>
      <c r="AB255" s="1518" t="e">
        <f>ROUND(F253*AB253,2)</f>
        <v>#REF!</v>
      </c>
      <c r="AC255" s="1519"/>
      <c r="AD255" s="1519"/>
      <c r="AE255" s="1520"/>
      <c r="AF255" s="714"/>
      <c r="AG255" s="1518" t="e">
        <f>ROUND(F253*AG253,2)</f>
        <v>#REF!</v>
      </c>
      <c r="AH255" s="1519"/>
      <c r="AI255" s="1519"/>
      <c r="AJ255" s="1520"/>
    </row>
    <row r="256" spans="2:36" ht="20.100000000000001" customHeight="1" x14ac:dyDescent="0.25">
      <c r="B256" s="1586">
        <v>431</v>
      </c>
      <c r="C256" s="1577" t="e">
        <f>#REF!</f>
        <v>#REF!</v>
      </c>
      <c r="D256" s="1575" t="e">
        <f>#REF!</f>
        <v>#REF!</v>
      </c>
      <c r="E256" s="1573" t="e">
        <f>#REF!</f>
        <v>#REF!</v>
      </c>
      <c r="F256" s="1519" t="e">
        <f>#REF!</f>
        <v>#REF!</v>
      </c>
      <c r="G256" s="1592"/>
      <c r="H256" s="1509"/>
      <c r="I256" s="1510"/>
      <c r="J256" s="1596" t="e">
        <f t="shared" si="81"/>
        <v>#REF!</v>
      </c>
      <c r="K256" s="1598" t="e">
        <f t="shared" si="82"/>
        <v>#REF!</v>
      </c>
      <c r="L256" s="578"/>
      <c r="M256" s="347"/>
      <c r="N256" s="345"/>
      <c r="O256" s="345"/>
      <c r="P256" s="348"/>
      <c r="R256" s="347"/>
      <c r="S256" s="345"/>
      <c r="T256" s="345"/>
      <c r="U256" s="348"/>
      <c r="W256" s="347"/>
      <c r="X256" s="345"/>
      <c r="Y256" s="345"/>
      <c r="Z256" s="348"/>
      <c r="AB256" s="347"/>
      <c r="AC256" s="345"/>
      <c r="AD256" s="345"/>
      <c r="AE256" s="348"/>
      <c r="AF256" s="713"/>
      <c r="AG256" s="347"/>
      <c r="AH256" s="345"/>
      <c r="AI256" s="345"/>
      <c r="AJ256" s="348"/>
    </row>
    <row r="257" spans="2:36" ht="20.100000000000001" customHeight="1" x14ac:dyDescent="0.25">
      <c r="B257" s="1586"/>
      <c r="C257" s="1577"/>
      <c r="D257" s="1575"/>
      <c r="E257" s="1573"/>
      <c r="F257" s="1519"/>
      <c r="G257" s="1592"/>
      <c r="H257" s="1509"/>
      <c r="I257" s="1510"/>
      <c r="J257" s="1596"/>
      <c r="K257" s="1598"/>
      <c r="L257" s="578"/>
      <c r="M257" s="347"/>
      <c r="N257" s="345"/>
      <c r="O257" s="345"/>
      <c r="P257" s="348"/>
      <c r="R257" s="347"/>
      <c r="S257" s="345"/>
      <c r="T257" s="345"/>
      <c r="U257" s="348"/>
      <c r="W257" s="347"/>
      <c r="X257" s="345"/>
      <c r="Y257" s="345"/>
      <c r="Z257" s="348"/>
      <c r="AB257" s="347"/>
      <c r="AC257" s="345"/>
      <c r="AD257" s="345"/>
      <c r="AE257" s="348"/>
      <c r="AF257" s="713"/>
      <c r="AG257" s="347"/>
      <c r="AH257" s="345"/>
      <c r="AI257" s="345"/>
      <c r="AJ257" s="348"/>
    </row>
    <row r="258" spans="2:36" ht="20.100000000000001" customHeight="1" x14ac:dyDescent="0.25">
      <c r="B258" s="1586"/>
      <c r="C258" s="1577"/>
      <c r="D258" s="1575"/>
      <c r="E258" s="1573"/>
      <c r="F258" s="1519"/>
      <c r="G258" s="1592"/>
      <c r="H258" s="1509"/>
      <c r="I258" s="1510"/>
      <c r="J258" s="1596"/>
      <c r="K258" s="1598"/>
      <c r="L258" s="578"/>
      <c r="M258" s="347"/>
      <c r="N258" s="345"/>
      <c r="O258" s="345"/>
      <c r="P258" s="348"/>
      <c r="R258" s="347"/>
      <c r="S258" s="345"/>
      <c r="T258" s="345"/>
      <c r="U258" s="348"/>
      <c r="W258" s="347"/>
      <c r="X258" s="345"/>
      <c r="Y258" s="345"/>
      <c r="Z258" s="348"/>
      <c r="AB258" s="347"/>
      <c r="AC258" s="345"/>
      <c r="AD258" s="345"/>
      <c r="AE258" s="348"/>
      <c r="AF258" s="713"/>
      <c r="AG258" s="347"/>
      <c r="AH258" s="345"/>
      <c r="AI258" s="345"/>
      <c r="AJ258" s="348"/>
    </row>
    <row r="259" spans="2:36" ht="20.100000000000001" customHeight="1" x14ac:dyDescent="0.25">
      <c r="B259" s="1586">
        <v>432</v>
      </c>
      <c r="C259" s="1577" t="e">
        <f>#REF!</f>
        <v>#REF!</v>
      </c>
      <c r="D259" s="1575" t="e">
        <f>#REF!</f>
        <v>#REF!</v>
      </c>
      <c r="E259" s="1573" t="e">
        <f>#REF!</f>
        <v>#REF!</v>
      </c>
      <c r="F259" s="1519" t="e">
        <f>#REF!</f>
        <v>#REF!</v>
      </c>
      <c r="G259" s="1592"/>
      <c r="H259" s="1509"/>
      <c r="I259" s="1510"/>
      <c r="J259" s="1596" t="e">
        <f t="shared" si="81"/>
        <v>#REF!</v>
      </c>
      <c r="K259" s="1598" t="e">
        <f t="shared" si="82"/>
        <v>#REF!</v>
      </c>
      <c r="L259" s="578"/>
      <c r="M259" s="347"/>
      <c r="N259" s="345"/>
      <c r="O259" s="345"/>
      <c r="P259" s="348"/>
      <c r="R259" s="347"/>
      <c r="S259" s="345"/>
      <c r="T259" s="345"/>
      <c r="U259" s="348"/>
      <c r="W259" s="347"/>
      <c r="X259" s="345"/>
      <c r="Y259" s="345"/>
      <c r="Z259" s="348"/>
      <c r="AB259" s="347"/>
      <c r="AC259" s="345"/>
      <c r="AD259" s="345"/>
      <c r="AE259" s="348"/>
      <c r="AF259" s="713"/>
      <c r="AG259" s="347"/>
      <c r="AH259" s="345"/>
      <c r="AI259" s="345"/>
      <c r="AJ259" s="348"/>
    </row>
    <row r="260" spans="2:36" ht="20.100000000000001" customHeight="1" x14ac:dyDescent="0.25">
      <c r="B260" s="1586"/>
      <c r="C260" s="1577"/>
      <c r="D260" s="1575"/>
      <c r="E260" s="1573"/>
      <c r="F260" s="1519"/>
      <c r="G260" s="1592"/>
      <c r="H260" s="1509"/>
      <c r="I260" s="1510"/>
      <c r="J260" s="1596"/>
      <c r="K260" s="1598"/>
      <c r="L260" s="578"/>
      <c r="M260" s="347"/>
      <c r="N260" s="345"/>
      <c r="O260" s="345"/>
      <c r="P260" s="348"/>
      <c r="R260" s="347"/>
      <c r="S260" s="345"/>
      <c r="T260" s="345"/>
      <c r="U260" s="348"/>
      <c r="W260" s="347"/>
      <c r="X260" s="345"/>
      <c r="Y260" s="345"/>
      <c r="Z260" s="348"/>
      <c r="AB260" s="347"/>
      <c r="AC260" s="345"/>
      <c r="AD260" s="345"/>
      <c r="AE260" s="348"/>
      <c r="AF260" s="713"/>
      <c r="AG260" s="347"/>
      <c r="AH260" s="345"/>
      <c r="AI260" s="345"/>
      <c r="AJ260" s="348"/>
    </row>
    <row r="261" spans="2:36" ht="20.100000000000001" customHeight="1" x14ac:dyDescent="0.25">
      <c r="B261" s="1586"/>
      <c r="C261" s="1577"/>
      <c r="D261" s="1575"/>
      <c r="E261" s="1573"/>
      <c r="F261" s="1519"/>
      <c r="G261" s="1592"/>
      <c r="H261" s="1509"/>
      <c r="I261" s="1510"/>
      <c r="J261" s="1596"/>
      <c r="K261" s="1598"/>
      <c r="L261" s="578"/>
      <c r="M261" s="347"/>
      <c r="N261" s="345"/>
      <c r="O261" s="345"/>
      <c r="P261" s="348"/>
      <c r="R261" s="347"/>
      <c r="S261" s="345"/>
      <c r="T261" s="345"/>
      <c r="U261" s="348"/>
      <c r="W261" s="347"/>
      <c r="X261" s="345"/>
      <c r="Y261" s="345"/>
      <c r="Z261" s="348"/>
      <c r="AB261" s="347"/>
      <c r="AC261" s="345"/>
      <c r="AD261" s="345"/>
      <c r="AE261" s="348"/>
      <c r="AF261" s="713"/>
      <c r="AG261" s="347"/>
      <c r="AH261" s="345"/>
      <c r="AI261" s="345"/>
      <c r="AJ261" s="348"/>
    </row>
    <row r="262" spans="2:36" ht="20.100000000000001" customHeight="1" x14ac:dyDescent="0.25">
      <c r="B262" s="1586">
        <v>433</v>
      </c>
      <c r="C262" s="1577" t="e">
        <f>#REF!</f>
        <v>#REF!</v>
      </c>
      <c r="D262" s="1575" t="e">
        <f>#REF!</f>
        <v>#REF!</v>
      </c>
      <c r="E262" s="1573" t="e">
        <f>#REF!</f>
        <v>#REF!</v>
      </c>
      <c r="F262" s="1519" t="e">
        <f>#REF!</f>
        <v>#REF!</v>
      </c>
      <c r="G262" s="1592"/>
      <c r="H262" s="1509"/>
      <c r="I262" s="1510"/>
      <c r="J262" s="1596" t="e">
        <f t="shared" si="81"/>
        <v>#REF!</v>
      </c>
      <c r="K262" s="1598" t="e">
        <f t="shared" si="82"/>
        <v>#REF!</v>
      </c>
      <c r="L262" s="578"/>
      <c r="M262" s="347"/>
      <c r="N262" s="345"/>
      <c r="O262" s="345"/>
      <c r="P262" s="348"/>
      <c r="R262" s="347"/>
      <c r="S262" s="345"/>
      <c r="T262" s="345"/>
      <c r="U262" s="348"/>
      <c r="W262" s="347"/>
      <c r="X262" s="345"/>
      <c r="Y262" s="345"/>
      <c r="Z262" s="348"/>
      <c r="AB262" s="347"/>
      <c r="AC262" s="345"/>
      <c r="AD262" s="345"/>
      <c r="AE262" s="348"/>
      <c r="AF262" s="713"/>
      <c r="AG262" s="347"/>
      <c r="AH262" s="345"/>
      <c r="AI262" s="345"/>
      <c r="AJ262" s="348"/>
    </row>
    <row r="263" spans="2:36" ht="20.100000000000001" customHeight="1" x14ac:dyDescent="0.25">
      <c r="B263" s="1586"/>
      <c r="C263" s="1577"/>
      <c r="D263" s="1575"/>
      <c r="E263" s="1573"/>
      <c r="F263" s="1519"/>
      <c r="G263" s="1592"/>
      <c r="H263" s="1509"/>
      <c r="I263" s="1510"/>
      <c r="J263" s="1596"/>
      <c r="K263" s="1598"/>
      <c r="L263" s="578"/>
      <c r="M263" s="347"/>
      <c r="N263" s="345"/>
      <c r="O263" s="345"/>
      <c r="P263" s="348"/>
      <c r="R263" s="347"/>
      <c r="S263" s="345"/>
      <c r="T263" s="345"/>
      <c r="U263" s="348"/>
      <c r="W263" s="347"/>
      <c r="X263" s="345"/>
      <c r="Y263" s="345"/>
      <c r="Z263" s="348"/>
      <c r="AB263" s="347"/>
      <c r="AC263" s="345"/>
      <c r="AD263" s="345"/>
      <c r="AE263" s="348"/>
      <c r="AF263" s="713"/>
      <c r="AG263" s="347"/>
      <c r="AH263" s="345"/>
      <c r="AI263" s="345"/>
      <c r="AJ263" s="348"/>
    </row>
    <row r="264" spans="2:36" ht="20.100000000000001" customHeight="1" x14ac:dyDescent="0.25">
      <c r="B264" s="1586"/>
      <c r="C264" s="1577"/>
      <c r="D264" s="1575"/>
      <c r="E264" s="1573"/>
      <c r="F264" s="1519"/>
      <c r="G264" s="1592"/>
      <c r="H264" s="1509"/>
      <c r="I264" s="1510"/>
      <c r="J264" s="1596"/>
      <c r="K264" s="1598"/>
      <c r="L264" s="578"/>
      <c r="M264" s="347"/>
      <c r="N264" s="345"/>
      <c r="O264" s="345"/>
      <c r="P264" s="348"/>
      <c r="R264" s="347"/>
      <c r="S264" s="345"/>
      <c r="T264" s="345"/>
      <c r="U264" s="348"/>
      <c r="W264" s="347"/>
      <c r="X264" s="345"/>
      <c r="Y264" s="345"/>
      <c r="Z264" s="348"/>
      <c r="AB264" s="347"/>
      <c r="AC264" s="345"/>
      <c r="AD264" s="345"/>
      <c r="AE264" s="348"/>
      <c r="AF264" s="713"/>
      <c r="AG264" s="347"/>
      <c r="AH264" s="345"/>
      <c r="AI264" s="345"/>
      <c r="AJ264" s="348"/>
    </row>
    <row r="265" spans="2:36" ht="20.100000000000001" customHeight="1" x14ac:dyDescent="0.25">
      <c r="B265" s="1586">
        <v>434</v>
      </c>
      <c r="C265" s="1577" t="e">
        <f>#REF!</f>
        <v>#REF!</v>
      </c>
      <c r="D265" s="1575" t="e">
        <f>#REF!</f>
        <v>#REF!</v>
      </c>
      <c r="E265" s="1573" t="e">
        <f>#REF!</f>
        <v>#REF!</v>
      </c>
      <c r="F265" s="1519" t="e">
        <f>#REF!</f>
        <v>#REF!</v>
      </c>
      <c r="G265" s="1592"/>
      <c r="H265" s="1509"/>
      <c r="I265" s="1510"/>
      <c r="J265" s="1596" t="e">
        <f t="shared" si="81"/>
        <v>#REF!</v>
      </c>
      <c r="K265" s="1598" t="e">
        <f t="shared" si="82"/>
        <v>#REF!</v>
      </c>
      <c r="L265" s="578"/>
      <c r="M265" s="347"/>
      <c r="N265" s="345"/>
      <c r="O265" s="345"/>
      <c r="P265" s="348"/>
      <c r="R265" s="347"/>
      <c r="S265" s="345"/>
      <c r="T265" s="345"/>
      <c r="U265" s="348"/>
      <c r="W265" s="347"/>
      <c r="X265" s="345"/>
      <c r="Y265" s="345"/>
      <c r="Z265" s="348"/>
      <c r="AB265" s="347"/>
      <c r="AC265" s="345"/>
      <c r="AD265" s="345"/>
      <c r="AE265" s="348"/>
      <c r="AF265" s="713"/>
      <c r="AG265" s="347"/>
      <c r="AH265" s="345"/>
      <c r="AI265" s="345"/>
      <c r="AJ265" s="348"/>
    </row>
    <row r="266" spans="2:36" ht="20.100000000000001" customHeight="1" x14ac:dyDescent="0.25">
      <c r="B266" s="1586"/>
      <c r="C266" s="1577"/>
      <c r="D266" s="1575"/>
      <c r="E266" s="1573"/>
      <c r="F266" s="1519"/>
      <c r="G266" s="1592"/>
      <c r="H266" s="1509"/>
      <c r="I266" s="1510"/>
      <c r="J266" s="1596"/>
      <c r="K266" s="1598"/>
      <c r="L266" s="578"/>
      <c r="M266" s="347"/>
      <c r="N266" s="345"/>
      <c r="O266" s="345"/>
      <c r="P266" s="348"/>
      <c r="R266" s="347"/>
      <c r="S266" s="345"/>
      <c r="T266" s="345"/>
      <c r="U266" s="348"/>
      <c r="W266" s="347"/>
      <c r="X266" s="345"/>
      <c r="Y266" s="345"/>
      <c r="Z266" s="348"/>
      <c r="AB266" s="347"/>
      <c r="AC266" s="345"/>
      <c r="AD266" s="345"/>
      <c r="AE266" s="348"/>
      <c r="AF266" s="713"/>
      <c r="AG266" s="347"/>
      <c r="AH266" s="345"/>
      <c r="AI266" s="345"/>
      <c r="AJ266" s="348"/>
    </row>
    <row r="267" spans="2:36" ht="20.100000000000001" customHeight="1" x14ac:dyDescent="0.25">
      <c r="B267" s="1586"/>
      <c r="C267" s="1577"/>
      <c r="D267" s="1575"/>
      <c r="E267" s="1573"/>
      <c r="F267" s="1519"/>
      <c r="G267" s="1592"/>
      <c r="H267" s="1509"/>
      <c r="I267" s="1510"/>
      <c r="J267" s="1596"/>
      <c r="K267" s="1598"/>
      <c r="L267" s="578"/>
      <c r="M267" s="347"/>
      <c r="N267" s="345"/>
      <c r="O267" s="345"/>
      <c r="P267" s="348"/>
      <c r="R267" s="347"/>
      <c r="S267" s="345"/>
      <c r="T267" s="345"/>
      <c r="U267" s="348"/>
      <c r="W267" s="347"/>
      <c r="X267" s="345"/>
      <c r="Y267" s="345"/>
      <c r="Z267" s="348"/>
      <c r="AB267" s="347"/>
      <c r="AC267" s="345"/>
      <c r="AD267" s="345"/>
      <c r="AE267" s="348"/>
      <c r="AF267" s="713"/>
      <c r="AG267" s="347"/>
      <c r="AH267" s="345"/>
      <c r="AI267" s="345"/>
      <c r="AJ267" s="348"/>
    </row>
    <row r="268" spans="2:36" ht="20.100000000000001" customHeight="1" x14ac:dyDescent="0.25">
      <c r="B268" s="1586">
        <v>435</v>
      </c>
      <c r="C268" s="1577" t="e">
        <f>#REF!</f>
        <v>#REF!</v>
      </c>
      <c r="D268" s="1575" t="e">
        <f>#REF!</f>
        <v>#REF!</v>
      </c>
      <c r="E268" s="1573" t="e">
        <f>#REF!</f>
        <v>#REF!</v>
      </c>
      <c r="F268" s="1519" t="e">
        <f>#REF!</f>
        <v>#REF!</v>
      </c>
      <c r="G268" s="1592"/>
      <c r="H268" s="1509"/>
      <c r="I268" s="1510"/>
      <c r="J268" s="1596" t="e">
        <f t="shared" si="81"/>
        <v>#REF!</v>
      </c>
      <c r="K268" s="1598" t="e">
        <f t="shared" si="82"/>
        <v>#REF!</v>
      </c>
      <c r="L268" s="578"/>
      <c r="M268" s="347"/>
      <c r="N268" s="345"/>
      <c r="O268" s="345"/>
      <c r="P268" s="348"/>
      <c r="R268" s="347"/>
      <c r="S268" s="345"/>
      <c r="T268" s="345"/>
      <c r="U268" s="348"/>
      <c r="W268" s="347"/>
      <c r="X268" s="345"/>
      <c r="Y268" s="345"/>
      <c r="Z268" s="348"/>
      <c r="AB268" s="347"/>
      <c r="AC268" s="345"/>
      <c r="AD268" s="345"/>
      <c r="AE268" s="348"/>
      <c r="AF268" s="713"/>
      <c r="AG268" s="347"/>
      <c r="AH268" s="345"/>
      <c r="AI268" s="345"/>
      <c r="AJ268" s="348"/>
    </row>
    <row r="269" spans="2:36" ht="20.100000000000001" customHeight="1" x14ac:dyDescent="0.25">
      <c r="B269" s="1586"/>
      <c r="C269" s="1577"/>
      <c r="D269" s="1575"/>
      <c r="E269" s="1573"/>
      <c r="F269" s="1519"/>
      <c r="G269" s="1592"/>
      <c r="H269" s="1509"/>
      <c r="I269" s="1510"/>
      <c r="J269" s="1596"/>
      <c r="K269" s="1598"/>
      <c r="L269" s="578"/>
      <c r="M269" s="347"/>
      <c r="N269" s="345"/>
      <c r="O269" s="345"/>
      <c r="P269" s="348"/>
      <c r="R269" s="347"/>
      <c r="S269" s="345"/>
      <c r="T269" s="345"/>
      <c r="U269" s="348"/>
      <c r="W269" s="347"/>
      <c r="X269" s="345"/>
      <c r="Y269" s="345"/>
      <c r="Z269" s="348"/>
      <c r="AB269" s="347"/>
      <c r="AC269" s="345"/>
      <c r="AD269" s="345"/>
      <c r="AE269" s="348"/>
      <c r="AF269" s="713"/>
      <c r="AG269" s="347"/>
      <c r="AH269" s="345"/>
      <c r="AI269" s="345"/>
      <c r="AJ269" s="348"/>
    </row>
    <row r="270" spans="2:36" ht="20.100000000000001" customHeight="1" x14ac:dyDescent="0.25">
      <c r="B270" s="1586"/>
      <c r="C270" s="1577"/>
      <c r="D270" s="1575"/>
      <c r="E270" s="1573"/>
      <c r="F270" s="1519"/>
      <c r="G270" s="1592"/>
      <c r="H270" s="1509"/>
      <c r="I270" s="1510"/>
      <c r="J270" s="1596"/>
      <c r="K270" s="1598"/>
      <c r="L270" s="578"/>
      <c r="M270" s="347"/>
      <c r="N270" s="345"/>
      <c r="O270" s="345"/>
      <c r="P270" s="348"/>
      <c r="R270" s="347"/>
      <c r="S270" s="345"/>
      <c r="T270" s="345"/>
      <c r="U270" s="348"/>
      <c r="W270" s="347"/>
      <c r="X270" s="345"/>
      <c r="Y270" s="345"/>
      <c r="Z270" s="348"/>
      <c r="AB270" s="347"/>
      <c r="AC270" s="345"/>
      <c r="AD270" s="345"/>
      <c r="AE270" s="348"/>
      <c r="AF270" s="713"/>
      <c r="AG270" s="347"/>
      <c r="AH270" s="345"/>
      <c r="AI270" s="345"/>
      <c r="AJ270" s="348"/>
    </row>
    <row r="271" spans="2:36" ht="20.100000000000001" customHeight="1" x14ac:dyDescent="0.25">
      <c r="B271" s="1586">
        <v>436</v>
      </c>
      <c r="C271" s="1577" t="e">
        <f>#REF!</f>
        <v>#REF!</v>
      </c>
      <c r="D271" s="1575" t="e">
        <f>#REF!</f>
        <v>#REF!</v>
      </c>
      <c r="E271" s="1573" t="e">
        <f>#REF!</f>
        <v>#REF!</v>
      </c>
      <c r="F271" s="1519" t="e">
        <f>#REF!</f>
        <v>#REF!</v>
      </c>
      <c r="G271" s="1592"/>
      <c r="H271" s="1509"/>
      <c r="I271" s="1510"/>
      <c r="J271" s="1596" t="e">
        <f t="shared" si="81"/>
        <v>#REF!</v>
      </c>
      <c r="K271" s="1598" t="e">
        <f t="shared" si="82"/>
        <v>#REF!</v>
      </c>
      <c r="L271" s="578"/>
      <c r="M271" s="347"/>
      <c r="N271" s="345"/>
      <c r="O271" s="345"/>
      <c r="P271" s="348"/>
      <c r="R271" s="347"/>
      <c r="S271" s="345"/>
      <c r="T271" s="345"/>
      <c r="U271" s="348"/>
      <c r="W271" s="347"/>
      <c r="X271" s="345"/>
      <c r="Y271" s="345"/>
      <c r="Z271" s="348"/>
      <c r="AB271" s="347"/>
      <c r="AC271" s="345"/>
      <c r="AD271" s="345"/>
      <c r="AE271" s="348"/>
      <c r="AF271" s="713"/>
      <c r="AG271" s="347"/>
      <c r="AH271" s="345"/>
      <c r="AI271" s="345"/>
      <c r="AJ271" s="348"/>
    </row>
    <row r="272" spans="2:36" ht="20.100000000000001" customHeight="1" x14ac:dyDescent="0.25">
      <c r="B272" s="1586"/>
      <c r="C272" s="1577"/>
      <c r="D272" s="1575"/>
      <c r="E272" s="1573"/>
      <c r="F272" s="1519"/>
      <c r="G272" s="1592"/>
      <c r="H272" s="1509"/>
      <c r="I272" s="1510"/>
      <c r="J272" s="1596"/>
      <c r="K272" s="1598"/>
      <c r="L272" s="578"/>
      <c r="M272" s="347"/>
      <c r="N272" s="345"/>
      <c r="O272" s="345"/>
      <c r="P272" s="348"/>
      <c r="R272" s="347"/>
      <c r="S272" s="345"/>
      <c r="T272" s="345"/>
      <c r="U272" s="348"/>
      <c r="W272" s="347"/>
      <c r="X272" s="345"/>
      <c r="Y272" s="345"/>
      <c r="Z272" s="348"/>
      <c r="AB272" s="347"/>
      <c r="AC272" s="345"/>
      <c r="AD272" s="345"/>
      <c r="AE272" s="348"/>
      <c r="AF272" s="713"/>
      <c r="AG272" s="347"/>
      <c r="AH272" s="345"/>
      <c r="AI272" s="345"/>
      <c r="AJ272" s="348"/>
    </row>
    <row r="273" spans="2:36" ht="20.100000000000001" customHeight="1" x14ac:dyDescent="0.25">
      <c r="B273" s="1586"/>
      <c r="C273" s="1577"/>
      <c r="D273" s="1575"/>
      <c r="E273" s="1573"/>
      <c r="F273" s="1519"/>
      <c r="G273" s="1592"/>
      <c r="H273" s="1509"/>
      <c r="I273" s="1510"/>
      <c r="J273" s="1596"/>
      <c r="K273" s="1598"/>
      <c r="L273" s="578"/>
      <c r="M273" s="347"/>
      <c r="N273" s="345"/>
      <c r="O273" s="345"/>
      <c r="P273" s="348"/>
      <c r="R273" s="347"/>
      <c r="S273" s="345"/>
      <c r="T273" s="345"/>
      <c r="U273" s="348"/>
      <c r="W273" s="347"/>
      <c r="X273" s="345"/>
      <c r="Y273" s="345"/>
      <c r="Z273" s="348"/>
      <c r="AB273" s="347"/>
      <c r="AC273" s="345"/>
      <c r="AD273" s="345"/>
      <c r="AE273" s="348"/>
      <c r="AF273" s="713"/>
      <c r="AG273" s="347"/>
      <c r="AH273" s="345"/>
      <c r="AI273" s="345"/>
      <c r="AJ273" s="348"/>
    </row>
    <row r="274" spans="2:36" ht="20.100000000000001" customHeight="1" x14ac:dyDescent="0.25">
      <c r="B274" s="1586">
        <v>437</v>
      </c>
      <c r="C274" s="1577" t="e">
        <f>#REF!</f>
        <v>#REF!</v>
      </c>
      <c r="D274" s="1575" t="e">
        <f>#REF!</f>
        <v>#REF!</v>
      </c>
      <c r="E274" s="1573" t="e">
        <f>#REF!</f>
        <v>#REF!</v>
      </c>
      <c r="F274" s="1519" t="e">
        <f>#REF!</f>
        <v>#REF!</v>
      </c>
      <c r="G274" s="1592"/>
      <c r="H274" s="1509"/>
      <c r="I274" s="1510"/>
      <c r="J274" s="1596" t="e">
        <f t="shared" si="81"/>
        <v>#REF!</v>
      </c>
      <c r="K274" s="1598" t="e">
        <f t="shared" si="82"/>
        <v>#REF!</v>
      </c>
      <c r="L274" s="578"/>
      <c r="M274" s="347"/>
      <c r="N274" s="345"/>
      <c r="O274" s="345"/>
      <c r="P274" s="348"/>
      <c r="R274" s="347"/>
      <c r="S274" s="345"/>
      <c r="T274" s="345"/>
      <c r="U274" s="348"/>
      <c r="W274" s="347"/>
      <c r="X274" s="345"/>
      <c r="Y274" s="345"/>
      <c r="Z274" s="348"/>
      <c r="AB274" s="347"/>
      <c r="AC274" s="345"/>
      <c r="AD274" s="345"/>
      <c r="AE274" s="348"/>
      <c r="AF274" s="713"/>
      <c r="AG274" s="347"/>
      <c r="AH274" s="345"/>
      <c r="AI274" s="345"/>
      <c r="AJ274" s="348"/>
    </row>
    <row r="275" spans="2:36" ht="20.100000000000001" customHeight="1" x14ac:dyDescent="0.25">
      <c r="B275" s="1586"/>
      <c r="C275" s="1577"/>
      <c r="D275" s="1575"/>
      <c r="E275" s="1573"/>
      <c r="F275" s="1519"/>
      <c r="G275" s="1592"/>
      <c r="H275" s="1509"/>
      <c r="I275" s="1510"/>
      <c r="J275" s="1596"/>
      <c r="K275" s="1598"/>
      <c r="L275" s="578"/>
      <c r="M275" s="347"/>
      <c r="N275" s="345"/>
      <c r="O275" s="345"/>
      <c r="P275" s="348"/>
      <c r="R275" s="347"/>
      <c r="S275" s="345"/>
      <c r="T275" s="345"/>
      <c r="U275" s="348"/>
      <c r="W275" s="347"/>
      <c r="X275" s="345"/>
      <c r="Y275" s="345"/>
      <c r="Z275" s="348"/>
      <c r="AB275" s="347"/>
      <c r="AC275" s="345"/>
      <c r="AD275" s="345"/>
      <c r="AE275" s="348"/>
      <c r="AF275" s="713"/>
      <c r="AG275" s="347"/>
      <c r="AH275" s="345"/>
      <c r="AI275" s="345"/>
      <c r="AJ275" s="348"/>
    </row>
    <row r="276" spans="2:36" ht="20.100000000000001" customHeight="1" x14ac:dyDescent="0.25">
      <c r="B276" s="1586"/>
      <c r="C276" s="1577"/>
      <c r="D276" s="1575"/>
      <c r="E276" s="1573"/>
      <c r="F276" s="1519"/>
      <c r="G276" s="1592"/>
      <c r="H276" s="1509"/>
      <c r="I276" s="1510"/>
      <c r="J276" s="1596"/>
      <c r="K276" s="1598"/>
      <c r="L276" s="578"/>
      <c r="M276" s="347"/>
      <c r="N276" s="345"/>
      <c r="O276" s="345"/>
      <c r="P276" s="348"/>
      <c r="R276" s="347"/>
      <c r="S276" s="345"/>
      <c r="T276" s="345"/>
      <c r="U276" s="348"/>
      <c r="W276" s="347"/>
      <c r="X276" s="345"/>
      <c r="Y276" s="345"/>
      <c r="Z276" s="348"/>
      <c r="AB276" s="347"/>
      <c r="AC276" s="345"/>
      <c r="AD276" s="345"/>
      <c r="AE276" s="348"/>
      <c r="AF276" s="713"/>
      <c r="AG276" s="347"/>
      <c r="AH276" s="345"/>
      <c r="AI276" s="345"/>
      <c r="AJ276" s="348"/>
    </row>
    <row r="277" spans="2:36" ht="20.100000000000001" customHeight="1" x14ac:dyDescent="0.25">
      <c r="B277" s="1586">
        <v>438</v>
      </c>
      <c r="C277" s="1577" t="e">
        <f>#REF!</f>
        <v>#REF!</v>
      </c>
      <c r="D277" s="1575" t="e">
        <f>#REF!</f>
        <v>#REF!</v>
      </c>
      <c r="E277" s="1573" t="e">
        <f>#REF!</f>
        <v>#REF!</v>
      </c>
      <c r="F277" s="1519" t="e">
        <f>#REF!</f>
        <v>#REF!</v>
      </c>
      <c r="G277" s="1592"/>
      <c r="H277" s="1509"/>
      <c r="I277" s="1510"/>
      <c r="J277" s="1596" t="e">
        <f t="shared" si="81"/>
        <v>#REF!</v>
      </c>
      <c r="K277" s="1598" t="e">
        <f t="shared" si="82"/>
        <v>#REF!</v>
      </c>
      <c r="L277" s="578"/>
      <c r="M277" s="347"/>
      <c r="N277" s="345"/>
      <c r="O277" s="345"/>
      <c r="P277" s="348"/>
      <c r="R277" s="347"/>
      <c r="S277" s="345"/>
      <c r="T277" s="345"/>
      <c r="U277" s="348"/>
      <c r="W277" s="347"/>
      <c r="X277" s="345"/>
      <c r="Y277" s="345"/>
      <c r="Z277" s="348"/>
      <c r="AB277" s="1527">
        <v>25</v>
      </c>
      <c r="AC277" s="1528"/>
      <c r="AD277" s="1528"/>
      <c r="AE277" s="1529"/>
      <c r="AF277" s="715"/>
      <c r="AG277" s="1527">
        <v>9</v>
      </c>
      <c r="AH277" s="1528"/>
      <c r="AI277" s="1528"/>
      <c r="AJ277" s="1529"/>
    </row>
    <row r="278" spans="2:36" ht="20.100000000000001" customHeight="1" x14ac:dyDescent="0.25">
      <c r="B278" s="1586"/>
      <c r="C278" s="1577"/>
      <c r="D278" s="1575"/>
      <c r="E278" s="1573"/>
      <c r="F278" s="1519"/>
      <c r="G278" s="1592"/>
      <c r="H278" s="1509"/>
      <c r="I278" s="1510"/>
      <c r="J278" s="1596"/>
      <c r="K278" s="1598"/>
      <c r="L278" s="578"/>
      <c r="M278" s="347"/>
      <c r="N278" s="345"/>
      <c r="O278" s="345"/>
      <c r="P278" s="348"/>
      <c r="R278" s="347"/>
      <c r="S278" s="345"/>
      <c r="T278" s="345"/>
      <c r="U278" s="348"/>
      <c r="W278" s="347"/>
      <c r="X278" s="345"/>
      <c r="Y278" s="345"/>
      <c r="Z278" s="348"/>
      <c r="AB278" s="546"/>
      <c r="AC278" s="601"/>
      <c r="AD278" s="601"/>
      <c r="AE278" s="349"/>
      <c r="AF278" s="713"/>
      <c r="AG278" s="350"/>
      <c r="AH278" s="601"/>
      <c r="AI278" s="601"/>
      <c r="AJ278" s="606"/>
    </row>
    <row r="279" spans="2:36" ht="20.100000000000001" customHeight="1" x14ac:dyDescent="0.25">
      <c r="B279" s="1586"/>
      <c r="C279" s="1577"/>
      <c r="D279" s="1575"/>
      <c r="E279" s="1573"/>
      <c r="F279" s="1519"/>
      <c r="G279" s="1592"/>
      <c r="H279" s="1509"/>
      <c r="I279" s="1510"/>
      <c r="J279" s="1596"/>
      <c r="K279" s="1598"/>
      <c r="L279" s="578"/>
      <c r="M279" s="347"/>
      <c r="N279" s="345"/>
      <c r="O279" s="345"/>
      <c r="P279" s="348"/>
      <c r="R279" s="347"/>
      <c r="S279" s="345"/>
      <c r="T279" s="345"/>
      <c r="U279" s="348"/>
      <c r="W279" s="347"/>
      <c r="X279" s="345"/>
      <c r="Y279" s="345"/>
      <c r="Z279" s="348"/>
      <c r="AB279" s="1518" t="e">
        <f>ROUND(F277*AB277,2)</f>
        <v>#REF!</v>
      </c>
      <c r="AC279" s="1519"/>
      <c r="AD279" s="1519"/>
      <c r="AE279" s="1520"/>
      <c r="AF279" s="714"/>
      <c r="AG279" s="1518" t="e">
        <f>ROUND(F277*AG277,2)</f>
        <v>#REF!</v>
      </c>
      <c r="AH279" s="1519"/>
      <c r="AI279" s="1519"/>
      <c r="AJ279" s="1520"/>
    </row>
    <row r="280" spans="2:36" ht="20.100000000000001" customHeight="1" x14ac:dyDescent="0.25">
      <c r="B280" s="1586">
        <v>439</v>
      </c>
      <c r="C280" s="1577" t="e">
        <f>#REF!</f>
        <v>#REF!</v>
      </c>
      <c r="D280" s="1575" t="e">
        <f>#REF!</f>
        <v>#REF!</v>
      </c>
      <c r="E280" s="1573" t="e">
        <f>#REF!</f>
        <v>#REF!</v>
      </c>
      <c r="F280" s="1519" t="e">
        <f>#REF!</f>
        <v>#REF!</v>
      </c>
      <c r="G280" s="1592"/>
      <c r="H280" s="1509"/>
      <c r="I280" s="1510"/>
      <c r="J280" s="1596" t="e">
        <f t="shared" si="81"/>
        <v>#REF!</v>
      </c>
      <c r="K280" s="1598" t="e">
        <f t="shared" si="82"/>
        <v>#REF!</v>
      </c>
      <c r="L280" s="578"/>
      <c r="M280" s="347"/>
      <c r="N280" s="345"/>
      <c r="O280" s="345"/>
      <c r="P280" s="348"/>
      <c r="R280" s="347"/>
      <c r="S280" s="345"/>
      <c r="T280" s="345"/>
      <c r="U280" s="348"/>
      <c r="W280" s="347"/>
      <c r="X280" s="345"/>
      <c r="Y280" s="345"/>
      <c r="Z280" s="348"/>
      <c r="AB280" s="347"/>
      <c r="AC280" s="345"/>
      <c r="AD280" s="345"/>
      <c r="AE280" s="348"/>
      <c r="AF280" s="713"/>
      <c r="AG280" s="347"/>
      <c r="AH280" s="345"/>
      <c r="AI280" s="345"/>
      <c r="AJ280" s="348"/>
    </row>
    <row r="281" spans="2:36" ht="20.100000000000001" customHeight="1" x14ac:dyDescent="0.25">
      <c r="B281" s="1586"/>
      <c r="C281" s="1577"/>
      <c r="D281" s="1575"/>
      <c r="E281" s="1573"/>
      <c r="F281" s="1519"/>
      <c r="G281" s="1592"/>
      <c r="H281" s="1509"/>
      <c r="I281" s="1510"/>
      <c r="J281" s="1596"/>
      <c r="K281" s="1598"/>
      <c r="L281" s="578"/>
      <c r="M281" s="347"/>
      <c r="N281" s="345"/>
      <c r="O281" s="345"/>
      <c r="P281" s="348"/>
      <c r="R281" s="347"/>
      <c r="S281" s="345"/>
      <c r="T281" s="345"/>
      <c r="U281" s="348"/>
      <c r="W281" s="347"/>
      <c r="X281" s="345"/>
      <c r="Y281" s="345"/>
      <c r="Z281" s="348"/>
      <c r="AB281" s="347"/>
      <c r="AC281" s="345"/>
      <c r="AD281" s="345"/>
      <c r="AE281" s="348"/>
      <c r="AF281" s="713"/>
      <c r="AG281" s="347"/>
      <c r="AH281" s="345"/>
      <c r="AI281" s="345"/>
      <c r="AJ281" s="348"/>
    </row>
    <row r="282" spans="2:36" ht="20.100000000000001" customHeight="1" x14ac:dyDescent="0.25">
      <c r="B282" s="1586"/>
      <c r="C282" s="1577"/>
      <c r="D282" s="1575"/>
      <c r="E282" s="1573"/>
      <c r="F282" s="1519"/>
      <c r="G282" s="1592"/>
      <c r="H282" s="1509"/>
      <c r="I282" s="1510"/>
      <c r="J282" s="1596"/>
      <c r="K282" s="1598"/>
      <c r="L282" s="578"/>
      <c r="M282" s="347"/>
      <c r="N282" s="345"/>
      <c r="O282" s="345"/>
      <c r="P282" s="348"/>
      <c r="R282" s="347"/>
      <c r="S282" s="345"/>
      <c r="T282" s="345"/>
      <c r="U282" s="348"/>
      <c r="W282" s="347"/>
      <c r="X282" s="345"/>
      <c r="Y282" s="345"/>
      <c r="Z282" s="348"/>
      <c r="AB282" s="347"/>
      <c r="AC282" s="345"/>
      <c r="AD282" s="345"/>
      <c r="AE282" s="348"/>
      <c r="AF282" s="713"/>
      <c r="AG282" s="347"/>
      <c r="AH282" s="345"/>
      <c r="AI282" s="345"/>
      <c r="AJ282" s="348"/>
    </row>
    <row r="283" spans="2:36" ht="20.100000000000001" customHeight="1" x14ac:dyDescent="0.25">
      <c r="B283" s="1586">
        <v>440</v>
      </c>
      <c r="C283" s="1577" t="e">
        <f>#REF!</f>
        <v>#REF!</v>
      </c>
      <c r="D283" s="1575" t="e">
        <f>#REF!</f>
        <v>#REF!</v>
      </c>
      <c r="E283" s="1573" t="e">
        <f>#REF!</f>
        <v>#REF!</v>
      </c>
      <c r="F283" s="1519" t="e">
        <f>#REF!</f>
        <v>#REF!</v>
      </c>
      <c r="G283" s="1592"/>
      <c r="H283" s="1509"/>
      <c r="I283" s="1510"/>
      <c r="J283" s="1596" t="e">
        <f t="shared" si="81"/>
        <v>#REF!</v>
      </c>
      <c r="K283" s="1598" t="e">
        <f t="shared" si="82"/>
        <v>#REF!</v>
      </c>
      <c r="L283" s="578"/>
      <c r="M283" s="347"/>
      <c r="N283" s="345"/>
      <c r="O283" s="345"/>
      <c r="P283" s="348"/>
      <c r="R283" s="347"/>
      <c r="S283" s="345"/>
      <c r="T283" s="345"/>
      <c r="U283" s="348"/>
      <c r="W283" s="347"/>
      <c r="X283" s="345"/>
      <c r="Y283" s="345"/>
      <c r="Z283" s="348"/>
      <c r="AB283" s="347"/>
      <c r="AC283" s="345"/>
      <c r="AD283" s="345"/>
      <c r="AE283" s="348"/>
      <c r="AF283" s="713"/>
      <c r="AG283" s="347"/>
      <c r="AH283" s="345"/>
      <c r="AI283" s="345"/>
      <c r="AJ283" s="348"/>
    </row>
    <row r="284" spans="2:36" ht="20.100000000000001" customHeight="1" x14ac:dyDescent="0.25">
      <c r="B284" s="1586"/>
      <c r="C284" s="1577"/>
      <c r="D284" s="1575"/>
      <c r="E284" s="1573"/>
      <c r="F284" s="1519"/>
      <c r="G284" s="1592"/>
      <c r="H284" s="1509"/>
      <c r="I284" s="1510"/>
      <c r="J284" s="1596"/>
      <c r="K284" s="1598"/>
      <c r="L284" s="578"/>
      <c r="M284" s="347"/>
      <c r="N284" s="345"/>
      <c r="O284" s="345"/>
      <c r="P284" s="348"/>
      <c r="R284" s="347"/>
      <c r="S284" s="345"/>
      <c r="T284" s="345"/>
      <c r="U284" s="348"/>
      <c r="W284" s="347"/>
      <c r="X284" s="345"/>
      <c r="Y284" s="345"/>
      <c r="Z284" s="348"/>
      <c r="AB284" s="347"/>
      <c r="AC284" s="345"/>
      <c r="AD284" s="345"/>
      <c r="AE284" s="348"/>
      <c r="AF284" s="713"/>
      <c r="AG284" s="347"/>
      <c r="AH284" s="345"/>
      <c r="AI284" s="345"/>
      <c r="AJ284" s="348"/>
    </row>
    <row r="285" spans="2:36" ht="20.100000000000001" customHeight="1" x14ac:dyDescent="0.25">
      <c r="B285" s="1586"/>
      <c r="C285" s="1577"/>
      <c r="D285" s="1575"/>
      <c r="E285" s="1573"/>
      <c r="F285" s="1519"/>
      <c r="G285" s="1592"/>
      <c r="H285" s="1509"/>
      <c r="I285" s="1510"/>
      <c r="J285" s="1596"/>
      <c r="K285" s="1598"/>
      <c r="L285" s="578"/>
      <c r="M285" s="347"/>
      <c r="N285" s="345"/>
      <c r="O285" s="345"/>
      <c r="P285" s="348"/>
      <c r="R285" s="347"/>
      <c r="S285" s="345"/>
      <c r="T285" s="345"/>
      <c r="U285" s="348"/>
      <c r="W285" s="347"/>
      <c r="X285" s="345"/>
      <c r="Y285" s="345"/>
      <c r="Z285" s="348"/>
      <c r="AB285" s="347"/>
      <c r="AC285" s="345"/>
      <c r="AD285" s="345"/>
      <c r="AE285" s="348"/>
      <c r="AF285" s="713"/>
      <c r="AG285" s="347"/>
      <c r="AH285" s="345"/>
      <c r="AI285" s="345"/>
      <c r="AJ285" s="348"/>
    </row>
    <row r="286" spans="2:36" ht="20.100000000000001" customHeight="1" x14ac:dyDescent="0.25">
      <c r="B286" s="1586">
        <v>441</v>
      </c>
      <c r="C286" s="1577" t="e">
        <f>#REF!</f>
        <v>#REF!</v>
      </c>
      <c r="D286" s="1575" t="e">
        <f>#REF!</f>
        <v>#REF!</v>
      </c>
      <c r="E286" s="1573" t="e">
        <f>#REF!</f>
        <v>#REF!</v>
      </c>
      <c r="F286" s="1519" t="e">
        <f>#REF!</f>
        <v>#REF!</v>
      </c>
      <c r="G286" s="1592"/>
      <c r="H286" s="1509"/>
      <c r="I286" s="1510"/>
      <c r="J286" s="1596" t="e">
        <f t="shared" si="81"/>
        <v>#REF!</v>
      </c>
      <c r="K286" s="1598" t="e">
        <f t="shared" si="82"/>
        <v>#REF!</v>
      </c>
      <c r="L286" s="578"/>
      <c r="M286" s="347"/>
      <c r="N286" s="345"/>
      <c r="O286" s="345"/>
      <c r="P286" s="348"/>
      <c r="R286" s="347"/>
      <c r="S286" s="345"/>
      <c r="T286" s="345"/>
      <c r="U286" s="348"/>
      <c r="W286" s="347"/>
      <c r="X286" s="345"/>
      <c r="Y286" s="345"/>
      <c r="Z286" s="348"/>
      <c r="AB286" s="347"/>
      <c r="AC286" s="345"/>
      <c r="AD286" s="345"/>
      <c r="AE286" s="348"/>
      <c r="AF286" s="713"/>
      <c r="AG286" s="347"/>
      <c r="AH286" s="345"/>
      <c r="AI286" s="345"/>
      <c r="AJ286" s="348"/>
    </row>
    <row r="287" spans="2:36" ht="20.100000000000001" customHeight="1" x14ac:dyDescent="0.25">
      <c r="B287" s="1586"/>
      <c r="C287" s="1577"/>
      <c r="D287" s="1575"/>
      <c r="E287" s="1573"/>
      <c r="F287" s="1519"/>
      <c r="G287" s="1592"/>
      <c r="H287" s="1509"/>
      <c r="I287" s="1510"/>
      <c r="J287" s="1596"/>
      <c r="K287" s="1598"/>
      <c r="L287" s="578"/>
      <c r="M287" s="347"/>
      <c r="N287" s="345"/>
      <c r="O287" s="345"/>
      <c r="P287" s="348"/>
      <c r="R287" s="347"/>
      <c r="S287" s="345"/>
      <c r="T287" s="345"/>
      <c r="U287" s="348"/>
      <c r="W287" s="347"/>
      <c r="X287" s="345"/>
      <c r="Y287" s="345"/>
      <c r="Z287" s="348"/>
      <c r="AB287" s="347"/>
      <c r="AC287" s="345"/>
      <c r="AD287" s="345"/>
      <c r="AE287" s="348"/>
      <c r="AF287" s="713"/>
      <c r="AG287" s="347"/>
      <c r="AH287" s="345"/>
      <c r="AI287" s="345"/>
      <c r="AJ287" s="348"/>
    </row>
    <row r="288" spans="2:36" ht="20.100000000000001" customHeight="1" x14ac:dyDescent="0.25">
      <c r="B288" s="1586"/>
      <c r="C288" s="1577"/>
      <c r="D288" s="1575"/>
      <c r="E288" s="1573"/>
      <c r="F288" s="1519"/>
      <c r="G288" s="1592"/>
      <c r="H288" s="1509"/>
      <c r="I288" s="1510"/>
      <c r="J288" s="1596"/>
      <c r="K288" s="1598"/>
      <c r="L288" s="578"/>
      <c r="M288" s="347"/>
      <c r="N288" s="345"/>
      <c r="O288" s="345"/>
      <c r="P288" s="348"/>
      <c r="R288" s="347"/>
      <c r="S288" s="345"/>
      <c r="T288" s="345"/>
      <c r="U288" s="348"/>
      <c r="W288" s="347"/>
      <c r="X288" s="345"/>
      <c r="Y288" s="345"/>
      <c r="Z288" s="348"/>
      <c r="AB288" s="347"/>
      <c r="AC288" s="345"/>
      <c r="AD288" s="345"/>
      <c r="AE288" s="348"/>
      <c r="AF288" s="713"/>
      <c r="AG288" s="347"/>
      <c r="AH288" s="345"/>
      <c r="AI288" s="345"/>
      <c r="AJ288" s="348"/>
    </row>
    <row r="289" spans="2:36" ht="20.100000000000001" customHeight="1" x14ac:dyDescent="0.25">
      <c r="B289" s="1586">
        <v>442</v>
      </c>
      <c r="C289" s="1577" t="e">
        <f>#REF!</f>
        <v>#REF!</v>
      </c>
      <c r="D289" s="1575" t="e">
        <f>#REF!</f>
        <v>#REF!</v>
      </c>
      <c r="E289" s="1573" t="e">
        <f>#REF!</f>
        <v>#REF!</v>
      </c>
      <c r="F289" s="1519" t="e">
        <f>#REF!</f>
        <v>#REF!</v>
      </c>
      <c r="G289" s="1592"/>
      <c r="H289" s="1509"/>
      <c r="I289" s="1510"/>
      <c r="J289" s="1596" t="e">
        <f t="shared" si="81"/>
        <v>#REF!</v>
      </c>
      <c r="K289" s="1598" t="e">
        <f t="shared" si="82"/>
        <v>#REF!</v>
      </c>
      <c r="L289" s="578"/>
      <c r="M289" s="347"/>
      <c r="N289" s="345"/>
      <c r="O289" s="345"/>
      <c r="P289" s="348"/>
      <c r="R289" s="347"/>
      <c r="S289" s="345"/>
      <c r="T289" s="345"/>
      <c r="U289" s="348"/>
      <c r="W289" s="347"/>
      <c r="X289" s="345"/>
      <c r="Y289" s="345"/>
      <c r="Z289" s="348"/>
      <c r="AB289" s="347"/>
      <c r="AC289" s="345"/>
      <c r="AD289" s="345"/>
      <c r="AE289" s="348"/>
      <c r="AF289" s="713"/>
      <c r="AG289" s="347"/>
      <c r="AH289" s="345"/>
      <c r="AI289" s="345"/>
      <c r="AJ289" s="348"/>
    </row>
    <row r="290" spans="2:36" ht="20.100000000000001" customHeight="1" x14ac:dyDescent="0.25">
      <c r="B290" s="1586"/>
      <c r="C290" s="1577"/>
      <c r="D290" s="1575"/>
      <c r="E290" s="1573"/>
      <c r="F290" s="1519"/>
      <c r="G290" s="1592"/>
      <c r="H290" s="1509"/>
      <c r="I290" s="1510"/>
      <c r="J290" s="1596"/>
      <c r="K290" s="1598"/>
      <c r="L290" s="578"/>
      <c r="M290" s="347"/>
      <c r="N290" s="345"/>
      <c r="O290" s="345"/>
      <c r="P290" s="348"/>
      <c r="R290" s="347"/>
      <c r="S290" s="345"/>
      <c r="T290" s="345"/>
      <c r="U290" s="348"/>
      <c r="W290" s="347"/>
      <c r="X290" s="345"/>
      <c r="Y290" s="345"/>
      <c r="Z290" s="348"/>
      <c r="AB290" s="347"/>
      <c r="AC290" s="345"/>
      <c r="AD290" s="345"/>
      <c r="AE290" s="348"/>
      <c r="AF290" s="713"/>
      <c r="AG290" s="347"/>
      <c r="AH290" s="345"/>
      <c r="AI290" s="345"/>
      <c r="AJ290" s="348"/>
    </row>
    <row r="291" spans="2:36" ht="20.100000000000001" customHeight="1" x14ac:dyDescent="0.25">
      <c r="B291" s="1586"/>
      <c r="C291" s="1577"/>
      <c r="D291" s="1575"/>
      <c r="E291" s="1573"/>
      <c r="F291" s="1519"/>
      <c r="G291" s="1592"/>
      <c r="H291" s="1509"/>
      <c r="I291" s="1510"/>
      <c r="J291" s="1596"/>
      <c r="K291" s="1598"/>
      <c r="L291" s="578"/>
      <c r="M291" s="347"/>
      <c r="N291" s="345"/>
      <c r="O291" s="345"/>
      <c r="P291" s="348"/>
      <c r="R291" s="347"/>
      <c r="S291" s="345"/>
      <c r="T291" s="345"/>
      <c r="U291" s="348"/>
      <c r="W291" s="347"/>
      <c r="X291" s="345"/>
      <c r="Y291" s="345"/>
      <c r="Z291" s="348"/>
      <c r="AB291" s="347"/>
      <c r="AC291" s="345"/>
      <c r="AD291" s="345"/>
      <c r="AE291" s="348"/>
      <c r="AF291" s="713"/>
      <c r="AG291" s="347"/>
      <c r="AH291" s="345"/>
      <c r="AI291" s="345"/>
      <c r="AJ291" s="348"/>
    </row>
    <row r="292" spans="2:36" ht="20.100000000000001" customHeight="1" x14ac:dyDescent="0.25">
      <c r="B292" s="1586">
        <v>443</v>
      </c>
      <c r="C292" s="1577" t="e">
        <f>#REF!</f>
        <v>#REF!</v>
      </c>
      <c r="D292" s="1575" t="e">
        <f>#REF!</f>
        <v>#REF!</v>
      </c>
      <c r="E292" s="1573" t="e">
        <f>#REF!</f>
        <v>#REF!</v>
      </c>
      <c r="F292" s="1519" t="e">
        <f>#REF!</f>
        <v>#REF!</v>
      </c>
      <c r="G292" s="1592"/>
      <c r="H292" s="1509"/>
      <c r="I292" s="1510"/>
      <c r="J292" s="1596" t="e">
        <f t="shared" si="81"/>
        <v>#REF!</v>
      </c>
      <c r="K292" s="1598" t="e">
        <f t="shared" si="82"/>
        <v>#REF!</v>
      </c>
      <c r="L292" s="578"/>
      <c r="M292" s="347"/>
      <c r="N292" s="345"/>
      <c r="O292" s="345"/>
      <c r="P292" s="348"/>
      <c r="R292" s="347"/>
      <c r="S292" s="345"/>
      <c r="T292" s="345"/>
      <c r="U292" s="348"/>
      <c r="W292" s="347"/>
      <c r="X292" s="345"/>
      <c r="Y292" s="345"/>
      <c r="Z292" s="348"/>
      <c r="AB292" s="347"/>
      <c r="AC292" s="345"/>
      <c r="AD292" s="345"/>
      <c r="AE292" s="348"/>
      <c r="AF292" s="713"/>
      <c r="AG292" s="347"/>
      <c r="AH292" s="345"/>
      <c r="AI292" s="345"/>
      <c r="AJ292" s="348"/>
    </row>
    <row r="293" spans="2:36" ht="20.100000000000001" customHeight="1" x14ac:dyDescent="0.25">
      <c r="B293" s="1586"/>
      <c r="C293" s="1577"/>
      <c r="D293" s="1575"/>
      <c r="E293" s="1573"/>
      <c r="F293" s="1519"/>
      <c r="G293" s="1592"/>
      <c r="H293" s="1509"/>
      <c r="I293" s="1510"/>
      <c r="J293" s="1596"/>
      <c r="K293" s="1598"/>
      <c r="L293" s="578"/>
      <c r="M293" s="347"/>
      <c r="N293" s="345"/>
      <c r="O293" s="345"/>
      <c r="P293" s="348"/>
      <c r="R293" s="347"/>
      <c r="S293" s="345"/>
      <c r="T293" s="345"/>
      <c r="U293" s="348"/>
      <c r="W293" s="347"/>
      <c r="X293" s="345"/>
      <c r="Y293" s="345"/>
      <c r="Z293" s="348"/>
      <c r="AB293" s="347"/>
      <c r="AC293" s="345"/>
      <c r="AD293" s="345"/>
      <c r="AE293" s="348"/>
      <c r="AF293" s="713"/>
      <c r="AG293" s="347"/>
      <c r="AH293" s="345"/>
      <c r="AI293" s="345"/>
      <c r="AJ293" s="348"/>
    </row>
    <row r="294" spans="2:36" ht="20.100000000000001" customHeight="1" x14ac:dyDescent="0.25">
      <c r="B294" s="1586"/>
      <c r="C294" s="1577"/>
      <c r="D294" s="1575"/>
      <c r="E294" s="1573"/>
      <c r="F294" s="1519"/>
      <c r="G294" s="1592"/>
      <c r="H294" s="1509"/>
      <c r="I294" s="1510"/>
      <c r="J294" s="1596"/>
      <c r="K294" s="1598"/>
      <c r="L294" s="578"/>
      <c r="M294" s="347"/>
      <c r="N294" s="345"/>
      <c r="O294" s="345"/>
      <c r="P294" s="348"/>
      <c r="R294" s="347"/>
      <c r="S294" s="345"/>
      <c r="T294" s="345"/>
      <c r="U294" s="348"/>
      <c r="W294" s="347"/>
      <c r="X294" s="345"/>
      <c r="Y294" s="345"/>
      <c r="Z294" s="348"/>
      <c r="AB294" s="347"/>
      <c r="AC294" s="345"/>
      <c r="AD294" s="345"/>
      <c r="AE294" s="348"/>
      <c r="AF294" s="713"/>
      <c r="AG294" s="347"/>
      <c r="AH294" s="345"/>
      <c r="AI294" s="345"/>
      <c r="AJ294" s="348"/>
    </row>
    <row r="295" spans="2:36" ht="20.100000000000001" customHeight="1" x14ac:dyDescent="0.25">
      <c r="B295" s="1586">
        <v>444</v>
      </c>
      <c r="C295" s="1577" t="e">
        <f>#REF!</f>
        <v>#REF!</v>
      </c>
      <c r="D295" s="1575" t="e">
        <f>#REF!</f>
        <v>#REF!</v>
      </c>
      <c r="E295" s="1573" t="e">
        <f>#REF!</f>
        <v>#REF!</v>
      </c>
      <c r="F295" s="1519" t="e">
        <f>#REF!</f>
        <v>#REF!</v>
      </c>
      <c r="G295" s="1592"/>
      <c r="H295" s="1509"/>
      <c r="I295" s="1510"/>
      <c r="J295" s="1596" t="e">
        <f t="shared" si="81"/>
        <v>#REF!</v>
      </c>
      <c r="K295" s="1598" t="e">
        <f t="shared" si="82"/>
        <v>#REF!</v>
      </c>
      <c r="L295" s="578"/>
      <c r="M295" s="347"/>
      <c r="N295" s="345"/>
      <c r="O295" s="345"/>
      <c r="P295" s="348"/>
      <c r="R295" s="347"/>
      <c r="S295" s="345"/>
      <c r="T295" s="345"/>
      <c r="U295" s="348"/>
      <c r="W295" s="347"/>
      <c r="X295" s="345"/>
      <c r="Y295" s="345"/>
      <c r="Z295" s="348"/>
      <c r="AB295" s="347"/>
      <c r="AC295" s="345"/>
      <c r="AD295" s="345"/>
      <c r="AE295" s="348"/>
      <c r="AF295" s="713"/>
      <c r="AG295" s="347"/>
      <c r="AH295" s="345"/>
      <c r="AI295" s="345"/>
      <c r="AJ295" s="348"/>
    </row>
    <row r="296" spans="2:36" ht="20.100000000000001" customHeight="1" x14ac:dyDescent="0.25">
      <c r="B296" s="1586"/>
      <c r="C296" s="1577"/>
      <c r="D296" s="1575"/>
      <c r="E296" s="1573"/>
      <c r="F296" s="1519"/>
      <c r="G296" s="1592"/>
      <c r="H296" s="1509"/>
      <c r="I296" s="1510"/>
      <c r="J296" s="1596"/>
      <c r="K296" s="1598"/>
      <c r="L296" s="578"/>
      <c r="M296" s="347"/>
      <c r="N296" s="345"/>
      <c r="O296" s="345"/>
      <c r="P296" s="348"/>
      <c r="R296" s="347"/>
      <c r="S296" s="345"/>
      <c r="T296" s="345"/>
      <c r="U296" s="348"/>
      <c r="W296" s="347"/>
      <c r="X296" s="345"/>
      <c r="Y296" s="345"/>
      <c r="Z296" s="348"/>
      <c r="AB296" s="347"/>
      <c r="AC296" s="345"/>
      <c r="AD296" s="345"/>
      <c r="AE296" s="348"/>
      <c r="AF296" s="713"/>
      <c r="AG296" s="347"/>
      <c r="AH296" s="345"/>
      <c r="AI296" s="345"/>
      <c r="AJ296" s="348"/>
    </row>
    <row r="297" spans="2:36" ht="20.100000000000001" customHeight="1" x14ac:dyDescent="0.25">
      <c r="B297" s="1586"/>
      <c r="C297" s="1577"/>
      <c r="D297" s="1575"/>
      <c r="E297" s="1573"/>
      <c r="F297" s="1519"/>
      <c r="G297" s="1592"/>
      <c r="H297" s="1509"/>
      <c r="I297" s="1510"/>
      <c r="J297" s="1596"/>
      <c r="K297" s="1598"/>
      <c r="L297" s="578"/>
      <c r="M297" s="347"/>
      <c r="N297" s="345"/>
      <c r="O297" s="345"/>
      <c r="P297" s="348"/>
      <c r="R297" s="347"/>
      <c r="S297" s="345"/>
      <c r="T297" s="345"/>
      <c r="U297" s="348"/>
      <c r="W297" s="347"/>
      <c r="X297" s="345"/>
      <c r="Y297" s="345"/>
      <c r="Z297" s="348"/>
      <c r="AB297" s="347"/>
      <c r="AC297" s="345"/>
      <c r="AD297" s="345"/>
      <c r="AE297" s="348"/>
      <c r="AF297" s="713"/>
      <c r="AG297" s="347"/>
      <c r="AH297" s="345"/>
      <c r="AI297" s="345"/>
      <c r="AJ297" s="348"/>
    </row>
    <row r="298" spans="2:36" ht="20.100000000000001" customHeight="1" x14ac:dyDescent="0.25">
      <c r="B298" s="1586">
        <v>445</v>
      </c>
      <c r="C298" s="1577" t="e">
        <f>#REF!</f>
        <v>#REF!</v>
      </c>
      <c r="D298" s="1575" t="e">
        <f>#REF!</f>
        <v>#REF!</v>
      </c>
      <c r="E298" s="1573" t="e">
        <f>#REF!</f>
        <v>#REF!</v>
      </c>
      <c r="F298" s="1519" t="e">
        <f>#REF!</f>
        <v>#REF!</v>
      </c>
      <c r="G298" s="1592"/>
      <c r="H298" s="1509"/>
      <c r="I298" s="1510"/>
      <c r="J298" s="1596" t="e">
        <f t="shared" ref="J298:J307" si="85">E298-H298+I298</f>
        <v>#REF!</v>
      </c>
      <c r="K298" s="1598" t="e">
        <f t="shared" ref="K298:K307" si="86">ROUND(F298*J298,2)</f>
        <v>#REF!</v>
      </c>
      <c r="L298" s="578"/>
      <c r="M298" s="347"/>
      <c r="N298" s="345"/>
      <c r="O298" s="345"/>
      <c r="P298" s="348"/>
      <c r="R298" s="347"/>
      <c r="S298" s="345"/>
      <c r="T298" s="345"/>
      <c r="U298" s="348"/>
      <c r="W298" s="347"/>
      <c r="X298" s="345"/>
      <c r="Y298" s="345"/>
      <c r="Z298" s="348"/>
      <c r="AB298" s="347"/>
      <c r="AC298" s="345"/>
      <c r="AD298" s="345"/>
      <c r="AE298" s="348"/>
      <c r="AF298" s="713"/>
      <c r="AG298" s="347"/>
      <c r="AH298" s="345"/>
      <c r="AI298" s="345"/>
      <c r="AJ298" s="348"/>
    </row>
    <row r="299" spans="2:36" ht="20.100000000000001" customHeight="1" x14ac:dyDescent="0.25">
      <c r="B299" s="1586"/>
      <c r="C299" s="1577"/>
      <c r="D299" s="1575"/>
      <c r="E299" s="1573"/>
      <c r="F299" s="1519"/>
      <c r="G299" s="1592"/>
      <c r="H299" s="1509"/>
      <c r="I299" s="1510"/>
      <c r="J299" s="1596"/>
      <c r="K299" s="1598"/>
      <c r="L299" s="578"/>
      <c r="M299" s="347"/>
      <c r="N299" s="345"/>
      <c r="O299" s="345"/>
      <c r="P299" s="348"/>
      <c r="R299" s="347"/>
      <c r="S299" s="345"/>
      <c r="T299" s="345"/>
      <c r="U299" s="348"/>
      <c r="W299" s="347"/>
      <c r="X299" s="345"/>
      <c r="Y299" s="345"/>
      <c r="Z299" s="348"/>
      <c r="AB299" s="347"/>
      <c r="AC299" s="345"/>
      <c r="AD299" s="345"/>
      <c r="AE299" s="348"/>
      <c r="AF299" s="713"/>
      <c r="AG299" s="347"/>
      <c r="AH299" s="345"/>
      <c r="AI299" s="345"/>
      <c r="AJ299" s="348"/>
    </row>
    <row r="300" spans="2:36" ht="20.100000000000001" customHeight="1" x14ac:dyDescent="0.25">
      <c r="B300" s="1586"/>
      <c r="C300" s="1577"/>
      <c r="D300" s="1575"/>
      <c r="E300" s="1573"/>
      <c r="F300" s="1519"/>
      <c r="G300" s="1592"/>
      <c r="H300" s="1509"/>
      <c r="I300" s="1510"/>
      <c r="J300" s="1596"/>
      <c r="K300" s="1598"/>
      <c r="L300" s="578"/>
      <c r="M300" s="347"/>
      <c r="N300" s="345"/>
      <c r="O300" s="345"/>
      <c r="P300" s="348"/>
      <c r="R300" s="347"/>
      <c r="S300" s="345"/>
      <c r="T300" s="345"/>
      <c r="U300" s="348"/>
      <c r="W300" s="347"/>
      <c r="X300" s="345"/>
      <c r="Y300" s="345"/>
      <c r="Z300" s="348"/>
      <c r="AB300" s="347"/>
      <c r="AC300" s="345"/>
      <c r="AD300" s="345"/>
      <c r="AE300" s="348"/>
      <c r="AF300" s="713"/>
      <c r="AG300" s="347"/>
      <c r="AH300" s="345"/>
      <c r="AI300" s="345"/>
      <c r="AJ300" s="348"/>
    </row>
    <row r="301" spans="2:36" ht="20.100000000000001" customHeight="1" x14ac:dyDescent="0.25">
      <c r="B301" s="1586">
        <v>446</v>
      </c>
      <c r="C301" s="1577" t="e">
        <f>#REF!</f>
        <v>#REF!</v>
      </c>
      <c r="D301" s="1575" t="e">
        <f>#REF!</f>
        <v>#REF!</v>
      </c>
      <c r="E301" s="1573" t="e">
        <f>#REF!</f>
        <v>#REF!</v>
      </c>
      <c r="F301" s="1519" t="e">
        <f>#REF!</f>
        <v>#REF!</v>
      </c>
      <c r="G301" s="1592"/>
      <c r="H301" s="1509"/>
      <c r="I301" s="1510"/>
      <c r="J301" s="1596" t="e">
        <f t="shared" si="85"/>
        <v>#REF!</v>
      </c>
      <c r="K301" s="1598" t="e">
        <f t="shared" si="86"/>
        <v>#REF!</v>
      </c>
      <c r="L301" s="578"/>
      <c r="M301" s="347"/>
      <c r="N301" s="345"/>
      <c r="O301" s="345"/>
      <c r="P301" s="348"/>
      <c r="R301" s="347"/>
      <c r="S301" s="345"/>
      <c r="T301" s="345"/>
      <c r="U301" s="348"/>
      <c r="W301" s="347"/>
      <c r="X301" s="345"/>
      <c r="Y301" s="345"/>
      <c r="Z301" s="348"/>
      <c r="AB301" s="347"/>
      <c r="AC301" s="345"/>
      <c r="AD301" s="345"/>
      <c r="AE301" s="348"/>
      <c r="AF301" s="713"/>
      <c r="AG301" s="347"/>
      <c r="AH301" s="345"/>
      <c r="AI301" s="345"/>
      <c r="AJ301" s="348"/>
    </row>
    <row r="302" spans="2:36" ht="20.100000000000001" customHeight="1" x14ac:dyDescent="0.25">
      <c r="B302" s="1586"/>
      <c r="C302" s="1577"/>
      <c r="D302" s="1575"/>
      <c r="E302" s="1573"/>
      <c r="F302" s="1519"/>
      <c r="G302" s="1592"/>
      <c r="H302" s="1509"/>
      <c r="I302" s="1510"/>
      <c r="J302" s="1596"/>
      <c r="K302" s="1598"/>
      <c r="L302" s="578"/>
      <c r="M302" s="347"/>
      <c r="N302" s="345"/>
      <c r="O302" s="345"/>
      <c r="P302" s="348"/>
      <c r="R302" s="347"/>
      <c r="S302" s="345"/>
      <c r="T302" s="345"/>
      <c r="U302" s="348"/>
      <c r="W302" s="347"/>
      <c r="X302" s="345"/>
      <c r="Y302" s="345"/>
      <c r="Z302" s="348"/>
      <c r="AB302" s="347"/>
      <c r="AC302" s="345"/>
      <c r="AD302" s="345"/>
      <c r="AE302" s="348"/>
      <c r="AF302" s="713"/>
      <c r="AG302" s="347"/>
      <c r="AH302" s="345"/>
      <c r="AI302" s="345"/>
      <c r="AJ302" s="348"/>
    </row>
    <row r="303" spans="2:36" ht="20.100000000000001" customHeight="1" x14ac:dyDescent="0.25">
      <c r="B303" s="1586"/>
      <c r="C303" s="1577"/>
      <c r="D303" s="1575"/>
      <c r="E303" s="1573"/>
      <c r="F303" s="1519"/>
      <c r="G303" s="1592"/>
      <c r="H303" s="1509"/>
      <c r="I303" s="1510"/>
      <c r="J303" s="1596"/>
      <c r="K303" s="1598"/>
      <c r="L303" s="578"/>
      <c r="M303" s="347"/>
      <c r="N303" s="345"/>
      <c r="O303" s="345"/>
      <c r="P303" s="348"/>
      <c r="R303" s="347"/>
      <c r="S303" s="345"/>
      <c r="T303" s="345"/>
      <c r="U303" s="348"/>
      <c r="W303" s="347"/>
      <c r="X303" s="345"/>
      <c r="Y303" s="345"/>
      <c r="Z303" s="348"/>
      <c r="AB303" s="347"/>
      <c r="AC303" s="345"/>
      <c r="AD303" s="345"/>
      <c r="AE303" s="348"/>
      <c r="AF303" s="713"/>
      <c r="AG303" s="347"/>
      <c r="AH303" s="345"/>
      <c r="AI303" s="345"/>
      <c r="AJ303" s="348"/>
    </row>
    <row r="304" spans="2:36" ht="20.100000000000001" customHeight="1" x14ac:dyDescent="0.25">
      <c r="B304" s="1586">
        <v>447</v>
      </c>
      <c r="C304" s="1577" t="e">
        <f>#REF!</f>
        <v>#REF!</v>
      </c>
      <c r="D304" s="1575" t="e">
        <f>#REF!</f>
        <v>#REF!</v>
      </c>
      <c r="E304" s="1573" t="e">
        <f>#REF!</f>
        <v>#REF!</v>
      </c>
      <c r="F304" s="1519" t="e">
        <f>#REF!</f>
        <v>#REF!</v>
      </c>
      <c r="G304" s="1592"/>
      <c r="H304" s="1509"/>
      <c r="I304" s="1510"/>
      <c r="J304" s="1596" t="e">
        <f t="shared" si="85"/>
        <v>#REF!</v>
      </c>
      <c r="K304" s="1598" t="e">
        <f t="shared" si="86"/>
        <v>#REF!</v>
      </c>
      <c r="L304" s="578"/>
      <c r="M304" s="347"/>
      <c r="N304" s="345"/>
      <c r="O304" s="345"/>
      <c r="P304" s="348"/>
      <c r="R304" s="347"/>
      <c r="S304" s="345"/>
      <c r="T304" s="345"/>
      <c r="U304" s="348"/>
      <c r="W304" s="347"/>
      <c r="X304" s="345"/>
      <c r="Y304" s="345"/>
      <c r="Z304" s="348"/>
      <c r="AB304" s="347"/>
      <c r="AC304" s="345"/>
      <c r="AD304" s="345"/>
      <c r="AE304" s="348"/>
      <c r="AF304" s="713"/>
      <c r="AG304" s="347"/>
      <c r="AH304" s="345"/>
      <c r="AI304" s="345"/>
      <c r="AJ304" s="348"/>
    </row>
    <row r="305" spans="2:36" ht="20.100000000000001" customHeight="1" x14ac:dyDescent="0.25">
      <c r="B305" s="1586"/>
      <c r="C305" s="1577"/>
      <c r="D305" s="1575"/>
      <c r="E305" s="1573"/>
      <c r="F305" s="1519"/>
      <c r="G305" s="1592"/>
      <c r="H305" s="1509"/>
      <c r="I305" s="1510"/>
      <c r="J305" s="1596"/>
      <c r="K305" s="1598"/>
      <c r="L305" s="578"/>
      <c r="M305" s="347"/>
      <c r="N305" s="345"/>
      <c r="O305" s="345"/>
      <c r="P305" s="348"/>
      <c r="R305" s="347"/>
      <c r="S305" s="345"/>
      <c r="T305" s="345"/>
      <c r="U305" s="348"/>
      <c r="W305" s="347"/>
      <c r="X305" s="345"/>
      <c r="Y305" s="345"/>
      <c r="Z305" s="348"/>
      <c r="AB305" s="347"/>
      <c r="AC305" s="345"/>
      <c r="AD305" s="345"/>
      <c r="AE305" s="348"/>
      <c r="AF305" s="713"/>
      <c r="AG305" s="347"/>
      <c r="AH305" s="345"/>
      <c r="AI305" s="345"/>
      <c r="AJ305" s="348"/>
    </row>
    <row r="306" spans="2:36" ht="20.100000000000001" customHeight="1" x14ac:dyDescent="0.25">
      <c r="B306" s="1586"/>
      <c r="C306" s="1577"/>
      <c r="D306" s="1575"/>
      <c r="E306" s="1573"/>
      <c r="F306" s="1519"/>
      <c r="G306" s="1592"/>
      <c r="H306" s="1509"/>
      <c r="I306" s="1510"/>
      <c r="J306" s="1596"/>
      <c r="K306" s="1598"/>
      <c r="L306" s="578"/>
      <c r="M306" s="347"/>
      <c r="N306" s="345"/>
      <c r="O306" s="345"/>
      <c r="P306" s="348"/>
      <c r="R306" s="347"/>
      <c r="S306" s="345"/>
      <c r="T306" s="345"/>
      <c r="U306" s="348"/>
      <c r="W306" s="347"/>
      <c r="X306" s="345"/>
      <c r="Y306" s="345"/>
      <c r="Z306" s="348"/>
      <c r="AB306" s="347"/>
      <c r="AC306" s="345"/>
      <c r="AD306" s="345"/>
      <c r="AE306" s="348"/>
      <c r="AF306" s="713"/>
      <c r="AG306" s="347"/>
      <c r="AH306" s="345"/>
      <c r="AI306" s="345"/>
      <c r="AJ306" s="348"/>
    </row>
    <row r="307" spans="2:36" ht="20.100000000000001" customHeight="1" x14ac:dyDescent="0.25">
      <c r="B307" s="1586">
        <v>448</v>
      </c>
      <c r="C307" s="1577" t="e">
        <f>#REF!</f>
        <v>#REF!</v>
      </c>
      <c r="D307" s="1575" t="e">
        <f>#REF!</f>
        <v>#REF!</v>
      </c>
      <c r="E307" s="1573" t="e">
        <f>#REF!</f>
        <v>#REF!</v>
      </c>
      <c r="F307" s="1519" t="e">
        <f>#REF!</f>
        <v>#REF!</v>
      </c>
      <c r="G307" s="1592"/>
      <c r="H307" s="1509"/>
      <c r="I307" s="1510"/>
      <c r="J307" s="1596" t="e">
        <f t="shared" si="85"/>
        <v>#REF!</v>
      </c>
      <c r="K307" s="1598" t="e">
        <f t="shared" si="86"/>
        <v>#REF!</v>
      </c>
      <c r="L307" s="578"/>
      <c r="M307" s="347"/>
      <c r="N307" s="345"/>
      <c r="O307" s="345"/>
      <c r="P307" s="348"/>
      <c r="R307" s="347"/>
      <c r="S307" s="345"/>
      <c r="T307" s="345"/>
      <c r="U307" s="348"/>
      <c r="W307" s="347"/>
      <c r="X307" s="345"/>
      <c r="Y307" s="345"/>
      <c r="Z307" s="348"/>
      <c r="AB307" s="347"/>
      <c r="AC307" s="345"/>
      <c r="AD307" s="345"/>
      <c r="AE307" s="348"/>
      <c r="AF307" s="713"/>
      <c r="AG307" s="347"/>
      <c r="AH307" s="345"/>
      <c r="AI307" s="345"/>
      <c r="AJ307" s="348"/>
    </row>
    <row r="308" spans="2:36" ht="20.100000000000001" customHeight="1" x14ac:dyDescent="0.25">
      <c r="B308" s="1586"/>
      <c r="C308" s="1577"/>
      <c r="D308" s="1575"/>
      <c r="E308" s="1573"/>
      <c r="F308" s="1519"/>
      <c r="G308" s="1592"/>
      <c r="H308" s="1509"/>
      <c r="I308" s="1510"/>
      <c r="J308" s="1596"/>
      <c r="K308" s="1598"/>
      <c r="L308" s="578"/>
      <c r="M308" s="347"/>
      <c r="N308" s="345"/>
      <c r="O308" s="345"/>
      <c r="P308" s="348"/>
      <c r="R308" s="347"/>
      <c r="S308" s="345"/>
      <c r="T308" s="345"/>
      <c r="U308" s="348"/>
      <c r="W308" s="347"/>
      <c r="X308" s="345"/>
      <c r="Y308" s="345"/>
      <c r="Z308" s="348"/>
      <c r="AB308" s="347"/>
      <c r="AC308" s="345"/>
      <c r="AD308" s="345"/>
      <c r="AE308" s="348"/>
      <c r="AF308" s="713"/>
      <c r="AG308" s="347"/>
      <c r="AH308" s="345"/>
      <c r="AI308" s="345"/>
      <c r="AJ308" s="348"/>
    </row>
    <row r="309" spans="2:36" ht="20.100000000000001" customHeight="1" thickBot="1" x14ac:dyDescent="0.3">
      <c r="B309" s="1587"/>
      <c r="C309" s="1588"/>
      <c r="D309" s="1589"/>
      <c r="E309" s="1590"/>
      <c r="F309" s="1591"/>
      <c r="G309" s="1593"/>
      <c r="H309" s="1594"/>
      <c r="I309" s="1595"/>
      <c r="J309" s="1597"/>
      <c r="K309" s="1599"/>
      <c r="L309" s="578"/>
      <c r="M309" s="355"/>
      <c r="N309" s="356"/>
      <c r="O309" s="356"/>
      <c r="P309" s="351"/>
      <c r="R309" s="355"/>
      <c r="S309" s="356"/>
      <c r="T309" s="356"/>
      <c r="U309" s="351"/>
      <c r="W309" s="355"/>
      <c r="X309" s="356"/>
      <c r="Y309" s="356"/>
      <c r="Z309" s="351"/>
      <c r="AB309" s="355"/>
      <c r="AC309" s="356"/>
      <c r="AD309" s="356"/>
      <c r="AE309" s="351"/>
      <c r="AF309" s="713"/>
      <c r="AG309" s="355"/>
      <c r="AH309" s="356"/>
      <c r="AI309" s="356"/>
      <c r="AJ309" s="351"/>
    </row>
    <row r="310" spans="2:36" ht="25.5" customHeight="1" thickBot="1" x14ac:dyDescent="0.3">
      <c r="B310" s="402" t="e">
        <f>#REF!</f>
        <v>#REF!</v>
      </c>
      <c r="C310" s="403" t="e">
        <f>#REF!</f>
        <v>#REF!</v>
      </c>
      <c r="D310" s="332"/>
      <c r="E310" s="332"/>
      <c r="F310" s="333"/>
      <c r="G310" s="393"/>
      <c r="H310" s="1563"/>
      <c r="I310" s="1564"/>
      <c r="J310" s="1564"/>
      <c r="K310" s="1565"/>
      <c r="L310" s="113"/>
      <c r="M310" s="643"/>
      <c r="N310" s="644"/>
      <c r="O310" s="644"/>
      <c r="P310" s="645"/>
      <c r="R310" s="643"/>
      <c r="S310" s="644"/>
      <c r="T310" s="644"/>
      <c r="U310" s="645"/>
      <c r="W310" s="643"/>
      <c r="X310" s="644"/>
      <c r="Y310" s="644"/>
      <c r="Z310" s="645"/>
      <c r="AB310" s="643"/>
      <c r="AC310" s="644"/>
      <c r="AD310" s="644"/>
      <c r="AE310" s="645"/>
      <c r="AF310" s="713"/>
      <c r="AG310" s="643"/>
      <c r="AH310" s="644"/>
      <c r="AI310" s="644"/>
      <c r="AJ310" s="645"/>
    </row>
    <row r="311" spans="2:36" ht="20.100000000000001" customHeight="1" x14ac:dyDescent="0.25">
      <c r="B311" s="1609">
        <v>501</v>
      </c>
      <c r="C311" s="1608" t="s">
        <v>149</v>
      </c>
      <c r="D311" s="1609" t="e">
        <f>#REF!</f>
        <v>#REF!</v>
      </c>
      <c r="E311" s="1677" t="e">
        <f>#REF!</f>
        <v>#REF!</v>
      </c>
      <c r="F311" s="1678" t="e">
        <f>#REF!</f>
        <v>#REF!</v>
      </c>
      <c r="G311" s="1604" t="e">
        <f t="shared" si="80"/>
        <v>#REF!</v>
      </c>
      <c r="H311" s="576"/>
      <c r="I311" s="577"/>
      <c r="J311" s="648" t="e">
        <f t="shared" ref="J311:J320" si="87">E311-H311+I311</f>
        <v>#REF!</v>
      </c>
      <c r="K311" s="689" t="e">
        <f t="shared" ref="K311:K320" si="88">ROUND(F311*J311,2)</f>
        <v>#REF!</v>
      </c>
      <c r="L311" s="113"/>
      <c r="M311" s="352"/>
      <c r="N311" s="353"/>
      <c r="O311" s="353"/>
      <c r="P311" s="354"/>
      <c r="R311" s="352"/>
      <c r="S311" s="353"/>
      <c r="T311" s="353"/>
      <c r="U311" s="354"/>
      <c r="W311" s="352"/>
      <c r="X311" s="353"/>
      <c r="Y311" s="353"/>
      <c r="Z311" s="354"/>
      <c r="AB311" s="352"/>
      <c r="AC311" s="353"/>
      <c r="AD311" s="353"/>
      <c r="AE311" s="354"/>
      <c r="AF311" s="713"/>
      <c r="AG311" s="352"/>
      <c r="AH311" s="353"/>
      <c r="AI311" s="353"/>
      <c r="AJ311" s="354"/>
    </row>
    <row r="312" spans="2:36" ht="20.100000000000001" customHeight="1" x14ac:dyDescent="0.25">
      <c r="B312" s="1575"/>
      <c r="C312" s="1577"/>
      <c r="D312" s="1575"/>
      <c r="E312" s="1573"/>
      <c r="F312" s="1519"/>
      <c r="G312" s="1604"/>
      <c r="H312" s="574"/>
      <c r="I312" s="575"/>
      <c r="J312" s="580">
        <f t="shared" si="87"/>
        <v>0</v>
      </c>
      <c r="K312" s="687">
        <f t="shared" si="88"/>
        <v>0</v>
      </c>
      <c r="L312" s="113"/>
      <c r="M312" s="347"/>
      <c r="N312" s="345"/>
      <c r="O312" s="345"/>
      <c r="P312" s="348"/>
      <c r="R312" s="347"/>
      <c r="S312" s="345"/>
      <c r="T312" s="345"/>
      <c r="U312" s="348"/>
      <c r="W312" s="347"/>
      <c r="X312" s="345"/>
      <c r="Y312" s="345"/>
      <c r="Z312" s="348"/>
      <c r="AB312" s="347"/>
      <c r="AC312" s="345"/>
      <c r="AD312" s="345"/>
      <c r="AE312" s="348"/>
      <c r="AF312" s="713"/>
      <c r="AG312" s="347"/>
      <c r="AH312" s="345"/>
      <c r="AI312" s="345"/>
      <c r="AJ312" s="348"/>
    </row>
    <row r="313" spans="2:36" ht="20.100000000000001" hidden="1" customHeight="1" x14ac:dyDescent="0.25">
      <c r="B313" s="1575"/>
      <c r="C313" s="1577"/>
      <c r="D313" s="1575"/>
      <c r="E313" s="1573"/>
      <c r="F313" s="1519"/>
      <c r="G313" s="1605"/>
      <c r="H313" s="574"/>
      <c r="I313" s="575"/>
      <c r="J313" s="580">
        <f t="shared" si="87"/>
        <v>0</v>
      </c>
      <c r="K313" s="687">
        <f t="shared" si="88"/>
        <v>0</v>
      </c>
      <c r="L313" s="113"/>
      <c r="M313" s="347"/>
      <c r="N313" s="345"/>
      <c r="O313" s="345"/>
      <c r="P313" s="348"/>
      <c r="R313" s="347"/>
      <c r="S313" s="345"/>
      <c r="T313" s="345"/>
      <c r="U313" s="348"/>
      <c r="W313" s="347"/>
      <c r="X313" s="345"/>
      <c r="Y313" s="345"/>
      <c r="Z313" s="348"/>
      <c r="AB313" s="347"/>
      <c r="AC313" s="345"/>
      <c r="AD313" s="345"/>
      <c r="AE313" s="348"/>
      <c r="AF313" s="713"/>
      <c r="AG313" s="347"/>
      <c r="AH313" s="345"/>
      <c r="AI313" s="345"/>
      <c r="AJ313" s="348"/>
    </row>
    <row r="314" spans="2:36" ht="20.100000000000001" customHeight="1" x14ac:dyDescent="0.25">
      <c r="B314" s="1575">
        <f>B311+1</f>
        <v>502</v>
      </c>
      <c r="C314" s="1577" t="e">
        <f>#REF!</f>
        <v>#REF!</v>
      </c>
      <c r="D314" s="1575" t="e">
        <f>#REF!</f>
        <v>#REF!</v>
      </c>
      <c r="E314" s="1573" t="e">
        <f>#REF!</f>
        <v>#REF!</v>
      </c>
      <c r="F314" s="1519" t="e">
        <f>#REF!</f>
        <v>#REF!</v>
      </c>
      <c r="G314" s="1603" t="e">
        <f t="shared" ref="G314:G351" si="89">ROUND(E314*F314,2)</f>
        <v>#REF!</v>
      </c>
      <c r="H314" s="574"/>
      <c r="I314" s="575"/>
      <c r="J314" s="580" t="e">
        <f t="shared" si="87"/>
        <v>#REF!</v>
      </c>
      <c r="K314" s="687" t="e">
        <f t="shared" si="88"/>
        <v>#REF!</v>
      </c>
      <c r="L314" s="113"/>
      <c r="M314" s="347"/>
      <c r="N314" s="345"/>
      <c r="O314" s="345"/>
      <c r="P314" s="348"/>
      <c r="R314" s="347"/>
      <c r="S314" s="345"/>
      <c r="T314" s="345"/>
      <c r="U314" s="348"/>
      <c r="W314" s="347"/>
      <c r="X314" s="345"/>
      <c r="Y314" s="345"/>
      <c r="Z314" s="348"/>
      <c r="AB314" s="347"/>
      <c r="AC314" s="345"/>
      <c r="AD314" s="345"/>
      <c r="AE314" s="348"/>
      <c r="AF314" s="713"/>
      <c r="AG314" s="347"/>
      <c r="AH314" s="345"/>
      <c r="AI314" s="345"/>
      <c r="AJ314" s="348"/>
    </row>
    <row r="315" spans="2:36" ht="20.100000000000001" hidden="1" customHeight="1" x14ac:dyDescent="0.25">
      <c r="B315" s="1575"/>
      <c r="C315" s="1577"/>
      <c r="D315" s="1575"/>
      <c r="E315" s="1573"/>
      <c r="F315" s="1519"/>
      <c r="G315" s="1604"/>
      <c r="H315" s="574"/>
      <c r="I315" s="575"/>
      <c r="J315" s="580">
        <f t="shared" si="87"/>
        <v>0</v>
      </c>
      <c r="K315" s="687">
        <f t="shared" si="88"/>
        <v>0</v>
      </c>
      <c r="L315" s="113"/>
      <c r="M315" s="347"/>
      <c r="N315" s="345"/>
      <c r="O315" s="345"/>
      <c r="P315" s="348"/>
      <c r="R315" s="347"/>
      <c r="S315" s="345"/>
      <c r="T315" s="345"/>
      <c r="U315" s="348"/>
      <c r="W315" s="347"/>
      <c r="X315" s="345"/>
      <c r="Y315" s="345"/>
      <c r="Z315" s="348"/>
      <c r="AB315" s="347"/>
      <c r="AC315" s="345"/>
      <c r="AD315" s="345"/>
      <c r="AE315" s="348"/>
      <c r="AF315" s="713"/>
      <c r="AG315" s="347"/>
      <c r="AH315" s="345"/>
      <c r="AI315" s="345"/>
      <c r="AJ315" s="348"/>
    </row>
    <row r="316" spans="2:36" ht="20.100000000000001" hidden="1" customHeight="1" x14ac:dyDescent="0.25">
      <c r="B316" s="1575"/>
      <c r="C316" s="1577"/>
      <c r="D316" s="1575"/>
      <c r="E316" s="1573"/>
      <c r="F316" s="1519"/>
      <c r="G316" s="1605"/>
      <c r="H316" s="574"/>
      <c r="I316" s="575"/>
      <c r="J316" s="580">
        <f t="shared" si="87"/>
        <v>0</v>
      </c>
      <c r="K316" s="687">
        <f t="shared" si="88"/>
        <v>0</v>
      </c>
      <c r="L316" s="113"/>
      <c r="M316" s="347"/>
      <c r="N316" s="345"/>
      <c r="O316" s="345"/>
      <c r="P316" s="348"/>
      <c r="R316" s="347"/>
      <c r="S316" s="345"/>
      <c r="T316" s="345"/>
      <c r="U316" s="348"/>
      <c r="W316" s="347"/>
      <c r="X316" s="345"/>
      <c r="Y316" s="345"/>
      <c r="Z316" s="348"/>
      <c r="AB316" s="347"/>
      <c r="AC316" s="345"/>
      <c r="AD316" s="345"/>
      <c r="AE316" s="348"/>
      <c r="AF316" s="713"/>
      <c r="AG316" s="347"/>
      <c r="AH316" s="345"/>
      <c r="AI316" s="345"/>
      <c r="AJ316" s="348"/>
    </row>
    <row r="317" spans="2:36" ht="24.95" customHeight="1" x14ac:dyDescent="0.25">
      <c r="B317" s="1575">
        <f t="shared" ref="B317" si="90">B314+1</f>
        <v>503</v>
      </c>
      <c r="C317" s="1667" t="s">
        <v>151</v>
      </c>
      <c r="D317" s="1575" t="e">
        <f>#REF!</f>
        <v>#REF!</v>
      </c>
      <c r="E317" s="1573" t="e">
        <f>#REF!</f>
        <v>#REF!</v>
      </c>
      <c r="F317" s="1519" t="e">
        <f>#REF!</f>
        <v>#REF!</v>
      </c>
      <c r="G317" s="1603" t="e">
        <f t="shared" si="89"/>
        <v>#REF!</v>
      </c>
      <c r="H317" s="574"/>
      <c r="I317" s="575"/>
      <c r="J317" s="580" t="e">
        <f t="shared" si="87"/>
        <v>#REF!</v>
      </c>
      <c r="K317" s="687" t="e">
        <f t="shared" si="88"/>
        <v>#REF!</v>
      </c>
      <c r="L317" s="113"/>
      <c r="M317" s="347"/>
      <c r="N317" s="345"/>
      <c r="O317" s="345"/>
      <c r="P317" s="348"/>
      <c r="R317" s="347"/>
      <c r="S317" s="345"/>
      <c r="T317" s="345"/>
      <c r="U317" s="348"/>
      <c r="W317" s="347"/>
      <c r="X317" s="345"/>
      <c r="Y317" s="345"/>
      <c r="Z317" s="348"/>
      <c r="AB317" s="347"/>
      <c r="AC317" s="345"/>
      <c r="AD317" s="345"/>
      <c r="AE317" s="348"/>
      <c r="AF317" s="713"/>
      <c r="AG317" s="347"/>
      <c r="AH317" s="345"/>
      <c r="AI317" s="345"/>
      <c r="AJ317" s="348"/>
    </row>
    <row r="318" spans="2:36" ht="24.95" customHeight="1" x14ac:dyDescent="0.25">
      <c r="B318" s="1575"/>
      <c r="C318" s="1577"/>
      <c r="D318" s="1575"/>
      <c r="E318" s="1573"/>
      <c r="F318" s="1519"/>
      <c r="G318" s="1604"/>
      <c r="H318" s="574"/>
      <c r="I318" s="575"/>
      <c r="J318" s="580">
        <f t="shared" si="87"/>
        <v>0</v>
      </c>
      <c r="K318" s="687">
        <f t="shared" si="88"/>
        <v>0</v>
      </c>
      <c r="L318" s="113"/>
      <c r="M318" s="347"/>
      <c r="N318" s="345"/>
      <c r="O318" s="345"/>
      <c r="P318" s="348"/>
      <c r="R318" s="347"/>
      <c r="S318" s="345"/>
      <c r="T318" s="345"/>
      <c r="U318" s="348"/>
      <c r="W318" s="347"/>
      <c r="X318" s="345"/>
      <c r="Y318" s="345"/>
      <c r="Z318" s="348"/>
      <c r="AB318" s="347"/>
      <c r="AC318" s="345"/>
      <c r="AD318" s="345"/>
      <c r="AE318" s="348"/>
      <c r="AF318" s="713"/>
      <c r="AG318" s="347"/>
      <c r="AH318" s="345"/>
      <c r="AI318" s="345"/>
      <c r="AJ318" s="348"/>
    </row>
    <row r="319" spans="2:36" ht="24.95" customHeight="1" x14ac:dyDescent="0.25">
      <c r="B319" s="1575"/>
      <c r="C319" s="1577"/>
      <c r="D319" s="1575"/>
      <c r="E319" s="1573"/>
      <c r="F319" s="1519"/>
      <c r="G319" s="1605"/>
      <c r="H319" s="574"/>
      <c r="I319" s="575"/>
      <c r="J319" s="580">
        <f t="shared" si="87"/>
        <v>0</v>
      </c>
      <c r="K319" s="687">
        <f t="shared" si="88"/>
        <v>0</v>
      </c>
      <c r="L319" s="113"/>
      <c r="M319" s="347"/>
      <c r="N319" s="345"/>
      <c r="O319" s="345"/>
      <c r="P319" s="348"/>
      <c r="R319" s="347"/>
      <c r="S319" s="345"/>
      <c r="T319" s="345"/>
      <c r="U319" s="348"/>
      <c r="W319" s="347"/>
      <c r="X319" s="345"/>
      <c r="Y319" s="345"/>
      <c r="Z319" s="348"/>
      <c r="AB319" s="347"/>
      <c r="AC319" s="345"/>
      <c r="AD319" s="345"/>
      <c r="AE319" s="348"/>
      <c r="AF319" s="713"/>
      <c r="AG319" s="347"/>
      <c r="AH319" s="345"/>
      <c r="AI319" s="345"/>
      <c r="AJ319" s="348"/>
    </row>
    <row r="320" spans="2:36" ht="20.100000000000001" customHeight="1" thickBot="1" x14ac:dyDescent="0.3">
      <c r="B320" s="1575">
        <f t="shared" ref="B320" si="91">B317+1</f>
        <v>504</v>
      </c>
      <c r="C320" s="1577" t="e">
        <f>#REF!</f>
        <v>#REF!</v>
      </c>
      <c r="D320" s="1575" t="e">
        <f>#REF!</f>
        <v>#REF!</v>
      </c>
      <c r="E320" s="1573" t="e">
        <f>#REF!</f>
        <v>#REF!</v>
      </c>
      <c r="F320" s="1519" t="e">
        <f>#REF!</f>
        <v>#REF!</v>
      </c>
      <c r="G320" s="1603" t="e">
        <f t="shared" si="89"/>
        <v>#REF!</v>
      </c>
      <c r="H320" s="582"/>
      <c r="I320" s="579"/>
      <c r="J320" s="583" t="e">
        <f t="shared" si="87"/>
        <v>#REF!</v>
      </c>
      <c r="K320" s="690" t="e">
        <f t="shared" si="88"/>
        <v>#REF!</v>
      </c>
      <c r="L320" s="113"/>
      <c r="M320" s="355"/>
      <c r="N320" s="356"/>
      <c r="O320" s="356"/>
      <c r="P320" s="351"/>
      <c r="R320" s="355"/>
      <c r="S320" s="356"/>
      <c r="T320" s="356"/>
      <c r="U320" s="351"/>
      <c r="W320" s="355"/>
      <c r="X320" s="356"/>
      <c r="Y320" s="356"/>
      <c r="Z320" s="351"/>
      <c r="AB320" s="355"/>
      <c r="AC320" s="356"/>
      <c r="AD320" s="356"/>
      <c r="AE320" s="351"/>
      <c r="AF320" s="713"/>
      <c r="AG320" s="355"/>
      <c r="AH320" s="356"/>
      <c r="AI320" s="356"/>
      <c r="AJ320" s="351"/>
    </row>
    <row r="321" spans="2:36" ht="20.100000000000001" hidden="1" customHeight="1" x14ac:dyDescent="0.25">
      <c r="B321" s="1575"/>
      <c r="C321" s="1577"/>
      <c r="D321" s="1575"/>
      <c r="E321" s="1573"/>
      <c r="F321" s="1519"/>
      <c r="G321" s="1666"/>
      <c r="H321" s="113"/>
      <c r="I321" s="118"/>
      <c r="J321" s="567"/>
      <c r="K321" s="691"/>
      <c r="L321" s="113"/>
      <c r="M321" s="378"/>
      <c r="N321" s="379"/>
      <c r="O321" s="379"/>
      <c r="P321" s="380"/>
      <c r="R321" s="378"/>
      <c r="S321" s="379"/>
      <c r="T321" s="379"/>
      <c r="U321" s="380"/>
      <c r="W321" s="378"/>
      <c r="X321" s="379"/>
      <c r="Y321" s="379"/>
      <c r="Z321" s="380"/>
      <c r="AB321" s="378"/>
      <c r="AC321" s="379"/>
      <c r="AD321" s="379"/>
      <c r="AE321" s="380"/>
      <c r="AF321" s="713"/>
      <c r="AG321" s="378"/>
      <c r="AH321" s="379"/>
      <c r="AI321" s="379"/>
      <c r="AJ321" s="380"/>
    </row>
    <row r="322" spans="2:36" ht="20.100000000000001" hidden="1" customHeight="1" thickBot="1" x14ac:dyDescent="0.3">
      <c r="B322" s="1575"/>
      <c r="C322" s="1577"/>
      <c r="D322" s="1575"/>
      <c r="E322" s="1573"/>
      <c r="F322" s="1519"/>
      <c r="G322" s="1674"/>
      <c r="H322" s="113"/>
      <c r="I322" s="118"/>
      <c r="J322" s="567"/>
      <c r="K322" s="691"/>
      <c r="L322" s="113"/>
      <c r="M322" s="355"/>
      <c r="N322" s="356"/>
      <c r="O322" s="356"/>
      <c r="P322" s="351"/>
      <c r="R322" s="355"/>
      <c r="S322" s="356"/>
      <c r="T322" s="356"/>
      <c r="U322" s="351"/>
      <c r="W322" s="355"/>
      <c r="X322" s="356"/>
      <c r="Y322" s="356"/>
      <c r="Z322" s="351"/>
      <c r="AB322" s="355"/>
      <c r="AC322" s="356"/>
      <c r="AD322" s="356"/>
      <c r="AE322" s="351"/>
      <c r="AF322" s="713"/>
      <c r="AG322" s="355"/>
      <c r="AH322" s="356"/>
      <c r="AI322" s="356"/>
      <c r="AJ322" s="351"/>
    </row>
    <row r="323" spans="2:36" ht="24.95" customHeight="1" thickBot="1" x14ac:dyDescent="0.3">
      <c r="B323" s="402" t="e">
        <f>#REF!</f>
        <v>#REF!</v>
      </c>
      <c r="C323" s="403" t="e">
        <f>#REF!</f>
        <v>#REF!</v>
      </c>
      <c r="D323" s="332"/>
      <c r="E323" s="332"/>
      <c r="F323" s="333"/>
      <c r="G323" s="393"/>
      <c r="H323" s="1563"/>
      <c r="I323" s="1564"/>
      <c r="J323" s="1564"/>
      <c r="K323" s="1565"/>
      <c r="L323" s="113"/>
      <c r="M323" s="641"/>
      <c r="N323" s="552"/>
      <c r="O323" s="552"/>
      <c r="P323" s="642"/>
      <c r="R323" s="641"/>
      <c r="S323" s="552"/>
      <c r="T323" s="552"/>
      <c r="U323" s="642"/>
      <c r="W323" s="641"/>
      <c r="X323" s="552"/>
      <c r="Y323" s="552"/>
      <c r="Z323" s="642"/>
      <c r="AB323" s="641"/>
      <c r="AC323" s="552"/>
      <c r="AD323" s="552"/>
      <c r="AE323" s="642"/>
      <c r="AF323" s="713"/>
      <c r="AG323" s="641"/>
      <c r="AH323" s="552"/>
      <c r="AI323" s="552"/>
      <c r="AJ323" s="642"/>
    </row>
    <row r="324" spans="2:36" ht="20.100000000000001" customHeight="1" x14ac:dyDescent="0.25">
      <c r="B324" s="1609">
        <v>601</v>
      </c>
      <c r="C324" s="1676" t="e">
        <f>#REF!</f>
        <v>#REF!</v>
      </c>
      <c r="D324" s="1609" t="e">
        <f>#REF!</f>
        <v>#REF!</v>
      </c>
      <c r="E324" s="1677" t="e">
        <f>#REF!</f>
        <v>#REF!</v>
      </c>
      <c r="F324" s="1678" t="e">
        <f>#REF!</f>
        <v>#REF!</v>
      </c>
      <c r="G324" s="1604" t="e">
        <f t="shared" si="89"/>
        <v>#REF!</v>
      </c>
      <c r="H324" s="669"/>
      <c r="I324" s="585"/>
      <c r="J324" s="581" t="e">
        <f t="shared" ref="J324:J348" si="92">E324-H324+I324</f>
        <v>#REF!</v>
      </c>
      <c r="K324" s="692" t="e">
        <f t="shared" ref="K324:K348" si="93">ROUND(F324*J324,2)</f>
        <v>#REF!</v>
      </c>
      <c r="L324" s="113"/>
      <c r="M324" s="352"/>
      <c r="N324" s="353"/>
      <c r="O324" s="353"/>
      <c r="P324" s="354"/>
      <c r="R324" s="352"/>
      <c r="S324" s="353"/>
      <c r="T324" s="353"/>
      <c r="U324" s="354"/>
      <c r="W324" s="352"/>
      <c r="X324" s="353"/>
      <c r="Y324" s="353"/>
      <c r="Z324" s="354"/>
      <c r="AB324" s="352"/>
      <c r="AC324" s="353"/>
      <c r="AD324" s="353"/>
      <c r="AE324" s="354"/>
      <c r="AF324" s="713"/>
      <c r="AG324" s="352"/>
      <c r="AH324" s="353"/>
      <c r="AI324" s="353"/>
      <c r="AJ324" s="354"/>
    </row>
    <row r="325" spans="2:36" ht="20.100000000000001" hidden="1" customHeight="1" x14ac:dyDescent="0.25">
      <c r="B325" s="1575"/>
      <c r="C325" s="1577"/>
      <c r="D325" s="1575"/>
      <c r="E325" s="1573"/>
      <c r="F325" s="1519"/>
      <c r="G325" s="1604"/>
      <c r="H325" s="574"/>
      <c r="I325" s="575"/>
      <c r="J325" s="580">
        <f t="shared" si="92"/>
        <v>0</v>
      </c>
      <c r="K325" s="687">
        <f t="shared" si="93"/>
        <v>0</v>
      </c>
      <c r="L325" s="113"/>
      <c r="M325" s="347"/>
      <c r="N325" s="345"/>
      <c r="O325" s="345"/>
      <c r="P325" s="348"/>
      <c r="R325" s="347"/>
      <c r="S325" s="345"/>
      <c r="T325" s="345"/>
      <c r="U325" s="348"/>
      <c r="W325" s="347"/>
      <c r="X325" s="345"/>
      <c r="Y325" s="345"/>
      <c r="Z325" s="348"/>
      <c r="AB325" s="347"/>
      <c r="AC325" s="345"/>
      <c r="AD325" s="345"/>
      <c r="AE325" s="348"/>
      <c r="AF325" s="713"/>
      <c r="AG325" s="347"/>
      <c r="AH325" s="345"/>
      <c r="AI325" s="345"/>
      <c r="AJ325" s="348"/>
    </row>
    <row r="326" spans="2:36" ht="20.100000000000001" hidden="1" customHeight="1" x14ac:dyDescent="0.25">
      <c r="B326" s="1575"/>
      <c r="C326" s="1577"/>
      <c r="D326" s="1575"/>
      <c r="E326" s="1573"/>
      <c r="F326" s="1519"/>
      <c r="G326" s="1605"/>
      <c r="H326" s="574"/>
      <c r="I326" s="575"/>
      <c r="J326" s="580">
        <f t="shared" si="92"/>
        <v>0</v>
      </c>
      <c r="K326" s="687">
        <f t="shared" si="93"/>
        <v>0</v>
      </c>
      <c r="L326" s="113"/>
      <c r="M326" s="347"/>
      <c r="N326" s="345"/>
      <c r="O326" s="345"/>
      <c r="P326" s="348"/>
      <c r="R326" s="347"/>
      <c r="S326" s="345"/>
      <c r="T326" s="345"/>
      <c r="U326" s="348"/>
      <c r="W326" s="347"/>
      <c r="X326" s="345"/>
      <c r="Y326" s="345"/>
      <c r="Z326" s="348"/>
      <c r="AB326" s="347"/>
      <c r="AC326" s="345"/>
      <c r="AD326" s="345"/>
      <c r="AE326" s="348"/>
      <c r="AF326" s="713"/>
      <c r="AG326" s="347"/>
      <c r="AH326" s="345"/>
      <c r="AI326" s="345"/>
      <c r="AJ326" s="348"/>
    </row>
    <row r="327" spans="2:36" ht="20.100000000000001" customHeight="1" x14ac:dyDescent="0.25">
      <c r="B327" s="1575">
        <f>B324+1</f>
        <v>602</v>
      </c>
      <c r="C327" s="1577" t="e">
        <f>#REF!</f>
        <v>#REF!</v>
      </c>
      <c r="D327" s="1575" t="e">
        <f>#REF!</f>
        <v>#REF!</v>
      </c>
      <c r="E327" s="1573" t="e">
        <f>#REF!</f>
        <v>#REF!</v>
      </c>
      <c r="F327" s="1519" t="e">
        <f>#REF!</f>
        <v>#REF!</v>
      </c>
      <c r="G327" s="1603" t="e">
        <f t="shared" si="89"/>
        <v>#REF!</v>
      </c>
      <c r="H327" s="574"/>
      <c r="I327" s="575"/>
      <c r="J327" s="580" t="e">
        <f t="shared" si="92"/>
        <v>#REF!</v>
      </c>
      <c r="K327" s="687" t="e">
        <f t="shared" si="93"/>
        <v>#REF!</v>
      </c>
      <c r="L327" s="113"/>
      <c r="M327" s="347"/>
      <c r="N327" s="345"/>
      <c r="O327" s="345"/>
      <c r="P327" s="348"/>
      <c r="R327" s="347"/>
      <c r="S327" s="345"/>
      <c r="T327" s="345"/>
      <c r="U327" s="348"/>
      <c r="W327" s="347"/>
      <c r="X327" s="345"/>
      <c r="Y327" s="345"/>
      <c r="Z327" s="348"/>
      <c r="AB327" s="347"/>
      <c r="AC327" s="345"/>
      <c r="AD327" s="345"/>
      <c r="AE327" s="348"/>
      <c r="AF327" s="713"/>
      <c r="AG327" s="347"/>
      <c r="AH327" s="345"/>
      <c r="AI327" s="345"/>
      <c r="AJ327" s="348"/>
    </row>
    <row r="328" spans="2:36" ht="20.100000000000001" hidden="1" customHeight="1" x14ac:dyDescent="0.25">
      <c r="B328" s="1575"/>
      <c r="C328" s="1577"/>
      <c r="D328" s="1575"/>
      <c r="E328" s="1573"/>
      <c r="F328" s="1519"/>
      <c r="G328" s="1604"/>
      <c r="H328" s="574"/>
      <c r="I328" s="575"/>
      <c r="J328" s="580">
        <f t="shared" si="92"/>
        <v>0</v>
      </c>
      <c r="K328" s="687">
        <f t="shared" si="93"/>
        <v>0</v>
      </c>
      <c r="L328" s="113"/>
      <c r="M328" s="347"/>
      <c r="N328" s="345"/>
      <c r="O328" s="345"/>
      <c r="P328" s="348"/>
      <c r="R328" s="347"/>
      <c r="S328" s="345"/>
      <c r="T328" s="345"/>
      <c r="U328" s="348"/>
      <c r="W328" s="347"/>
      <c r="X328" s="345"/>
      <c r="Y328" s="345"/>
      <c r="Z328" s="348"/>
      <c r="AB328" s="347"/>
      <c r="AC328" s="345"/>
      <c r="AD328" s="345"/>
      <c r="AE328" s="348"/>
      <c r="AF328" s="713"/>
      <c r="AG328" s="347"/>
      <c r="AH328" s="345"/>
      <c r="AI328" s="345"/>
      <c r="AJ328" s="348"/>
    </row>
    <row r="329" spans="2:36" ht="20.100000000000001" hidden="1" customHeight="1" x14ac:dyDescent="0.25">
      <c r="B329" s="1575"/>
      <c r="C329" s="1577"/>
      <c r="D329" s="1575"/>
      <c r="E329" s="1573"/>
      <c r="F329" s="1519"/>
      <c r="G329" s="1605"/>
      <c r="H329" s="574"/>
      <c r="I329" s="575"/>
      <c r="J329" s="580">
        <f t="shared" si="92"/>
        <v>0</v>
      </c>
      <c r="K329" s="687">
        <f t="shared" si="93"/>
        <v>0</v>
      </c>
      <c r="L329" s="113"/>
      <c r="M329" s="347"/>
      <c r="N329" s="345"/>
      <c r="O329" s="345"/>
      <c r="P329" s="348"/>
      <c r="R329" s="347"/>
      <c r="S329" s="345"/>
      <c r="T329" s="345"/>
      <c r="U329" s="348"/>
      <c r="W329" s="347"/>
      <c r="X329" s="345"/>
      <c r="Y329" s="345"/>
      <c r="Z329" s="348"/>
      <c r="AB329" s="347"/>
      <c r="AC329" s="345"/>
      <c r="AD329" s="345"/>
      <c r="AE329" s="348"/>
      <c r="AF329" s="713"/>
      <c r="AG329" s="347"/>
      <c r="AH329" s="345"/>
      <c r="AI329" s="345"/>
      <c r="AJ329" s="348"/>
    </row>
    <row r="330" spans="2:36" ht="20.100000000000001" customHeight="1" x14ac:dyDescent="0.25">
      <c r="B330" s="1575">
        <f t="shared" ref="B330" si="94">B327+1</f>
        <v>603</v>
      </c>
      <c r="C330" s="1577" t="e">
        <f>#REF!</f>
        <v>#REF!</v>
      </c>
      <c r="D330" s="1575" t="e">
        <f>#REF!</f>
        <v>#REF!</v>
      </c>
      <c r="E330" s="1573" t="e">
        <f>#REF!</f>
        <v>#REF!</v>
      </c>
      <c r="F330" s="1519" t="e">
        <f>#REF!</f>
        <v>#REF!</v>
      </c>
      <c r="G330" s="1603" t="e">
        <f t="shared" si="89"/>
        <v>#REF!</v>
      </c>
      <c r="H330" s="574"/>
      <c r="I330" s="575"/>
      <c r="J330" s="580" t="e">
        <f t="shared" si="92"/>
        <v>#REF!</v>
      </c>
      <c r="K330" s="687" t="e">
        <f t="shared" si="93"/>
        <v>#REF!</v>
      </c>
      <c r="L330" s="113"/>
      <c r="M330" s="347"/>
      <c r="N330" s="345"/>
      <c r="O330" s="345"/>
      <c r="P330" s="348"/>
      <c r="R330" s="347"/>
      <c r="S330" s="345"/>
      <c r="T330" s="345"/>
      <c r="U330" s="348"/>
      <c r="W330" s="347"/>
      <c r="X330" s="345"/>
      <c r="Y330" s="345"/>
      <c r="Z330" s="348"/>
      <c r="AB330" s="347"/>
      <c r="AC330" s="345"/>
      <c r="AD330" s="345"/>
      <c r="AE330" s="348"/>
      <c r="AF330" s="713"/>
      <c r="AG330" s="347"/>
      <c r="AH330" s="345"/>
      <c r="AI330" s="345"/>
      <c r="AJ330" s="348"/>
    </row>
    <row r="331" spans="2:36" ht="20.100000000000001" hidden="1" customHeight="1" x14ac:dyDescent="0.25">
      <c r="B331" s="1575"/>
      <c r="C331" s="1577"/>
      <c r="D331" s="1575"/>
      <c r="E331" s="1573"/>
      <c r="F331" s="1519"/>
      <c r="G331" s="1604"/>
      <c r="H331" s="574"/>
      <c r="I331" s="575"/>
      <c r="J331" s="580">
        <f t="shared" si="92"/>
        <v>0</v>
      </c>
      <c r="K331" s="687">
        <f t="shared" si="93"/>
        <v>0</v>
      </c>
      <c r="L331" s="113"/>
      <c r="M331" s="347"/>
      <c r="N331" s="345"/>
      <c r="O331" s="345"/>
      <c r="P331" s="348"/>
      <c r="R331" s="347"/>
      <c r="S331" s="345"/>
      <c r="T331" s="345"/>
      <c r="U331" s="348"/>
      <c r="W331" s="347"/>
      <c r="X331" s="345"/>
      <c r="Y331" s="345"/>
      <c r="Z331" s="348"/>
      <c r="AB331" s="347"/>
      <c r="AC331" s="345"/>
      <c r="AD331" s="345"/>
      <c r="AE331" s="348"/>
      <c r="AF331" s="713"/>
      <c r="AG331" s="347"/>
      <c r="AH331" s="345"/>
      <c r="AI331" s="345"/>
      <c r="AJ331" s="348"/>
    </row>
    <row r="332" spans="2:36" ht="20.100000000000001" hidden="1" customHeight="1" x14ac:dyDescent="0.25">
      <c r="B332" s="1575"/>
      <c r="C332" s="1577"/>
      <c r="D332" s="1575"/>
      <c r="E332" s="1573"/>
      <c r="F332" s="1519"/>
      <c r="G332" s="1605"/>
      <c r="H332" s="574"/>
      <c r="I332" s="575"/>
      <c r="J332" s="580">
        <f t="shared" si="92"/>
        <v>0</v>
      </c>
      <c r="K332" s="687">
        <f t="shared" si="93"/>
        <v>0</v>
      </c>
      <c r="L332" s="113"/>
      <c r="M332" s="347"/>
      <c r="N332" s="345"/>
      <c r="O332" s="345"/>
      <c r="P332" s="348"/>
      <c r="R332" s="347"/>
      <c r="S332" s="345"/>
      <c r="T332" s="345"/>
      <c r="U332" s="348"/>
      <c r="W332" s="347"/>
      <c r="X332" s="345"/>
      <c r="Y332" s="345"/>
      <c r="Z332" s="348"/>
      <c r="AB332" s="347"/>
      <c r="AC332" s="345"/>
      <c r="AD332" s="345"/>
      <c r="AE332" s="348"/>
      <c r="AF332" s="713"/>
      <c r="AG332" s="347"/>
      <c r="AH332" s="345"/>
      <c r="AI332" s="345"/>
      <c r="AJ332" s="348"/>
    </row>
    <row r="333" spans="2:36" ht="20.100000000000001" customHeight="1" x14ac:dyDescent="0.25">
      <c r="B333" s="1575">
        <f t="shared" ref="B333" si="95">B330+1</f>
        <v>604</v>
      </c>
      <c r="C333" s="1577" t="e">
        <f>#REF!</f>
        <v>#REF!</v>
      </c>
      <c r="D333" s="1575" t="e">
        <f>#REF!</f>
        <v>#REF!</v>
      </c>
      <c r="E333" s="1573" t="e">
        <f>#REF!</f>
        <v>#REF!</v>
      </c>
      <c r="F333" s="1519" t="e">
        <f>#REF!</f>
        <v>#REF!</v>
      </c>
      <c r="G333" s="1603" t="e">
        <f t="shared" si="89"/>
        <v>#REF!</v>
      </c>
      <c r="H333" s="574"/>
      <c r="I333" s="575"/>
      <c r="J333" s="580" t="e">
        <f t="shared" si="92"/>
        <v>#REF!</v>
      </c>
      <c r="K333" s="687" t="e">
        <f t="shared" si="93"/>
        <v>#REF!</v>
      </c>
      <c r="L333" s="113"/>
      <c r="M333" s="347"/>
      <c r="N333" s="345"/>
      <c r="O333" s="345"/>
      <c r="P333" s="348"/>
      <c r="R333" s="347"/>
      <c r="S333" s="345"/>
      <c r="T333" s="345"/>
      <c r="U333" s="348"/>
      <c r="W333" s="347"/>
      <c r="X333" s="345"/>
      <c r="Y333" s="345"/>
      <c r="Z333" s="348"/>
      <c r="AB333" s="347"/>
      <c r="AC333" s="345"/>
      <c r="AD333" s="345"/>
      <c r="AE333" s="348"/>
      <c r="AF333" s="713"/>
      <c r="AG333" s="347"/>
      <c r="AH333" s="345"/>
      <c r="AI333" s="345"/>
      <c r="AJ333" s="348"/>
    </row>
    <row r="334" spans="2:36" ht="20.100000000000001" hidden="1" customHeight="1" x14ac:dyDescent="0.25">
      <c r="B334" s="1575"/>
      <c r="C334" s="1577"/>
      <c r="D334" s="1575"/>
      <c r="E334" s="1573"/>
      <c r="F334" s="1519"/>
      <c r="G334" s="1604"/>
      <c r="H334" s="574"/>
      <c r="I334" s="575"/>
      <c r="J334" s="580">
        <f t="shared" si="92"/>
        <v>0</v>
      </c>
      <c r="K334" s="687">
        <f t="shared" si="93"/>
        <v>0</v>
      </c>
      <c r="L334" s="113"/>
      <c r="M334" s="347"/>
      <c r="N334" s="345"/>
      <c r="O334" s="345"/>
      <c r="P334" s="348"/>
      <c r="R334" s="347"/>
      <c r="S334" s="345"/>
      <c r="T334" s="345"/>
      <c r="U334" s="348"/>
      <c r="W334" s="347"/>
      <c r="X334" s="345"/>
      <c r="Y334" s="345"/>
      <c r="Z334" s="348"/>
      <c r="AB334" s="347"/>
      <c r="AC334" s="345"/>
      <c r="AD334" s="345"/>
      <c r="AE334" s="348"/>
      <c r="AF334" s="713"/>
      <c r="AG334" s="347"/>
      <c r="AH334" s="345"/>
      <c r="AI334" s="345"/>
      <c r="AJ334" s="348"/>
    </row>
    <row r="335" spans="2:36" ht="20.100000000000001" hidden="1" customHeight="1" x14ac:dyDescent="0.25">
      <c r="B335" s="1575"/>
      <c r="C335" s="1577"/>
      <c r="D335" s="1575"/>
      <c r="E335" s="1573"/>
      <c r="F335" s="1519"/>
      <c r="G335" s="1605"/>
      <c r="H335" s="574"/>
      <c r="I335" s="575"/>
      <c r="J335" s="580">
        <f t="shared" si="92"/>
        <v>0</v>
      </c>
      <c r="K335" s="687">
        <f t="shared" si="93"/>
        <v>0</v>
      </c>
      <c r="L335" s="113"/>
      <c r="M335" s="347"/>
      <c r="N335" s="345"/>
      <c r="O335" s="345"/>
      <c r="P335" s="348"/>
      <c r="R335" s="347"/>
      <c r="S335" s="345"/>
      <c r="T335" s="345"/>
      <c r="U335" s="348"/>
      <c r="W335" s="347"/>
      <c r="X335" s="345"/>
      <c r="Y335" s="345"/>
      <c r="Z335" s="348"/>
      <c r="AB335" s="347"/>
      <c r="AC335" s="345"/>
      <c r="AD335" s="345"/>
      <c r="AE335" s="348"/>
      <c r="AF335" s="713"/>
      <c r="AG335" s="347"/>
      <c r="AH335" s="345"/>
      <c r="AI335" s="345"/>
      <c r="AJ335" s="348"/>
    </row>
    <row r="336" spans="2:36" ht="20.100000000000001" customHeight="1" x14ac:dyDescent="0.25">
      <c r="B336" s="1575">
        <f t="shared" ref="B336" si="96">B333+1</f>
        <v>605</v>
      </c>
      <c r="C336" s="1577" t="e">
        <f>#REF!</f>
        <v>#REF!</v>
      </c>
      <c r="D336" s="1575" t="e">
        <f>#REF!</f>
        <v>#REF!</v>
      </c>
      <c r="E336" s="1573" t="e">
        <f>#REF!</f>
        <v>#REF!</v>
      </c>
      <c r="F336" s="1519" t="e">
        <f>#REF!</f>
        <v>#REF!</v>
      </c>
      <c r="G336" s="1603" t="e">
        <f t="shared" si="89"/>
        <v>#REF!</v>
      </c>
      <c r="H336" s="574"/>
      <c r="I336" s="575"/>
      <c r="J336" s="580" t="e">
        <f t="shared" si="92"/>
        <v>#REF!</v>
      </c>
      <c r="K336" s="687" t="e">
        <f t="shared" si="93"/>
        <v>#REF!</v>
      </c>
      <c r="L336" s="113"/>
      <c r="M336" s="347"/>
      <c r="N336" s="345"/>
      <c r="O336" s="345"/>
      <c r="P336" s="348"/>
      <c r="R336" s="347"/>
      <c r="S336" s="345"/>
      <c r="T336" s="345"/>
      <c r="U336" s="348"/>
      <c r="W336" s="347"/>
      <c r="X336" s="345"/>
      <c r="Y336" s="345"/>
      <c r="Z336" s="348"/>
      <c r="AB336" s="347"/>
      <c r="AC336" s="345"/>
      <c r="AD336" s="345"/>
      <c r="AE336" s="348"/>
      <c r="AF336" s="713"/>
      <c r="AG336" s="347"/>
      <c r="AH336" s="345"/>
      <c r="AI336" s="345"/>
      <c r="AJ336" s="348"/>
    </row>
    <row r="337" spans="2:36" ht="20.100000000000001" hidden="1" customHeight="1" x14ac:dyDescent="0.25">
      <c r="B337" s="1575"/>
      <c r="C337" s="1577"/>
      <c r="D337" s="1575"/>
      <c r="E337" s="1573"/>
      <c r="F337" s="1519"/>
      <c r="G337" s="1604"/>
      <c r="H337" s="574"/>
      <c r="I337" s="575"/>
      <c r="J337" s="580">
        <f t="shared" si="92"/>
        <v>0</v>
      </c>
      <c r="K337" s="687">
        <f t="shared" si="93"/>
        <v>0</v>
      </c>
      <c r="L337" s="113"/>
      <c r="M337" s="347"/>
      <c r="N337" s="345"/>
      <c r="O337" s="345"/>
      <c r="P337" s="348"/>
      <c r="R337" s="347"/>
      <c r="S337" s="345"/>
      <c r="T337" s="345"/>
      <c r="U337" s="348"/>
      <c r="W337" s="347"/>
      <c r="X337" s="345"/>
      <c r="Y337" s="345"/>
      <c r="Z337" s="348"/>
      <c r="AB337" s="347"/>
      <c r="AC337" s="345"/>
      <c r="AD337" s="345"/>
      <c r="AE337" s="348"/>
      <c r="AF337" s="713"/>
      <c r="AG337" s="347"/>
      <c r="AH337" s="345"/>
      <c r="AI337" s="345"/>
      <c r="AJ337" s="348"/>
    </row>
    <row r="338" spans="2:36" ht="20.100000000000001" hidden="1" customHeight="1" x14ac:dyDescent="0.25">
      <c r="B338" s="1575"/>
      <c r="C338" s="1577"/>
      <c r="D338" s="1575"/>
      <c r="E338" s="1573"/>
      <c r="F338" s="1519"/>
      <c r="G338" s="1605"/>
      <c r="H338" s="574"/>
      <c r="I338" s="575"/>
      <c r="J338" s="580">
        <f t="shared" si="92"/>
        <v>0</v>
      </c>
      <c r="K338" s="687">
        <f t="shared" si="93"/>
        <v>0</v>
      </c>
      <c r="L338" s="113"/>
      <c r="M338" s="347"/>
      <c r="N338" s="345"/>
      <c r="O338" s="345"/>
      <c r="P338" s="348"/>
      <c r="R338" s="347"/>
      <c r="S338" s="345"/>
      <c r="T338" s="345"/>
      <c r="U338" s="348"/>
      <c r="W338" s="347"/>
      <c r="X338" s="345"/>
      <c r="Y338" s="345"/>
      <c r="Z338" s="348"/>
      <c r="AB338" s="347"/>
      <c r="AC338" s="345"/>
      <c r="AD338" s="345"/>
      <c r="AE338" s="348"/>
      <c r="AF338" s="713"/>
      <c r="AG338" s="347"/>
      <c r="AH338" s="345"/>
      <c r="AI338" s="345"/>
      <c r="AJ338" s="348"/>
    </row>
    <row r="339" spans="2:36" ht="20.100000000000001" customHeight="1" x14ac:dyDescent="0.25">
      <c r="B339" s="1575">
        <f t="shared" ref="B339" si="97">B336+1</f>
        <v>606</v>
      </c>
      <c r="C339" s="1577" t="e">
        <f>#REF!</f>
        <v>#REF!</v>
      </c>
      <c r="D339" s="1575" t="e">
        <f>#REF!</f>
        <v>#REF!</v>
      </c>
      <c r="E339" s="1573" t="e">
        <f>#REF!</f>
        <v>#REF!</v>
      </c>
      <c r="F339" s="1519" t="e">
        <f>#REF!</f>
        <v>#REF!</v>
      </c>
      <c r="G339" s="1603" t="e">
        <f t="shared" si="89"/>
        <v>#REF!</v>
      </c>
      <c r="H339" s="574"/>
      <c r="I339" s="575"/>
      <c r="J339" s="580" t="e">
        <f t="shared" si="92"/>
        <v>#REF!</v>
      </c>
      <c r="K339" s="687" t="e">
        <f t="shared" si="93"/>
        <v>#REF!</v>
      </c>
      <c r="L339" s="113"/>
      <c r="M339" s="347"/>
      <c r="N339" s="345"/>
      <c r="O339" s="345"/>
      <c r="P339" s="348"/>
      <c r="R339" s="347"/>
      <c r="S339" s="345"/>
      <c r="T339" s="345"/>
      <c r="U339" s="348"/>
      <c r="W339" s="347"/>
      <c r="X339" s="345"/>
      <c r="Y339" s="345"/>
      <c r="Z339" s="348"/>
      <c r="AB339" s="347"/>
      <c r="AC339" s="345"/>
      <c r="AD339" s="345"/>
      <c r="AE339" s="348"/>
      <c r="AF339" s="713"/>
      <c r="AG339" s="347"/>
      <c r="AH339" s="345"/>
      <c r="AI339" s="345"/>
      <c r="AJ339" s="348"/>
    </row>
    <row r="340" spans="2:36" ht="20.100000000000001" hidden="1" customHeight="1" x14ac:dyDescent="0.25">
      <c r="B340" s="1575"/>
      <c r="C340" s="1577"/>
      <c r="D340" s="1575"/>
      <c r="E340" s="1573"/>
      <c r="F340" s="1519"/>
      <c r="G340" s="1604"/>
      <c r="H340" s="574"/>
      <c r="I340" s="575"/>
      <c r="J340" s="580">
        <f t="shared" si="92"/>
        <v>0</v>
      </c>
      <c r="K340" s="687">
        <f t="shared" si="93"/>
        <v>0</v>
      </c>
      <c r="L340" s="113"/>
      <c r="M340" s="347"/>
      <c r="N340" s="345"/>
      <c r="O340" s="345"/>
      <c r="P340" s="348"/>
      <c r="R340" s="347"/>
      <c r="S340" s="345"/>
      <c r="T340" s="345"/>
      <c r="U340" s="348"/>
      <c r="W340" s="347"/>
      <c r="X340" s="345"/>
      <c r="Y340" s="345"/>
      <c r="Z340" s="348"/>
      <c r="AB340" s="347"/>
      <c r="AC340" s="345"/>
      <c r="AD340" s="345"/>
      <c r="AE340" s="348"/>
      <c r="AF340" s="713"/>
      <c r="AG340" s="347"/>
      <c r="AH340" s="345"/>
      <c r="AI340" s="345"/>
      <c r="AJ340" s="348"/>
    </row>
    <row r="341" spans="2:36" ht="20.100000000000001" hidden="1" customHeight="1" x14ac:dyDescent="0.25">
      <c r="B341" s="1575"/>
      <c r="C341" s="1577"/>
      <c r="D341" s="1575"/>
      <c r="E341" s="1573"/>
      <c r="F341" s="1519"/>
      <c r="G341" s="1605"/>
      <c r="H341" s="574"/>
      <c r="I341" s="575"/>
      <c r="J341" s="580">
        <f t="shared" si="92"/>
        <v>0</v>
      </c>
      <c r="K341" s="687">
        <f t="shared" si="93"/>
        <v>0</v>
      </c>
      <c r="L341" s="113"/>
      <c r="M341" s="347"/>
      <c r="N341" s="345"/>
      <c r="O341" s="345"/>
      <c r="P341" s="348"/>
      <c r="R341" s="347"/>
      <c r="S341" s="345"/>
      <c r="T341" s="345"/>
      <c r="U341" s="348"/>
      <c r="W341" s="347"/>
      <c r="X341" s="345"/>
      <c r="Y341" s="345"/>
      <c r="Z341" s="348"/>
      <c r="AB341" s="347"/>
      <c r="AC341" s="345"/>
      <c r="AD341" s="345"/>
      <c r="AE341" s="348"/>
      <c r="AF341" s="713"/>
      <c r="AG341" s="347"/>
      <c r="AH341" s="345"/>
      <c r="AI341" s="345"/>
      <c r="AJ341" s="348"/>
    </row>
    <row r="342" spans="2:36" ht="20.100000000000001" customHeight="1" x14ac:dyDescent="0.25">
      <c r="B342" s="1575">
        <f t="shared" ref="B342" si="98">B339+1</f>
        <v>607</v>
      </c>
      <c r="C342" s="1577" t="e">
        <f>#REF!</f>
        <v>#REF!</v>
      </c>
      <c r="D342" s="1575" t="e">
        <f>#REF!</f>
        <v>#REF!</v>
      </c>
      <c r="E342" s="1573" t="e">
        <f>#REF!</f>
        <v>#REF!</v>
      </c>
      <c r="F342" s="1519" t="e">
        <f>#REF!</f>
        <v>#REF!</v>
      </c>
      <c r="G342" s="1603" t="e">
        <f t="shared" si="89"/>
        <v>#REF!</v>
      </c>
      <c r="H342" s="574"/>
      <c r="I342" s="575"/>
      <c r="J342" s="580" t="e">
        <f t="shared" si="92"/>
        <v>#REF!</v>
      </c>
      <c r="K342" s="687" t="e">
        <f t="shared" si="93"/>
        <v>#REF!</v>
      </c>
      <c r="L342" s="113"/>
      <c r="M342" s="347"/>
      <c r="N342" s="345"/>
      <c r="O342" s="345"/>
      <c r="P342" s="348"/>
      <c r="R342" s="347"/>
      <c r="S342" s="345"/>
      <c r="T342" s="345"/>
      <c r="U342" s="348"/>
      <c r="W342" s="347"/>
      <c r="X342" s="345"/>
      <c r="Y342" s="345"/>
      <c r="Z342" s="348"/>
      <c r="AB342" s="347"/>
      <c r="AC342" s="345"/>
      <c r="AD342" s="345"/>
      <c r="AE342" s="348"/>
      <c r="AF342" s="713"/>
      <c r="AG342" s="347"/>
      <c r="AH342" s="345"/>
      <c r="AI342" s="345"/>
      <c r="AJ342" s="348"/>
    </row>
    <row r="343" spans="2:36" ht="20.100000000000001" hidden="1" customHeight="1" x14ac:dyDescent="0.25">
      <c r="B343" s="1575"/>
      <c r="C343" s="1577"/>
      <c r="D343" s="1575"/>
      <c r="E343" s="1573"/>
      <c r="F343" s="1519"/>
      <c r="G343" s="1604"/>
      <c r="H343" s="574"/>
      <c r="I343" s="575"/>
      <c r="J343" s="580">
        <f t="shared" si="92"/>
        <v>0</v>
      </c>
      <c r="K343" s="687">
        <f t="shared" si="93"/>
        <v>0</v>
      </c>
      <c r="L343" s="113"/>
      <c r="M343" s="347"/>
      <c r="N343" s="345"/>
      <c r="O343" s="345"/>
      <c r="P343" s="348"/>
      <c r="R343" s="347"/>
      <c r="S343" s="345"/>
      <c r="T343" s="345"/>
      <c r="U343" s="348"/>
      <c r="W343" s="347"/>
      <c r="X343" s="345"/>
      <c r="Y343" s="345"/>
      <c r="Z343" s="348"/>
      <c r="AB343" s="347"/>
      <c r="AC343" s="345"/>
      <c r="AD343" s="345"/>
      <c r="AE343" s="348"/>
      <c r="AF343" s="713"/>
      <c r="AG343" s="347"/>
      <c r="AH343" s="345"/>
      <c r="AI343" s="345"/>
      <c r="AJ343" s="348"/>
    </row>
    <row r="344" spans="2:36" ht="20.100000000000001" hidden="1" customHeight="1" x14ac:dyDescent="0.25">
      <c r="B344" s="1575"/>
      <c r="C344" s="1577"/>
      <c r="D344" s="1575"/>
      <c r="E344" s="1573"/>
      <c r="F344" s="1519"/>
      <c r="G344" s="1605"/>
      <c r="H344" s="574"/>
      <c r="I344" s="575"/>
      <c r="J344" s="580">
        <f t="shared" si="92"/>
        <v>0</v>
      </c>
      <c r="K344" s="687">
        <f t="shared" si="93"/>
        <v>0</v>
      </c>
      <c r="L344" s="113"/>
      <c r="M344" s="347"/>
      <c r="N344" s="345"/>
      <c r="O344" s="345"/>
      <c r="P344" s="348"/>
      <c r="R344" s="347"/>
      <c r="S344" s="345"/>
      <c r="T344" s="345"/>
      <c r="U344" s="348"/>
      <c r="W344" s="347"/>
      <c r="X344" s="345"/>
      <c r="Y344" s="345"/>
      <c r="Z344" s="348"/>
      <c r="AB344" s="347"/>
      <c r="AC344" s="345"/>
      <c r="AD344" s="345"/>
      <c r="AE344" s="348"/>
      <c r="AF344" s="713"/>
      <c r="AG344" s="347"/>
      <c r="AH344" s="345"/>
      <c r="AI344" s="345"/>
      <c r="AJ344" s="348"/>
    </row>
    <row r="345" spans="2:36" ht="20.100000000000001" customHeight="1" x14ac:dyDescent="0.25">
      <c r="B345" s="1575">
        <f>B342+1</f>
        <v>608</v>
      </c>
      <c r="C345" s="1577" t="e">
        <f>#REF!</f>
        <v>#REF!</v>
      </c>
      <c r="D345" s="1575" t="e">
        <f>#REF!</f>
        <v>#REF!</v>
      </c>
      <c r="E345" s="1573" t="e">
        <f>#REF!</f>
        <v>#REF!</v>
      </c>
      <c r="F345" s="1519" t="e">
        <f>#REF!</f>
        <v>#REF!</v>
      </c>
      <c r="G345" s="1603" t="e">
        <f t="shared" si="89"/>
        <v>#REF!</v>
      </c>
      <c r="H345" s="574"/>
      <c r="I345" s="575"/>
      <c r="J345" s="580" t="e">
        <f t="shared" si="92"/>
        <v>#REF!</v>
      </c>
      <c r="K345" s="687" t="e">
        <f t="shared" si="93"/>
        <v>#REF!</v>
      </c>
      <c r="L345" s="113"/>
      <c r="M345" s="347"/>
      <c r="N345" s="345"/>
      <c r="O345" s="345"/>
      <c r="P345" s="348"/>
      <c r="R345" s="347"/>
      <c r="S345" s="345"/>
      <c r="T345" s="345"/>
      <c r="U345" s="348"/>
      <c r="W345" s="347"/>
      <c r="X345" s="345"/>
      <c r="Y345" s="345"/>
      <c r="Z345" s="348"/>
      <c r="AB345" s="347"/>
      <c r="AC345" s="345"/>
      <c r="AD345" s="345"/>
      <c r="AE345" s="348"/>
      <c r="AF345" s="713"/>
      <c r="AG345" s="347"/>
      <c r="AH345" s="345"/>
      <c r="AI345" s="345"/>
      <c r="AJ345" s="348"/>
    </row>
    <row r="346" spans="2:36" ht="20.100000000000001" hidden="1" customHeight="1" x14ac:dyDescent="0.25">
      <c r="B346" s="1575"/>
      <c r="C346" s="1577"/>
      <c r="D346" s="1575"/>
      <c r="E346" s="1573"/>
      <c r="F346" s="1519"/>
      <c r="G346" s="1604"/>
      <c r="H346" s="574"/>
      <c r="I346" s="575"/>
      <c r="J346" s="580">
        <f t="shared" si="92"/>
        <v>0</v>
      </c>
      <c r="K346" s="687">
        <f t="shared" si="93"/>
        <v>0</v>
      </c>
      <c r="L346" s="113"/>
      <c r="M346" s="347"/>
      <c r="N346" s="345"/>
      <c r="O346" s="345"/>
      <c r="P346" s="348"/>
      <c r="R346" s="347"/>
      <c r="S346" s="345"/>
      <c r="T346" s="345"/>
      <c r="U346" s="348"/>
      <c r="W346" s="347"/>
      <c r="X346" s="345"/>
      <c r="Y346" s="345"/>
      <c r="Z346" s="348"/>
      <c r="AB346" s="347"/>
      <c r="AC346" s="345"/>
      <c r="AD346" s="345"/>
      <c r="AE346" s="348"/>
      <c r="AF346" s="713"/>
      <c r="AG346" s="347"/>
      <c r="AH346" s="345"/>
      <c r="AI346" s="345"/>
      <c r="AJ346" s="348"/>
    </row>
    <row r="347" spans="2:36" ht="20.100000000000001" hidden="1" customHeight="1" x14ac:dyDescent="0.25">
      <c r="B347" s="1575"/>
      <c r="C347" s="1577"/>
      <c r="D347" s="1575"/>
      <c r="E347" s="1573"/>
      <c r="F347" s="1519"/>
      <c r="G347" s="1605"/>
      <c r="H347" s="574"/>
      <c r="I347" s="575"/>
      <c r="J347" s="580">
        <f t="shared" si="92"/>
        <v>0</v>
      </c>
      <c r="K347" s="687">
        <f t="shared" si="93"/>
        <v>0</v>
      </c>
      <c r="L347" s="113"/>
      <c r="M347" s="347"/>
      <c r="N347" s="345"/>
      <c r="O347" s="345"/>
      <c r="P347" s="348"/>
      <c r="R347" s="347"/>
      <c r="S347" s="345"/>
      <c r="T347" s="345"/>
      <c r="U347" s="348"/>
      <c r="W347" s="347"/>
      <c r="X347" s="345"/>
      <c r="Y347" s="345"/>
      <c r="Z347" s="348"/>
      <c r="AB347" s="347"/>
      <c r="AC347" s="345"/>
      <c r="AD347" s="345"/>
      <c r="AE347" s="348"/>
      <c r="AF347" s="713"/>
      <c r="AG347" s="347"/>
      <c r="AH347" s="345"/>
      <c r="AI347" s="345"/>
      <c r="AJ347" s="348"/>
    </row>
    <row r="348" spans="2:36" ht="20.100000000000001" customHeight="1" x14ac:dyDescent="0.25">
      <c r="B348" s="1575">
        <f t="shared" ref="B348" si="99">B345+1</f>
        <v>609</v>
      </c>
      <c r="C348" s="1577" t="e">
        <f>#REF!</f>
        <v>#REF!</v>
      </c>
      <c r="D348" s="1575" t="e">
        <f>#REF!</f>
        <v>#REF!</v>
      </c>
      <c r="E348" s="1573" t="e">
        <f>#REF!</f>
        <v>#REF!</v>
      </c>
      <c r="F348" s="1519" t="e">
        <f>#REF!</f>
        <v>#REF!</v>
      </c>
      <c r="G348" s="1603" t="e">
        <f t="shared" si="89"/>
        <v>#REF!</v>
      </c>
      <c r="H348" s="574"/>
      <c r="I348" s="575"/>
      <c r="J348" s="580" t="e">
        <f t="shared" si="92"/>
        <v>#REF!</v>
      </c>
      <c r="K348" s="687" t="e">
        <f t="shared" si="93"/>
        <v>#REF!</v>
      </c>
      <c r="L348" s="113"/>
      <c r="M348" s="347"/>
      <c r="N348" s="345"/>
      <c r="O348" s="345"/>
      <c r="P348" s="348"/>
      <c r="R348" s="347"/>
      <c r="S348" s="345"/>
      <c r="T348" s="345"/>
      <c r="U348" s="348"/>
      <c r="W348" s="347"/>
      <c r="X348" s="345"/>
      <c r="Y348" s="345"/>
      <c r="Z348" s="348"/>
      <c r="AB348" s="347"/>
      <c r="AC348" s="345"/>
      <c r="AD348" s="345"/>
      <c r="AE348" s="348"/>
      <c r="AF348" s="713"/>
      <c r="AG348" s="347"/>
      <c r="AH348" s="345"/>
      <c r="AI348" s="345"/>
      <c r="AJ348" s="348"/>
    </row>
    <row r="349" spans="2:36" ht="20.100000000000001" hidden="1" customHeight="1" x14ac:dyDescent="0.25">
      <c r="B349" s="1575"/>
      <c r="C349" s="1577"/>
      <c r="D349" s="1575"/>
      <c r="E349" s="1573"/>
      <c r="F349" s="1519"/>
      <c r="G349" s="1604"/>
      <c r="H349" s="574"/>
      <c r="I349" s="575"/>
      <c r="J349" s="580"/>
      <c r="K349" s="687"/>
      <c r="L349" s="113"/>
      <c r="M349" s="347"/>
      <c r="N349" s="345"/>
      <c r="O349" s="345"/>
      <c r="P349" s="348"/>
      <c r="R349" s="347"/>
      <c r="S349" s="345"/>
      <c r="T349" s="345"/>
      <c r="U349" s="348"/>
      <c r="W349" s="347"/>
      <c r="X349" s="345"/>
      <c r="Y349" s="345"/>
      <c r="Z349" s="348"/>
      <c r="AB349" s="347"/>
      <c r="AC349" s="345"/>
      <c r="AD349" s="345"/>
      <c r="AE349" s="348"/>
      <c r="AF349" s="713"/>
      <c r="AG349" s="347"/>
      <c r="AH349" s="345"/>
      <c r="AI349" s="345"/>
      <c r="AJ349" s="348"/>
    </row>
    <row r="350" spans="2:36" ht="19.5" hidden="1" customHeight="1" x14ac:dyDescent="0.25">
      <c r="B350" s="1575"/>
      <c r="C350" s="1577"/>
      <c r="D350" s="1575"/>
      <c r="E350" s="1573"/>
      <c r="F350" s="1519"/>
      <c r="G350" s="1605"/>
      <c r="H350" s="574"/>
      <c r="I350" s="575"/>
      <c r="J350" s="580"/>
      <c r="K350" s="687"/>
      <c r="L350" s="113"/>
      <c r="M350" s="347"/>
      <c r="N350" s="345"/>
      <c r="O350" s="345"/>
      <c r="P350" s="348"/>
      <c r="R350" s="347"/>
      <c r="S350" s="345"/>
      <c r="T350" s="345"/>
      <c r="U350" s="348"/>
      <c r="W350" s="347"/>
      <c r="X350" s="345"/>
      <c r="Y350" s="345"/>
      <c r="Z350" s="348"/>
      <c r="AB350" s="347"/>
      <c r="AC350" s="345"/>
      <c r="AD350" s="345"/>
      <c r="AE350" s="348"/>
      <c r="AF350" s="713"/>
      <c r="AG350" s="347"/>
      <c r="AH350" s="345"/>
      <c r="AI350" s="345"/>
      <c r="AJ350" s="348"/>
    </row>
    <row r="351" spans="2:36" ht="20.100000000000001" customHeight="1" x14ac:dyDescent="0.25">
      <c r="B351" s="1575">
        <f t="shared" ref="B351" si="100">B348+1</f>
        <v>610</v>
      </c>
      <c r="C351" s="1577" t="e">
        <f>#REF!</f>
        <v>#REF!</v>
      </c>
      <c r="D351" s="1575" t="e">
        <f>#REF!</f>
        <v>#REF!</v>
      </c>
      <c r="E351" s="1573" t="e">
        <f>#REF!</f>
        <v>#REF!</v>
      </c>
      <c r="F351" s="1519" t="e">
        <f>#REF!</f>
        <v>#REF!</v>
      </c>
      <c r="G351" s="1603" t="e">
        <f t="shared" si="89"/>
        <v>#REF!</v>
      </c>
      <c r="H351" s="574"/>
      <c r="I351" s="575"/>
      <c r="J351" s="1551" t="e">
        <f t="shared" ref="J351" si="101">E351-H351+I351</f>
        <v>#REF!</v>
      </c>
      <c r="K351" s="1554" t="e">
        <f t="shared" ref="K351" si="102">ROUND(F351*J351,2)</f>
        <v>#REF!</v>
      </c>
      <c r="L351" s="113"/>
      <c r="M351" s="347"/>
      <c r="N351" s="345"/>
      <c r="O351" s="345"/>
      <c r="P351" s="348"/>
      <c r="R351" s="347"/>
      <c r="S351" s="345"/>
      <c r="T351" s="345"/>
      <c r="U351" s="348"/>
      <c r="W351" s="347"/>
      <c r="X351" s="345"/>
      <c r="Y351" s="345"/>
      <c r="Z351" s="348"/>
      <c r="AB351" s="347"/>
      <c r="AC351" s="345"/>
      <c r="AD351" s="345"/>
      <c r="AE351" s="348"/>
      <c r="AF351" s="713"/>
      <c r="AG351" s="347"/>
      <c r="AH351" s="345"/>
      <c r="AI351" s="345"/>
      <c r="AJ351" s="348"/>
    </row>
    <row r="352" spans="2:36" ht="20.100000000000001" customHeight="1" x14ac:dyDescent="0.25">
      <c r="B352" s="1575"/>
      <c r="C352" s="1577"/>
      <c r="D352" s="1575"/>
      <c r="E352" s="1573"/>
      <c r="F352" s="1519"/>
      <c r="G352" s="1604"/>
      <c r="H352" s="574"/>
      <c r="I352" s="575"/>
      <c r="J352" s="1552"/>
      <c r="K352" s="1555"/>
      <c r="L352" s="113"/>
      <c r="M352" s="378"/>
      <c r="N352" s="379"/>
      <c r="O352" s="379"/>
      <c r="P352" s="380"/>
      <c r="R352" s="378"/>
      <c r="S352" s="379"/>
      <c r="T352" s="379"/>
      <c r="U352" s="380"/>
      <c r="W352" s="378"/>
      <c r="X352" s="379"/>
      <c r="Y352" s="379"/>
      <c r="Z352" s="380"/>
      <c r="AB352" s="378"/>
      <c r="AC352" s="379"/>
      <c r="AD352" s="379"/>
      <c r="AE352" s="380"/>
      <c r="AF352" s="713"/>
      <c r="AG352" s="378"/>
      <c r="AH352" s="379"/>
      <c r="AI352" s="379"/>
      <c r="AJ352" s="380"/>
    </row>
    <row r="353" spans="2:36" ht="20.100000000000001" customHeight="1" thickBot="1" x14ac:dyDescent="0.3">
      <c r="B353" s="1575"/>
      <c r="C353" s="1577"/>
      <c r="D353" s="1575"/>
      <c r="E353" s="1573"/>
      <c r="F353" s="1519"/>
      <c r="G353" s="1605"/>
      <c r="H353" s="667"/>
      <c r="I353" s="668"/>
      <c r="J353" s="1553"/>
      <c r="K353" s="1556"/>
      <c r="L353" s="113"/>
      <c r="M353" s="355"/>
      <c r="N353" s="356"/>
      <c r="O353" s="356"/>
      <c r="P353" s="351"/>
      <c r="R353" s="355"/>
      <c r="S353" s="356"/>
      <c r="T353" s="356"/>
      <c r="U353" s="351"/>
      <c r="W353" s="355"/>
      <c r="X353" s="356"/>
      <c r="Y353" s="356"/>
      <c r="Z353" s="351"/>
      <c r="AB353" s="355"/>
      <c r="AC353" s="356"/>
      <c r="AD353" s="356"/>
      <c r="AE353" s="351"/>
      <c r="AF353" s="713"/>
      <c r="AG353" s="355"/>
      <c r="AH353" s="356"/>
      <c r="AI353" s="356"/>
      <c r="AJ353" s="351"/>
    </row>
    <row r="354" spans="2:36" ht="24.95" customHeight="1" thickBot="1" x14ac:dyDescent="0.3">
      <c r="B354" s="402" t="e">
        <f>#REF!</f>
        <v>#REF!</v>
      </c>
      <c r="C354" s="403" t="e">
        <f>#REF!</f>
        <v>#REF!</v>
      </c>
      <c r="D354" s="332"/>
      <c r="E354" s="332"/>
      <c r="F354" s="333"/>
      <c r="G354" s="393"/>
      <c r="H354" s="1563"/>
      <c r="I354" s="1564"/>
      <c r="J354" s="1564"/>
      <c r="K354" s="1565"/>
      <c r="L354" s="113"/>
      <c r="M354" s="643"/>
      <c r="N354" s="644"/>
      <c r="O354" s="644"/>
      <c r="P354" s="645"/>
      <c r="R354" s="643"/>
      <c r="S354" s="644"/>
      <c r="T354" s="644"/>
      <c r="U354" s="645"/>
      <c r="W354" s="643"/>
      <c r="X354" s="644"/>
      <c r="Y354" s="644"/>
      <c r="Z354" s="645"/>
      <c r="AB354" s="643"/>
      <c r="AC354" s="644"/>
      <c r="AD354" s="644"/>
      <c r="AE354" s="645"/>
      <c r="AF354" s="713"/>
      <c r="AG354" s="643"/>
      <c r="AH354" s="644"/>
      <c r="AI354" s="644"/>
      <c r="AJ354" s="645"/>
    </row>
    <row r="355" spans="2:36" ht="20.100000000000001" customHeight="1" x14ac:dyDescent="0.25">
      <c r="B355" s="1609">
        <v>701</v>
      </c>
      <c r="C355" s="1608" t="s">
        <v>161</v>
      </c>
      <c r="D355" s="1683" t="e">
        <f>#REF!</f>
        <v>#REF!</v>
      </c>
      <c r="E355" s="1677" t="e">
        <f>#REF!</f>
        <v>#REF!</v>
      </c>
      <c r="F355" s="1678" t="e">
        <f>#REF!</f>
        <v>#REF!</v>
      </c>
      <c r="G355" s="1604" t="e">
        <f t="shared" ref="G355:G389" si="103">ROUND(E355*F355,2)</f>
        <v>#REF!</v>
      </c>
      <c r="H355" s="1578"/>
      <c r="I355" s="1581"/>
      <c r="J355" s="1583" t="e">
        <f t="shared" ref="J355:J385" si="104">E355-H355+I355</f>
        <v>#REF!</v>
      </c>
      <c r="K355" s="1584" t="e">
        <f t="shared" ref="K355:K385" si="105">ROUND(F355*J355,2)</f>
        <v>#REF!</v>
      </c>
      <c r="L355" s="113"/>
      <c r="M355" s="352"/>
      <c r="N355" s="353"/>
      <c r="O355" s="353"/>
      <c r="P355" s="354"/>
      <c r="R355" s="352"/>
      <c r="S355" s="353"/>
      <c r="T355" s="353"/>
      <c r="U355" s="354"/>
      <c r="W355" s="352"/>
      <c r="X355" s="353"/>
      <c r="Y355" s="353"/>
      <c r="Z355" s="354"/>
      <c r="AB355" s="352"/>
      <c r="AC355" s="353"/>
      <c r="AD355" s="353"/>
      <c r="AE355" s="354"/>
      <c r="AF355" s="713"/>
      <c r="AG355" s="352"/>
      <c r="AH355" s="353"/>
      <c r="AI355" s="353"/>
      <c r="AJ355" s="354"/>
    </row>
    <row r="356" spans="2:36" ht="20.100000000000001" customHeight="1" x14ac:dyDescent="0.25">
      <c r="B356" s="1575"/>
      <c r="C356" s="1577"/>
      <c r="D356" s="1575"/>
      <c r="E356" s="1573"/>
      <c r="F356" s="1519"/>
      <c r="G356" s="1604"/>
      <c r="H356" s="1579"/>
      <c r="I356" s="1549"/>
      <c r="J356" s="1552"/>
      <c r="K356" s="1555"/>
      <c r="L356" s="113"/>
      <c r="M356" s="347"/>
      <c r="N356" s="345"/>
      <c r="O356" s="345"/>
      <c r="P356" s="348"/>
      <c r="R356" s="347"/>
      <c r="S356" s="345"/>
      <c r="T356" s="345"/>
      <c r="U356" s="348"/>
      <c r="W356" s="347"/>
      <c r="X356" s="345"/>
      <c r="Y356" s="345"/>
      <c r="Z356" s="348"/>
      <c r="AB356" s="347"/>
      <c r="AC356" s="345"/>
      <c r="AD356" s="345"/>
      <c r="AE356" s="348"/>
      <c r="AF356" s="713"/>
      <c r="AG356" s="347"/>
      <c r="AH356" s="345"/>
      <c r="AI356" s="345"/>
      <c r="AJ356" s="348"/>
    </row>
    <row r="357" spans="2:36" ht="20.100000000000001" customHeight="1" x14ac:dyDescent="0.25">
      <c r="B357" s="1575"/>
      <c r="C357" s="1577"/>
      <c r="D357" s="1575"/>
      <c r="E357" s="1573"/>
      <c r="F357" s="1519"/>
      <c r="G357" s="1605"/>
      <c r="H357" s="1580"/>
      <c r="I357" s="1582"/>
      <c r="J357" s="1566"/>
      <c r="K357" s="1585"/>
      <c r="L357" s="113"/>
      <c r="M357" s="347"/>
      <c r="N357" s="345"/>
      <c r="O357" s="345"/>
      <c r="P357" s="348"/>
      <c r="R357" s="347"/>
      <c r="S357" s="345"/>
      <c r="T357" s="345"/>
      <c r="U357" s="348"/>
      <c r="W357" s="347"/>
      <c r="X357" s="345"/>
      <c r="Y357" s="345"/>
      <c r="Z357" s="348"/>
      <c r="AB357" s="347"/>
      <c r="AC357" s="345"/>
      <c r="AD357" s="345"/>
      <c r="AE357" s="348"/>
      <c r="AF357" s="713"/>
      <c r="AG357" s="347"/>
      <c r="AH357" s="345"/>
      <c r="AI357" s="345"/>
      <c r="AJ357" s="348"/>
    </row>
    <row r="358" spans="2:36" ht="19.5" customHeight="1" x14ac:dyDescent="0.25">
      <c r="B358" s="1575">
        <f>B355+1</f>
        <v>702</v>
      </c>
      <c r="C358" s="1667" t="s">
        <v>162</v>
      </c>
      <c r="D358" s="1682" t="e">
        <f>#REF!</f>
        <v>#REF!</v>
      </c>
      <c r="E358" s="1573" t="e">
        <f>#REF!</f>
        <v>#REF!</v>
      </c>
      <c r="F358" s="1519" t="e">
        <f>#REF!</f>
        <v>#REF!</v>
      </c>
      <c r="G358" s="1603" t="e">
        <f t="shared" si="103"/>
        <v>#REF!</v>
      </c>
      <c r="H358" s="1670"/>
      <c r="I358" s="1548"/>
      <c r="J358" s="1551" t="e">
        <f t="shared" si="104"/>
        <v>#REF!</v>
      </c>
      <c r="K358" s="1554" t="e">
        <f t="shared" si="105"/>
        <v>#REF!</v>
      </c>
      <c r="L358" s="113"/>
      <c r="M358" s="347"/>
      <c r="N358" s="345"/>
      <c r="O358" s="345"/>
      <c r="P358" s="348"/>
      <c r="R358" s="347"/>
      <c r="S358" s="345"/>
      <c r="T358" s="345"/>
      <c r="U358" s="348"/>
      <c r="W358" s="347"/>
      <c r="X358" s="345"/>
      <c r="Y358" s="345"/>
      <c r="Z358" s="348"/>
      <c r="AB358" s="347"/>
      <c r="AC358" s="345"/>
      <c r="AD358" s="345"/>
      <c r="AE358" s="348"/>
      <c r="AF358" s="713"/>
      <c r="AG358" s="347"/>
      <c r="AH358" s="345"/>
      <c r="AI358" s="345"/>
      <c r="AJ358" s="348"/>
    </row>
    <row r="359" spans="2:36" ht="20.100000000000001" customHeight="1" x14ac:dyDescent="0.25">
      <c r="B359" s="1575"/>
      <c r="C359" s="1577"/>
      <c r="D359" s="1575"/>
      <c r="E359" s="1573"/>
      <c r="F359" s="1519"/>
      <c r="G359" s="1604"/>
      <c r="H359" s="1579"/>
      <c r="I359" s="1549"/>
      <c r="J359" s="1552"/>
      <c r="K359" s="1555"/>
      <c r="L359" s="113"/>
      <c r="M359" s="347"/>
      <c r="N359" s="345"/>
      <c r="O359" s="345"/>
      <c r="P359" s="348"/>
      <c r="R359" s="347"/>
      <c r="S359" s="345"/>
      <c r="T359" s="345"/>
      <c r="U359" s="348"/>
      <c r="W359" s="347"/>
      <c r="X359" s="345"/>
      <c r="Y359" s="345"/>
      <c r="Z359" s="348"/>
      <c r="AB359" s="347"/>
      <c r="AC359" s="345"/>
      <c r="AD359" s="345"/>
      <c r="AE359" s="348"/>
      <c r="AF359" s="713"/>
      <c r="AG359" s="347"/>
      <c r="AH359" s="345"/>
      <c r="AI359" s="345"/>
      <c r="AJ359" s="348"/>
    </row>
    <row r="360" spans="2:36" ht="20.100000000000001" customHeight="1" x14ac:dyDescent="0.25">
      <c r="B360" s="1575"/>
      <c r="C360" s="1577"/>
      <c r="D360" s="1575"/>
      <c r="E360" s="1573"/>
      <c r="F360" s="1519"/>
      <c r="G360" s="1605"/>
      <c r="H360" s="1580"/>
      <c r="I360" s="1582"/>
      <c r="J360" s="1566"/>
      <c r="K360" s="1585"/>
      <c r="L360" s="113"/>
      <c r="M360" s="347"/>
      <c r="N360" s="345"/>
      <c r="O360" s="345"/>
      <c r="P360" s="348"/>
      <c r="R360" s="347"/>
      <c r="S360" s="345"/>
      <c r="T360" s="345"/>
      <c r="U360" s="348"/>
      <c r="W360" s="347"/>
      <c r="X360" s="345"/>
      <c r="Y360" s="345"/>
      <c r="Z360" s="348"/>
      <c r="AB360" s="347"/>
      <c r="AC360" s="345"/>
      <c r="AD360" s="345"/>
      <c r="AE360" s="348"/>
      <c r="AF360" s="713"/>
      <c r="AG360" s="347"/>
      <c r="AH360" s="345"/>
      <c r="AI360" s="345"/>
      <c r="AJ360" s="348"/>
    </row>
    <row r="361" spans="2:36" ht="20.100000000000001" customHeight="1" x14ac:dyDescent="0.25">
      <c r="B361" s="1575">
        <f t="shared" ref="B361" si="106">B358+1</f>
        <v>703</v>
      </c>
      <c r="C361" s="1667" t="s">
        <v>163</v>
      </c>
      <c r="D361" s="1682" t="e">
        <f>#REF!</f>
        <v>#REF!</v>
      </c>
      <c r="E361" s="1573" t="e">
        <f>#REF!</f>
        <v>#REF!</v>
      </c>
      <c r="F361" s="1519" t="e">
        <f>#REF!</f>
        <v>#REF!</v>
      </c>
      <c r="G361" s="1603" t="e">
        <f t="shared" si="103"/>
        <v>#REF!</v>
      </c>
      <c r="H361" s="1670"/>
      <c r="I361" s="1548"/>
      <c r="J361" s="1551" t="e">
        <f t="shared" si="104"/>
        <v>#REF!</v>
      </c>
      <c r="K361" s="1554" t="e">
        <f t="shared" si="105"/>
        <v>#REF!</v>
      </c>
      <c r="L361" s="113"/>
      <c r="M361" s="347"/>
      <c r="N361" s="345"/>
      <c r="O361" s="345"/>
      <c r="P361" s="348"/>
      <c r="R361" s="347"/>
      <c r="S361" s="345"/>
      <c r="T361" s="345"/>
      <c r="U361" s="348"/>
      <c r="W361" s="347"/>
      <c r="X361" s="345"/>
      <c r="Y361" s="345"/>
      <c r="Z361" s="348"/>
      <c r="AB361" s="347"/>
      <c r="AC361" s="345"/>
      <c r="AD361" s="345"/>
      <c r="AE361" s="348"/>
      <c r="AF361" s="713"/>
      <c r="AG361" s="347"/>
      <c r="AH361" s="345"/>
      <c r="AI361" s="345"/>
      <c r="AJ361" s="348"/>
    </row>
    <row r="362" spans="2:36" ht="20.100000000000001" customHeight="1" x14ac:dyDescent="0.25">
      <c r="B362" s="1575"/>
      <c r="C362" s="1577"/>
      <c r="D362" s="1575"/>
      <c r="E362" s="1573"/>
      <c r="F362" s="1519"/>
      <c r="G362" s="1604"/>
      <c r="H362" s="1579"/>
      <c r="I362" s="1549"/>
      <c r="J362" s="1552"/>
      <c r="K362" s="1555"/>
      <c r="L362" s="113"/>
      <c r="M362" s="347"/>
      <c r="N362" s="345"/>
      <c r="O362" s="345"/>
      <c r="P362" s="348"/>
      <c r="R362" s="347"/>
      <c r="S362" s="345"/>
      <c r="T362" s="345"/>
      <c r="U362" s="348"/>
      <c r="W362" s="347"/>
      <c r="X362" s="345"/>
      <c r="Y362" s="345"/>
      <c r="Z362" s="348"/>
      <c r="AB362" s="347"/>
      <c r="AC362" s="345"/>
      <c r="AD362" s="345"/>
      <c r="AE362" s="348"/>
      <c r="AF362" s="713"/>
      <c r="AG362" s="347"/>
      <c r="AH362" s="345"/>
      <c r="AI362" s="345"/>
      <c r="AJ362" s="348"/>
    </row>
    <row r="363" spans="2:36" ht="20.100000000000001" customHeight="1" x14ac:dyDescent="0.25">
      <c r="B363" s="1575"/>
      <c r="C363" s="1577"/>
      <c r="D363" s="1575"/>
      <c r="E363" s="1573"/>
      <c r="F363" s="1519"/>
      <c r="G363" s="1605"/>
      <c r="H363" s="1580"/>
      <c r="I363" s="1582"/>
      <c r="J363" s="1566"/>
      <c r="K363" s="1585"/>
      <c r="L363" s="113"/>
      <c r="M363" s="347"/>
      <c r="N363" s="345"/>
      <c r="O363" s="345"/>
      <c r="P363" s="348"/>
      <c r="R363" s="347"/>
      <c r="S363" s="345"/>
      <c r="T363" s="345"/>
      <c r="U363" s="348"/>
      <c r="W363" s="347"/>
      <c r="X363" s="345"/>
      <c r="Y363" s="345"/>
      <c r="Z363" s="348"/>
      <c r="AB363" s="347"/>
      <c r="AC363" s="345"/>
      <c r="AD363" s="345"/>
      <c r="AE363" s="348"/>
      <c r="AF363" s="713"/>
      <c r="AG363" s="347"/>
      <c r="AH363" s="345"/>
      <c r="AI363" s="345"/>
      <c r="AJ363" s="348"/>
    </row>
    <row r="364" spans="2:36" ht="20.100000000000001" customHeight="1" x14ac:dyDescent="0.25">
      <c r="B364" s="1575">
        <f t="shared" ref="B364" si="107">B361+1</f>
        <v>704</v>
      </c>
      <c r="C364" s="1667" t="s">
        <v>164</v>
      </c>
      <c r="D364" s="1682" t="e">
        <f>#REF!</f>
        <v>#REF!</v>
      </c>
      <c r="E364" s="1573" t="e">
        <f>#REF!</f>
        <v>#REF!</v>
      </c>
      <c r="F364" s="1519" t="e">
        <f>#REF!</f>
        <v>#REF!</v>
      </c>
      <c r="G364" s="1603" t="e">
        <f t="shared" si="103"/>
        <v>#REF!</v>
      </c>
      <c r="H364" s="1670"/>
      <c r="I364" s="1548"/>
      <c r="J364" s="1551" t="e">
        <f t="shared" si="104"/>
        <v>#REF!</v>
      </c>
      <c r="K364" s="1554" t="e">
        <f t="shared" si="105"/>
        <v>#REF!</v>
      </c>
      <c r="L364" s="113"/>
      <c r="M364" s="347"/>
      <c r="N364" s="345"/>
      <c r="O364" s="345"/>
      <c r="P364" s="348"/>
      <c r="R364" s="347"/>
      <c r="S364" s="345"/>
      <c r="T364" s="345"/>
      <c r="U364" s="348"/>
      <c r="W364" s="347"/>
      <c r="X364" s="345"/>
      <c r="Y364" s="345"/>
      <c r="Z364" s="348"/>
      <c r="AB364" s="347"/>
      <c r="AC364" s="345"/>
      <c r="AD364" s="345"/>
      <c r="AE364" s="348"/>
      <c r="AF364" s="713"/>
      <c r="AG364" s="347"/>
      <c r="AH364" s="345"/>
      <c r="AI364" s="345"/>
      <c r="AJ364" s="348"/>
    </row>
    <row r="365" spans="2:36" ht="19.5" customHeight="1" x14ac:dyDescent="0.25">
      <c r="B365" s="1575"/>
      <c r="C365" s="1577"/>
      <c r="D365" s="1575"/>
      <c r="E365" s="1573"/>
      <c r="F365" s="1519"/>
      <c r="G365" s="1604"/>
      <c r="H365" s="1579"/>
      <c r="I365" s="1549"/>
      <c r="J365" s="1552"/>
      <c r="K365" s="1555"/>
      <c r="L365" s="113"/>
      <c r="M365" s="347"/>
      <c r="N365" s="345"/>
      <c r="O365" s="345"/>
      <c r="P365" s="348"/>
      <c r="R365" s="347"/>
      <c r="S365" s="345"/>
      <c r="T365" s="345"/>
      <c r="U365" s="348"/>
      <c r="W365" s="347"/>
      <c r="X365" s="345"/>
      <c r="Y365" s="345"/>
      <c r="Z365" s="348"/>
      <c r="AB365" s="347"/>
      <c r="AC365" s="345"/>
      <c r="AD365" s="345"/>
      <c r="AE365" s="348"/>
      <c r="AF365" s="713"/>
      <c r="AG365" s="347"/>
      <c r="AH365" s="345"/>
      <c r="AI365" s="345"/>
      <c r="AJ365" s="348"/>
    </row>
    <row r="366" spans="2:36" ht="20.100000000000001" customHeight="1" x14ac:dyDescent="0.25">
      <c r="B366" s="1575"/>
      <c r="C366" s="1577"/>
      <c r="D366" s="1575"/>
      <c r="E366" s="1573"/>
      <c r="F366" s="1519"/>
      <c r="G366" s="1605"/>
      <c r="H366" s="1580"/>
      <c r="I366" s="1582"/>
      <c r="J366" s="1566"/>
      <c r="K366" s="1585"/>
      <c r="L366" s="113"/>
      <c r="M366" s="347"/>
      <c r="N366" s="345"/>
      <c r="O366" s="345"/>
      <c r="P366" s="348"/>
      <c r="R366" s="347"/>
      <c r="S366" s="345"/>
      <c r="T366" s="345"/>
      <c r="U366" s="348"/>
      <c r="W366" s="347"/>
      <c r="X366" s="345"/>
      <c r="Y366" s="345"/>
      <c r="Z366" s="348"/>
      <c r="AB366" s="347"/>
      <c r="AC366" s="345"/>
      <c r="AD366" s="345"/>
      <c r="AE366" s="348"/>
      <c r="AF366" s="713"/>
      <c r="AG366" s="347"/>
      <c r="AH366" s="345"/>
      <c r="AI366" s="345"/>
      <c r="AJ366" s="348"/>
    </row>
    <row r="367" spans="2:36" ht="24.95" customHeight="1" x14ac:dyDescent="0.25">
      <c r="B367" s="1575">
        <f t="shared" ref="B367" si="108">B364+1</f>
        <v>705</v>
      </c>
      <c r="C367" s="1667" t="s">
        <v>165</v>
      </c>
      <c r="D367" s="1682" t="e">
        <f>#REF!</f>
        <v>#REF!</v>
      </c>
      <c r="E367" s="1573" t="e">
        <f>#REF!</f>
        <v>#REF!</v>
      </c>
      <c r="F367" s="1519" t="e">
        <f>#REF!</f>
        <v>#REF!</v>
      </c>
      <c r="G367" s="1603" t="e">
        <f t="shared" si="103"/>
        <v>#REF!</v>
      </c>
      <c r="H367" s="1670"/>
      <c r="I367" s="1548"/>
      <c r="J367" s="1551" t="e">
        <f t="shared" si="104"/>
        <v>#REF!</v>
      </c>
      <c r="K367" s="1554" t="e">
        <f t="shared" si="105"/>
        <v>#REF!</v>
      </c>
      <c r="L367" s="113"/>
      <c r="M367" s="347"/>
      <c r="N367" s="345"/>
      <c r="O367" s="345"/>
      <c r="P367" s="348"/>
      <c r="R367" s="347"/>
      <c r="S367" s="345"/>
      <c r="T367" s="345"/>
      <c r="U367" s="348"/>
      <c r="W367" s="347"/>
      <c r="X367" s="345"/>
      <c r="Y367" s="345"/>
      <c r="Z367" s="348"/>
      <c r="AB367" s="347"/>
      <c r="AC367" s="345"/>
      <c r="AD367" s="345"/>
      <c r="AE367" s="348"/>
      <c r="AF367" s="713"/>
      <c r="AG367" s="347"/>
      <c r="AH367" s="345"/>
      <c r="AI367" s="345"/>
      <c r="AJ367" s="348"/>
    </row>
    <row r="368" spans="2:36" ht="24.95" customHeight="1" x14ac:dyDescent="0.25">
      <c r="B368" s="1575"/>
      <c r="C368" s="1577"/>
      <c r="D368" s="1575"/>
      <c r="E368" s="1573"/>
      <c r="F368" s="1519"/>
      <c r="G368" s="1604"/>
      <c r="H368" s="1579"/>
      <c r="I368" s="1549"/>
      <c r="J368" s="1552"/>
      <c r="K368" s="1555"/>
      <c r="L368" s="113"/>
      <c r="M368" s="347"/>
      <c r="N368" s="345"/>
      <c r="O368" s="345"/>
      <c r="P368" s="348"/>
      <c r="R368" s="347"/>
      <c r="S368" s="345"/>
      <c r="T368" s="345"/>
      <c r="U368" s="348"/>
      <c r="W368" s="347"/>
      <c r="X368" s="345"/>
      <c r="Y368" s="345"/>
      <c r="Z368" s="348"/>
      <c r="AB368" s="347"/>
      <c r="AC368" s="345"/>
      <c r="AD368" s="345"/>
      <c r="AE368" s="348"/>
      <c r="AF368" s="713"/>
      <c r="AG368" s="347"/>
      <c r="AH368" s="345"/>
      <c r="AI368" s="345"/>
      <c r="AJ368" s="348"/>
    </row>
    <row r="369" spans="2:36" ht="24.95" customHeight="1" x14ac:dyDescent="0.25">
      <c r="B369" s="1575"/>
      <c r="C369" s="1577"/>
      <c r="D369" s="1575"/>
      <c r="E369" s="1573"/>
      <c r="F369" s="1519"/>
      <c r="G369" s="1605"/>
      <c r="H369" s="1580"/>
      <c r="I369" s="1582"/>
      <c r="J369" s="1566"/>
      <c r="K369" s="1585"/>
      <c r="L369" s="113"/>
      <c r="M369" s="347"/>
      <c r="N369" s="345"/>
      <c r="O369" s="345"/>
      <c r="P369" s="348"/>
      <c r="R369" s="347"/>
      <c r="S369" s="345"/>
      <c r="T369" s="345"/>
      <c r="U369" s="348"/>
      <c r="W369" s="347"/>
      <c r="X369" s="345"/>
      <c r="Y369" s="345"/>
      <c r="Z369" s="348"/>
      <c r="AB369" s="347"/>
      <c r="AC369" s="345"/>
      <c r="AD369" s="345"/>
      <c r="AE369" s="348"/>
      <c r="AF369" s="713"/>
      <c r="AG369" s="347"/>
      <c r="AH369" s="345"/>
      <c r="AI369" s="345"/>
      <c r="AJ369" s="348"/>
    </row>
    <row r="370" spans="2:36" ht="20.100000000000001" customHeight="1" x14ac:dyDescent="0.25">
      <c r="B370" s="1575">
        <f t="shared" ref="B370" si="109">B367+1</f>
        <v>706</v>
      </c>
      <c r="C370" s="1667" t="s">
        <v>166</v>
      </c>
      <c r="D370" s="1682" t="e">
        <f>#REF!</f>
        <v>#REF!</v>
      </c>
      <c r="E370" s="1573" t="e">
        <f>#REF!</f>
        <v>#REF!</v>
      </c>
      <c r="F370" s="1519" t="e">
        <f>#REF!</f>
        <v>#REF!</v>
      </c>
      <c r="G370" s="1603" t="e">
        <f t="shared" si="103"/>
        <v>#REF!</v>
      </c>
      <c r="H370" s="1670"/>
      <c r="I370" s="1548"/>
      <c r="J370" s="1551" t="e">
        <f t="shared" si="104"/>
        <v>#REF!</v>
      </c>
      <c r="K370" s="1554" t="e">
        <f t="shared" si="105"/>
        <v>#REF!</v>
      </c>
      <c r="L370" s="113"/>
      <c r="M370" s="347"/>
      <c r="N370" s="345"/>
      <c r="O370" s="345"/>
      <c r="P370" s="348"/>
      <c r="R370" s="347"/>
      <c r="S370" s="345"/>
      <c r="T370" s="345"/>
      <c r="U370" s="348"/>
      <c r="W370" s="347"/>
      <c r="X370" s="345"/>
      <c r="Y370" s="345"/>
      <c r="Z370" s="348"/>
      <c r="AB370" s="347"/>
      <c r="AC370" s="345"/>
      <c r="AD370" s="345"/>
      <c r="AE370" s="348"/>
      <c r="AF370" s="713"/>
      <c r="AG370" s="347"/>
      <c r="AH370" s="345"/>
      <c r="AI370" s="345"/>
      <c r="AJ370" s="348"/>
    </row>
    <row r="371" spans="2:36" ht="20.100000000000001" customHeight="1" x14ac:dyDescent="0.25">
      <c r="B371" s="1575"/>
      <c r="C371" s="1577"/>
      <c r="D371" s="1575"/>
      <c r="E371" s="1573"/>
      <c r="F371" s="1519"/>
      <c r="G371" s="1604"/>
      <c r="H371" s="1579"/>
      <c r="I371" s="1549"/>
      <c r="J371" s="1552"/>
      <c r="K371" s="1555"/>
      <c r="L371" s="113"/>
      <c r="M371" s="347"/>
      <c r="N371" s="345"/>
      <c r="O371" s="345"/>
      <c r="P371" s="348"/>
      <c r="R371" s="347"/>
      <c r="S371" s="345"/>
      <c r="T371" s="345"/>
      <c r="U371" s="348"/>
      <c r="W371" s="347"/>
      <c r="X371" s="345"/>
      <c r="Y371" s="345"/>
      <c r="Z371" s="348"/>
      <c r="AB371" s="347"/>
      <c r="AC371" s="345"/>
      <c r="AD371" s="345"/>
      <c r="AE371" s="348"/>
      <c r="AF371" s="713"/>
      <c r="AG371" s="347"/>
      <c r="AH371" s="345"/>
      <c r="AI371" s="345"/>
      <c r="AJ371" s="348"/>
    </row>
    <row r="372" spans="2:36" ht="20.100000000000001" customHeight="1" x14ac:dyDescent="0.25">
      <c r="B372" s="1575"/>
      <c r="C372" s="1577"/>
      <c r="D372" s="1575"/>
      <c r="E372" s="1573"/>
      <c r="F372" s="1519"/>
      <c r="G372" s="1605"/>
      <c r="H372" s="1580"/>
      <c r="I372" s="1582"/>
      <c r="J372" s="1566"/>
      <c r="K372" s="1585"/>
      <c r="L372" s="113"/>
      <c r="M372" s="347"/>
      <c r="N372" s="345"/>
      <c r="O372" s="345"/>
      <c r="P372" s="348"/>
      <c r="R372" s="347"/>
      <c r="S372" s="345"/>
      <c r="T372" s="345"/>
      <c r="U372" s="348"/>
      <c r="W372" s="347"/>
      <c r="X372" s="345"/>
      <c r="Y372" s="345"/>
      <c r="Z372" s="348"/>
      <c r="AB372" s="347"/>
      <c r="AC372" s="345"/>
      <c r="AD372" s="345"/>
      <c r="AE372" s="348"/>
      <c r="AF372" s="713"/>
      <c r="AG372" s="347"/>
      <c r="AH372" s="345"/>
      <c r="AI372" s="345"/>
      <c r="AJ372" s="348"/>
    </row>
    <row r="373" spans="2:36" ht="20.100000000000001" customHeight="1" x14ac:dyDescent="0.25">
      <c r="B373" s="1575">
        <f t="shared" ref="B373" si="110">B370+1</f>
        <v>707</v>
      </c>
      <c r="C373" s="1667" t="s">
        <v>167</v>
      </c>
      <c r="D373" s="1682" t="e">
        <f>#REF!</f>
        <v>#REF!</v>
      </c>
      <c r="E373" s="1573" t="e">
        <f>#REF!</f>
        <v>#REF!</v>
      </c>
      <c r="F373" s="1519" t="e">
        <f>#REF!</f>
        <v>#REF!</v>
      </c>
      <c r="G373" s="1603" t="e">
        <f t="shared" si="103"/>
        <v>#REF!</v>
      </c>
      <c r="H373" s="1670"/>
      <c r="I373" s="1548"/>
      <c r="J373" s="1551" t="e">
        <f t="shared" si="104"/>
        <v>#REF!</v>
      </c>
      <c r="K373" s="1554" t="e">
        <f t="shared" si="105"/>
        <v>#REF!</v>
      </c>
      <c r="L373" s="113"/>
      <c r="M373" s="347"/>
      <c r="N373" s="345"/>
      <c r="O373" s="345"/>
      <c r="P373" s="348"/>
      <c r="R373" s="347"/>
      <c r="S373" s="345"/>
      <c r="T373" s="345"/>
      <c r="U373" s="348"/>
      <c r="W373" s="347"/>
      <c r="X373" s="345"/>
      <c r="Y373" s="345"/>
      <c r="Z373" s="348"/>
      <c r="AB373" s="347"/>
      <c r="AC373" s="345"/>
      <c r="AD373" s="345"/>
      <c r="AE373" s="348"/>
      <c r="AF373" s="713"/>
      <c r="AG373" s="347"/>
      <c r="AH373" s="345"/>
      <c r="AI373" s="345"/>
      <c r="AJ373" s="348"/>
    </row>
    <row r="374" spans="2:36" ht="20.100000000000001" customHeight="1" x14ac:dyDescent="0.25">
      <c r="B374" s="1575"/>
      <c r="C374" s="1577"/>
      <c r="D374" s="1575"/>
      <c r="E374" s="1573"/>
      <c r="F374" s="1519"/>
      <c r="G374" s="1604"/>
      <c r="H374" s="1579"/>
      <c r="I374" s="1549"/>
      <c r="J374" s="1552"/>
      <c r="K374" s="1555"/>
      <c r="L374" s="113"/>
      <c r="M374" s="347"/>
      <c r="N374" s="345"/>
      <c r="O374" s="345"/>
      <c r="P374" s="348"/>
      <c r="R374" s="347"/>
      <c r="S374" s="345"/>
      <c r="T374" s="345"/>
      <c r="U374" s="348"/>
      <c r="W374" s="347"/>
      <c r="X374" s="345"/>
      <c r="Y374" s="345"/>
      <c r="Z374" s="348"/>
      <c r="AB374" s="347"/>
      <c r="AC374" s="345"/>
      <c r="AD374" s="345"/>
      <c r="AE374" s="348"/>
      <c r="AF374" s="713"/>
      <c r="AG374" s="347"/>
      <c r="AH374" s="345"/>
      <c r="AI374" s="345"/>
      <c r="AJ374" s="348"/>
    </row>
    <row r="375" spans="2:36" ht="20.100000000000001" customHeight="1" x14ac:dyDescent="0.25">
      <c r="B375" s="1575"/>
      <c r="C375" s="1577"/>
      <c r="D375" s="1575"/>
      <c r="E375" s="1573"/>
      <c r="F375" s="1519"/>
      <c r="G375" s="1605"/>
      <c r="H375" s="1580"/>
      <c r="I375" s="1582"/>
      <c r="J375" s="1566"/>
      <c r="K375" s="1585"/>
      <c r="L375" s="113"/>
      <c r="M375" s="347"/>
      <c r="N375" s="345"/>
      <c r="O375" s="345"/>
      <c r="P375" s="348"/>
      <c r="R375" s="347"/>
      <c r="S375" s="345"/>
      <c r="T375" s="345"/>
      <c r="U375" s="348"/>
      <c r="W375" s="347"/>
      <c r="X375" s="345"/>
      <c r="Y375" s="345"/>
      <c r="Z375" s="348"/>
      <c r="AB375" s="347"/>
      <c r="AC375" s="345"/>
      <c r="AD375" s="345"/>
      <c r="AE375" s="348"/>
      <c r="AF375" s="713"/>
      <c r="AG375" s="347"/>
      <c r="AH375" s="345"/>
      <c r="AI375" s="345"/>
      <c r="AJ375" s="348"/>
    </row>
    <row r="376" spans="2:36" ht="20.100000000000001" customHeight="1" x14ac:dyDescent="0.25">
      <c r="B376" s="1575">
        <f t="shared" ref="B376" si="111">B373+1</f>
        <v>708</v>
      </c>
      <c r="C376" s="1667" t="s">
        <v>168</v>
      </c>
      <c r="D376" s="1682" t="e">
        <f>#REF!</f>
        <v>#REF!</v>
      </c>
      <c r="E376" s="1573" t="e">
        <f>#REF!</f>
        <v>#REF!</v>
      </c>
      <c r="F376" s="1519" t="e">
        <f>#REF!</f>
        <v>#REF!</v>
      </c>
      <c r="G376" s="1603" t="e">
        <f t="shared" si="103"/>
        <v>#REF!</v>
      </c>
      <c r="H376" s="1670"/>
      <c r="I376" s="1548"/>
      <c r="J376" s="1551" t="e">
        <f t="shared" si="104"/>
        <v>#REF!</v>
      </c>
      <c r="K376" s="1554" t="e">
        <f t="shared" si="105"/>
        <v>#REF!</v>
      </c>
      <c r="L376" s="113"/>
      <c r="M376" s="347"/>
      <c r="N376" s="345"/>
      <c r="O376" s="345"/>
      <c r="P376" s="348"/>
      <c r="R376" s="347"/>
      <c r="S376" s="345"/>
      <c r="T376" s="345"/>
      <c r="U376" s="348"/>
      <c r="W376" s="347"/>
      <c r="X376" s="345"/>
      <c r="Y376" s="345"/>
      <c r="Z376" s="348"/>
      <c r="AB376" s="347"/>
      <c r="AC376" s="345"/>
      <c r="AD376" s="345"/>
      <c r="AE376" s="348"/>
      <c r="AF376" s="713"/>
      <c r="AG376" s="347"/>
      <c r="AH376" s="345"/>
      <c r="AI376" s="345"/>
      <c r="AJ376" s="348"/>
    </row>
    <row r="377" spans="2:36" ht="20.100000000000001" customHeight="1" x14ac:dyDescent="0.25">
      <c r="B377" s="1575"/>
      <c r="C377" s="1577"/>
      <c r="D377" s="1575"/>
      <c r="E377" s="1573"/>
      <c r="F377" s="1519"/>
      <c r="G377" s="1604"/>
      <c r="H377" s="1579"/>
      <c r="I377" s="1549"/>
      <c r="J377" s="1552"/>
      <c r="K377" s="1555"/>
      <c r="L377" s="113"/>
      <c r="M377" s="347"/>
      <c r="N377" s="345"/>
      <c r="O377" s="345"/>
      <c r="P377" s="348"/>
      <c r="R377" s="347"/>
      <c r="S377" s="345"/>
      <c r="T377" s="345"/>
      <c r="U377" s="348"/>
      <c r="W377" s="347"/>
      <c r="X377" s="345"/>
      <c r="Y377" s="345"/>
      <c r="Z377" s="348"/>
      <c r="AB377" s="347"/>
      <c r="AC377" s="345"/>
      <c r="AD377" s="345"/>
      <c r="AE377" s="348"/>
      <c r="AF377" s="713"/>
      <c r="AG377" s="347"/>
      <c r="AH377" s="345"/>
      <c r="AI377" s="345"/>
      <c r="AJ377" s="348"/>
    </row>
    <row r="378" spans="2:36" ht="20.100000000000001" customHeight="1" x14ac:dyDescent="0.25">
      <c r="B378" s="1575"/>
      <c r="C378" s="1577"/>
      <c r="D378" s="1575"/>
      <c r="E378" s="1573"/>
      <c r="F378" s="1519"/>
      <c r="G378" s="1605"/>
      <c r="H378" s="1580"/>
      <c r="I378" s="1582"/>
      <c r="J378" s="1566"/>
      <c r="K378" s="1585"/>
      <c r="L378" s="113"/>
      <c r="M378" s="347"/>
      <c r="N378" s="345"/>
      <c r="O378" s="345"/>
      <c r="P378" s="348"/>
      <c r="R378" s="347"/>
      <c r="S378" s="345"/>
      <c r="T378" s="345"/>
      <c r="U378" s="348"/>
      <c r="W378" s="347"/>
      <c r="X378" s="345"/>
      <c r="Y378" s="345"/>
      <c r="Z378" s="348"/>
      <c r="AB378" s="347"/>
      <c r="AC378" s="345"/>
      <c r="AD378" s="345"/>
      <c r="AE378" s="348"/>
      <c r="AF378" s="713"/>
      <c r="AG378" s="347"/>
      <c r="AH378" s="345"/>
      <c r="AI378" s="345"/>
      <c r="AJ378" s="348"/>
    </row>
    <row r="379" spans="2:36" ht="20.100000000000001" customHeight="1" x14ac:dyDescent="0.25">
      <c r="B379" s="1575">
        <f t="shared" ref="B379" si="112">B376+1</f>
        <v>709</v>
      </c>
      <c r="C379" s="1667" t="s">
        <v>169</v>
      </c>
      <c r="D379" s="1682" t="e">
        <f>#REF!</f>
        <v>#REF!</v>
      </c>
      <c r="E379" s="1573" t="e">
        <f>#REF!</f>
        <v>#REF!</v>
      </c>
      <c r="F379" s="1519" t="e">
        <f>#REF!</f>
        <v>#REF!</v>
      </c>
      <c r="G379" s="1603" t="e">
        <f t="shared" si="103"/>
        <v>#REF!</v>
      </c>
      <c r="H379" s="1670"/>
      <c r="I379" s="1548"/>
      <c r="J379" s="1551" t="e">
        <f t="shared" si="104"/>
        <v>#REF!</v>
      </c>
      <c r="K379" s="1554" t="e">
        <f t="shared" si="105"/>
        <v>#REF!</v>
      </c>
      <c r="L379" s="113"/>
      <c r="M379" s="347"/>
      <c r="N379" s="345"/>
      <c r="O379" s="345"/>
      <c r="P379" s="348"/>
      <c r="R379" s="347"/>
      <c r="S379" s="345"/>
      <c r="T379" s="345"/>
      <c r="U379" s="348"/>
      <c r="W379" s="347"/>
      <c r="X379" s="345"/>
      <c r="Y379" s="345"/>
      <c r="Z379" s="348"/>
      <c r="AB379" s="347"/>
      <c r="AC379" s="345"/>
      <c r="AD379" s="345"/>
      <c r="AE379" s="348"/>
      <c r="AF379" s="713"/>
      <c r="AG379" s="347"/>
      <c r="AH379" s="345"/>
      <c r="AI379" s="345"/>
      <c r="AJ379" s="348"/>
    </row>
    <row r="380" spans="2:36" ht="20.100000000000001" customHeight="1" x14ac:dyDescent="0.25">
      <c r="B380" s="1575"/>
      <c r="C380" s="1577"/>
      <c r="D380" s="1575"/>
      <c r="E380" s="1573"/>
      <c r="F380" s="1519"/>
      <c r="G380" s="1604"/>
      <c r="H380" s="1579"/>
      <c r="I380" s="1549"/>
      <c r="J380" s="1552"/>
      <c r="K380" s="1555"/>
      <c r="L380" s="113"/>
      <c r="M380" s="347"/>
      <c r="N380" s="345"/>
      <c r="O380" s="345"/>
      <c r="P380" s="348"/>
      <c r="R380" s="347"/>
      <c r="S380" s="345"/>
      <c r="T380" s="345"/>
      <c r="U380" s="348"/>
      <c r="W380" s="347"/>
      <c r="X380" s="345"/>
      <c r="Y380" s="345"/>
      <c r="Z380" s="348"/>
      <c r="AB380" s="347"/>
      <c r="AC380" s="345"/>
      <c r="AD380" s="345"/>
      <c r="AE380" s="348"/>
      <c r="AF380" s="713"/>
      <c r="AG380" s="347"/>
      <c r="AH380" s="345"/>
      <c r="AI380" s="345"/>
      <c r="AJ380" s="348"/>
    </row>
    <row r="381" spans="2:36" ht="20.100000000000001" customHeight="1" x14ac:dyDescent="0.25">
      <c r="B381" s="1575"/>
      <c r="C381" s="1577"/>
      <c r="D381" s="1575"/>
      <c r="E381" s="1573"/>
      <c r="F381" s="1519"/>
      <c r="G381" s="1605"/>
      <c r="H381" s="1580"/>
      <c r="I381" s="1582"/>
      <c r="J381" s="1566"/>
      <c r="K381" s="1585"/>
      <c r="L381" s="113"/>
      <c r="M381" s="347"/>
      <c r="N381" s="345"/>
      <c r="O381" s="345"/>
      <c r="P381" s="348"/>
      <c r="R381" s="347"/>
      <c r="S381" s="345"/>
      <c r="T381" s="345"/>
      <c r="U381" s="348"/>
      <c r="W381" s="347"/>
      <c r="X381" s="345"/>
      <c r="Y381" s="345"/>
      <c r="Z381" s="348"/>
      <c r="AB381" s="347"/>
      <c r="AC381" s="345"/>
      <c r="AD381" s="345"/>
      <c r="AE381" s="348"/>
      <c r="AF381" s="713"/>
      <c r="AG381" s="347"/>
      <c r="AH381" s="345"/>
      <c r="AI381" s="345"/>
      <c r="AJ381" s="348"/>
    </row>
    <row r="382" spans="2:36" ht="20.100000000000001" customHeight="1" x14ac:dyDescent="0.25">
      <c r="B382" s="1575">
        <f t="shared" ref="B382" si="113">B379+1</f>
        <v>710</v>
      </c>
      <c r="C382" s="1667" t="s">
        <v>170</v>
      </c>
      <c r="D382" s="1682" t="e">
        <f>#REF!</f>
        <v>#REF!</v>
      </c>
      <c r="E382" s="1573" t="e">
        <f>#REF!</f>
        <v>#REF!</v>
      </c>
      <c r="F382" s="1519" t="e">
        <f>#REF!</f>
        <v>#REF!</v>
      </c>
      <c r="G382" s="1603" t="e">
        <f t="shared" si="103"/>
        <v>#REF!</v>
      </c>
      <c r="H382" s="1670"/>
      <c r="I382" s="1548"/>
      <c r="J382" s="1551" t="e">
        <f t="shared" si="104"/>
        <v>#REF!</v>
      </c>
      <c r="K382" s="1554" t="e">
        <f t="shared" si="105"/>
        <v>#REF!</v>
      </c>
      <c r="L382" s="113"/>
      <c r="M382" s="347"/>
      <c r="N382" s="345"/>
      <c r="O382" s="345"/>
      <c r="P382" s="348"/>
      <c r="R382" s="347"/>
      <c r="S382" s="345"/>
      <c r="T382" s="345"/>
      <c r="U382" s="348"/>
      <c r="W382" s="347"/>
      <c r="X382" s="345"/>
      <c r="Y382" s="345"/>
      <c r="Z382" s="348"/>
      <c r="AB382" s="347"/>
      <c r="AC382" s="345"/>
      <c r="AD382" s="345"/>
      <c r="AE382" s="348"/>
      <c r="AF382" s="713"/>
      <c r="AG382" s="347"/>
      <c r="AH382" s="345"/>
      <c r="AI382" s="345"/>
      <c r="AJ382" s="348"/>
    </row>
    <row r="383" spans="2:36" ht="20.100000000000001" customHeight="1" x14ac:dyDescent="0.25">
      <c r="B383" s="1575"/>
      <c r="C383" s="1577"/>
      <c r="D383" s="1575"/>
      <c r="E383" s="1573"/>
      <c r="F383" s="1519"/>
      <c r="G383" s="1604"/>
      <c r="H383" s="1579"/>
      <c r="I383" s="1549"/>
      <c r="J383" s="1552"/>
      <c r="K383" s="1555"/>
      <c r="L383" s="113"/>
      <c r="M383" s="347"/>
      <c r="N383" s="345"/>
      <c r="O383" s="345"/>
      <c r="P383" s="348"/>
      <c r="R383" s="347"/>
      <c r="S383" s="345"/>
      <c r="T383" s="345"/>
      <c r="U383" s="348"/>
      <c r="W383" s="347"/>
      <c r="X383" s="345"/>
      <c r="Y383" s="345"/>
      <c r="Z383" s="348"/>
      <c r="AB383" s="347"/>
      <c r="AC383" s="345"/>
      <c r="AD383" s="345"/>
      <c r="AE383" s="348"/>
      <c r="AF383" s="713"/>
      <c r="AG383" s="347"/>
      <c r="AH383" s="345"/>
      <c r="AI383" s="345"/>
      <c r="AJ383" s="348"/>
    </row>
    <row r="384" spans="2:36" ht="20.100000000000001" customHeight="1" x14ac:dyDescent="0.25">
      <c r="B384" s="1575"/>
      <c r="C384" s="1577"/>
      <c r="D384" s="1575"/>
      <c r="E384" s="1573"/>
      <c r="F384" s="1519"/>
      <c r="G384" s="1605"/>
      <c r="H384" s="1580"/>
      <c r="I384" s="1582"/>
      <c r="J384" s="1566"/>
      <c r="K384" s="1585"/>
      <c r="L384" s="113"/>
      <c r="M384" s="347"/>
      <c r="N384" s="345"/>
      <c r="O384" s="345"/>
      <c r="P384" s="348"/>
      <c r="R384" s="347"/>
      <c r="S384" s="345"/>
      <c r="T384" s="345"/>
      <c r="U384" s="348"/>
      <c r="W384" s="347"/>
      <c r="X384" s="345"/>
      <c r="Y384" s="345"/>
      <c r="Z384" s="348"/>
      <c r="AB384" s="347"/>
      <c r="AC384" s="345"/>
      <c r="AD384" s="345"/>
      <c r="AE384" s="348"/>
      <c r="AF384" s="713"/>
      <c r="AG384" s="347"/>
      <c r="AH384" s="345"/>
      <c r="AI384" s="345"/>
      <c r="AJ384" s="348"/>
    </row>
    <row r="385" spans="2:36" ht="20.100000000000001" customHeight="1" x14ac:dyDescent="0.25">
      <c r="B385" s="1575">
        <f t="shared" ref="B385" si="114">B382+1</f>
        <v>711</v>
      </c>
      <c r="C385" s="1667" t="s">
        <v>171</v>
      </c>
      <c r="D385" s="1682" t="e">
        <f>#REF!</f>
        <v>#REF!</v>
      </c>
      <c r="E385" s="1573" t="e">
        <f>#REF!</f>
        <v>#REF!</v>
      </c>
      <c r="F385" s="1519" t="e">
        <f>#REF!</f>
        <v>#REF!</v>
      </c>
      <c r="G385" s="1603" t="e">
        <f t="shared" si="103"/>
        <v>#REF!</v>
      </c>
      <c r="H385" s="1670"/>
      <c r="I385" s="1548"/>
      <c r="J385" s="1551" t="e">
        <f t="shared" si="104"/>
        <v>#REF!</v>
      </c>
      <c r="K385" s="1554" t="e">
        <f t="shared" si="105"/>
        <v>#REF!</v>
      </c>
      <c r="L385" s="113"/>
      <c r="M385" s="347"/>
      <c r="N385" s="345"/>
      <c r="O385" s="345"/>
      <c r="P385" s="348"/>
      <c r="R385" s="347"/>
      <c r="S385" s="345"/>
      <c r="T385" s="345"/>
      <c r="U385" s="348"/>
      <c r="W385" s="347"/>
      <c r="X385" s="345"/>
      <c r="Y385" s="345"/>
      <c r="Z385" s="348"/>
      <c r="AB385" s="347"/>
      <c r="AC385" s="345"/>
      <c r="AD385" s="345"/>
      <c r="AE385" s="348"/>
      <c r="AF385" s="713"/>
      <c r="AG385" s="347"/>
      <c r="AH385" s="345"/>
      <c r="AI385" s="345"/>
      <c r="AJ385" s="348"/>
    </row>
    <row r="386" spans="2:36" ht="20.100000000000001" customHeight="1" x14ac:dyDescent="0.25">
      <c r="B386" s="1575"/>
      <c r="C386" s="1577"/>
      <c r="D386" s="1575"/>
      <c r="E386" s="1573"/>
      <c r="F386" s="1519"/>
      <c r="G386" s="1604"/>
      <c r="H386" s="1579"/>
      <c r="I386" s="1549"/>
      <c r="J386" s="1552"/>
      <c r="K386" s="1555"/>
      <c r="L386" s="113"/>
      <c r="M386" s="347"/>
      <c r="N386" s="345"/>
      <c r="O386" s="345"/>
      <c r="P386" s="348"/>
      <c r="R386" s="347"/>
      <c r="S386" s="345"/>
      <c r="T386" s="345"/>
      <c r="U386" s="348"/>
      <c r="W386" s="347"/>
      <c r="X386" s="345"/>
      <c r="Y386" s="345"/>
      <c r="Z386" s="348"/>
      <c r="AB386" s="347"/>
      <c r="AC386" s="345"/>
      <c r="AD386" s="345"/>
      <c r="AE386" s="348"/>
      <c r="AF386" s="713"/>
      <c r="AG386" s="347"/>
      <c r="AH386" s="345"/>
      <c r="AI386" s="345"/>
      <c r="AJ386" s="348"/>
    </row>
    <row r="387" spans="2:36" ht="20.100000000000001" customHeight="1" thickBot="1" x14ac:dyDescent="0.3">
      <c r="B387" s="1575"/>
      <c r="C387" s="1577"/>
      <c r="D387" s="1575"/>
      <c r="E387" s="1573"/>
      <c r="F387" s="1519"/>
      <c r="G387" s="1605"/>
      <c r="H387" s="1580"/>
      <c r="I387" s="1582"/>
      <c r="J387" s="1566"/>
      <c r="K387" s="1585"/>
      <c r="L387" s="113"/>
      <c r="M387" s="405"/>
      <c r="N387" s="407"/>
      <c r="O387" s="407"/>
      <c r="P387" s="408"/>
      <c r="R387" s="405"/>
      <c r="S387" s="407"/>
      <c r="T387" s="407"/>
      <c r="U387" s="408"/>
      <c r="W387" s="405"/>
      <c r="X387" s="407"/>
      <c r="Y387" s="407"/>
      <c r="Z387" s="408"/>
      <c r="AB387" s="405"/>
      <c r="AC387" s="407"/>
      <c r="AD387" s="407"/>
      <c r="AE387" s="408"/>
      <c r="AF387" s="713"/>
      <c r="AG387" s="405"/>
      <c r="AH387" s="407"/>
      <c r="AI387" s="407"/>
      <c r="AJ387" s="408"/>
    </row>
    <row r="388" spans="2:36" ht="24.95" customHeight="1" thickBot="1" x14ac:dyDescent="0.3">
      <c r="B388" s="402" t="e">
        <f>#REF!</f>
        <v>#REF!</v>
      </c>
      <c r="C388" s="403" t="e">
        <f>#REF!</f>
        <v>#REF!</v>
      </c>
      <c r="D388" s="332"/>
      <c r="E388" s="332"/>
      <c r="F388" s="333"/>
      <c r="G388" s="393"/>
      <c r="H388" s="1563"/>
      <c r="I388" s="1564"/>
      <c r="J388" s="1564"/>
      <c r="K388" s="1565"/>
      <c r="L388" s="113"/>
      <c r="M388" s="643"/>
      <c r="N388" s="644"/>
      <c r="O388" s="644"/>
      <c r="P388" s="645"/>
      <c r="R388" s="643"/>
      <c r="S388" s="644"/>
      <c r="T388" s="644"/>
      <c r="U388" s="645"/>
      <c r="W388" s="643"/>
      <c r="X388" s="644"/>
      <c r="Y388" s="644"/>
      <c r="Z388" s="645"/>
      <c r="AB388" s="643"/>
      <c r="AC388" s="644"/>
      <c r="AD388" s="644"/>
      <c r="AE388" s="645"/>
      <c r="AF388" s="713"/>
      <c r="AG388" s="643"/>
      <c r="AH388" s="644"/>
      <c r="AI388" s="644"/>
      <c r="AJ388" s="645"/>
    </row>
    <row r="389" spans="2:36" ht="20.100000000000001" customHeight="1" thickBot="1" x14ac:dyDescent="0.3">
      <c r="B389" s="1609">
        <v>801</v>
      </c>
      <c r="C389" s="1676" t="e">
        <f>#REF!</f>
        <v>#REF!</v>
      </c>
      <c r="D389" s="1609" t="e">
        <f>#REF!</f>
        <v>#REF!</v>
      </c>
      <c r="E389" s="1677" t="e">
        <f>#REF!</f>
        <v>#REF!</v>
      </c>
      <c r="F389" s="1678" t="e">
        <f>#REF!</f>
        <v>#REF!</v>
      </c>
      <c r="G389" s="1604" t="e">
        <f t="shared" si="103"/>
        <v>#REF!</v>
      </c>
      <c r="H389" s="670"/>
      <c r="I389" s="671"/>
      <c r="J389" s="672" t="e">
        <f t="shared" ref="J389" si="115">E389-H389+I389</f>
        <v>#REF!</v>
      </c>
      <c r="K389" s="693" t="e">
        <f t="shared" ref="K389" si="116">ROUND(F389*J389,2)</f>
        <v>#REF!</v>
      </c>
      <c r="L389" s="113"/>
      <c r="M389" s="673"/>
      <c r="N389" s="602"/>
      <c r="O389" s="602"/>
      <c r="P389" s="674"/>
      <c r="R389" s="673"/>
      <c r="S389" s="602"/>
      <c r="T389" s="602"/>
      <c r="U389" s="674"/>
      <c r="W389" s="673"/>
      <c r="X389" s="602"/>
      <c r="Y389" s="602"/>
      <c r="Z389" s="674"/>
      <c r="AB389" s="673"/>
      <c r="AC389" s="602"/>
      <c r="AD389" s="602"/>
      <c r="AE389" s="674"/>
      <c r="AF389" s="713"/>
      <c r="AG389" s="673"/>
      <c r="AH389" s="602"/>
      <c r="AI389" s="602"/>
      <c r="AJ389" s="674"/>
    </row>
    <row r="390" spans="2:36" ht="20.100000000000001" hidden="1" customHeight="1" x14ac:dyDescent="0.25">
      <c r="B390" s="1575"/>
      <c r="C390" s="1577"/>
      <c r="D390" s="1575"/>
      <c r="E390" s="1573"/>
      <c r="F390" s="1519"/>
      <c r="G390" s="1666"/>
      <c r="H390" s="113"/>
      <c r="I390" s="118"/>
      <c r="J390" s="567"/>
      <c r="K390" s="691"/>
      <c r="L390" s="113"/>
      <c r="M390" s="378"/>
      <c r="N390" s="379"/>
      <c r="O390" s="379"/>
      <c r="P390" s="380"/>
      <c r="R390" s="378"/>
      <c r="S390" s="379"/>
      <c r="T390" s="379"/>
      <c r="U390" s="380"/>
      <c r="W390" s="378"/>
      <c r="X390" s="379"/>
      <c r="Y390" s="379"/>
      <c r="Z390" s="380"/>
      <c r="AB390" s="378"/>
      <c r="AC390" s="379"/>
      <c r="AD390" s="379"/>
      <c r="AE390" s="380"/>
      <c r="AF390" s="713"/>
      <c r="AG390" s="378"/>
      <c r="AH390" s="379"/>
      <c r="AI390" s="379"/>
      <c r="AJ390" s="380"/>
    </row>
    <row r="391" spans="2:36" ht="20.100000000000001" hidden="1" customHeight="1" thickBot="1" x14ac:dyDescent="0.3">
      <c r="B391" s="1575"/>
      <c r="C391" s="1577"/>
      <c r="D391" s="1575"/>
      <c r="E391" s="1573"/>
      <c r="F391" s="1519"/>
      <c r="G391" s="1674"/>
      <c r="H391" s="113"/>
      <c r="I391" s="118"/>
      <c r="J391" s="567"/>
      <c r="K391" s="691"/>
      <c r="L391" s="113"/>
      <c r="M391" s="405"/>
      <c r="N391" s="407"/>
      <c r="O391" s="407"/>
      <c r="P391" s="408"/>
      <c r="R391" s="405"/>
      <c r="S391" s="407"/>
      <c r="T391" s="407"/>
      <c r="U391" s="408"/>
      <c r="W391" s="405"/>
      <c r="X391" s="407"/>
      <c r="Y391" s="407"/>
      <c r="Z391" s="408"/>
      <c r="AB391" s="405"/>
      <c r="AC391" s="407"/>
      <c r="AD391" s="407"/>
      <c r="AE391" s="408"/>
      <c r="AF391" s="713"/>
      <c r="AG391" s="405"/>
      <c r="AH391" s="407"/>
      <c r="AI391" s="407"/>
      <c r="AJ391" s="408"/>
    </row>
    <row r="392" spans="2:36" ht="24.95" customHeight="1" thickBot="1" x14ac:dyDescent="0.3">
      <c r="B392" s="109" t="e">
        <f>#REF!</f>
        <v>#REF!</v>
      </c>
      <c r="C392" s="110" t="e">
        <f>#REF!</f>
        <v>#REF!</v>
      </c>
      <c r="D392" s="111"/>
      <c r="E392" s="111"/>
      <c r="F392" s="112"/>
      <c r="G392" s="394"/>
      <c r="H392" s="1563"/>
      <c r="I392" s="1564"/>
      <c r="J392" s="1564"/>
      <c r="K392" s="1565"/>
      <c r="L392" s="113"/>
      <c r="M392" s="643"/>
      <c r="N392" s="644"/>
      <c r="O392" s="644"/>
      <c r="P392" s="645"/>
      <c r="R392" s="643"/>
      <c r="S392" s="644"/>
      <c r="T392" s="644"/>
      <c r="U392" s="645"/>
      <c r="W392" s="643"/>
      <c r="X392" s="644"/>
      <c r="Y392" s="644"/>
      <c r="Z392" s="645"/>
      <c r="AB392" s="643"/>
      <c r="AC392" s="644"/>
      <c r="AD392" s="644"/>
      <c r="AE392" s="645"/>
      <c r="AF392" s="713"/>
      <c r="AG392" s="643"/>
      <c r="AH392" s="644"/>
      <c r="AI392" s="644"/>
      <c r="AJ392" s="645"/>
    </row>
    <row r="393" spans="2:36" ht="24.95" customHeight="1" thickBot="1" x14ac:dyDescent="0.3">
      <c r="B393" s="402" t="e">
        <f>#REF!</f>
        <v>#REF!</v>
      </c>
      <c r="C393" s="403" t="e">
        <f>#REF!</f>
        <v>#REF!</v>
      </c>
      <c r="D393" s="332"/>
      <c r="E393" s="332"/>
      <c r="F393" s="333"/>
      <c r="G393" s="393"/>
      <c r="H393" s="1563"/>
      <c r="I393" s="1564"/>
      <c r="J393" s="1564"/>
      <c r="K393" s="1565"/>
      <c r="L393" s="113"/>
      <c r="M393" s="643"/>
      <c r="N393" s="644"/>
      <c r="O393" s="644"/>
      <c r="P393" s="645"/>
      <c r="R393" s="643"/>
      <c r="S393" s="644"/>
      <c r="T393" s="644"/>
      <c r="U393" s="645"/>
      <c r="W393" s="643"/>
      <c r="X393" s="644"/>
      <c r="Y393" s="644"/>
      <c r="Z393" s="645"/>
      <c r="AB393" s="643"/>
      <c r="AC393" s="644"/>
      <c r="AD393" s="644"/>
      <c r="AE393" s="645"/>
      <c r="AF393" s="713"/>
      <c r="AG393" s="643"/>
      <c r="AH393" s="644"/>
      <c r="AI393" s="644"/>
      <c r="AJ393" s="645"/>
    </row>
    <row r="394" spans="2:36" ht="20.100000000000001" customHeight="1" x14ac:dyDescent="0.25">
      <c r="B394" s="1681">
        <v>901.1</v>
      </c>
      <c r="C394" s="1676" t="e">
        <f>#REF!</f>
        <v>#REF!</v>
      </c>
      <c r="D394" s="1609" t="e">
        <f>#REF!</f>
        <v>#REF!</v>
      </c>
      <c r="E394" s="1677" t="e">
        <f>#REF!</f>
        <v>#REF!</v>
      </c>
      <c r="F394" s="1678" t="e">
        <f>#REF!</f>
        <v>#REF!</v>
      </c>
      <c r="G394" s="1604" t="e">
        <f t="shared" ref="G394:G419" si="117">ROUND(E394*F394,2)</f>
        <v>#REF!</v>
      </c>
      <c r="H394" s="1578"/>
      <c r="I394" s="1581"/>
      <c r="J394" s="1583" t="e">
        <f t="shared" ref="J394:J403" si="118">E394-H394+I394</f>
        <v>#REF!</v>
      </c>
      <c r="K394" s="1584" t="e">
        <f t="shared" ref="K394:K403" si="119">ROUND(F394*J394,2)</f>
        <v>#REF!</v>
      </c>
      <c r="L394" s="113"/>
      <c r="M394" s="378"/>
      <c r="N394" s="379"/>
      <c r="O394" s="379"/>
      <c r="P394" s="380"/>
      <c r="R394" s="1494"/>
      <c r="S394" s="1495"/>
      <c r="T394" s="1495"/>
      <c r="U394" s="1496"/>
      <c r="W394" s="1494"/>
      <c r="X394" s="1495"/>
      <c r="Y394" s="1495"/>
      <c r="Z394" s="1496"/>
      <c r="AB394" s="1494"/>
      <c r="AC394" s="1495"/>
      <c r="AD394" s="1495"/>
      <c r="AE394" s="1496"/>
      <c r="AF394" s="712"/>
      <c r="AG394" s="1494"/>
      <c r="AH394" s="1495"/>
      <c r="AI394" s="1495"/>
      <c r="AJ394" s="1496"/>
    </row>
    <row r="395" spans="2:36" ht="20.100000000000001" customHeight="1" x14ac:dyDescent="0.25">
      <c r="B395" s="1680"/>
      <c r="C395" s="1577"/>
      <c r="D395" s="1575"/>
      <c r="E395" s="1573"/>
      <c r="F395" s="1519"/>
      <c r="G395" s="1604"/>
      <c r="H395" s="1579"/>
      <c r="I395" s="1549"/>
      <c r="J395" s="1552"/>
      <c r="K395" s="1555"/>
      <c r="L395" s="113"/>
      <c r="M395" s="347"/>
      <c r="N395" s="345"/>
      <c r="O395" s="345"/>
      <c r="P395" s="348"/>
      <c r="R395" s="605"/>
      <c r="S395" s="601"/>
      <c r="T395" s="601"/>
      <c r="U395" s="606"/>
      <c r="W395" s="605"/>
      <c r="X395" s="601"/>
      <c r="Y395" s="601"/>
      <c r="Z395" s="606"/>
      <c r="AB395" s="605"/>
      <c r="AC395" s="601"/>
      <c r="AD395" s="601"/>
      <c r="AE395" s="606"/>
      <c r="AF395" s="713"/>
      <c r="AG395" s="605"/>
      <c r="AH395" s="601"/>
      <c r="AI395" s="601"/>
      <c r="AJ395" s="606"/>
    </row>
    <row r="396" spans="2:36" ht="20.100000000000001" customHeight="1" x14ac:dyDescent="0.25">
      <c r="B396" s="1680"/>
      <c r="C396" s="1577"/>
      <c r="D396" s="1575"/>
      <c r="E396" s="1573"/>
      <c r="F396" s="1519"/>
      <c r="G396" s="1605"/>
      <c r="H396" s="1580"/>
      <c r="I396" s="1582"/>
      <c r="J396" s="1566"/>
      <c r="K396" s="1585"/>
      <c r="L396" s="113"/>
      <c r="M396" s="347"/>
      <c r="N396" s="345"/>
      <c r="O396" s="345"/>
      <c r="P396" s="348"/>
      <c r="R396" s="1497"/>
      <c r="S396" s="1498"/>
      <c r="T396" s="1498"/>
      <c r="U396" s="1499"/>
      <c r="W396" s="1497"/>
      <c r="X396" s="1498"/>
      <c r="Y396" s="1498"/>
      <c r="Z396" s="1499"/>
      <c r="AB396" s="1497"/>
      <c r="AC396" s="1498"/>
      <c r="AD396" s="1498"/>
      <c r="AE396" s="1499"/>
      <c r="AF396" s="714"/>
      <c r="AG396" s="1497"/>
      <c r="AH396" s="1498"/>
      <c r="AI396" s="1498"/>
      <c r="AJ396" s="1499"/>
    </row>
    <row r="397" spans="2:36" ht="20.100000000000001" customHeight="1" x14ac:dyDescent="0.25">
      <c r="B397" s="1680">
        <f>B394+0.1</f>
        <v>901.2</v>
      </c>
      <c r="C397" s="1577" t="e">
        <f>#REF!</f>
        <v>#REF!</v>
      </c>
      <c r="D397" s="1575" t="e">
        <f>#REF!</f>
        <v>#REF!</v>
      </c>
      <c r="E397" s="1573" t="e">
        <f>#REF!</f>
        <v>#REF!</v>
      </c>
      <c r="F397" s="1519" t="e">
        <f>#REF!</f>
        <v>#REF!</v>
      </c>
      <c r="G397" s="1603" t="e">
        <f t="shared" si="117"/>
        <v>#REF!</v>
      </c>
      <c r="H397" s="1670"/>
      <c r="I397" s="1548"/>
      <c r="J397" s="1551" t="e">
        <f t="shared" si="118"/>
        <v>#REF!</v>
      </c>
      <c r="K397" s="1554" t="e">
        <f t="shared" si="119"/>
        <v>#REF!</v>
      </c>
      <c r="L397" s="113"/>
      <c r="M397" s="347"/>
      <c r="N397" s="345"/>
      <c r="O397" s="345"/>
      <c r="P397" s="348"/>
      <c r="R397" s="1500"/>
      <c r="S397" s="1501"/>
      <c r="T397" s="1501"/>
      <c r="U397" s="1502"/>
      <c r="W397" s="1500"/>
      <c r="X397" s="1501"/>
      <c r="Y397" s="1501"/>
      <c r="Z397" s="1502"/>
      <c r="AB397" s="1500"/>
      <c r="AC397" s="1501"/>
      <c r="AD397" s="1501"/>
      <c r="AE397" s="1502"/>
      <c r="AF397" s="712"/>
      <c r="AG397" s="1500"/>
      <c r="AH397" s="1501"/>
      <c r="AI397" s="1501"/>
      <c r="AJ397" s="1502"/>
    </row>
    <row r="398" spans="2:36" ht="20.100000000000001" customHeight="1" x14ac:dyDescent="0.25">
      <c r="B398" s="1680"/>
      <c r="C398" s="1577"/>
      <c r="D398" s="1575"/>
      <c r="E398" s="1573"/>
      <c r="F398" s="1519"/>
      <c r="G398" s="1604"/>
      <c r="H398" s="1579"/>
      <c r="I398" s="1549"/>
      <c r="J398" s="1552"/>
      <c r="K398" s="1555"/>
      <c r="L398" s="113"/>
      <c r="M398" s="347"/>
      <c r="N398" s="345"/>
      <c r="O398" s="345"/>
      <c r="P398" s="348"/>
      <c r="R398" s="605"/>
      <c r="S398" s="601"/>
      <c r="T398" s="601"/>
      <c r="U398" s="606"/>
      <c r="W398" s="605"/>
      <c r="X398" s="601"/>
      <c r="Y398" s="601"/>
      <c r="Z398" s="606"/>
      <c r="AB398" s="605"/>
      <c r="AC398" s="601"/>
      <c r="AD398" s="601"/>
      <c r="AE398" s="606"/>
      <c r="AF398" s="713"/>
      <c r="AG398" s="605"/>
      <c r="AH398" s="601"/>
      <c r="AI398" s="601"/>
      <c r="AJ398" s="606"/>
    </row>
    <row r="399" spans="2:36" ht="20.100000000000001" customHeight="1" x14ac:dyDescent="0.25">
      <c r="B399" s="1680"/>
      <c r="C399" s="1577"/>
      <c r="D399" s="1575"/>
      <c r="E399" s="1573"/>
      <c r="F399" s="1519"/>
      <c r="G399" s="1605"/>
      <c r="H399" s="1580"/>
      <c r="I399" s="1582"/>
      <c r="J399" s="1566"/>
      <c r="K399" s="1585"/>
      <c r="L399" s="113"/>
      <c r="M399" s="347"/>
      <c r="N399" s="345"/>
      <c r="O399" s="345"/>
      <c r="P399" s="348"/>
      <c r="R399" s="1497"/>
      <c r="S399" s="1498"/>
      <c r="T399" s="1498"/>
      <c r="U399" s="1499"/>
      <c r="W399" s="1497"/>
      <c r="X399" s="1498"/>
      <c r="Y399" s="1498"/>
      <c r="Z399" s="1499"/>
      <c r="AB399" s="1497"/>
      <c r="AC399" s="1498"/>
      <c r="AD399" s="1498"/>
      <c r="AE399" s="1499"/>
      <c r="AF399" s="714"/>
      <c r="AG399" s="1497"/>
      <c r="AH399" s="1498"/>
      <c r="AI399" s="1498"/>
      <c r="AJ399" s="1499"/>
    </row>
    <row r="400" spans="2:36" ht="20.100000000000001" customHeight="1" x14ac:dyDescent="0.25">
      <c r="B400" s="1680">
        <f t="shared" ref="B400" si="120">B397+0.1</f>
        <v>901.30000000000007</v>
      </c>
      <c r="C400" s="1577" t="e">
        <f>#REF!</f>
        <v>#REF!</v>
      </c>
      <c r="D400" s="1575" t="e">
        <f>#REF!</f>
        <v>#REF!</v>
      </c>
      <c r="E400" s="1573" t="e">
        <f>#REF!</f>
        <v>#REF!</v>
      </c>
      <c r="F400" s="1519" t="e">
        <f>#REF!</f>
        <v>#REF!</v>
      </c>
      <c r="G400" s="1603" t="e">
        <f t="shared" si="117"/>
        <v>#REF!</v>
      </c>
      <c r="H400" s="1670"/>
      <c r="I400" s="1548"/>
      <c r="J400" s="1551" t="e">
        <f t="shared" si="118"/>
        <v>#REF!</v>
      </c>
      <c r="K400" s="1554" t="e">
        <f t="shared" si="119"/>
        <v>#REF!</v>
      </c>
      <c r="L400" s="113"/>
      <c r="M400" s="347"/>
      <c r="N400" s="345"/>
      <c r="O400" s="345"/>
      <c r="P400" s="348"/>
      <c r="R400" s="1500"/>
      <c r="S400" s="1501"/>
      <c r="T400" s="1501"/>
      <c r="U400" s="1502"/>
      <c r="W400" s="1500"/>
      <c r="X400" s="1501"/>
      <c r="Y400" s="1501"/>
      <c r="Z400" s="1502"/>
      <c r="AB400" s="1500"/>
      <c r="AC400" s="1501"/>
      <c r="AD400" s="1501"/>
      <c r="AE400" s="1502"/>
      <c r="AF400" s="712"/>
      <c r="AG400" s="1500"/>
      <c r="AH400" s="1501"/>
      <c r="AI400" s="1501"/>
      <c r="AJ400" s="1502"/>
    </row>
    <row r="401" spans="2:36" ht="20.100000000000001" customHeight="1" x14ac:dyDescent="0.25">
      <c r="B401" s="1680"/>
      <c r="C401" s="1577"/>
      <c r="D401" s="1575"/>
      <c r="E401" s="1573"/>
      <c r="F401" s="1519"/>
      <c r="G401" s="1604"/>
      <c r="H401" s="1579"/>
      <c r="I401" s="1549"/>
      <c r="J401" s="1552"/>
      <c r="K401" s="1555"/>
      <c r="L401" s="113"/>
      <c r="M401" s="347"/>
      <c r="N401" s="345"/>
      <c r="O401" s="345"/>
      <c r="P401" s="348"/>
      <c r="R401" s="605"/>
      <c r="S401" s="601"/>
      <c r="T401" s="601"/>
      <c r="U401" s="606"/>
      <c r="W401" s="605"/>
      <c r="X401" s="601"/>
      <c r="Y401" s="601"/>
      <c r="Z401" s="606"/>
      <c r="AB401" s="605"/>
      <c r="AC401" s="601"/>
      <c r="AD401" s="601"/>
      <c r="AE401" s="606"/>
      <c r="AF401" s="713"/>
      <c r="AG401" s="605"/>
      <c r="AH401" s="601"/>
      <c r="AI401" s="601"/>
      <c r="AJ401" s="606"/>
    </row>
    <row r="402" spans="2:36" ht="20.100000000000001" customHeight="1" x14ac:dyDescent="0.25">
      <c r="B402" s="1680"/>
      <c r="C402" s="1577"/>
      <c r="D402" s="1575"/>
      <c r="E402" s="1573"/>
      <c r="F402" s="1519"/>
      <c r="G402" s="1605"/>
      <c r="H402" s="1580"/>
      <c r="I402" s="1582"/>
      <c r="J402" s="1566"/>
      <c r="K402" s="1585"/>
      <c r="L402" s="113"/>
      <c r="M402" s="347"/>
      <c r="N402" s="345"/>
      <c r="O402" s="345"/>
      <c r="P402" s="348"/>
      <c r="R402" s="1497"/>
      <c r="S402" s="1498"/>
      <c r="T402" s="1498"/>
      <c r="U402" s="1499"/>
      <c r="W402" s="1497"/>
      <c r="X402" s="1498"/>
      <c r="Y402" s="1498"/>
      <c r="Z402" s="1499"/>
      <c r="AB402" s="1497"/>
      <c r="AC402" s="1498"/>
      <c r="AD402" s="1498"/>
      <c r="AE402" s="1499"/>
      <c r="AF402" s="714"/>
      <c r="AG402" s="1497"/>
      <c r="AH402" s="1498"/>
      <c r="AI402" s="1498"/>
      <c r="AJ402" s="1499"/>
    </row>
    <row r="403" spans="2:36" ht="20.100000000000001" customHeight="1" x14ac:dyDescent="0.25">
      <c r="B403" s="1680">
        <f t="shared" ref="B403" si="121">B400+0.1</f>
        <v>901.40000000000009</v>
      </c>
      <c r="C403" s="1577" t="e">
        <f>#REF!</f>
        <v>#REF!</v>
      </c>
      <c r="D403" s="1575" t="e">
        <f>#REF!</f>
        <v>#REF!</v>
      </c>
      <c r="E403" s="1573" t="e">
        <f>#REF!</f>
        <v>#REF!</v>
      </c>
      <c r="F403" s="1519" t="e">
        <f>#REF!</f>
        <v>#REF!</v>
      </c>
      <c r="G403" s="1603" t="e">
        <f t="shared" si="117"/>
        <v>#REF!</v>
      </c>
      <c r="H403" s="1670"/>
      <c r="I403" s="1548"/>
      <c r="J403" s="1551" t="e">
        <f t="shared" si="118"/>
        <v>#REF!</v>
      </c>
      <c r="K403" s="1554" t="e">
        <f t="shared" si="119"/>
        <v>#REF!</v>
      </c>
      <c r="L403" s="113"/>
      <c r="M403" s="347"/>
      <c r="N403" s="345"/>
      <c r="O403" s="345"/>
      <c r="P403" s="348"/>
      <c r="R403" s="1500"/>
      <c r="S403" s="1501"/>
      <c r="T403" s="1501"/>
      <c r="U403" s="1502"/>
      <c r="W403" s="1500"/>
      <c r="X403" s="1501"/>
      <c r="Y403" s="1501"/>
      <c r="Z403" s="1502"/>
      <c r="AB403" s="1500"/>
      <c r="AC403" s="1501"/>
      <c r="AD403" s="1501"/>
      <c r="AE403" s="1502"/>
      <c r="AF403" s="712"/>
      <c r="AG403" s="1500"/>
      <c r="AH403" s="1501"/>
      <c r="AI403" s="1501"/>
      <c r="AJ403" s="1502"/>
    </row>
    <row r="404" spans="2:36" ht="20.100000000000001" customHeight="1" x14ac:dyDescent="0.25">
      <c r="B404" s="1680"/>
      <c r="C404" s="1577"/>
      <c r="D404" s="1575"/>
      <c r="E404" s="1573"/>
      <c r="F404" s="1519"/>
      <c r="G404" s="1604"/>
      <c r="H404" s="1579"/>
      <c r="I404" s="1549"/>
      <c r="J404" s="1552"/>
      <c r="K404" s="1555"/>
      <c r="L404" s="113"/>
      <c r="M404" s="347"/>
      <c r="N404" s="345"/>
      <c r="O404" s="345"/>
      <c r="P404" s="348"/>
      <c r="R404" s="605"/>
      <c r="S404" s="601"/>
      <c r="T404" s="601"/>
      <c r="U404" s="606"/>
      <c r="W404" s="605"/>
      <c r="X404" s="601"/>
      <c r="Y404" s="601"/>
      <c r="Z404" s="606"/>
      <c r="AB404" s="605"/>
      <c r="AC404" s="601"/>
      <c r="AD404" s="601"/>
      <c r="AE404" s="606"/>
      <c r="AF404" s="713"/>
      <c r="AG404" s="605"/>
      <c r="AH404" s="601"/>
      <c r="AI404" s="601"/>
      <c r="AJ404" s="606"/>
    </row>
    <row r="405" spans="2:36" ht="20.100000000000001" customHeight="1" x14ac:dyDescent="0.25">
      <c r="B405" s="1680"/>
      <c r="C405" s="1577"/>
      <c r="D405" s="1575"/>
      <c r="E405" s="1573"/>
      <c r="F405" s="1519"/>
      <c r="G405" s="1605"/>
      <c r="H405" s="1580"/>
      <c r="I405" s="1582"/>
      <c r="J405" s="1566"/>
      <c r="K405" s="1585"/>
      <c r="L405" s="113"/>
      <c r="M405" s="347"/>
      <c r="N405" s="345"/>
      <c r="O405" s="345"/>
      <c r="P405" s="348"/>
      <c r="R405" s="1497"/>
      <c r="S405" s="1498"/>
      <c r="T405" s="1498"/>
      <c r="U405" s="1499"/>
      <c r="W405" s="1497"/>
      <c r="X405" s="1498"/>
      <c r="Y405" s="1498"/>
      <c r="Z405" s="1499"/>
      <c r="AB405" s="1497"/>
      <c r="AC405" s="1498"/>
      <c r="AD405" s="1498"/>
      <c r="AE405" s="1499"/>
      <c r="AF405" s="714"/>
      <c r="AG405" s="1497"/>
      <c r="AH405" s="1498"/>
      <c r="AI405" s="1498"/>
      <c r="AJ405" s="1499"/>
    </row>
    <row r="406" spans="2:36" ht="20.100000000000001" customHeight="1" x14ac:dyDescent="0.25">
      <c r="B406" s="1680">
        <f t="shared" ref="B406" si="122">B403+0.1</f>
        <v>901.50000000000011</v>
      </c>
      <c r="C406" s="1577" t="e">
        <f>#REF!</f>
        <v>#REF!</v>
      </c>
      <c r="D406" s="1575" t="e">
        <f>#REF!</f>
        <v>#REF!</v>
      </c>
      <c r="E406" s="1573" t="e">
        <f>#REF!</f>
        <v>#REF!</v>
      </c>
      <c r="F406" s="1519" t="e">
        <f>#REF!</f>
        <v>#REF!</v>
      </c>
      <c r="G406" s="1603" t="e">
        <f t="shared" si="117"/>
        <v>#REF!</v>
      </c>
      <c r="H406" s="574"/>
      <c r="I406" s="575"/>
      <c r="J406" s="580" t="e">
        <f t="shared" ref="J406:J415" si="123">E406-H406+I406</f>
        <v>#REF!</v>
      </c>
      <c r="K406" s="687" t="e">
        <f t="shared" ref="K406:K415" si="124">ROUND(F406*J406,2)</f>
        <v>#REF!</v>
      </c>
      <c r="L406" s="113"/>
      <c r="M406" s="347"/>
      <c r="N406" s="345"/>
      <c r="O406" s="345"/>
      <c r="P406" s="348"/>
      <c r="R406" s="546"/>
      <c r="S406" s="601"/>
      <c r="T406" s="601"/>
      <c r="U406" s="606"/>
      <c r="W406" s="546"/>
      <c r="X406" s="601"/>
      <c r="Y406" s="601"/>
      <c r="Z406" s="606"/>
      <c r="AB406" s="546"/>
      <c r="AC406" s="601"/>
      <c r="AD406" s="601"/>
      <c r="AE406" s="606"/>
      <c r="AF406" s="713"/>
      <c r="AG406" s="546"/>
      <c r="AH406" s="601"/>
      <c r="AI406" s="601"/>
      <c r="AJ406" s="606"/>
    </row>
    <row r="407" spans="2:36" ht="20.100000000000001" hidden="1" customHeight="1" x14ac:dyDescent="0.25">
      <c r="B407" s="1680"/>
      <c r="C407" s="1577"/>
      <c r="D407" s="1575"/>
      <c r="E407" s="1573"/>
      <c r="F407" s="1519"/>
      <c r="G407" s="1604"/>
      <c r="H407" s="574"/>
      <c r="I407" s="575"/>
      <c r="J407" s="580">
        <f t="shared" si="123"/>
        <v>0</v>
      </c>
      <c r="K407" s="687">
        <f t="shared" si="124"/>
        <v>0</v>
      </c>
      <c r="L407" s="113"/>
      <c r="M407" s="347"/>
      <c r="N407" s="345"/>
      <c r="O407" s="345"/>
      <c r="P407" s="348"/>
      <c r="R407" s="347"/>
      <c r="S407" s="345"/>
      <c r="T407" s="345"/>
      <c r="U407" s="348"/>
      <c r="W407" s="347"/>
      <c r="X407" s="345"/>
      <c r="Y407" s="345"/>
      <c r="Z407" s="348"/>
      <c r="AB407" s="347"/>
      <c r="AC407" s="345"/>
      <c r="AD407" s="345"/>
      <c r="AE407" s="348"/>
      <c r="AF407" s="713"/>
      <c r="AG407" s="347"/>
      <c r="AH407" s="345"/>
      <c r="AI407" s="345"/>
      <c r="AJ407" s="348"/>
    </row>
    <row r="408" spans="2:36" ht="20.100000000000001" hidden="1" customHeight="1" x14ac:dyDescent="0.25">
      <c r="B408" s="1680"/>
      <c r="C408" s="1577"/>
      <c r="D408" s="1575"/>
      <c r="E408" s="1573"/>
      <c r="F408" s="1519"/>
      <c r="G408" s="1605"/>
      <c r="H408" s="574"/>
      <c r="I408" s="575"/>
      <c r="J408" s="580">
        <f t="shared" si="123"/>
        <v>0</v>
      </c>
      <c r="K408" s="687">
        <f t="shared" si="124"/>
        <v>0</v>
      </c>
      <c r="L408" s="113"/>
      <c r="M408" s="347"/>
      <c r="N408" s="345"/>
      <c r="O408" s="345"/>
      <c r="P408" s="348"/>
      <c r="R408" s="347"/>
      <c r="S408" s="345"/>
      <c r="T408" s="345"/>
      <c r="U408" s="348"/>
      <c r="W408" s="347"/>
      <c r="X408" s="345"/>
      <c r="Y408" s="345"/>
      <c r="Z408" s="348"/>
      <c r="AB408" s="347"/>
      <c r="AC408" s="345"/>
      <c r="AD408" s="345"/>
      <c r="AE408" s="348"/>
      <c r="AF408" s="713"/>
      <c r="AG408" s="347"/>
      <c r="AH408" s="345"/>
      <c r="AI408" s="345"/>
      <c r="AJ408" s="348"/>
    </row>
    <row r="409" spans="2:36" ht="20.100000000000001" customHeight="1" x14ac:dyDescent="0.25">
      <c r="B409" s="1680">
        <f t="shared" ref="B409" si="125">B406+0.1</f>
        <v>901.60000000000014</v>
      </c>
      <c r="C409" s="1577" t="e">
        <f>#REF!</f>
        <v>#REF!</v>
      </c>
      <c r="D409" s="1575" t="e">
        <f>#REF!</f>
        <v>#REF!</v>
      </c>
      <c r="E409" s="1573" t="e">
        <f>#REF!</f>
        <v>#REF!</v>
      </c>
      <c r="F409" s="1519" t="e">
        <f>#REF!</f>
        <v>#REF!</v>
      </c>
      <c r="G409" s="1603" t="e">
        <f t="shared" si="117"/>
        <v>#REF!</v>
      </c>
      <c r="H409" s="574"/>
      <c r="I409" s="575"/>
      <c r="J409" s="580" t="e">
        <f t="shared" si="123"/>
        <v>#REF!</v>
      </c>
      <c r="K409" s="687" t="e">
        <f t="shared" si="124"/>
        <v>#REF!</v>
      </c>
      <c r="L409" s="113"/>
      <c r="M409" s="347"/>
      <c r="N409" s="345"/>
      <c r="O409" s="345"/>
      <c r="P409" s="348"/>
      <c r="R409" s="347"/>
      <c r="S409" s="345"/>
      <c r="T409" s="345"/>
      <c r="U409" s="348"/>
      <c r="W409" s="347"/>
      <c r="X409" s="345"/>
      <c r="Y409" s="345"/>
      <c r="Z409" s="348"/>
      <c r="AB409" s="347"/>
      <c r="AC409" s="345"/>
      <c r="AD409" s="345"/>
      <c r="AE409" s="348"/>
      <c r="AF409" s="713"/>
      <c r="AG409" s="347"/>
      <c r="AH409" s="345"/>
      <c r="AI409" s="345"/>
      <c r="AJ409" s="348"/>
    </row>
    <row r="410" spans="2:36" ht="20.100000000000001" hidden="1" customHeight="1" x14ac:dyDescent="0.25">
      <c r="B410" s="1680"/>
      <c r="C410" s="1577"/>
      <c r="D410" s="1575"/>
      <c r="E410" s="1573"/>
      <c r="F410" s="1519"/>
      <c r="G410" s="1604"/>
      <c r="H410" s="574"/>
      <c r="I410" s="575"/>
      <c r="J410" s="580">
        <f t="shared" si="123"/>
        <v>0</v>
      </c>
      <c r="K410" s="687">
        <f t="shared" si="124"/>
        <v>0</v>
      </c>
      <c r="L410" s="113"/>
      <c r="M410" s="347"/>
      <c r="N410" s="345"/>
      <c r="O410" s="345"/>
      <c r="P410" s="348"/>
      <c r="R410" s="347"/>
      <c r="S410" s="345"/>
      <c r="T410" s="345"/>
      <c r="U410" s="348"/>
      <c r="W410" s="347"/>
      <c r="X410" s="345"/>
      <c r="Y410" s="345"/>
      <c r="Z410" s="348"/>
      <c r="AB410" s="347"/>
      <c r="AC410" s="345"/>
      <c r="AD410" s="345"/>
      <c r="AE410" s="348"/>
      <c r="AF410" s="713"/>
      <c r="AG410" s="347"/>
      <c r="AH410" s="345"/>
      <c r="AI410" s="345"/>
      <c r="AJ410" s="348"/>
    </row>
    <row r="411" spans="2:36" ht="20.100000000000001" hidden="1" customHeight="1" x14ac:dyDescent="0.25">
      <c r="B411" s="1680"/>
      <c r="C411" s="1577"/>
      <c r="D411" s="1575"/>
      <c r="E411" s="1573"/>
      <c r="F411" s="1519"/>
      <c r="G411" s="1605"/>
      <c r="H411" s="574"/>
      <c r="I411" s="575"/>
      <c r="J411" s="580">
        <f t="shared" si="123"/>
        <v>0</v>
      </c>
      <c r="K411" s="687">
        <f t="shared" si="124"/>
        <v>0</v>
      </c>
      <c r="L411" s="113"/>
      <c r="M411" s="347"/>
      <c r="N411" s="345"/>
      <c r="O411" s="345"/>
      <c r="P411" s="348"/>
      <c r="R411" s="347"/>
      <c r="S411" s="345"/>
      <c r="T411" s="345"/>
      <c r="U411" s="348"/>
      <c r="W411" s="347"/>
      <c r="X411" s="345"/>
      <c r="Y411" s="345"/>
      <c r="Z411" s="348"/>
      <c r="AB411" s="347"/>
      <c r="AC411" s="345"/>
      <c r="AD411" s="345"/>
      <c r="AE411" s="348"/>
      <c r="AF411" s="713"/>
      <c r="AG411" s="347"/>
      <c r="AH411" s="345"/>
      <c r="AI411" s="345"/>
      <c r="AJ411" s="348"/>
    </row>
    <row r="412" spans="2:36" ht="20.100000000000001" customHeight="1" x14ac:dyDescent="0.25">
      <c r="B412" s="1680">
        <f t="shared" ref="B412" si="126">B409+0.1</f>
        <v>901.70000000000016</v>
      </c>
      <c r="C412" s="1577" t="e">
        <f>#REF!</f>
        <v>#REF!</v>
      </c>
      <c r="D412" s="1575" t="e">
        <f>#REF!</f>
        <v>#REF!</v>
      </c>
      <c r="E412" s="1573" t="e">
        <f>#REF!</f>
        <v>#REF!</v>
      </c>
      <c r="F412" s="1519" t="e">
        <f>#REF!</f>
        <v>#REF!</v>
      </c>
      <c r="G412" s="1603" t="e">
        <f t="shared" si="117"/>
        <v>#REF!</v>
      </c>
      <c r="H412" s="574"/>
      <c r="I412" s="575"/>
      <c r="J412" s="580" t="e">
        <f t="shared" si="123"/>
        <v>#REF!</v>
      </c>
      <c r="K412" s="687" t="e">
        <f t="shared" si="124"/>
        <v>#REF!</v>
      </c>
      <c r="L412" s="113"/>
      <c r="M412" s="347"/>
      <c r="N412" s="345"/>
      <c r="O412" s="345"/>
      <c r="P412" s="348"/>
      <c r="R412" s="347"/>
      <c r="S412" s="345"/>
      <c r="T412" s="345"/>
      <c r="U412" s="348"/>
      <c r="W412" s="347"/>
      <c r="X412" s="345"/>
      <c r="Y412" s="345"/>
      <c r="Z412" s="348"/>
      <c r="AB412" s="347"/>
      <c r="AC412" s="345"/>
      <c r="AD412" s="345"/>
      <c r="AE412" s="348"/>
      <c r="AF412" s="713"/>
      <c r="AG412" s="347"/>
      <c r="AH412" s="345"/>
      <c r="AI412" s="345"/>
      <c r="AJ412" s="348"/>
    </row>
    <row r="413" spans="2:36" ht="20.100000000000001" hidden="1" customHeight="1" x14ac:dyDescent="0.25">
      <c r="B413" s="1680"/>
      <c r="C413" s="1577"/>
      <c r="D413" s="1575"/>
      <c r="E413" s="1573"/>
      <c r="F413" s="1519"/>
      <c r="G413" s="1604"/>
      <c r="H413" s="574"/>
      <c r="I413" s="575"/>
      <c r="J413" s="580">
        <f t="shared" si="123"/>
        <v>0</v>
      </c>
      <c r="K413" s="687">
        <f t="shared" si="124"/>
        <v>0</v>
      </c>
      <c r="L413" s="113"/>
      <c r="M413" s="347"/>
      <c r="N413" s="345"/>
      <c r="O413" s="345"/>
      <c r="P413" s="348"/>
      <c r="R413" s="347"/>
      <c r="S413" s="345"/>
      <c r="T413" s="345"/>
      <c r="U413" s="348"/>
      <c r="W413" s="347"/>
      <c r="X413" s="345"/>
      <c r="Y413" s="345"/>
      <c r="Z413" s="348"/>
      <c r="AB413" s="347"/>
      <c r="AC413" s="345"/>
      <c r="AD413" s="345"/>
      <c r="AE413" s="348"/>
      <c r="AF413" s="713"/>
      <c r="AG413" s="347"/>
      <c r="AH413" s="345"/>
      <c r="AI413" s="345"/>
      <c r="AJ413" s="348"/>
    </row>
    <row r="414" spans="2:36" ht="20.100000000000001" hidden="1" customHeight="1" x14ac:dyDescent="0.25">
      <c r="B414" s="1680"/>
      <c r="C414" s="1577"/>
      <c r="D414" s="1575"/>
      <c r="E414" s="1573"/>
      <c r="F414" s="1519"/>
      <c r="G414" s="1605"/>
      <c r="H414" s="574"/>
      <c r="I414" s="575"/>
      <c r="J414" s="580">
        <f t="shared" si="123"/>
        <v>0</v>
      </c>
      <c r="K414" s="687">
        <f t="shared" si="124"/>
        <v>0</v>
      </c>
      <c r="L414" s="113"/>
      <c r="M414" s="347"/>
      <c r="N414" s="345"/>
      <c r="O414" s="345"/>
      <c r="P414" s="348"/>
      <c r="R414" s="347"/>
      <c r="S414" s="345"/>
      <c r="T414" s="345"/>
      <c r="U414" s="348"/>
      <c r="W414" s="347"/>
      <c r="X414" s="345"/>
      <c r="Y414" s="345"/>
      <c r="Z414" s="348"/>
      <c r="AB414" s="347"/>
      <c r="AC414" s="345"/>
      <c r="AD414" s="345"/>
      <c r="AE414" s="348"/>
      <c r="AF414" s="713"/>
      <c r="AG414" s="347"/>
      <c r="AH414" s="345"/>
      <c r="AI414" s="345"/>
      <c r="AJ414" s="348"/>
    </row>
    <row r="415" spans="2:36" ht="20.100000000000001" customHeight="1" thickBot="1" x14ac:dyDescent="0.3">
      <c r="B415" s="1680">
        <f t="shared" ref="B415" si="127">B412+0.1</f>
        <v>901.80000000000018</v>
      </c>
      <c r="C415" s="1577" t="e">
        <f>#REF!</f>
        <v>#REF!</v>
      </c>
      <c r="D415" s="1575" t="e">
        <f>#REF!</f>
        <v>#REF!</v>
      </c>
      <c r="E415" s="1573" t="e">
        <f>#REF!</f>
        <v>#REF!</v>
      </c>
      <c r="F415" s="1519" t="e">
        <f>#REF!</f>
        <v>#REF!</v>
      </c>
      <c r="G415" s="1603" t="e">
        <f t="shared" si="117"/>
        <v>#REF!</v>
      </c>
      <c r="H415" s="582"/>
      <c r="I415" s="579"/>
      <c r="J415" s="583" t="e">
        <f t="shared" si="123"/>
        <v>#REF!</v>
      </c>
      <c r="K415" s="690" t="e">
        <f t="shared" si="124"/>
        <v>#REF!</v>
      </c>
      <c r="L415" s="113"/>
      <c r="M415" s="355"/>
      <c r="N415" s="356"/>
      <c r="O415" s="356"/>
      <c r="P415" s="351"/>
      <c r="R415" s="355"/>
      <c r="S415" s="356"/>
      <c r="T415" s="356"/>
      <c r="U415" s="351"/>
      <c r="W415" s="355"/>
      <c r="X415" s="356"/>
      <c r="Y415" s="356"/>
      <c r="Z415" s="351"/>
      <c r="AB415" s="355"/>
      <c r="AC415" s="356"/>
      <c r="AD415" s="356"/>
      <c r="AE415" s="351"/>
      <c r="AF415" s="713"/>
      <c r="AG415" s="355"/>
      <c r="AH415" s="356"/>
      <c r="AI415" s="356"/>
      <c r="AJ415" s="351"/>
    </row>
    <row r="416" spans="2:36" ht="20.100000000000001" hidden="1" customHeight="1" x14ac:dyDescent="0.25">
      <c r="B416" s="1680"/>
      <c r="C416" s="1577"/>
      <c r="D416" s="1575"/>
      <c r="E416" s="1573"/>
      <c r="F416" s="1519"/>
      <c r="G416" s="1666"/>
      <c r="H416" s="113"/>
      <c r="I416" s="118"/>
      <c r="J416" s="567"/>
      <c r="K416" s="691"/>
      <c r="L416" s="113"/>
      <c r="M416" s="378"/>
      <c r="N416" s="379"/>
      <c r="O416" s="379"/>
      <c r="P416" s="380"/>
    </row>
    <row r="417" spans="2:36" ht="20.100000000000001" hidden="1" customHeight="1" thickBot="1" x14ac:dyDescent="0.3">
      <c r="B417" s="1680"/>
      <c r="C417" s="1577"/>
      <c r="D417" s="1575"/>
      <c r="E417" s="1573"/>
      <c r="F417" s="1519"/>
      <c r="G417" s="1674"/>
      <c r="H417" s="113"/>
      <c r="I417" s="118"/>
      <c r="J417" s="567"/>
      <c r="K417" s="691"/>
      <c r="L417" s="113"/>
      <c r="M417" s="405"/>
      <c r="N417" s="407"/>
      <c r="O417" s="407"/>
      <c r="P417" s="408"/>
    </row>
    <row r="418" spans="2:36" ht="24.95" customHeight="1" thickBot="1" x14ac:dyDescent="0.3">
      <c r="B418" s="402" t="e">
        <f>#REF!</f>
        <v>#REF!</v>
      </c>
      <c r="C418" s="403" t="e">
        <f>#REF!</f>
        <v>#REF!</v>
      </c>
      <c r="D418" s="332"/>
      <c r="E418" s="332"/>
      <c r="F418" s="333"/>
      <c r="G418" s="393"/>
      <c r="H418" s="1563"/>
      <c r="I418" s="1564"/>
      <c r="J418" s="1564"/>
      <c r="K418" s="1565"/>
      <c r="L418" s="113"/>
      <c r="M418" s="643"/>
      <c r="N418" s="644"/>
      <c r="O418" s="644"/>
      <c r="P418" s="645"/>
      <c r="R418" s="643"/>
      <c r="S418" s="644"/>
      <c r="T418" s="644"/>
      <c r="U418" s="645"/>
      <c r="W418" s="643"/>
      <c r="X418" s="644"/>
      <c r="Y418" s="644"/>
      <c r="Z418" s="645"/>
      <c r="AB418" s="643"/>
      <c r="AC418" s="644"/>
      <c r="AD418" s="644"/>
      <c r="AE418" s="645"/>
      <c r="AF418" s="713"/>
      <c r="AG418" s="643"/>
      <c r="AH418" s="644"/>
      <c r="AI418" s="644"/>
      <c r="AJ418" s="645"/>
    </row>
    <row r="419" spans="2:36" ht="20.100000000000001" customHeight="1" x14ac:dyDescent="0.25">
      <c r="B419" s="1681">
        <v>902.1</v>
      </c>
      <c r="C419" s="1676" t="e">
        <f>#REF!</f>
        <v>#REF!</v>
      </c>
      <c r="D419" s="1609" t="e">
        <f>#REF!</f>
        <v>#REF!</v>
      </c>
      <c r="E419" s="1677" t="e">
        <f>#REF!</f>
        <v>#REF!</v>
      </c>
      <c r="F419" s="1678" t="e">
        <f>#REF!</f>
        <v>#REF!</v>
      </c>
      <c r="G419" s="1604" t="e">
        <f t="shared" si="117"/>
        <v>#REF!</v>
      </c>
      <c r="H419" s="1578"/>
      <c r="I419" s="1581"/>
      <c r="J419" s="1583" t="e">
        <f t="shared" ref="J419:J425" si="128">E419-H419+I419</f>
        <v>#REF!</v>
      </c>
      <c r="K419" s="1584" t="e">
        <f t="shared" ref="K419:K425" si="129">ROUND(F419*J419,2)</f>
        <v>#REF!</v>
      </c>
      <c r="L419" s="113"/>
      <c r="M419" s="378"/>
      <c r="N419" s="379"/>
      <c r="O419" s="379"/>
      <c r="P419" s="380"/>
      <c r="R419" s="1521"/>
      <c r="S419" s="1522"/>
      <c r="T419" s="1522"/>
      <c r="U419" s="1523"/>
      <c r="W419" s="1521"/>
      <c r="X419" s="1522"/>
      <c r="Y419" s="1522"/>
      <c r="Z419" s="1523"/>
      <c r="AB419" s="1521"/>
      <c r="AC419" s="1522"/>
      <c r="AD419" s="1522"/>
      <c r="AE419" s="1523"/>
      <c r="AF419" s="712"/>
      <c r="AG419" s="1521"/>
      <c r="AH419" s="1522"/>
      <c r="AI419" s="1522"/>
      <c r="AJ419" s="1523"/>
    </row>
    <row r="420" spans="2:36" ht="20.100000000000001" customHeight="1" x14ac:dyDescent="0.25">
      <c r="B420" s="1680"/>
      <c r="C420" s="1577"/>
      <c r="D420" s="1575"/>
      <c r="E420" s="1573"/>
      <c r="F420" s="1519"/>
      <c r="G420" s="1604"/>
      <c r="H420" s="1579"/>
      <c r="I420" s="1549"/>
      <c r="J420" s="1552"/>
      <c r="K420" s="1555"/>
      <c r="L420" s="113"/>
      <c r="M420" s="347"/>
      <c r="N420" s="345"/>
      <c r="O420" s="345"/>
      <c r="P420" s="348"/>
      <c r="R420" s="605"/>
      <c r="S420" s="601"/>
      <c r="T420" s="601"/>
      <c r="U420" s="606"/>
      <c r="W420" s="605"/>
      <c r="X420" s="601"/>
      <c r="Y420" s="601"/>
      <c r="Z420" s="606"/>
      <c r="AB420" s="605"/>
      <c r="AC420" s="601"/>
      <c r="AD420" s="601"/>
      <c r="AE420" s="606"/>
      <c r="AF420" s="713"/>
      <c r="AG420" s="605"/>
      <c r="AH420" s="601"/>
      <c r="AI420" s="601"/>
      <c r="AJ420" s="606"/>
    </row>
    <row r="421" spans="2:36" ht="20.100000000000001" customHeight="1" x14ac:dyDescent="0.25">
      <c r="B421" s="1680"/>
      <c r="C421" s="1577"/>
      <c r="D421" s="1575"/>
      <c r="E421" s="1573"/>
      <c r="F421" s="1519"/>
      <c r="G421" s="1605"/>
      <c r="H421" s="1580"/>
      <c r="I421" s="1582"/>
      <c r="J421" s="1566"/>
      <c r="K421" s="1585"/>
      <c r="L421" s="113"/>
      <c r="M421" s="347"/>
      <c r="N421" s="345"/>
      <c r="O421" s="345"/>
      <c r="P421" s="348"/>
      <c r="R421" s="1497"/>
      <c r="S421" s="1498"/>
      <c r="T421" s="1498"/>
      <c r="U421" s="1499"/>
      <c r="W421" s="1497"/>
      <c r="X421" s="1498"/>
      <c r="Y421" s="1498"/>
      <c r="Z421" s="1499"/>
      <c r="AB421" s="1497"/>
      <c r="AC421" s="1498"/>
      <c r="AD421" s="1498"/>
      <c r="AE421" s="1499"/>
      <c r="AF421" s="714"/>
      <c r="AG421" s="1497"/>
      <c r="AH421" s="1498"/>
      <c r="AI421" s="1498"/>
      <c r="AJ421" s="1499"/>
    </row>
    <row r="422" spans="2:36" ht="20.100000000000001" customHeight="1" x14ac:dyDescent="0.25">
      <c r="B422" s="1680">
        <f>B419+0.1</f>
        <v>902.2</v>
      </c>
      <c r="C422" s="1577" t="e">
        <f>#REF!</f>
        <v>#REF!</v>
      </c>
      <c r="D422" s="1575" t="e">
        <f>#REF!</f>
        <v>#REF!</v>
      </c>
      <c r="E422" s="1573" t="e">
        <f>#REF!</f>
        <v>#REF!</v>
      </c>
      <c r="F422" s="1519" t="e">
        <f>#REF!</f>
        <v>#REF!</v>
      </c>
      <c r="G422" s="1603" t="e">
        <f t="shared" ref="G422:G432" si="130">ROUND(E422*F422,2)</f>
        <v>#REF!</v>
      </c>
      <c r="H422" s="1670"/>
      <c r="I422" s="1548"/>
      <c r="J422" s="1551" t="e">
        <f t="shared" si="128"/>
        <v>#REF!</v>
      </c>
      <c r="K422" s="1554" t="e">
        <f t="shared" si="129"/>
        <v>#REF!</v>
      </c>
      <c r="L422" s="113"/>
      <c r="M422" s="347"/>
      <c r="N422" s="345"/>
      <c r="O422" s="345"/>
      <c r="P422" s="348"/>
      <c r="R422" s="1500"/>
      <c r="S422" s="1501"/>
      <c r="T422" s="1501"/>
      <c r="U422" s="1502"/>
      <c r="W422" s="1500"/>
      <c r="X422" s="1501"/>
      <c r="Y422" s="1501"/>
      <c r="Z422" s="1502"/>
      <c r="AB422" s="1500"/>
      <c r="AC422" s="1501"/>
      <c r="AD422" s="1501"/>
      <c r="AE422" s="1502"/>
      <c r="AF422" s="712"/>
      <c r="AG422" s="1500"/>
      <c r="AH422" s="1501"/>
      <c r="AI422" s="1501"/>
      <c r="AJ422" s="1502"/>
    </row>
    <row r="423" spans="2:36" ht="20.100000000000001" customHeight="1" x14ac:dyDescent="0.25">
      <c r="B423" s="1680"/>
      <c r="C423" s="1577"/>
      <c r="D423" s="1575"/>
      <c r="E423" s="1573"/>
      <c r="F423" s="1519"/>
      <c r="G423" s="1604"/>
      <c r="H423" s="1579"/>
      <c r="I423" s="1549"/>
      <c r="J423" s="1552"/>
      <c r="K423" s="1555"/>
      <c r="L423" s="113"/>
      <c r="M423" s="347"/>
      <c r="N423" s="345"/>
      <c r="O423" s="345"/>
      <c r="P423" s="348"/>
      <c r="R423" s="605"/>
      <c r="S423" s="601"/>
      <c r="T423" s="601"/>
      <c r="U423" s="606"/>
      <c r="W423" s="605"/>
      <c r="X423" s="601"/>
      <c r="Y423" s="601"/>
      <c r="Z423" s="606"/>
      <c r="AB423" s="605"/>
      <c r="AC423" s="601"/>
      <c r="AD423" s="601"/>
      <c r="AE423" s="606"/>
      <c r="AF423" s="713"/>
      <c r="AG423" s="605"/>
      <c r="AH423" s="601"/>
      <c r="AI423" s="601"/>
      <c r="AJ423" s="606"/>
    </row>
    <row r="424" spans="2:36" ht="20.100000000000001" customHeight="1" x14ac:dyDescent="0.25">
      <c r="B424" s="1680"/>
      <c r="C424" s="1577"/>
      <c r="D424" s="1575"/>
      <c r="E424" s="1573"/>
      <c r="F424" s="1519"/>
      <c r="G424" s="1605"/>
      <c r="H424" s="1580"/>
      <c r="I424" s="1582"/>
      <c r="J424" s="1566"/>
      <c r="K424" s="1585"/>
      <c r="L424" s="113"/>
      <c r="M424" s="347"/>
      <c r="N424" s="345"/>
      <c r="O424" s="345"/>
      <c r="P424" s="348"/>
      <c r="R424" s="1497"/>
      <c r="S424" s="1498"/>
      <c r="T424" s="1498"/>
      <c r="U424" s="1499"/>
      <c r="W424" s="1497"/>
      <c r="X424" s="1498"/>
      <c r="Y424" s="1498"/>
      <c r="Z424" s="1499"/>
      <c r="AB424" s="1497"/>
      <c r="AC424" s="1498"/>
      <c r="AD424" s="1498"/>
      <c r="AE424" s="1499"/>
      <c r="AF424" s="714"/>
      <c r="AG424" s="1497"/>
      <c r="AH424" s="1498"/>
      <c r="AI424" s="1498"/>
      <c r="AJ424" s="1499"/>
    </row>
    <row r="425" spans="2:36" ht="20.100000000000001" customHeight="1" x14ac:dyDescent="0.25">
      <c r="B425" s="1680">
        <f t="shared" ref="B425" si="131">B422+0.1</f>
        <v>902.30000000000007</v>
      </c>
      <c r="C425" s="1577" t="e">
        <f>#REF!</f>
        <v>#REF!</v>
      </c>
      <c r="D425" s="1575" t="e">
        <f>#REF!</f>
        <v>#REF!</v>
      </c>
      <c r="E425" s="1573" t="e">
        <f>#REF!</f>
        <v>#REF!</v>
      </c>
      <c r="F425" s="1519" t="e">
        <f>#REF!</f>
        <v>#REF!</v>
      </c>
      <c r="G425" s="1603" t="e">
        <f t="shared" si="130"/>
        <v>#REF!</v>
      </c>
      <c r="H425" s="1670"/>
      <c r="I425" s="1548"/>
      <c r="J425" s="1551" t="e">
        <f t="shared" si="128"/>
        <v>#REF!</v>
      </c>
      <c r="K425" s="1554" t="e">
        <f t="shared" si="129"/>
        <v>#REF!</v>
      </c>
      <c r="L425" s="113"/>
      <c r="M425" s="347"/>
      <c r="N425" s="345"/>
      <c r="O425" s="345"/>
      <c r="P425" s="348"/>
      <c r="R425" s="1500"/>
      <c r="S425" s="1501"/>
      <c r="T425" s="1501"/>
      <c r="U425" s="1502"/>
      <c r="W425" s="1500"/>
      <c r="X425" s="1501"/>
      <c r="Y425" s="1501"/>
      <c r="Z425" s="1502"/>
      <c r="AB425" s="1500"/>
      <c r="AC425" s="1501"/>
      <c r="AD425" s="1501"/>
      <c r="AE425" s="1502"/>
      <c r="AF425" s="712"/>
      <c r="AG425" s="1500"/>
      <c r="AH425" s="1501"/>
      <c r="AI425" s="1501"/>
      <c r="AJ425" s="1502"/>
    </row>
    <row r="426" spans="2:36" ht="20.100000000000001" customHeight="1" x14ac:dyDescent="0.25">
      <c r="B426" s="1680"/>
      <c r="C426" s="1577"/>
      <c r="D426" s="1575"/>
      <c r="E426" s="1573"/>
      <c r="F426" s="1519"/>
      <c r="G426" s="1604"/>
      <c r="H426" s="1579"/>
      <c r="I426" s="1549"/>
      <c r="J426" s="1552"/>
      <c r="K426" s="1555"/>
      <c r="L426" s="113"/>
      <c r="M426" s="347"/>
      <c r="N426" s="345"/>
      <c r="O426" s="345"/>
      <c r="P426" s="348"/>
      <c r="R426" s="605"/>
      <c r="S426" s="601"/>
      <c r="T426" s="601"/>
      <c r="U426" s="606"/>
      <c r="W426" s="605"/>
      <c r="X426" s="601"/>
      <c r="Y426" s="601"/>
      <c r="Z426" s="606"/>
      <c r="AB426" s="605"/>
      <c r="AC426" s="601"/>
      <c r="AD426" s="601"/>
      <c r="AE426" s="606"/>
      <c r="AF426" s="713"/>
      <c r="AG426" s="605"/>
      <c r="AH426" s="601"/>
      <c r="AI426" s="601"/>
      <c r="AJ426" s="606"/>
    </row>
    <row r="427" spans="2:36" ht="20.100000000000001" customHeight="1" x14ac:dyDescent="0.25">
      <c r="B427" s="1680"/>
      <c r="C427" s="1577"/>
      <c r="D427" s="1575"/>
      <c r="E427" s="1573"/>
      <c r="F427" s="1519"/>
      <c r="G427" s="1605"/>
      <c r="H427" s="1580"/>
      <c r="I427" s="1582"/>
      <c r="J427" s="1566"/>
      <c r="K427" s="1585"/>
      <c r="L427" s="113"/>
      <c r="M427" s="347"/>
      <c r="N427" s="345"/>
      <c r="O427" s="345"/>
      <c r="P427" s="348"/>
      <c r="R427" s="1518"/>
      <c r="S427" s="1519"/>
      <c r="T427" s="1519"/>
      <c r="U427" s="1520"/>
      <c r="W427" s="1518"/>
      <c r="X427" s="1519"/>
      <c r="Y427" s="1519"/>
      <c r="Z427" s="1520"/>
      <c r="AB427" s="1518"/>
      <c r="AC427" s="1519"/>
      <c r="AD427" s="1519"/>
      <c r="AE427" s="1520"/>
      <c r="AF427" s="714"/>
      <c r="AG427" s="1518"/>
      <c r="AH427" s="1519"/>
      <c r="AI427" s="1519"/>
      <c r="AJ427" s="1520"/>
    </row>
    <row r="428" spans="2:36" ht="20.100000000000001" customHeight="1" thickBot="1" x14ac:dyDescent="0.3">
      <c r="B428" s="1680">
        <f t="shared" ref="B428" si="132">B425+0.1</f>
        <v>902.40000000000009</v>
      </c>
      <c r="C428" s="1577" t="e">
        <f>#REF!</f>
        <v>#REF!</v>
      </c>
      <c r="D428" s="1575" t="e">
        <f>#REF!</f>
        <v>#REF!</v>
      </c>
      <c r="E428" s="1573" t="e">
        <f>#REF!</f>
        <v>#REF!</v>
      </c>
      <c r="F428" s="1519" t="e">
        <f>#REF!</f>
        <v>#REF!</v>
      </c>
      <c r="G428" s="1603" t="e">
        <f t="shared" si="130"/>
        <v>#REF!</v>
      </c>
      <c r="H428" s="582"/>
      <c r="I428" s="579"/>
      <c r="J428" s="583" t="e">
        <f t="shared" ref="J428" si="133">E428-H428+I428</f>
        <v>#REF!</v>
      </c>
      <c r="K428" s="687" t="e">
        <f t="shared" ref="K428" si="134">ROUND(F428*J428,2)</f>
        <v>#REF!</v>
      </c>
      <c r="L428" s="113"/>
      <c r="M428" s="355"/>
      <c r="N428" s="356"/>
      <c r="O428" s="356"/>
      <c r="P428" s="351"/>
      <c r="R428" s="413"/>
      <c r="S428" s="414"/>
      <c r="T428" s="414"/>
      <c r="U428" s="415"/>
      <c r="W428" s="413"/>
      <c r="X428" s="414"/>
      <c r="Y428" s="414"/>
      <c r="Z428" s="415"/>
      <c r="AB428" s="413"/>
      <c r="AC428" s="414"/>
      <c r="AD428" s="414"/>
      <c r="AE428" s="415"/>
      <c r="AF428" s="717"/>
      <c r="AG428" s="413"/>
      <c r="AH428" s="414"/>
      <c r="AI428" s="414"/>
      <c r="AJ428" s="415"/>
    </row>
    <row r="429" spans="2:36" ht="20.100000000000001" hidden="1" customHeight="1" x14ac:dyDescent="0.25">
      <c r="B429" s="1680"/>
      <c r="C429" s="1577"/>
      <c r="D429" s="1575"/>
      <c r="E429" s="1573"/>
      <c r="F429" s="1519"/>
      <c r="G429" s="1666"/>
      <c r="H429" s="113"/>
      <c r="I429" s="118"/>
      <c r="J429" s="567"/>
      <c r="K429" s="691"/>
      <c r="L429" s="113"/>
      <c r="M429" s="378"/>
      <c r="N429" s="379"/>
      <c r="O429" s="379"/>
      <c r="P429" s="380"/>
    </row>
    <row r="430" spans="2:36" ht="20.100000000000001" hidden="1" customHeight="1" thickBot="1" x14ac:dyDescent="0.3">
      <c r="B430" s="1680"/>
      <c r="C430" s="1577"/>
      <c r="D430" s="1575"/>
      <c r="E430" s="1573"/>
      <c r="F430" s="1519"/>
      <c r="G430" s="1674"/>
      <c r="H430" s="113"/>
      <c r="I430" s="118"/>
      <c r="J430" s="567"/>
      <c r="K430" s="691"/>
      <c r="L430" s="113"/>
      <c r="M430" s="355"/>
      <c r="N430" s="356"/>
      <c r="O430" s="356"/>
      <c r="P430" s="351"/>
    </row>
    <row r="431" spans="2:36" ht="24.95" customHeight="1" thickBot="1" x14ac:dyDescent="0.3">
      <c r="B431" s="402" t="e">
        <f>#REF!</f>
        <v>#REF!</v>
      </c>
      <c r="C431" s="403" t="e">
        <f>#REF!</f>
        <v>#REF!</v>
      </c>
      <c r="D431" s="332"/>
      <c r="E431" s="332"/>
      <c r="F431" s="333"/>
      <c r="G431" s="393"/>
      <c r="H431" s="1563"/>
      <c r="I431" s="1564"/>
      <c r="J431" s="1564"/>
      <c r="K431" s="1565"/>
      <c r="L431" s="113"/>
      <c r="M431" s="641"/>
      <c r="N431" s="552"/>
      <c r="O431" s="552"/>
      <c r="P431" s="642"/>
      <c r="R431" s="643"/>
      <c r="S431" s="644"/>
      <c r="T431" s="644"/>
      <c r="U431" s="645"/>
      <c r="W431" s="643"/>
      <c r="X431" s="644"/>
      <c r="Y431" s="644"/>
      <c r="Z431" s="645"/>
      <c r="AB431" s="643"/>
      <c r="AC431" s="644"/>
      <c r="AD431" s="644"/>
      <c r="AE431" s="645"/>
      <c r="AF431" s="713"/>
      <c r="AG431" s="643"/>
      <c r="AH431" s="644"/>
      <c r="AI431" s="644"/>
      <c r="AJ431" s="645"/>
    </row>
    <row r="432" spans="2:36" ht="20.100000000000001" customHeight="1" x14ac:dyDescent="0.25">
      <c r="B432" s="1681">
        <v>903.1</v>
      </c>
      <c r="C432" s="1676" t="e">
        <f>#REF!</f>
        <v>#REF!</v>
      </c>
      <c r="D432" s="1609" t="e">
        <f>#REF!</f>
        <v>#REF!</v>
      </c>
      <c r="E432" s="1677" t="e">
        <f>#REF!</f>
        <v>#REF!</v>
      </c>
      <c r="F432" s="1678" t="e">
        <f>#REF!</f>
        <v>#REF!</v>
      </c>
      <c r="G432" s="1604" t="e">
        <f t="shared" si="130"/>
        <v>#REF!</v>
      </c>
      <c r="H432" s="1578"/>
      <c r="I432" s="1581"/>
      <c r="J432" s="1583" t="e">
        <f t="shared" ref="J432:J438" si="135">E432-H432+I432</f>
        <v>#REF!</v>
      </c>
      <c r="K432" s="1584" t="e">
        <f t="shared" ref="K432:K438" si="136">ROUND(F432*J432,2)</f>
        <v>#REF!</v>
      </c>
      <c r="L432" s="113"/>
      <c r="M432" s="352"/>
      <c r="N432" s="353"/>
      <c r="O432" s="353"/>
      <c r="P432" s="354"/>
      <c r="R432" s="1524"/>
      <c r="S432" s="1525"/>
      <c r="T432" s="1525"/>
      <c r="U432" s="1526"/>
      <c r="W432" s="1524"/>
      <c r="X432" s="1525"/>
      <c r="Y432" s="1525"/>
      <c r="Z432" s="1526"/>
      <c r="AB432" s="1524"/>
      <c r="AC432" s="1525"/>
      <c r="AD432" s="1525"/>
      <c r="AE432" s="1526"/>
      <c r="AF432" s="712"/>
      <c r="AG432" s="1524"/>
      <c r="AH432" s="1525"/>
      <c r="AI432" s="1525"/>
      <c r="AJ432" s="1526"/>
    </row>
    <row r="433" spans="2:36" ht="20.100000000000001" customHeight="1" x14ac:dyDescent="0.25">
      <c r="B433" s="1680"/>
      <c r="C433" s="1577"/>
      <c r="D433" s="1575"/>
      <c r="E433" s="1573"/>
      <c r="F433" s="1519"/>
      <c r="G433" s="1604"/>
      <c r="H433" s="1579"/>
      <c r="I433" s="1549"/>
      <c r="J433" s="1552"/>
      <c r="K433" s="1555"/>
      <c r="L433" s="113"/>
      <c r="M433" s="347"/>
      <c r="N433" s="345"/>
      <c r="O433" s="345"/>
      <c r="P433" s="348"/>
      <c r="R433" s="605"/>
      <c r="S433" s="601"/>
      <c r="T433" s="601"/>
      <c r="U433" s="606"/>
      <c r="W433" s="605"/>
      <c r="X433" s="601"/>
      <c r="Y433" s="601"/>
      <c r="Z433" s="606"/>
      <c r="AB433" s="605"/>
      <c r="AC433" s="601"/>
      <c r="AD433" s="601"/>
      <c r="AE433" s="606"/>
      <c r="AF433" s="713"/>
      <c r="AG433" s="605"/>
      <c r="AH433" s="601"/>
      <c r="AI433" s="601"/>
      <c r="AJ433" s="606"/>
    </row>
    <row r="434" spans="2:36" ht="20.100000000000001" customHeight="1" x14ac:dyDescent="0.25">
      <c r="B434" s="1680"/>
      <c r="C434" s="1577"/>
      <c r="D434" s="1575"/>
      <c r="E434" s="1573"/>
      <c r="F434" s="1519"/>
      <c r="G434" s="1605"/>
      <c r="H434" s="1580"/>
      <c r="I434" s="1582"/>
      <c r="J434" s="1566"/>
      <c r="K434" s="1585"/>
      <c r="L434" s="113"/>
      <c r="M434" s="347"/>
      <c r="N434" s="345"/>
      <c r="O434" s="345"/>
      <c r="P434" s="348"/>
      <c r="R434" s="1497"/>
      <c r="S434" s="1498"/>
      <c r="T434" s="1498"/>
      <c r="U434" s="1499"/>
      <c r="W434" s="1497"/>
      <c r="X434" s="1498"/>
      <c r="Y434" s="1498"/>
      <c r="Z434" s="1499"/>
      <c r="AB434" s="1497"/>
      <c r="AC434" s="1498"/>
      <c r="AD434" s="1498"/>
      <c r="AE434" s="1499"/>
      <c r="AF434" s="714"/>
      <c r="AG434" s="1497"/>
      <c r="AH434" s="1498"/>
      <c r="AI434" s="1498"/>
      <c r="AJ434" s="1499"/>
    </row>
    <row r="435" spans="2:36" ht="20.100000000000001" customHeight="1" x14ac:dyDescent="0.25">
      <c r="B435" s="1680">
        <f>B432+0.1</f>
        <v>903.2</v>
      </c>
      <c r="C435" s="1577" t="e">
        <f>#REF!</f>
        <v>#REF!</v>
      </c>
      <c r="D435" s="1575" t="e">
        <f>#REF!</f>
        <v>#REF!</v>
      </c>
      <c r="E435" s="1573" t="e">
        <f>#REF!</f>
        <v>#REF!</v>
      </c>
      <c r="F435" s="1519" t="e">
        <f>#REF!</f>
        <v>#REF!</v>
      </c>
      <c r="G435" s="1603" t="e">
        <f t="shared" ref="G435:G463" si="137">ROUND(E435*F435,2)</f>
        <v>#REF!</v>
      </c>
      <c r="H435" s="1670"/>
      <c r="I435" s="1548"/>
      <c r="J435" s="1551" t="e">
        <f t="shared" si="135"/>
        <v>#REF!</v>
      </c>
      <c r="K435" s="1554" t="e">
        <f t="shared" si="136"/>
        <v>#REF!</v>
      </c>
      <c r="L435" s="113"/>
      <c r="M435" s="347"/>
      <c r="N435" s="345"/>
      <c r="O435" s="345"/>
      <c r="P435" s="348"/>
      <c r="R435" s="1500"/>
      <c r="S435" s="1501"/>
      <c r="T435" s="1501"/>
      <c r="U435" s="1502"/>
      <c r="W435" s="1500"/>
      <c r="X435" s="1501"/>
      <c r="Y435" s="1501"/>
      <c r="Z435" s="1502"/>
      <c r="AB435" s="1500"/>
      <c r="AC435" s="1501"/>
      <c r="AD435" s="1501"/>
      <c r="AE435" s="1502"/>
      <c r="AF435" s="712"/>
      <c r="AG435" s="1500"/>
      <c r="AH435" s="1501"/>
      <c r="AI435" s="1501"/>
      <c r="AJ435" s="1502"/>
    </row>
    <row r="436" spans="2:36" ht="20.100000000000001" customHeight="1" x14ac:dyDescent="0.25">
      <c r="B436" s="1680"/>
      <c r="C436" s="1577"/>
      <c r="D436" s="1575"/>
      <c r="E436" s="1573"/>
      <c r="F436" s="1519"/>
      <c r="G436" s="1604"/>
      <c r="H436" s="1579"/>
      <c r="I436" s="1549"/>
      <c r="J436" s="1552"/>
      <c r="K436" s="1555"/>
      <c r="L436" s="113"/>
      <c r="M436" s="347"/>
      <c r="N436" s="345"/>
      <c r="O436" s="345"/>
      <c r="P436" s="348"/>
      <c r="R436" s="605"/>
      <c r="S436" s="601"/>
      <c r="T436" s="601"/>
      <c r="U436" s="606"/>
      <c r="W436" s="605"/>
      <c r="X436" s="601"/>
      <c r="Y436" s="601"/>
      <c r="Z436" s="606"/>
      <c r="AB436" s="605"/>
      <c r="AC436" s="601"/>
      <c r="AD436" s="601"/>
      <c r="AE436" s="606"/>
      <c r="AF436" s="713"/>
      <c r="AG436" s="605"/>
      <c r="AH436" s="601"/>
      <c r="AI436" s="601"/>
      <c r="AJ436" s="606"/>
    </row>
    <row r="437" spans="2:36" ht="20.100000000000001" customHeight="1" x14ac:dyDescent="0.25">
      <c r="B437" s="1680"/>
      <c r="C437" s="1577"/>
      <c r="D437" s="1575"/>
      <c r="E437" s="1573"/>
      <c r="F437" s="1519"/>
      <c r="G437" s="1605"/>
      <c r="H437" s="1580"/>
      <c r="I437" s="1582"/>
      <c r="J437" s="1566"/>
      <c r="K437" s="1585"/>
      <c r="L437" s="113"/>
      <c r="M437" s="347"/>
      <c r="N437" s="345"/>
      <c r="O437" s="345"/>
      <c r="P437" s="348"/>
      <c r="R437" s="1497"/>
      <c r="S437" s="1498"/>
      <c r="T437" s="1498"/>
      <c r="U437" s="1499"/>
      <c r="W437" s="1497"/>
      <c r="X437" s="1498"/>
      <c r="Y437" s="1498"/>
      <c r="Z437" s="1499"/>
      <c r="AB437" s="1497"/>
      <c r="AC437" s="1498"/>
      <c r="AD437" s="1498"/>
      <c r="AE437" s="1499"/>
      <c r="AF437" s="714"/>
      <c r="AG437" s="1497"/>
      <c r="AH437" s="1498"/>
      <c r="AI437" s="1498"/>
      <c r="AJ437" s="1499"/>
    </row>
    <row r="438" spans="2:36" ht="20.100000000000001" customHeight="1" x14ac:dyDescent="0.25">
      <c r="B438" s="1680">
        <f t="shared" ref="B438" si="138">B435+0.1</f>
        <v>903.30000000000007</v>
      </c>
      <c r="C438" s="1577" t="e">
        <f>#REF!</f>
        <v>#REF!</v>
      </c>
      <c r="D438" s="1575" t="e">
        <f>#REF!</f>
        <v>#REF!</v>
      </c>
      <c r="E438" s="1573" t="e">
        <f>#REF!</f>
        <v>#REF!</v>
      </c>
      <c r="F438" s="1519" t="e">
        <f>#REF!</f>
        <v>#REF!</v>
      </c>
      <c r="G438" s="1603" t="e">
        <f t="shared" si="137"/>
        <v>#REF!</v>
      </c>
      <c r="H438" s="1670"/>
      <c r="I438" s="1548"/>
      <c r="J438" s="1551" t="e">
        <f t="shared" si="135"/>
        <v>#REF!</v>
      </c>
      <c r="K438" s="1554" t="e">
        <f t="shared" si="136"/>
        <v>#REF!</v>
      </c>
      <c r="L438" s="113"/>
      <c r="M438" s="347"/>
      <c r="N438" s="345"/>
      <c r="O438" s="345"/>
      <c r="P438" s="348"/>
      <c r="R438" s="1500"/>
      <c r="S438" s="1501"/>
      <c r="T438" s="1501"/>
      <c r="U438" s="1502"/>
      <c r="W438" s="1500"/>
      <c r="X438" s="1501"/>
      <c r="Y438" s="1501"/>
      <c r="Z438" s="1502"/>
      <c r="AB438" s="1500">
        <v>2</v>
      </c>
      <c r="AC438" s="1501"/>
      <c r="AD438" s="1501"/>
      <c r="AE438" s="1502"/>
      <c r="AF438" s="712"/>
      <c r="AG438" s="1500"/>
      <c r="AH438" s="1501"/>
      <c r="AI438" s="1501"/>
      <c r="AJ438" s="1502"/>
    </row>
    <row r="439" spans="2:36" ht="20.100000000000001" customHeight="1" x14ac:dyDescent="0.25">
      <c r="B439" s="1680"/>
      <c r="C439" s="1577"/>
      <c r="D439" s="1575"/>
      <c r="E439" s="1573"/>
      <c r="F439" s="1519"/>
      <c r="G439" s="1604"/>
      <c r="H439" s="1579"/>
      <c r="I439" s="1549"/>
      <c r="J439" s="1552"/>
      <c r="K439" s="1555"/>
      <c r="L439" s="113"/>
      <c r="M439" s="347"/>
      <c r="N439" s="345"/>
      <c r="O439" s="345"/>
      <c r="P439" s="348"/>
      <c r="R439" s="605"/>
      <c r="S439" s="601"/>
      <c r="T439" s="601"/>
      <c r="U439" s="606"/>
      <c r="W439" s="605"/>
      <c r="X439" s="601"/>
      <c r="Y439" s="601"/>
      <c r="Z439" s="606"/>
      <c r="AB439" s="605"/>
      <c r="AC439" s="601"/>
      <c r="AD439" s="346"/>
      <c r="AE439" s="606"/>
      <c r="AF439" s="713"/>
      <c r="AG439" s="605"/>
      <c r="AH439" s="601"/>
      <c r="AI439" s="601"/>
      <c r="AJ439" s="606"/>
    </row>
    <row r="440" spans="2:36" ht="20.100000000000001" customHeight="1" x14ac:dyDescent="0.25">
      <c r="B440" s="1680"/>
      <c r="C440" s="1577"/>
      <c r="D440" s="1575"/>
      <c r="E440" s="1573"/>
      <c r="F440" s="1519"/>
      <c r="G440" s="1605"/>
      <c r="H440" s="1580"/>
      <c r="I440" s="1582"/>
      <c r="J440" s="1566"/>
      <c r="K440" s="1585"/>
      <c r="L440" s="113"/>
      <c r="M440" s="347"/>
      <c r="N440" s="345"/>
      <c r="O440" s="345"/>
      <c r="P440" s="348"/>
      <c r="R440" s="1518"/>
      <c r="S440" s="1519"/>
      <c r="T440" s="1519"/>
      <c r="U440" s="1520"/>
      <c r="W440" s="1518"/>
      <c r="X440" s="1519"/>
      <c r="Y440" s="1519"/>
      <c r="Z440" s="1520"/>
      <c r="AB440" s="1518" t="e">
        <f>ROUND(F438*AB438,2)</f>
        <v>#REF!</v>
      </c>
      <c r="AC440" s="1519"/>
      <c r="AD440" s="1519"/>
      <c r="AE440" s="1520"/>
      <c r="AF440" s="714"/>
      <c r="AG440" s="1518"/>
      <c r="AH440" s="1519"/>
      <c r="AI440" s="1519"/>
      <c r="AJ440" s="1520"/>
    </row>
    <row r="441" spans="2:36" ht="20.100000000000001" customHeight="1" x14ac:dyDescent="0.25">
      <c r="B441" s="1680">
        <f t="shared" ref="B441" si="139">B438+0.1</f>
        <v>903.40000000000009</v>
      </c>
      <c r="C441" s="1577" t="e">
        <f>#REF!</f>
        <v>#REF!</v>
      </c>
      <c r="D441" s="1575" t="e">
        <f>#REF!</f>
        <v>#REF!</v>
      </c>
      <c r="E441" s="1573" t="e">
        <f>#REF!</f>
        <v>#REF!</v>
      </c>
      <c r="F441" s="1519" t="e">
        <f>#REF!</f>
        <v>#REF!</v>
      </c>
      <c r="G441" s="1603" t="e">
        <f t="shared" si="137"/>
        <v>#REF!</v>
      </c>
      <c r="H441" s="574"/>
      <c r="I441" s="575"/>
      <c r="J441" s="580" t="e">
        <f t="shared" ref="J441:J447" si="140">E441-H441+I441</f>
        <v>#REF!</v>
      </c>
      <c r="K441" s="687" t="e">
        <f t="shared" ref="K441:K447" si="141">ROUND(F441*J441,2)</f>
        <v>#REF!</v>
      </c>
      <c r="L441" s="113"/>
      <c r="M441" s="347"/>
      <c r="N441" s="345"/>
      <c r="O441" s="345"/>
      <c r="P441" s="348"/>
      <c r="R441" s="347"/>
      <c r="S441" s="345"/>
      <c r="T441" s="345"/>
      <c r="U441" s="348"/>
      <c r="W441" s="347"/>
      <c r="X441" s="345"/>
      <c r="Y441" s="345"/>
      <c r="Z441" s="348"/>
      <c r="AB441" s="347"/>
      <c r="AC441" s="345"/>
      <c r="AD441" s="345"/>
      <c r="AE441" s="348"/>
      <c r="AF441" s="713"/>
      <c r="AG441" s="347"/>
      <c r="AH441" s="345"/>
      <c r="AI441" s="345"/>
      <c r="AJ441" s="348"/>
    </row>
    <row r="442" spans="2:36" ht="20.100000000000001" hidden="1" customHeight="1" x14ac:dyDescent="0.25">
      <c r="B442" s="1680"/>
      <c r="C442" s="1577"/>
      <c r="D442" s="1575"/>
      <c r="E442" s="1573"/>
      <c r="F442" s="1519"/>
      <c r="G442" s="1604"/>
      <c r="H442" s="574"/>
      <c r="I442" s="575"/>
      <c r="J442" s="580">
        <f t="shared" si="140"/>
        <v>0</v>
      </c>
      <c r="K442" s="687">
        <f t="shared" si="141"/>
        <v>0</v>
      </c>
      <c r="L442" s="113"/>
      <c r="M442" s="347"/>
      <c r="N442" s="345"/>
      <c r="O442" s="345"/>
      <c r="P442" s="348"/>
      <c r="R442" s="347"/>
      <c r="S442" s="345"/>
      <c r="T442" s="345"/>
      <c r="U442" s="348"/>
      <c r="W442" s="347"/>
      <c r="X442" s="345"/>
      <c r="Y442" s="345"/>
      <c r="Z442" s="348"/>
      <c r="AB442" s="347"/>
      <c r="AC442" s="345"/>
      <c r="AD442" s="345"/>
      <c r="AE442" s="348"/>
      <c r="AF442" s="713"/>
      <c r="AG442" s="347"/>
      <c r="AH442" s="345"/>
      <c r="AI442" s="345"/>
      <c r="AJ442" s="348"/>
    </row>
    <row r="443" spans="2:36" ht="20.100000000000001" hidden="1" customHeight="1" x14ac:dyDescent="0.25">
      <c r="B443" s="1680"/>
      <c r="C443" s="1577"/>
      <c r="D443" s="1575"/>
      <c r="E443" s="1573"/>
      <c r="F443" s="1519"/>
      <c r="G443" s="1605"/>
      <c r="H443" s="574"/>
      <c r="I443" s="575"/>
      <c r="J443" s="580">
        <f t="shared" si="140"/>
        <v>0</v>
      </c>
      <c r="K443" s="687">
        <f t="shared" si="141"/>
        <v>0</v>
      </c>
      <c r="L443" s="113"/>
      <c r="M443" s="347"/>
      <c r="N443" s="345"/>
      <c r="O443" s="345"/>
      <c r="P443" s="348"/>
      <c r="R443" s="347"/>
      <c r="S443" s="345"/>
      <c r="T443" s="345"/>
      <c r="U443" s="348"/>
      <c r="W443" s="347"/>
      <c r="X443" s="345"/>
      <c r="Y443" s="345"/>
      <c r="Z443" s="348"/>
      <c r="AB443" s="347"/>
      <c r="AC443" s="345"/>
      <c r="AD443" s="345"/>
      <c r="AE443" s="348"/>
      <c r="AF443" s="713"/>
      <c r="AG443" s="347"/>
      <c r="AH443" s="345"/>
      <c r="AI443" s="345"/>
      <c r="AJ443" s="348"/>
    </row>
    <row r="444" spans="2:36" ht="20.100000000000001" customHeight="1" x14ac:dyDescent="0.25">
      <c r="B444" s="1680">
        <f t="shared" ref="B444" si="142">B441+0.1</f>
        <v>903.50000000000011</v>
      </c>
      <c r="C444" s="1577" t="e">
        <f>#REF!</f>
        <v>#REF!</v>
      </c>
      <c r="D444" s="1575" t="e">
        <f>#REF!</f>
        <v>#REF!</v>
      </c>
      <c r="E444" s="1573" t="e">
        <f>#REF!</f>
        <v>#REF!</v>
      </c>
      <c r="F444" s="1519" t="e">
        <f>#REF!</f>
        <v>#REF!</v>
      </c>
      <c r="G444" s="1603" t="e">
        <f t="shared" si="137"/>
        <v>#REF!</v>
      </c>
      <c r="H444" s="574"/>
      <c r="I444" s="575"/>
      <c r="J444" s="580" t="e">
        <f t="shared" si="140"/>
        <v>#REF!</v>
      </c>
      <c r="K444" s="687" t="e">
        <f t="shared" si="141"/>
        <v>#REF!</v>
      </c>
      <c r="L444" s="113"/>
      <c r="M444" s="347"/>
      <c r="N444" s="345"/>
      <c r="O444" s="345"/>
      <c r="P444" s="348"/>
      <c r="R444" s="347"/>
      <c r="S444" s="345"/>
      <c r="T444" s="345"/>
      <c r="U444" s="348"/>
      <c r="W444" s="347"/>
      <c r="X444" s="345"/>
      <c r="Y444" s="345"/>
      <c r="Z444" s="348"/>
      <c r="AB444" s="347"/>
      <c r="AC444" s="345"/>
      <c r="AD444" s="345"/>
      <c r="AE444" s="348"/>
      <c r="AF444" s="713"/>
      <c r="AG444" s="347"/>
      <c r="AH444" s="345"/>
      <c r="AI444" s="345"/>
      <c r="AJ444" s="348"/>
    </row>
    <row r="445" spans="2:36" ht="20.100000000000001" hidden="1" customHeight="1" x14ac:dyDescent="0.25">
      <c r="B445" s="1680"/>
      <c r="C445" s="1577"/>
      <c r="D445" s="1575"/>
      <c r="E445" s="1573"/>
      <c r="F445" s="1519"/>
      <c r="G445" s="1604"/>
      <c r="H445" s="574"/>
      <c r="I445" s="575"/>
      <c r="J445" s="580">
        <f t="shared" si="140"/>
        <v>0</v>
      </c>
      <c r="K445" s="687">
        <f t="shared" si="141"/>
        <v>0</v>
      </c>
      <c r="L445" s="113"/>
      <c r="M445" s="347"/>
      <c r="N445" s="345"/>
      <c r="O445" s="345"/>
      <c r="P445" s="348"/>
      <c r="R445" s="347"/>
      <c r="S445" s="345"/>
      <c r="T445" s="345"/>
      <c r="U445" s="348"/>
      <c r="W445" s="347"/>
      <c r="X445" s="345"/>
      <c r="Y445" s="345"/>
      <c r="Z445" s="348"/>
      <c r="AB445" s="347"/>
      <c r="AC445" s="345"/>
      <c r="AD445" s="345"/>
      <c r="AE445" s="348"/>
      <c r="AF445" s="713"/>
      <c r="AG445" s="347"/>
      <c r="AH445" s="345"/>
      <c r="AI445" s="345"/>
      <c r="AJ445" s="348"/>
    </row>
    <row r="446" spans="2:36" ht="20.100000000000001" hidden="1" customHeight="1" x14ac:dyDescent="0.25">
      <c r="B446" s="1680"/>
      <c r="C446" s="1577"/>
      <c r="D446" s="1575"/>
      <c r="E446" s="1573"/>
      <c r="F446" s="1519"/>
      <c r="G446" s="1605"/>
      <c r="H446" s="574"/>
      <c r="I446" s="575"/>
      <c r="J446" s="580">
        <f t="shared" si="140"/>
        <v>0</v>
      </c>
      <c r="K446" s="687">
        <f t="shared" si="141"/>
        <v>0</v>
      </c>
      <c r="L446" s="113"/>
      <c r="M446" s="347"/>
      <c r="N446" s="345"/>
      <c r="O446" s="345"/>
      <c r="P446" s="348"/>
      <c r="R446" s="347"/>
      <c r="S446" s="345"/>
      <c r="T446" s="345"/>
      <c r="U446" s="348"/>
      <c r="W446" s="347"/>
      <c r="X446" s="345"/>
      <c r="Y446" s="345"/>
      <c r="Z446" s="348"/>
      <c r="AB446" s="347"/>
      <c r="AC446" s="345"/>
      <c r="AD446" s="345"/>
      <c r="AE446" s="348"/>
      <c r="AF446" s="713"/>
      <c r="AG446" s="347"/>
      <c r="AH446" s="345"/>
      <c r="AI446" s="345"/>
      <c r="AJ446" s="348"/>
    </row>
    <row r="447" spans="2:36" ht="20.100000000000001" customHeight="1" thickBot="1" x14ac:dyDescent="0.3">
      <c r="B447" s="1680">
        <f t="shared" ref="B447" si="143">B444+0.1</f>
        <v>903.60000000000014</v>
      </c>
      <c r="C447" s="1577" t="e">
        <f>#REF!</f>
        <v>#REF!</v>
      </c>
      <c r="D447" s="1575" t="e">
        <f>#REF!</f>
        <v>#REF!</v>
      </c>
      <c r="E447" s="1573" t="e">
        <f>#REF!</f>
        <v>#REF!</v>
      </c>
      <c r="F447" s="1519" t="e">
        <f>#REF!</f>
        <v>#REF!</v>
      </c>
      <c r="G447" s="1603" t="e">
        <f t="shared" si="137"/>
        <v>#REF!</v>
      </c>
      <c r="H447" s="582"/>
      <c r="I447" s="579"/>
      <c r="J447" s="583" t="e">
        <f t="shared" si="140"/>
        <v>#REF!</v>
      </c>
      <c r="K447" s="690" t="e">
        <f t="shared" si="141"/>
        <v>#REF!</v>
      </c>
      <c r="L447" s="113"/>
      <c r="M447" s="355"/>
      <c r="N447" s="356"/>
      <c r="O447" s="356"/>
      <c r="P447" s="351"/>
      <c r="R447" s="355"/>
      <c r="S447" s="356"/>
      <c r="T447" s="356"/>
      <c r="U447" s="351"/>
      <c r="W447" s="355"/>
      <c r="X447" s="356"/>
      <c r="Y447" s="356"/>
      <c r="Z447" s="351"/>
      <c r="AB447" s="355"/>
      <c r="AC447" s="356"/>
      <c r="AD447" s="356"/>
      <c r="AE447" s="351"/>
      <c r="AF447" s="713"/>
      <c r="AG447" s="355"/>
      <c r="AH447" s="356"/>
      <c r="AI447" s="356"/>
      <c r="AJ447" s="351"/>
    </row>
    <row r="448" spans="2:36" ht="20.100000000000001" hidden="1" customHeight="1" x14ac:dyDescent="0.25">
      <c r="B448" s="1680"/>
      <c r="C448" s="1577"/>
      <c r="D448" s="1575"/>
      <c r="E448" s="1573"/>
      <c r="F448" s="1519"/>
      <c r="G448" s="1666"/>
      <c r="H448" s="113"/>
      <c r="I448" s="118"/>
      <c r="J448" s="567"/>
      <c r="K448" s="691"/>
      <c r="L448" s="113"/>
      <c r="M448" s="378"/>
      <c r="N448" s="379"/>
      <c r="O448" s="379"/>
      <c r="P448" s="380"/>
    </row>
    <row r="449" spans="2:36" ht="20.100000000000001" hidden="1" customHeight="1" thickBot="1" x14ac:dyDescent="0.3">
      <c r="B449" s="1680"/>
      <c r="C449" s="1577"/>
      <c r="D449" s="1575"/>
      <c r="E449" s="1573"/>
      <c r="F449" s="1519"/>
      <c r="G449" s="1674"/>
      <c r="H449" s="113"/>
      <c r="I449" s="118"/>
      <c r="J449" s="567"/>
      <c r="K449" s="691"/>
      <c r="L449" s="113"/>
      <c r="M449" s="355"/>
      <c r="N449" s="356"/>
      <c r="O449" s="356"/>
      <c r="P449" s="351"/>
    </row>
    <row r="450" spans="2:36" ht="24.95" customHeight="1" thickBot="1" x14ac:dyDescent="0.3">
      <c r="B450" s="404" t="e">
        <f>#REF!</f>
        <v>#REF!</v>
      </c>
      <c r="C450" s="403" t="e">
        <f>#REF!</f>
        <v>#REF!</v>
      </c>
      <c r="D450" s="332"/>
      <c r="E450" s="332"/>
      <c r="F450" s="333"/>
      <c r="G450" s="393"/>
      <c r="H450" s="1563"/>
      <c r="I450" s="1564"/>
      <c r="J450" s="1564"/>
      <c r="K450" s="1565"/>
      <c r="L450" s="113"/>
      <c r="M450" s="641"/>
      <c r="N450" s="552"/>
      <c r="O450" s="552"/>
      <c r="P450" s="642"/>
      <c r="R450" s="641"/>
      <c r="S450" s="552"/>
      <c r="T450" s="552"/>
      <c r="U450" s="642"/>
      <c r="W450" s="641"/>
      <c r="X450" s="552"/>
      <c r="Y450" s="552"/>
      <c r="Z450" s="642"/>
      <c r="AB450" s="641"/>
      <c r="AC450" s="552"/>
      <c r="AD450" s="552"/>
      <c r="AE450" s="642"/>
      <c r="AF450" s="713"/>
      <c r="AG450" s="641"/>
      <c r="AH450" s="552"/>
      <c r="AI450" s="552"/>
      <c r="AJ450" s="642"/>
    </row>
    <row r="451" spans="2:36" ht="20.100000000000001" customHeight="1" x14ac:dyDescent="0.25">
      <c r="B451" s="1567">
        <v>1001</v>
      </c>
      <c r="C451" s="1576" t="e">
        <f>#REF!</f>
        <v>#REF!</v>
      </c>
      <c r="D451" s="1574" t="e">
        <f>#REF!</f>
        <v>#REF!</v>
      </c>
      <c r="E451" s="1572" t="e">
        <f>#REF!</f>
        <v>#REF!</v>
      </c>
      <c r="F451" s="1571" t="e">
        <f>#REF!</f>
        <v>#REF!</v>
      </c>
      <c r="G451" s="1672" t="e">
        <f t="shared" si="137"/>
        <v>#REF!</v>
      </c>
      <c r="H451" s="576"/>
      <c r="I451" s="577"/>
      <c r="J451" s="648" t="e">
        <f t="shared" ref="J451:J460" si="144">E451-H451+I451</f>
        <v>#REF!</v>
      </c>
      <c r="K451" s="689" t="e">
        <f t="shared" ref="K451:K460" si="145">ROUND(F451*J451,2)</f>
        <v>#REF!</v>
      </c>
      <c r="L451" s="113"/>
      <c r="M451" s="352"/>
      <c r="N451" s="353"/>
      <c r="O451" s="353"/>
      <c r="P451" s="354"/>
      <c r="R451" s="352"/>
      <c r="S451" s="353"/>
      <c r="T451" s="353"/>
      <c r="U451" s="354"/>
      <c r="W451" s="352"/>
      <c r="X451" s="353"/>
      <c r="Y451" s="353"/>
      <c r="Z451" s="354"/>
      <c r="AB451" s="352"/>
      <c r="AC451" s="353"/>
      <c r="AD451" s="353"/>
      <c r="AE451" s="354"/>
      <c r="AF451" s="713"/>
      <c r="AG451" s="352"/>
      <c r="AH451" s="353"/>
      <c r="AI451" s="353"/>
      <c r="AJ451" s="354"/>
    </row>
    <row r="452" spans="2:36" ht="20.100000000000001" hidden="1" customHeight="1" x14ac:dyDescent="0.25">
      <c r="B452" s="1568"/>
      <c r="C452" s="1577"/>
      <c r="D452" s="1575"/>
      <c r="E452" s="1573"/>
      <c r="F452" s="1519"/>
      <c r="G452" s="1604"/>
      <c r="H452" s="574"/>
      <c r="I452" s="575"/>
      <c r="J452" s="580">
        <f t="shared" si="144"/>
        <v>0</v>
      </c>
      <c r="K452" s="687">
        <f t="shared" si="145"/>
        <v>0</v>
      </c>
      <c r="L452" s="113"/>
      <c r="M452" s="347"/>
      <c r="N452" s="345"/>
      <c r="O452" s="345"/>
      <c r="P452" s="348"/>
      <c r="R452" s="347"/>
      <c r="S452" s="345"/>
      <c r="T452" s="345"/>
      <c r="U452" s="348"/>
      <c r="W452" s="347"/>
      <c r="X452" s="345"/>
      <c r="Y452" s="345"/>
      <c r="Z452" s="348"/>
      <c r="AB452" s="347"/>
      <c r="AC452" s="345"/>
      <c r="AD452" s="345"/>
      <c r="AE452" s="348"/>
      <c r="AF452" s="713"/>
      <c r="AG452" s="347"/>
      <c r="AH452" s="345"/>
      <c r="AI452" s="345"/>
      <c r="AJ452" s="348"/>
    </row>
    <row r="453" spans="2:36" ht="20.100000000000001" hidden="1" customHeight="1" x14ac:dyDescent="0.25">
      <c r="B453" s="1568"/>
      <c r="C453" s="1577"/>
      <c r="D453" s="1575"/>
      <c r="E453" s="1573"/>
      <c r="F453" s="1519"/>
      <c r="G453" s="1605"/>
      <c r="H453" s="574"/>
      <c r="I453" s="575"/>
      <c r="J453" s="580">
        <f t="shared" si="144"/>
        <v>0</v>
      </c>
      <c r="K453" s="687">
        <f t="shared" si="145"/>
        <v>0</v>
      </c>
      <c r="L453" s="113"/>
      <c r="M453" s="347"/>
      <c r="N453" s="345"/>
      <c r="O453" s="345"/>
      <c r="P453" s="348"/>
      <c r="R453" s="347"/>
      <c r="S453" s="345"/>
      <c r="T453" s="345"/>
      <c r="U453" s="348"/>
      <c r="W453" s="347"/>
      <c r="X453" s="345"/>
      <c r="Y453" s="345"/>
      <c r="Z453" s="348"/>
      <c r="AB453" s="347"/>
      <c r="AC453" s="345"/>
      <c r="AD453" s="345"/>
      <c r="AE453" s="348"/>
      <c r="AF453" s="713"/>
      <c r="AG453" s="347"/>
      <c r="AH453" s="345"/>
      <c r="AI453" s="345"/>
      <c r="AJ453" s="348"/>
    </row>
    <row r="454" spans="2:36" ht="20.100000000000001" customHeight="1" x14ac:dyDescent="0.25">
      <c r="B454" s="1568">
        <f>B451+1</f>
        <v>1002</v>
      </c>
      <c r="C454" s="1577" t="e">
        <f>#REF!</f>
        <v>#REF!</v>
      </c>
      <c r="D454" s="1575" t="e">
        <f>#REF!</f>
        <v>#REF!</v>
      </c>
      <c r="E454" s="1573" t="e">
        <f>#REF!</f>
        <v>#REF!</v>
      </c>
      <c r="F454" s="1519" t="e">
        <f>#REF!</f>
        <v>#REF!</v>
      </c>
      <c r="G454" s="1603" t="e">
        <f t="shared" si="137"/>
        <v>#REF!</v>
      </c>
      <c r="H454" s="574"/>
      <c r="I454" s="575"/>
      <c r="J454" s="580" t="e">
        <f t="shared" si="144"/>
        <v>#REF!</v>
      </c>
      <c r="K454" s="687" t="e">
        <f t="shared" si="145"/>
        <v>#REF!</v>
      </c>
      <c r="L454" s="113"/>
      <c r="M454" s="347"/>
      <c r="N454" s="345"/>
      <c r="O454" s="345"/>
      <c r="P454" s="348"/>
      <c r="R454" s="347"/>
      <c r="S454" s="345"/>
      <c r="T454" s="345"/>
      <c r="U454" s="348"/>
      <c r="W454" s="347"/>
      <c r="X454" s="345"/>
      <c r="Y454" s="345"/>
      <c r="Z454" s="348"/>
      <c r="AB454" s="347"/>
      <c r="AC454" s="345"/>
      <c r="AD454" s="345"/>
      <c r="AE454" s="348"/>
      <c r="AF454" s="713"/>
      <c r="AG454" s="347"/>
      <c r="AH454" s="345"/>
      <c r="AI454" s="345"/>
      <c r="AJ454" s="348"/>
    </row>
    <row r="455" spans="2:36" ht="20.100000000000001" hidden="1" customHeight="1" x14ac:dyDescent="0.25">
      <c r="B455" s="1568"/>
      <c r="C455" s="1577"/>
      <c r="D455" s="1575"/>
      <c r="E455" s="1573"/>
      <c r="F455" s="1519"/>
      <c r="G455" s="1604"/>
      <c r="H455" s="574"/>
      <c r="I455" s="575"/>
      <c r="J455" s="580">
        <f t="shared" si="144"/>
        <v>0</v>
      </c>
      <c r="K455" s="687">
        <f t="shared" si="145"/>
        <v>0</v>
      </c>
      <c r="L455" s="113"/>
      <c r="M455" s="347"/>
      <c r="N455" s="345"/>
      <c r="O455" s="345"/>
      <c r="P455" s="348"/>
      <c r="R455" s="347"/>
      <c r="S455" s="345"/>
      <c r="T455" s="345"/>
      <c r="U455" s="348"/>
      <c r="W455" s="347"/>
      <c r="X455" s="345"/>
      <c r="Y455" s="345"/>
      <c r="Z455" s="348"/>
      <c r="AB455" s="347"/>
      <c r="AC455" s="345"/>
      <c r="AD455" s="345"/>
      <c r="AE455" s="348"/>
      <c r="AF455" s="713"/>
      <c r="AG455" s="347"/>
      <c r="AH455" s="345"/>
      <c r="AI455" s="345"/>
      <c r="AJ455" s="348"/>
    </row>
    <row r="456" spans="2:36" ht="20.100000000000001" hidden="1" customHeight="1" x14ac:dyDescent="0.25">
      <c r="B456" s="1568"/>
      <c r="C456" s="1577"/>
      <c r="D456" s="1575"/>
      <c r="E456" s="1573"/>
      <c r="F456" s="1519"/>
      <c r="G456" s="1605"/>
      <c r="H456" s="574"/>
      <c r="I456" s="575"/>
      <c r="J456" s="580">
        <f t="shared" si="144"/>
        <v>0</v>
      </c>
      <c r="K456" s="687">
        <f t="shared" si="145"/>
        <v>0</v>
      </c>
      <c r="L456" s="113"/>
      <c r="M456" s="347"/>
      <c r="N456" s="345"/>
      <c r="O456" s="345"/>
      <c r="P456" s="348"/>
      <c r="R456" s="347"/>
      <c r="S456" s="345"/>
      <c r="T456" s="345"/>
      <c r="U456" s="348"/>
      <c r="W456" s="347"/>
      <c r="X456" s="345"/>
      <c r="Y456" s="345"/>
      <c r="Z456" s="348"/>
      <c r="AB456" s="347"/>
      <c r="AC456" s="345"/>
      <c r="AD456" s="345"/>
      <c r="AE456" s="348"/>
      <c r="AF456" s="713"/>
      <c r="AG456" s="347"/>
      <c r="AH456" s="345"/>
      <c r="AI456" s="345"/>
      <c r="AJ456" s="348"/>
    </row>
    <row r="457" spans="2:36" ht="20.100000000000001" customHeight="1" x14ac:dyDescent="0.25">
      <c r="B457" s="1568">
        <f t="shared" ref="B457" si="146">B454+1</f>
        <v>1003</v>
      </c>
      <c r="C457" s="1577" t="e">
        <f>#REF!</f>
        <v>#REF!</v>
      </c>
      <c r="D457" s="1575" t="e">
        <f>#REF!</f>
        <v>#REF!</v>
      </c>
      <c r="E457" s="1573" t="e">
        <f>#REF!</f>
        <v>#REF!</v>
      </c>
      <c r="F457" s="1519" t="e">
        <f>#REF!</f>
        <v>#REF!</v>
      </c>
      <c r="G457" s="1603" t="e">
        <f t="shared" si="137"/>
        <v>#REF!</v>
      </c>
      <c r="H457" s="574"/>
      <c r="I457" s="575"/>
      <c r="J457" s="580" t="e">
        <f t="shared" si="144"/>
        <v>#REF!</v>
      </c>
      <c r="K457" s="687" t="e">
        <f t="shared" si="145"/>
        <v>#REF!</v>
      </c>
      <c r="L457" s="113"/>
      <c r="M457" s="347"/>
      <c r="N457" s="345"/>
      <c r="O457" s="345"/>
      <c r="P457" s="348"/>
      <c r="R457" s="347"/>
      <c r="S457" s="345"/>
      <c r="T457" s="345"/>
      <c r="U457" s="348"/>
      <c r="W457" s="347"/>
      <c r="X457" s="345"/>
      <c r="Y457" s="345"/>
      <c r="Z457" s="348"/>
      <c r="AB457" s="347"/>
      <c r="AC457" s="345"/>
      <c r="AD457" s="345"/>
      <c r="AE457" s="348"/>
      <c r="AF457" s="713"/>
      <c r="AG457" s="347"/>
      <c r="AH457" s="345"/>
      <c r="AI457" s="345"/>
      <c r="AJ457" s="348"/>
    </row>
    <row r="458" spans="2:36" ht="20.100000000000001" hidden="1" customHeight="1" x14ac:dyDescent="0.25">
      <c r="B458" s="1568"/>
      <c r="C458" s="1577"/>
      <c r="D458" s="1575"/>
      <c r="E458" s="1573"/>
      <c r="F458" s="1519"/>
      <c r="G458" s="1604"/>
      <c r="H458" s="574"/>
      <c r="I458" s="575"/>
      <c r="J458" s="580">
        <f t="shared" si="144"/>
        <v>0</v>
      </c>
      <c r="K458" s="687">
        <f t="shared" si="145"/>
        <v>0</v>
      </c>
      <c r="L458" s="113"/>
      <c r="M458" s="347"/>
      <c r="N458" s="345"/>
      <c r="O458" s="345"/>
      <c r="P458" s="348"/>
      <c r="R458" s="347"/>
      <c r="S458" s="345"/>
      <c r="T458" s="345"/>
      <c r="U458" s="348"/>
      <c r="W458" s="347"/>
      <c r="X458" s="345"/>
      <c r="Y458" s="345"/>
      <c r="Z458" s="348"/>
      <c r="AB458" s="347"/>
      <c r="AC458" s="345"/>
      <c r="AD458" s="345"/>
      <c r="AE458" s="348"/>
      <c r="AF458" s="713"/>
      <c r="AG458" s="347"/>
      <c r="AH458" s="345"/>
      <c r="AI458" s="345"/>
      <c r="AJ458" s="348"/>
    </row>
    <row r="459" spans="2:36" ht="20.100000000000001" hidden="1" customHeight="1" x14ac:dyDescent="0.25">
      <c r="B459" s="1568"/>
      <c r="C459" s="1577"/>
      <c r="D459" s="1575"/>
      <c r="E459" s="1573"/>
      <c r="F459" s="1519"/>
      <c r="G459" s="1605"/>
      <c r="H459" s="574"/>
      <c r="I459" s="575"/>
      <c r="J459" s="580">
        <f t="shared" si="144"/>
        <v>0</v>
      </c>
      <c r="K459" s="687">
        <f t="shared" si="145"/>
        <v>0</v>
      </c>
      <c r="L459" s="113"/>
      <c r="M459" s="347"/>
      <c r="N459" s="345"/>
      <c r="O459" s="345"/>
      <c r="P459" s="348"/>
      <c r="R459" s="347"/>
      <c r="S459" s="345"/>
      <c r="T459" s="345"/>
      <c r="U459" s="348"/>
      <c r="W459" s="347"/>
      <c r="X459" s="345"/>
      <c r="Y459" s="345"/>
      <c r="Z459" s="348"/>
      <c r="AB459" s="347"/>
      <c r="AC459" s="345"/>
      <c r="AD459" s="345"/>
      <c r="AE459" s="348"/>
      <c r="AF459" s="713"/>
      <c r="AG459" s="347"/>
      <c r="AH459" s="345"/>
      <c r="AI459" s="345"/>
      <c r="AJ459" s="348"/>
    </row>
    <row r="460" spans="2:36" ht="20.100000000000001" customHeight="1" x14ac:dyDescent="0.25">
      <c r="B460" s="1568">
        <f t="shared" ref="B460" si="147">B457+1</f>
        <v>1004</v>
      </c>
      <c r="C460" s="1577" t="e">
        <f>#REF!</f>
        <v>#REF!</v>
      </c>
      <c r="D460" s="1575" t="e">
        <f>#REF!</f>
        <v>#REF!</v>
      </c>
      <c r="E460" s="1573" t="e">
        <f>#REF!</f>
        <v>#REF!</v>
      </c>
      <c r="F460" s="1519" t="e">
        <f>#REF!</f>
        <v>#REF!</v>
      </c>
      <c r="G460" s="1603" t="e">
        <f t="shared" si="137"/>
        <v>#REF!</v>
      </c>
      <c r="H460" s="574"/>
      <c r="I460" s="575"/>
      <c r="J460" s="580" t="e">
        <f t="shared" si="144"/>
        <v>#REF!</v>
      </c>
      <c r="K460" s="687" t="e">
        <f t="shared" si="145"/>
        <v>#REF!</v>
      </c>
      <c r="L460" s="113"/>
      <c r="M460" s="347"/>
      <c r="N460" s="345"/>
      <c r="O460" s="345"/>
      <c r="P460" s="348"/>
      <c r="R460" s="347"/>
      <c r="S460" s="345"/>
      <c r="T460" s="345"/>
      <c r="U460" s="348"/>
      <c r="W460" s="347"/>
      <c r="X460" s="345"/>
      <c r="Y460" s="345"/>
      <c r="Z460" s="348"/>
      <c r="AB460" s="347"/>
      <c r="AC460" s="345"/>
      <c r="AD460" s="345"/>
      <c r="AE460" s="348"/>
      <c r="AF460" s="713"/>
      <c r="AG460" s="347"/>
      <c r="AH460" s="345"/>
      <c r="AI460" s="345"/>
      <c r="AJ460" s="348"/>
    </row>
    <row r="461" spans="2:36" ht="20.100000000000001" hidden="1" customHeight="1" x14ac:dyDescent="0.25">
      <c r="B461" s="1568"/>
      <c r="C461" s="1577"/>
      <c r="D461" s="1575"/>
      <c r="E461" s="1573"/>
      <c r="F461" s="1519"/>
      <c r="G461" s="1604"/>
      <c r="H461" s="574"/>
      <c r="I461" s="575"/>
      <c r="J461" s="580"/>
      <c r="K461" s="687"/>
      <c r="L461" s="113"/>
      <c r="M461" s="347"/>
      <c r="N461" s="345"/>
      <c r="O461" s="345"/>
      <c r="P461" s="348"/>
      <c r="R461" s="347"/>
      <c r="S461" s="345"/>
      <c r="T461" s="345"/>
      <c r="U461" s="348"/>
      <c r="W461" s="347"/>
      <c r="X461" s="345"/>
      <c r="Y461" s="345"/>
      <c r="Z461" s="348"/>
      <c r="AB461" s="347"/>
      <c r="AC461" s="345"/>
      <c r="AD461" s="345"/>
      <c r="AE461" s="348"/>
      <c r="AF461" s="713"/>
      <c r="AG461" s="347"/>
      <c r="AH461" s="345"/>
      <c r="AI461" s="345"/>
      <c r="AJ461" s="348"/>
    </row>
    <row r="462" spans="2:36" ht="20.100000000000001" hidden="1" customHeight="1" x14ac:dyDescent="0.25">
      <c r="B462" s="1568"/>
      <c r="C462" s="1577"/>
      <c r="D462" s="1575"/>
      <c r="E462" s="1573"/>
      <c r="F462" s="1519"/>
      <c r="G462" s="1605"/>
      <c r="H462" s="574"/>
      <c r="I462" s="575"/>
      <c r="J462" s="580"/>
      <c r="K462" s="687"/>
      <c r="L462" s="113"/>
      <c r="M462" s="347"/>
      <c r="N462" s="345"/>
      <c r="O462" s="345"/>
      <c r="P462" s="348"/>
      <c r="R462" s="347"/>
      <c r="S462" s="345"/>
      <c r="T462" s="345"/>
      <c r="U462" s="348"/>
      <c r="W462" s="347"/>
      <c r="X462" s="345"/>
      <c r="Y462" s="345"/>
      <c r="Z462" s="348"/>
      <c r="AB462" s="347"/>
      <c r="AC462" s="345"/>
      <c r="AD462" s="345"/>
      <c r="AE462" s="348"/>
      <c r="AF462" s="713"/>
      <c r="AG462" s="347"/>
      <c r="AH462" s="345"/>
      <c r="AI462" s="345"/>
      <c r="AJ462" s="348"/>
    </row>
    <row r="463" spans="2:36" ht="20.100000000000001" customHeight="1" x14ac:dyDescent="0.25">
      <c r="B463" s="1568">
        <f t="shared" ref="B463" si="148">B460+1</f>
        <v>1005</v>
      </c>
      <c r="C463" s="1577" t="e">
        <f>#REF!</f>
        <v>#REF!</v>
      </c>
      <c r="D463" s="1575" t="e">
        <f>#REF!</f>
        <v>#REF!</v>
      </c>
      <c r="E463" s="1573" t="e">
        <f>#REF!</f>
        <v>#REF!</v>
      </c>
      <c r="F463" s="1519" t="e">
        <f>#REF!</f>
        <v>#REF!</v>
      </c>
      <c r="G463" s="1603" t="e">
        <f t="shared" si="137"/>
        <v>#REF!</v>
      </c>
      <c r="H463" s="1670"/>
      <c r="I463" s="1548"/>
      <c r="J463" s="1551" t="e">
        <f t="shared" ref="J463" si="149">E463-H463+I463</f>
        <v>#REF!</v>
      </c>
      <c r="K463" s="1554" t="e">
        <f t="shared" ref="K463" si="150">ROUND(F463*J463,2)</f>
        <v>#REF!</v>
      </c>
      <c r="L463" s="113"/>
      <c r="M463" s="347"/>
      <c r="N463" s="345"/>
      <c r="O463" s="345"/>
      <c r="P463" s="348"/>
      <c r="R463" s="347"/>
      <c r="S463" s="345"/>
      <c r="T463" s="345"/>
      <c r="U463" s="348"/>
      <c r="W463" s="347"/>
      <c r="X463" s="345"/>
      <c r="Y463" s="345"/>
      <c r="Z463" s="348"/>
      <c r="AB463" s="347"/>
      <c r="AC463" s="345"/>
      <c r="AD463" s="345"/>
      <c r="AE463" s="348"/>
      <c r="AF463" s="713"/>
      <c r="AG463" s="347"/>
      <c r="AH463" s="345"/>
      <c r="AI463" s="345"/>
      <c r="AJ463" s="348"/>
    </row>
    <row r="464" spans="2:36" ht="20.100000000000001" customHeight="1" x14ac:dyDescent="0.25">
      <c r="B464" s="1568"/>
      <c r="C464" s="1577"/>
      <c r="D464" s="1575"/>
      <c r="E464" s="1573"/>
      <c r="F464" s="1519"/>
      <c r="G464" s="1604"/>
      <c r="H464" s="1579"/>
      <c r="I464" s="1549"/>
      <c r="J464" s="1552"/>
      <c r="K464" s="1555"/>
      <c r="L464" s="113"/>
      <c r="M464" s="378"/>
      <c r="N464" s="379"/>
      <c r="O464" s="379"/>
      <c r="P464" s="380"/>
      <c r="R464" s="378"/>
      <c r="S464" s="379"/>
      <c r="T464" s="379"/>
      <c r="U464" s="380"/>
      <c r="W464" s="378"/>
      <c r="X464" s="379"/>
      <c r="Y464" s="379"/>
      <c r="Z464" s="380"/>
      <c r="AB464" s="378"/>
      <c r="AC464" s="379"/>
      <c r="AD464" s="379"/>
      <c r="AE464" s="380"/>
      <c r="AF464" s="713"/>
      <c r="AG464" s="378"/>
      <c r="AH464" s="379"/>
      <c r="AI464" s="379"/>
      <c r="AJ464" s="380"/>
    </row>
    <row r="465" spans="2:36" ht="20.100000000000001" customHeight="1" thickBot="1" x14ac:dyDescent="0.3">
      <c r="B465" s="1668"/>
      <c r="C465" s="1588"/>
      <c r="D465" s="1589"/>
      <c r="E465" s="1590"/>
      <c r="F465" s="1591"/>
      <c r="G465" s="1679"/>
      <c r="H465" s="1671"/>
      <c r="I465" s="1550"/>
      <c r="J465" s="1553"/>
      <c r="K465" s="1556"/>
      <c r="L465" s="113"/>
      <c r="M465" s="355"/>
      <c r="N465" s="356"/>
      <c r="O465" s="356"/>
      <c r="P465" s="351"/>
      <c r="R465" s="355"/>
      <c r="S465" s="356"/>
      <c r="T465" s="356"/>
      <c r="U465" s="351"/>
      <c r="W465" s="355"/>
      <c r="X465" s="356"/>
      <c r="Y465" s="356"/>
      <c r="Z465" s="351"/>
      <c r="AB465" s="355"/>
      <c r="AC465" s="356"/>
      <c r="AD465" s="356"/>
      <c r="AE465" s="351"/>
      <c r="AF465" s="713"/>
      <c r="AG465" s="355"/>
      <c r="AH465" s="356"/>
      <c r="AI465" s="356"/>
      <c r="AJ465" s="351"/>
    </row>
    <row r="466" spans="2:36" ht="24.95" customHeight="1" thickBot="1" x14ac:dyDescent="0.3">
      <c r="B466" s="404" t="e">
        <f>#REF!</f>
        <v>#REF!</v>
      </c>
      <c r="C466" s="403" t="e">
        <f>#REF!</f>
        <v>#REF!</v>
      </c>
      <c r="D466" s="332"/>
      <c r="E466" s="332"/>
      <c r="F466" s="333"/>
      <c r="G466" s="393"/>
      <c r="H466" s="1563"/>
      <c r="I466" s="1564"/>
      <c r="J466" s="1564"/>
      <c r="K466" s="1565"/>
      <c r="L466" s="113"/>
      <c r="M466" s="643"/>
      <c r="N466" s="644"/>
      <c r="O466" s="644"/>
      <c r="P466" s="645"/>
      <c r="R466" s="643"/>
      <c r="S466" s="644"/>
      <c r="T466" s="644"/>
      <c r="U466" s="645"/>
      <c r="W466" s="643"/>
      <c r="X466" s="644"/>
      <c r="Y466" s="644"/>
      <c r="Z466" s="645"/>
      <c r="AB466" s="643"/>
      <c r="AC466" s="644"/>
      <c r="AD466" s="644"/>
      <c r="AE466" s="645"/>
      <c r="AF466" s="713"/>
      <c r="AG466" s="643"/>
      <c r="AH466" s="644"/>
      <c r="AI466" s="644"/>
      <c r="AJ466" s="645"/>
    </row>
    <row r="467" spans="2:36" ht="20.100000000000001" customHeight="1" x14ac:dyDescent="0.25">
      <c r="B467" s="1522">
        <v>1101</v>
      </c>
      <c r="C467" s="1608" t="s">
        <v>196</v>
      </c>
      <c r="D467" s="1609" t="e">
        <f>#REF!</f>
        <v>#REF!</v>
      </c>
      <c r="E467" s="1677" t="e">
        <f>#REF!</f>
        <v>#REF!</v>
      </c>
      <c r="F467" s="1678" t="e">
        <f>#REF!</f>
        <v>#REF!</v>
      </c>
      <c r="G467" s="1604" t="e">
        <f t="shared" ref="G467:G491" si="151">ROUND(E467*F467,2)</f>
        <v>#REF!</v>
      </c>
      <c r="H467" s="1578"/>
      <c r="I467" s="1581"/>
      <c r="J467" s="1583" t="e">
        <f t="shared" ref="J467:J470" si="152">E467-H467+I467</f>
        <v>#REF!</v>
      </c>
      <c r="K467" s="1584" t="e">
        <f t="shared" ref="K467:K472" si="153">ROUND(F467*J467,2)</f>
        <v>#REF!</v>
      </c>
      <c r="L467" s="113"/>
      <c r="M467" s="352"/>
      <c r="N467" s="353"/>
      <c r="O467" s="353"/>
      <c r="P467" s="354"/>
      <c r="R467" s="352"/>
      <c r="S467" s="353"/>
      <c r="T467" s="353"/>
      <c r="U467" s="354"/>
      <c r="W467" s="352"/>
      <c r="X467" s="353"/>
      <c r="Y467" s="353"/>
      <c r="Z467" s="354"/>
      <c r="AB467" s="352"/>
      <c r="AC467" s="353"/>
      <c r="AD467" s="353"/>
      <c r="AE467" s="354"/>
      <c r="AF467" s="713"/>
      <c r="AG467" s="352"/>
      <c r="AH467" s="353"/>
      <c r="AI467" s="353"/>
      <c r="AJ467" s="354"/>
    </row>
    <row r="468" spans="2:36" ht="20.100000000000001" customHeight="1" x14ac:dyDescent="0.25">
      <c r="B468" s="1636"/>
      <c r="C468" s="1577"/>
      <c r="D468" s="1575"/>
      <c r="E468" s="1573"/>
      <c r="F468" s="1519"/>
      <c r="G468" s="1604"/>
      <c r="H468" s="1580"/>
      <c r="I468" s="1582"/>
      <c r="J468" s="1566"/>
      <c r="K468" s="1585"/>
      <c r="L468" s="113"/>
      <c r="M468" s="347"/>
      <c r="N468" s="345"/>
      <c r="O468" s="345"/>
      <c r="P468" s="348"/>
      <c r="R468" s="347"/>
      <c r="S468" s="345"/>
      <c r="T468" s="345"/>
      <c r="U468" s="348"/>
      <c r="W468" s="347"/>
      <c r="X468" s="345"/>
      <c r="Y468" s="345"/>
      <c r="Z468" s="348"/>
      <c r="AB468" s="347"/>
      <c r="AC468" s="345"/>
      <c r="AD468" s="345"/>
      <c r="AE468" s="348"/>
      <c r="AF468" s="713"/>
      <c r="AG468" s="347"/>
      <c r="AH468" s="345"/>
      <c r="AI468" s="345"/>
      <c r="AJ468" s="348"/>
    </row>
    <row r="469" spans="2:36" ht="20.100000000000001" hidden="1" customHeight="1" x14ac:dyDescent="0.25">
      <c r="B469" s="1636"/>
      <c r="C469" s="1577"/>
      <c r="D469" s="1575"/>
      <c r="E469" s="1573"/>
      <c r="F469" s="1519"/>
      <c r="G469" s="1605"/>
      <c r="H469" s="574"/>
      <c r="I469" s="575"/>
      <c r="J469" s="580">
        <f t="shared" si="152"/>
        <v>0</v>
      </c>
      <c r="K469" s="687">
        <f t="shared" si="153"/>
        <v>0</v>
      </c>
      <c r="L469" s="113"/>
      <c r="M469" s="347"/>
      <c r="N469" s="345"/>
      <c r="O469" s="345"/>
      <c r="P469" s="348"/>
      <c r="R469" s="347"/>
      <c r="S469" s="345"/>
      <c r="T469" s="345"/>
      <c r="U469" s="348"/>
      <c r="W469" s="347"/>
      <c r="X469" s="345"/>
      <c r="Y469" s="345"/>
      <c r="Z469" s="348"/>
      <c r="AB469" s="347"/>
      <c r="AC469" s="345"/>
      <c r="AD469" s="345"/>
      <c r="AE469" s="348"/>
      <c r="AF469" s="713"/>
      <c r="AG469" s="347"/>
      <c r="AH469" s="345"/>
      <c r="AI469" s="345"/>
      <c r="AJ469" s="348"/>
    </row>
    <row r="470" spans="2:36" ht="20.100000000000001" customHeight="1" x14ac:dyDescent="0.25">
      <c r="B470" s="1636">
        <f>B467+1</f>
        <v>1102</v>
      </c>
      <c r="C470" s="1577" t="e">
        <f>#REF!</f>
        <v>#REF!</v>
      </c>
      <c r="D470" s="1575" t="e">
        <f>#REF!</f>
        <v>#REF!</v>
      </c>
      <c r="E470" s="1573" t="e">
        <f>#REF!</f>
        <v>#REF!</v>
      </c>
      <c r="F470" s="1519" t="e">
        <f>#REF!</f>
        <v>#REF!</v>
      </c>
      <c r="G470" s="1603" t="e">
        <f t="shared" si="151"/>
        <v>#REF!</v>
      </c>
      <c r="H470" s="574"/>
      <c r="I470" s="575"/>
      <c r="J470" s="580" t="e">
        <f t="shared" si="152"/>
        <v>#REF!</v>
      </c>
      <c r="K470" s="687" t="e">
        <f t="shared" si="153"/>
        <v>#REF!</v>
      </c>
      <c r="L470" s="113"/>
      <c r="M470" s="347"/>
      <c r="N470" s="345"/>
      <c r="O470" s="345"/>
      <c r="P470" s="348"/>
      <c r="R470" s="347"/>
      <c r="S470" s="345"/>
      <c r="T470" s="345"/>
      <c r="U470" s="348"/>
      <c r="W470" s="347"/>
      <c r="X470" s="345"/>
      <c r="Y470" s="345"/>
      <c r="Z470" s="348"/>
      <c r="AB470" s="347"/>
      <c r="AC470" s="345"/>
      <c r="AD470" s="345"/>
      <c r="AE470" s="348"/>
      <c r="AF470" s="713"/>
      <c r="AG470" s="347"/>
      <c r="AH470" s="345"/>
      <c r="AI470" s="345"/>
      <c r="AJ470" s="348"/>
    </row>
    <row r="471" spans="2:36" ht="20.100000000000001" hidden="1" customHeight="1" x14ac:dyDescent="0.25">
      <c r="B471" s="1636"/>
      <c r="C471" s="1577"/>
      <c r="D471" s="1575"/>
      <c r="E471" s="1573"/>
      <c r="F471" s="1519"/>
      <c r="G471" s="1604"/>
      <c r="H471" s="574"/>
      <c r="I471" s="575"/>
      <c r="J471" s="580"/>
      <c r="K471" s="687">
        <f t="shared" si="153"/>
        <v>0</v>
      </c>
      <c r="L471" s="113"/>
      <c r="M471" s="347"/>
      <c r="N471" s="345"/>
      <c r="O471" s="345"/>
      <c r="P471" s="348"/>
      <c r="R471" s="347"/>
      <c r="S471" s="345"/>
      <c r="T471" s="345"/>
      <c r="U471" s="348"/>
      <c r="W471" s="347"/>
      <c r="X471" s="345"/>
      <c r="Y471" s="345"/>
      <c r="Z471" s="348"/>
      <c r="AB471" s="347"/>
      <c r="AC471" s="345"/>
      <c r="AD471" s="345"/>
      <c r="AE471" s="348"/>
      <c r="AF471" s="713"/>
      <c r="AG471" s="347"/>
      <c r="AH471" s="345"/>
      <c r="AI471" s="345"/>
      <c r="AJ471" s="348"/>
    </row>
    <row r="472" spans="2:36" ht="20.100000000000001" hidden="1" customHeight="1" x14ac:dyDescent="0.25">
      <c r="B472" s="1636"/>
      <c r="C472" s="1577"/>
      <c r="D472" s="1575"/>
      <c r="E472" s="1573"/>
      <c r="F472" s="1519"/>
      <c r="G472" s="1605"/>
      <c r="H472" s="574"/>
      <c r="I472" s="575"/>
      <c r="J472" s="580"/>
      <c r="K472" s="687">
        <f t="shared" si="153"/>
        <v>0</v>
      </c>
      <c r="L472" s="113"/>
      <c r="M472" s="347"/>
      <c r="N472" s="345"/>
      <c r="O472" s="345"/>
      <c r="P472" s="348"/>
      <c r="R472" s="347"/>
      <c r="S472" s="345"/>
      <c r="T472" s="345"/>
      <c r="U472" s="348"/>
      <c r="W472" s="347"/>
      <c r="X472" s="345"/>
      <c r="Y472" s="345"/>
      <c r="Z472" s="348"/>
      <c r="AB472" s="347"/>
      <c r="AC472" s="345"/>
      <c r="AD472" s="345"/>
      <c r="AE472" s="348"/>
      <c r="AF472" s="713"/>
      <c r="AG472" s="347"/>
      <c r="AH472" s="345"/>
      <c r="AI472" s="345"/>
      <c r="AJ472" s="348"/>
    </row>
    <row r="473" spans="2:36" ht="20.100000000000001" customHeight="1" x14ac:dyDescent="0.25">
      <c r="B473" s="1636">
        <f t="shared" ref="B473" si="154">B470+1</f>
        <v>1103</v>
      </c>
      <c r="C473" s="1577" t="e">
        <f>#REF!</f>
        <v>#REF!</v>
      </c>
      <c r="D473" s="1575" t="e">
        <f>#REF!</f>
        <v>#REF!</v>
      </c>
      <c r="E473" s="1573" t="e">
        <f>#REF!</f>
        <v>#REF!</v>
      </c>
      <c r="F473" s="1519" t="e">
        <f>#REF!</f>
        <v>#REF!</v>
      </c>
      <c r="G473" s="1603" t="e">
        <f t="shared" si="151"/>
        <v>#REF!</v>
      </c>
      <c r="H473" s="1670"/>
      <c r="I473" s="1548"/>
      <c r="J473" s="1551" t="e">
        <f t="shared" ref="J473:J476" si="155">E473-H473+I473</f>
        <v>#REF!</v>
      </c>
      <c r="K473" s="1554" t="e">
        <f t="shared" ref="K473:K476" si="156">ROUND(F473*J473,2)</f>
        <v>#REF!</v>
      </c>
      <c r="L473" s="113"/>
      <c r="M473" s="347"/>
      <c r="N473" s="345"/>
      <c r="O473" s="345"/>
      <c r="P473" s="348"/>
      <c r="R473" s="347"/>
      <c r="S473" s="345"/>
      <c r="T473" s="345"/>
      <c r="U473" s="348"/>
      <c r="W473" s="347"/>
      <c r="X473" s="345"/>
      <c r="Y473" s="345"/>
      <c r="Z473" s="348"/>
      <c r="AB473" s="1500">
        <v>7</v>
      </c>
      <c r="AC473" s="1501"/>
      <c r="AD473" s="1501"/>
      <c r="AE473" s="1502"/>
      <c r="AF473" s="712"/>
      <c r="AG473" s="1500"/>
      <c r="AH473" s="1501"/>
      <c r="AI473" s="1501"/>
      <c r="AJ473" s="1502"/>
    </row>
    <row r="474" spans="2:36" ht="20.100000000000001" customHeight="1" x14ac:dyDescent="0.25">
      <c r="B474" s="1636"/>
      <c r="C474" s="1577"/>
      <c r="D474" s="1575"/>
      <c r="E474" s="1573"/>
      <c r="F474" s="1519"/>
      <c r="G474" s="1604"/>
      <c r="H474" s="1579"/>
      <c r="I474" s="1549"/>
      <c r="J474" s="1552"/>
      <c r="K474" s="1555"/>
      <c r="L474" s="113"/>
      <c r="M474" s="347"/>
      <c r="N474" s="345"/>
      <c r="O474" s="345"/>
      <c r="P474" s="348"/>
      <c r="R474" s="347"/>
      <c r="S474" s="345"/>
      <c r="T474" s="345"/>
      <c r="U474" s="348"/>
      <c r="W474" s="347"/>
      <c r="X474" s="345"/>
      <c r="Y474" s="345"/>
      <c r="Z474" s="348"/>
      <c r="AB474" s="605"/>
      <c r="AC474" s="601"/>
      <c r="AD474" s="601"/>
      <c r="AE474" s="349"/>
      <c r="AF474" s="713"/>
      <c r="AG474" s="605"/>
      <c r="AH474" s="601"/>
      <c r="AI474" s="601"/>
      <c r="AJ474" s="606"/>
    </row>
    <row r="475" spans="2:36" ht="20.100000000000001" customHeight="1" x14ac:dyDescent="0.25">
      <c r="B475" s="1636"/>
      <c r="C475" s="1577"/>
      <c r="D475" s="1575"/>
      <c r="E475" s="1573"/>
      <c r="F475" s="1519"/>
      <c r="G475" s="1605"/>
      <c r="H475" s="1580"/>
      <c r="I475" s="1582"/>
      <c r="J475" s="1566"/>
      <c r="K475" s="1585"/>
      <c r="L475" s="113"/>
      <c r="M475" s="347"/>
      <c r="N475" s="345"/>
      <c r="O475" s="345"/>
      <c r="P475" s="348"/>
      <c r="R475" s="347"/>
      <c r="S475" s="345"/>
      <c r="T475" s="345"/>
      <c r="U475" s="348"/>
      <c r="W475" s="347"/>
      <c r="X475" s="345"/>
      <c r="Y475" s="345"/>
      <c r="Z475" s="348"/>
      <c r="AB475" s="1518" t="e">
        <f>ROUND(F473*AB473,2)</f>
        <v>#REF!</v>
      </c>
      <c r="AC475" s="1519"/>
      <c r="AD475" s="1519"/>
      <c r="AE475" s="1520"/>
      <c r="AF475" s="714"/>
      <c r="AG475" s="1497"/>
      <c r="AH475" s="1498"/>
      <c r="AI475" s="1498"/>
      <c r="AJ475" s="1499"/>
    </row>
    <row r="476" spans="2:36" ht="20.100000000000001" customHeight="1" x14ac:dyDescent="0.25">
      <c r="B476" s="1636">
        <f t="shared" ref="B476" si="157">B473+1</f>
        <v>1104</v>
      </c>
      <c r="C476" s="1577" t="e">
        <f>#REF!</f>
        <v>#REF!</v>
      </c>
      <c r="D476" s="1575" t="e">
        <f>#REF!</f>
        <v>#REF!</v>
      </c>
      <c r="E476" s="1573" t="e">
        <f>#REF!</f>
        <v>#REF!</v>
      </c>
      <c r="F476" s="1519" t="e">
        <f>#REF!</f>
        <v>#REF!</v>
      </c>
      <c r="G476" s="1603" t="e">
        <f t="shared" si="151"/>
        <v>#REF!</v>
      </c>
      <c r="H476" s="1670"/>
      <c r="I476" s="1548"/>
      <c r="J476" s="1551" t="e">
        <f t="shared" si="155"/>
        <v>#REF!</v>
      </c>
      <c r="K476" s="1554" t="e">
        <f t="shared" si="156"/>
        <v>#REF!</v>
      </c>
      <c r="L476" s="113"/>
      <c r="M476" s="347"/>
      <c r="N476" s="345"/>
      <c r="O476" s="345"/>
      <c r="P476" s="348"/>
      <c r="R476" s="347"/>
      <c r="S476" s="345"/>
      <c r="T476" s="345"/>
      <c r="U476" s="348"/>
      <c r="W476" s="347"/>
      <c r="X476" s="345"/>
      <c r="Y476" s="345"/>
      <c r="Z476" s="348"/>
      <c r="AB476" s="1500">
        <v>0.1</v>
      </c>
      <c r="AC476" s="1501"/>
      <c r="AD476" s="1501"/>
      <c r="AE476" s="1502"/>
      <c r="AF476" s="712"/>
      <c r="AG476" s="1500"/>
      <c r="AH476" s="1501"/>
      <c r="AI476" s="1501"/>
      <c r="AJ476" s="1502"/>
    </row>
    <row r="477" spans="2:36" ht="20.100000000000001" customHeight="1" x14ac:dyDescent="0.25">
      <c r="B477" s="1636"/>
      <c r="C477" s="1577"/>
      <c r="D477" s="1575"/>
      <c r="E477" s="1573"/>
      <c r="F477" s="1519"/>
      <c r="G477" s="1604"/>
      <c r="H477" s="1579"/>
      <c r="I477" s="1549"/>
      <c r="J477" s="1552"/>
      <c r="K477" s="1555"/>
      <c r="L477" s="113"/>
      <c r="M477" s="347"/>
      <c r="N477" s="345"/>
      <c r="O477" s="345"/>
      <c r="P477" s="348"/>
      <c r="R477" s="347"/>
      <c r="S477" s="345"/>
      <c r="T477" s="345"/>
      <c r="U477" s="348"/>
      <c r="W477" s="347"/>
      <c r="X477" s="345"/>
      <c r="Y477" s="345"/>
      <c r="Z477" s="348"/>
      <c r="AB477" s="605"/>
      <c r="AC477" s="601"/>
      <c r="AD477" s="601"/>
      <c r="AE477" s="349"/>
      <c r="AF477" s="713"/>
      <c r="AG477" s="605"/>
      <c r="AH477" s="601"/>
      <c r="AI477" s="601"/>
      <c r="AJ477" s="606"/>
    </row>
    <row r="478" spans="2:36" ht="20.100000000000001" customHeight="1" x14ac:dyDescent="0.25">
      <c r="B478" s="1636"/>
      <c r="C478" s="1577"/>
      <c r="D478" s="1575"/>
      <c r="E478" s="1573"/>
      <c r="F478" s="1519"/>
      <c r="G478" s="1605"/>
      <c r="H478" s="1580"/>
      <c r="I478" s="1582"/>
      <c r="J478" s="1566"/>
      <c r="K478" s="1585"/>
      <c r="L478" s="113"/>
      <c r="M478" s="347"/>
      <c r="N478" s="345"/>
      <c r="O478" s="345"/>
      <c r="P478" s="348"/>
      <c r="R478" s="347"/>
      <c r="S478" s="345"/>
      <c r="T478" s="345"/>
      <c r="U478" s="348"/>
      <c r="W478" s="347"/>
      <c r="X478" s="345"/>
      <c r="Y478" s="345"/>
      <c r="Z478" s="348"/>
      <c r="AB478" s="1518" t="e">
        <f>ROUND(F476*AB476,2)</f>
        <v>#REF!</v>
      </c>
      <c r="AC478" s="1519"/>
      <c r="AD478" s="1519"/>
      <c r="AE478" s="1520"/>
      <c r="AF478" s="714"/>
      <c r="AG478" s="1497"/>
      <c r="AH478" s="1498"/>
      <c r="AI478" s="1498"/>
      <c r="AJ478" s="1499"/>
    </row>
    <row r="479" spans="2:36" ht="20.100000000000001" customHeight="1" x14ac:dyDescent="0.25">
      <c r="B479" s="1636">
        <f t="shared" ref="B479" si="158">B476+1</f>
        <v>1105</v>
      </c>
      <c r="C479" s="1577" t="e">
        <f>#REF!</f>
        <v>#REF!</v>
      </c>
      <c r="D479" s="1575" t="e">
        <f>#REF!</f>
        <v>#REF!</v>
      </c>
      <c r="E479" s="1573" t="e">
        <f>#REF!</f>
        <v>#REF!</v>
      </c>
      <c r="F479" s="1519" t="e">
        <f>#REF!</f>
        <v>#REF!</v>
      </c>
      <c r="G479" s="1603" t="e">
        <f t="shared" si="151"/>
        <v>#REF!</v>
      </c>
      <c r="H479" s="574"/>
      <c r="I479" s="575"/>
      <c r="J479" s="580" t="e">
        <f t="shared" ref="J479" si="159">E479-H479+I479</f>
        <v>#REF!</v>
      </c>
      <c r="K479" s="687" t="e">
        <f t="shared" ref="K479" si="160">ROUND(F479*J479,2)</f>
        <v>#REF!</v>
      </c>
      <c r="L479" s="113"/>
      <c r="M479" s="347"/>
      <c r="N479" s="345"/>
      <c r="O479" s="345"/>
      <c r="P479" s="348"/>
      <c r="R479" s="347"/>
      <c r="S479" s="345"/>
      <c r="T479" s="345"/>
      <c r="U479" s="348"/>
      <c r="W479" s="347"/>
      <c r="X479" s="345"/>
      <c r="Y479" s="345"/>
      <c r="Z479" s="348"/>
      <c r="AB479" s="347"/>
      <c r="AC479" s="345"/>
      <c r="AD479" s="345"/>
      <c r="AE479" s="348"/>
      <c r="AF479" s="713"/>
      <c r="AG479" s="546"/>
      <c r="AH479" s="601"/>
      <c r="AI479" s="601"/>
      <c r="AJ479" s="606"/>
    </row>
    <row r="480" spans="2:36" ht="20.100000000000001" hidden="1" customHeight="1" x14ac:dyDescent="0.25">
      <c r="B480" s="1636"/>
      <c r="C480" s="1577"/>
      <c r="D480" s="1575"/>
      <c r="E480" s="1573"/>
      <c r="F480" s="1519"/>
      <c r="G480" s="1604"/>
      <c r="H480" s="574"/>
      <c r="I480" s="575"/>
      <c r="J480" s="580"/>
      <c r="K480" s="687"/>
      <c r="L480" s="113"/>
      <c r="M480" s="347"/>
      <c r="N480" s="345"/>
      <c r="O480" s="345"/>
      <c r="P480" s="348"/>
      <c r="R480" s="347"/>
      <c r="S480" s="345"/>
      <c r="T480" s="345"/>
      <c r="U480" s="348"/>
      <c r="W480" s="347"/>
      <c r="X480" s="345"/>
      <c r="Y480" s="345"/>
      <c r="Z480" s="348"/>
      <c r="AB480" s="347"/>
      <c r="AC480" s="345"/>
      <c r="AD480" s="345"/>
      <c r="AE480" s="348"/>
      <c r="AF480" s="713"/>
      <c r="AG480" s="546"/>
      <c r="AH480" s="601"/>
      <c r="AI480" s="601"/>
      <c r="AJ480" s="606"/>
    </row>
    <row r="481" spans="2:36" ht="20.100000000000001" hidden="1" customHeight="1" x14ac:dyDescent="0.25">
      <c r="B481" s="1636"/>
      <c r="C481" s="1577"/>
      <c r="D481" s="1575"/>
      <c r="E481" s="1573"/>
      <c r="F481" s="1519"/>
      <c r="G481" s="1605"/>
      <c r="H481" s="574"/>
      <c r="I481" s="575"/>
      <c r="J481" s="580"/>
      <c r="K481" s="687"/>
      <c r="L481" s="113"/>
      <c r="M481" s="347"/>
      <c r="N481" s="345"/>
      <c r="O481" s="345"/>
      <c r="P481" s="348"/>
      <c r="R481" s="347"/>
      <c r="S481" s="345"/>
      <c r="T481" s="345"/>
      <c r="U481" s="348"/>
      <c r="W481" s="347"/>
      <c r="X481" s="345"/>
      <c r="Y481" s="345"/>
      <c r="Z481" s="348"/>
      <c r="AB481" s="347"/>
      <c r="AC481" s="345"/>
      <c r="AD481" s="345"/>
      <c r="AE481" s="348"/>
      <c r="AF481" s="713"/>
      <c r="AG481" s="546"/>
      <c r="AH481" s="601"/>
      <c r="AI481" s="601"/>
      <c r="AJ481" s="606"/>
    </row>
    <row r="482" spans="2:36" ht="20.100000000000001" customHeight="1" x14ac:dyDescent="0.25">
      <c r="B482" s="1636">
        <f t="shared" ref="B482" si="161">B479+1</f>
        <v>1106</v>
      </c>
      <c r="C482" s="1667" t="s">
        <v>201</v>
      </c>
      <c r="D482" s="1575" t="e">
        <f>#REF!</f>
        <v>#REF!</v>
      </c>
      <c r="E482" s="1573" t="e">
        <f>#REF!</f>
        <v>#REF!</v>
      </c>
      <c r="F482" s="1519" t="e">
        <f>#REF!</f>
        <v>#REF!</v>
      </c>
      <c r="G482" s="1603" t="e">
        <f t="shared" si="151"/>
        <v>#REF!</v>
      </c>
      <c r="H482" s="1670"/>
      <c r="I482" s="1548"/>
      <c r="J482" s="1551" t="e">
        <f t="shared" ref="J482:J488" si="162">E482-H482+I482</f>
        <v>#REF!</v>
      </c>
      <c r="K482" s="1554" t="e">
        <f t="shared" ref="K482:K488" si="163">ROUND(F482*J482,2)</f>
        <v>#REF!</v>
      </c>
      <c r="L482" s="113"/>
      <c r="M482" s="347"/>
      <c r="N482" s="345"/>
      <c r="O482" s="345"/>
      <c r="P482" s="348"/>
      <c r="R482" s="347"/>
      <c r="S482" s="345"/>
      <c r="T482" s="345"/>
      <c r="U482" s="348"/>
      <c r="W482" s="347"/>
      <c r="X482" s="345"/>
      <c r="Y482" s="345"/>
      <c r="Z482" s="348"/>
      <c r="AB482" s="1500">
        <v>0.1</v>
      </c>
      <c r="AC482" s="1501"/>
      <c r="AD482" s="1501"/>
      <c r="AE482" s="1502"/>
      <c r="AF482" s="712"/>
      <c r="AG482" s="1500"/>
      <c r="AH482" s="1501"/>
      <c r="AI482" s="1501"/>
      <c r="AJ482" s="1502"/>
    </row>
    <row r="483" spans="2:36" ht="20.100000000000001" customHeight="1" x14ac:dyDescent="0.25">
      <c r="B483" s="1636"/>
      <c r="C483" s="1577"/>
      <c r="D483" s="1575"/>
      <c r="E483" s="1573"/>
      <c r="F483" s="1519"/>
      <c r="G483" s="1604"/>
      <c r="H483" s="1579"/>
      <c r="I483" s="1549"/>
      <c r="J483" s="1552"/>
      <c r="K483" s="1555"/>
      <c r="L483" s="113"/>
      <c r="M483" s="347"/>
      <c r="N483" s="345"/>
      <c r="O483" s="345"/>
      <c r="P483" s="348"/>
      <c r="R483" s="347"/>
      <c r="S483" s="345"/>
      <c r="T483" s="345"/>
      <c r="U483" s="348"/>
      <c r="W483" s="347"/>
      <c r="X483" s="345"/>
      <c r="Y483" s="345"/>
      <c r="Z483" s="348"/>
      <c r="AB483" s="605"/>
      <c r="AC483" s="601"/>
      <c r="AD483" s="601"/>
      <c r="AE483" s="349"/>
      <c r="AF483" s="713"/>
      <c r="AG483" s="605"/>
      <c r="AH483" s="601"/>
      <c r="AI483" s="601"/>
      <c r="AJ483" s="606"/>
    </row>
    <row r="484" spans="2:36" ht="20.100000000000001" customHeight="1" x14ac:dyDescent="0.25">
      <c r="B484" s="1636"/>
      <c r="C484" s="1577"/>
      <c r="D484" s="1575"/>
      <c r="E484" s="1573"/>
      <c r="F484" s="1519"/>
      <c r="G484" s="1605"/>
      <c r="H484" s="1580"/>
      <c r="I484" s="1582"/>
      <c r="J484" s="1566"/>
      <c r="K484" s="1585"/>
      <c r="L484" s="113"/>
      <c r="M484" s="347"/>
      <c r="N484" s="345"/>
      <c r="O484" s="345"/>
      <c r="P484" s="348"/>
      <c r="R484" s="347"/>
      <c r="S484" s="345"/>
      <c r="T484" s="345"/>
      <c r="U484" s="348"/>
      <c r="W484" s="347"/>
      <c r="X484" s="345"/>
      <c r="Y484" s="345"/>
      <c r="Z484" s="348"/>
      <c r="AB484" s="1518" t="e">
        <f>ROUND(F482*AB482,2)</f>
        <v>#REF!</v>
      </c>
      <c r="AC484" s="1519"/>
      <c r="AD484" s="1519"/>
      <c r="AE484" s="1520"/>
      <c r="AF484" s="714"/>
      <c r="AG484" s="1497"/>
      <c r="AH484" s="1498"/>
      <c r="AI484" s="1498"/>
      <c r="AJ484" s="1499"/>
    </row>
    <row r="485" spans="2:36" ht="20.100000000000001" customHeight="1" x14ac:dyDescent="0.25">
      <c r="B485" s="1636">
        <f t="shared" ref="B485" si="164">B482+1</f>
        <v>1107</v>
      </c>
      <c r="C485" s="1667" t="s">
        <v>202</v>
      </c>
      <c r="D485" s="1575" t="e">
        <f>#REF!</f>
        <v>#REF!</v>
      </c>
      <c r="E485" s="1573" t="e">
        <f>#REF!</f>
        <v>#REF!</v>
      </c>
      <c r="F485" s="1519" t="e">
        <f>#REF!</f>
        <v>#REF!</v>
      </c>
      <c r="G485" s="1603" t="e">
        <f t="shared" si="151"/>
        <v>#REF!</v>
      </c>
      <c r="H485" s="1670"/>
      <c r="I485" s="1548"/>
      <c r="J485" s="1551" t="e">
        <f t="shared" si="162"/>
        <v>#REF!</v>
      </c>
      <c r="K485" s="1554" t="e">
        <f t="shared" si="163"/>
        <v>#REF!</v>
      </c>
      <c r="L485" s="113"/>
      <c r="M485" s="347"/>
      <c r="N485" s="345"/>
      <c r="O485" s="345"/>
      <c r="P485" s="348"/>
      <c r="R485" s="347"/>
      <c r="S485" s="345"/>
      <c r="T485" s="345"/>
      <c r="U485" s="348"/>
      <c r="W485" s="347"/>
      <c r="X485" s="345"/>
      <c r="Y485" s="345"/>
      <c r="Z485" s="348"/>
      <c r="AB485" s="1500">
        <v>0.1</v>
      </c>
      <c r="AC485" s="1501"/>
      <c r="AD485" s="1501"/>
      <c r="AE485" s="1502"/>
      <c r="AF485" s="712"/>
      <c r="AG485" s="1500"/>
      <c r="AH485" s="1501"/>
      <c r="AI485" s="1501"/>
      <c r="AJ485" s="1502"/>
    </row>
    <row r="486" spans="2:36" ht="20.100000000000001" customHeight="1" x14ac:dyDescent="0.25">
      <c r="B486" s="1636"/>
      <c r="C486" s="1577"/>
      <c r="D486" s="1575"/>
      <c r="E486" s="1573"/>
      <c r="F486" s="1519"/>
      <c r="G486" s="1604"/>
      <c r="H486" s="1579"/>
      <c r="I486" s="1549"/>
      <c r="J486" s="1552"/>
      <c r="K486" s="1555"/>
      <c r="L486" s="113"/>
      <c r="M486" s="347"/>
      <c r="N486" s="345"/>
      <c r="O486" s="345"/>
      <c r="P486" s="348"/>
      <c r="R486" s="347"/>
      <c r="S486" s="345"/>
      <c r="T486" s="345"/>
      <c r="U486" s="348"/>
      <c r="W486" s="347"/>
      <c r="X486" s="345"/>
      <c r="Y486" s="345"/>
      <c r="Z486" s="348"/>
      <c r="AB486" s="605"/>
      <c r="AC486" s="601"/>
      <c r="AD486" s="601"/>
      <c r="AE486" s="349"/>
      <c r="AF486" s="713"/>
      <c r="AG486" s="605"/>
      <c r="AH486" s="601"/>
      <c r="AI486" s="601"/>
      <c r="AJ486" s="606"/>
    </row>
    <row r="487" spans="2:36" ht="20.100000000000001" customHeight="1" x14ac:dyDescent="0.25">
      <c r="B487" s="1636"/>
      <c r="C487" s="1577"/>
      <c r="D487" s="1575"/>
      <c r="E487" s="1573"/>
      <c r="F487" s="1519"/>
      <c r="G487" s="1605"/>
      <c r="H487" s="1580"/>
      <c r="I487" s="1582"/>
      <c r="J487" s="1566"/>
      <c r="K487" s="1585"/>
      <c r="L487" s="113"/>
      <c r="M487" s="347"/>
      <c r="N487" s="345"/>
      <c r="O487" s="345"/>
      <c r="P487" s="348"/>
      <c r="R487" s="347"/>
      <c r="S487" s="345"/>
      <c r="T487" s="345"/>
      <c r="U487" s="348"/>
      <c r="W487" s="347"/>
      <c r="X487" s="345"/>
      <c r="Y487" s="345"/>
      <c r="Z487" s="348"/>
      <c r="AB487" s="1518" t="e">
        <f>ROUND(F485*AB485,2)</f>
        <v>#REF!</v>
      </c>
      <c r="AC487" s="1519"/>
      <c r="AD487" s="1519"/>
      <c r="AE487" s="1520"/>
      <c r="AF487" s="714"/>
      <c r="AG487" s="1497"/>
      <c r="AH487" s="1498"/>
      <c r="AI487" s="1498"/>
      <c r="AJ487" s="1499"/>
    </row>
    <row r="488" spans="2:36" ht="20.100000000000001" customHeight="1" x14ac:dyDescent="0.25">
      <c r="B488" s="1636">
        <f t="shared" ref="B488" si="165">B485+1</f>
        <v>1108</v>
      </c>
      <c r="C488" s="1667" t="s">
        <v>203</v>
      </c>
      <c r="D488" s="1575" t="e">
        <f>#REF!</f>
        <v>#REF!</v>
      </c>
      <c r="E488" s="1573" t="e">
        <f>#REF!</f>
        <v>#REF!</v>
      </c>
      <c r="F488" s="1519" t="e">
        <f>#REF!</f>
        <v>#REF!</v>
      </c>
      <c r="G488" s="1603" t="e">
        <f t="shared" si="151"/>
        <v>#REF!</v>
      </c>
      <c r="H488" s="1670"/>
      <c r="I488" s="1548"/>
      <c r="J488" s="1551" t="e">
        <f t="shared" si="162"/>
        <v>#REF!</v>
      </c>
      <c r="K488" s="1554" t="e">
        <f t="shared" si="163"/>
        <v>#REF!</v>
      </c>
      <c r="L488" s="113"/>
      <c r="M488" s="347"/>
      <c r="N488" s="345"/>
      <c r="O488" s="345"/>
      <c r="P488" s="348"/>
      <c r="R488" s="347"/>
      <c r="S488" s="345"/>
      <c r="T488" s="345"/>
      <c r="U488" s="348"/>
      <c r="W488" s="347"/>
      <c r="X488" s="345"/>
      <c r="Y488" s="345"/>
      <c r="Z488" s="348"/>
      <c r="AB488" s="1500">
        <v>0.1</v>
      </c>
      <c r="AC488" s="1501"/>
      <c r="AD488" s="1501"/>
      <c r="AE488" s="1502"/>
      <c r="AF488" s="712"/>
      <c r="AG488" s="1500"/>
      <c r="AH488" s="1501"/>
      <c r="AI488" s="1501"/>
      <c r="AJ488" s="1502"/>
    </row>
    <row r="489" spans="2:36" ht="20.100000000000001" customHeight="1" x14ac:dyDescent="0.25">
      <c r="B489" s="1636"/>
      <c r="C489" s="1577"/>
      <c r="D489" s="1575"/>
      <c r="E489" s="1573"/>
      <c r="F489" s="1519"/>
      <c r="G489" s="1604"/>
      <c r="H489" s="1579"/>
      <c r="I489" s="1549"/>
      <c r="J489" s="1552"/>
      <c r="K489" s="1555"/>
      <c r="L489" s="113"/>
      <c r="M489" s="347"/>
      <c r="N489" s="345"/>
      <c r="O489" s="345"/>
      <c r="P489" s="348"/>
      <c r="R489" s="347"/>
      <c r="S489" s="345"/>
      <c r="T489" s="345"/>
      <c r="U489" s="348"/>
      <c r="W489" s="347"/>
      <c r="X489" s="345"/>
      <c r="Y489" s="345"/>
      <c r="Z489" s="348"/>
      <c r="AB489" s="605"/>
      <c r="AC489" s="601"/>
      <c r="AD489" s="601"/>
      <c r="AE489" s="349"/>
      <c r="AF489" s="713"/>
      <c r="AG489" s="605"/>
      <c r="AH489" s="601"/>
      <c r="AI489" s="601"/>
      <c r="AJ489" s="606"/>
    </row>
    <row r="490" spans="2:36" ht="20.100000000000001" customHeight="1" x14ac:dyDescent="0.25">
      <c r="B490" s="1636"/>
      <c r="C490" s="1577"/>
      <c r="D490" s="1575"/>
      <c r="E490" s="1573"/>
      <c r="F490" s="1519"/>
      <c r="G490" s="1605"/>
      <c r="H490" s="1580"/>
      <c r="I490" s="1582"/>
      <c r="J490" s="1566"/>
      <c r="K490" s="1585"/>
      <c r="L490" s="113"/>
      <c r="M490" s="347"/>
      <c r="N490" s="345"/>
      <c r="O490" s="345"/>
      <c r="P490" s="348"/>
      <c r="R490" s="347"/>
      <c r="S490" s="345"/>
      <c r="T490" s="345"/>
      <c r="U490" s="348"/>
      <c r="W490" s="347"/>
      <c r="X490" s="345"/>
      <c r="Y490" s="345"/>
      <c r="Z490" s="348"/>
      <c r="AB490" s="1518" t="e">
        <f>ROUND(F488*AB488,2)</f>
        <v>#REF!</v>
      </c>
      <c r="AC490" s="1519"/>
      <c r="AD490" s="1519"/>
      <c r="AE490" s="1520"/>
      <c r="AF490" s="714"/>
      <c r="AG490" s="1518"/>
      <c r="AH490" s="1519"/>
      <c r="AI490" s="1519"/>
      <c r="AJ490" s="1520"/>
    </row>
    <row r="491" spans="2:36" ht="20.100000000000001" customHeight="1" thickBot="1" x14ac:dyDescent="0.3">
      <c r="B491" s="1636">
        <f t="shared" ref="B491" si="166">B488+1</f>
        <v>1109</v>
      </c>
      <c r="C491" s="1577" t="e">
        <f>#REF!</f>
        <v>#REF!</v>
      </c>
      <c r="D491" s="1575" t="e">
        <f>#REF!</f>
        <v>#REF!</v>
      </c>
      <c r="E491" s="1573" t="e">
        <f>#REF!</f>
        <v>#REF!</v>
      </c>
      <c r="F491" s="1519" t="e">
        <f>#REF!</f>
        <v>#REF!</v>
      </c>
      <c r="G491" s="1603" t="e">
        <f t="shared" si="151"/>
        <v>#REF!</v>
      </c>
      <c r="H491" s="582"/>
      <c r="I491" s="579"/>
      <c r="J491" s="583" t="e">
        <f t="shared" ref="J491" si="167">E491-H491+I491</f>
        <v>#REF!</v>
      </c>
      <c r="K491" s="690" t="e">
        <f t="shared" ref="K491" si="168">ROUND(F491*J491,2)</f>
        <v>#REF!</v>
      </c>
      <c r="L491" s="113"/>
      <c r="M491" s="355"/>
      <c r="N491" s="356"/>
      <c r="O491" s="356"/>
      <c r="P491" s="351"/>
      <c r="R491" s="355"/>
      <c r="S491" s="356"/>
      <c r="T491" s="356"/>
      <c r="U491" s="351"/>
      <c r="W491" s="355"/>
      <c r="X491" s="356"/>
      <c r="Y491" s="356"/>
      <c r="Z491" s="351"/>
      <c r="AB491" s="355"/>
      <c r="AC491" s="356"/>
      <c r="AD491" s="356"/>
      <c r="AE491" s="351"/>
      <c r="AF491" s="713"/>
      <c r="AG491" s="355"/>
      <c r="AH491" s="356"/>
      <c r="AI491" s="356"/>
      <c r="AJ491" s="351"/>
    </row>
    <row r="492" spans="2:36" ht="20.100000000000001" hidden="1" customHeight="1" x14ac:dyDescent="0.25">
      <c r="B492" s="1636"/>
      <c r="C492" s="1577"/>
      <c r="D492" s="1575"/>
      <c r="E492" s="1573"/>
      <c r="F492" s="1519"/>
      <c r="G492" s="1666"/>
      <c r="H492" s="113"/>
      <c r="I492" s="118"/>
      <c r="J492" s="567"/>
      <c r="K492" s="691"/>
      <c r="L492" s="113"/>
      <c r="M492" s="378"/>
      <c r="N492" s="379"/>
      <c r="O492" s="379"/>
      <c r="P492" s="380"/>
      <c r="R492" s="378"/>
      <c r="S492" s="379"/>
      <c r="T492" s="379"/>
      <c r="U492" s="380"/>
      <c r="W492" s="378"/>
      <c r="X492" s="379"/>
      <c r="Y492" s="379"/>
      <c r="Z492" s="380"/>
      <c r="AB492" s="378"/>
      <c r="AC492" s="379"/>
      <c r="AD492" s="379"/>
      <c r="AE492" s="380"/>
      <c r="AF492" s="713"/>
      <c r="AG492" s="378"/>
      <c r="AH492" s="379"/>
      <c r="AI492" s="379"/>
      <c r="AJ492" s="380"/>
    </row>
    <row r="493" spans="2:36" ht="20.100000000000001" hidden="1" customHeight="1" thickBot="1" x14ac:dyDescent="0.3">
      <c r="B493" s="1636"/>
      <c r="C493" s="1577"/>
      <c r="D493" s="1575"/>
      <c r="E493" s="1573"/>
      <c r="F493" s="1519"/>
      <c r="G493" s="1674"/>
      <c r="H493" s="113"/>
      <c r="I493" s="118"/>
      <c r="J493" s="567"/>
      <c r="K493" s="691"/>
      <c r="L493" s="113"/>
      <c r="M493" s="355"/>
      <c r="N493" s="356"/>
      <c r="O493" s="356"/>
      <c r="P493" s="351"/>
      <c r="R493" s="355"/>
      <c r="S493" s="356"/>
      <c r="T493" s="356"/>
      <c r="U493" s="351"/>
      <c r="W493" s="355"/>
      <c r="X493" s="356"/>
      <c r="Y493" s="356"/>
      <c r="Z493" s="351"/>
      <c r="AB493" s="355"/>
      <c r="AC493" s="356"/>
      <c r="AD493" s="356"/>
      <c r="AE493" s="351"/>
      <c r="AF493" s="713"/>
      <c r="AG493" s="355"/>
      <c r="AH493" s="356"/>
      <c r="AI493" s="356"/>
      <c r="AJ493" s="351"/>
    </row>
    <row r="494" spans="2:36" ht="24.95" customHeight="1" thickBot="1" x14ac:dyDescent="0.3">
      <c r="B494" s="404" t="e">
        <f>#REF!</f>
        <v>#REF!</v>
      </c>
      <c r="C494" s="403" t="e">
        <f>#REF!</f>
        <v>#REF!</v>
      </c>
      <c r="D494" s="332"/>
      <c r="E494" s="332"/>
      <c r="F494" s="333"/>
      <c r="G494" s="393"/>
      <c r="H494" s="1563"/>
      <c r="I494" s="1564"/>
      <c r="J494" s="1564"/>
      <c r="K494" s="1565"/>
      <c r="L494" s="113"/>
      <c r="M494" s="643"/>
      <c r="N494" s="644"/>
      <c r="O494" s="644"/>
      <c r="P494" s="645"/>
      <c r="R494" s="643"/>
      <c r="S494" s="644"/>
      <c r="T494" s="644"/>
      <c r="U494" s="645"/>
      <c r="W494" s="643"/>
      <c r="X494" s="644"/>
      <c r="Y494" s="644"/>
      <c r="Z494" s="645"/>
      <c r="AB494" s="643"/>
      <c r="AC494" s="644"/>
      <c r="AD494" s="644"/>
      <c r="AE494" s="645"/>
      <c r="AF494" s="713"/>
      <c r="AG494" s="643"/>
      <c r="AH494" s="644"/>
      <c r="AI494" s="644"/>
      <c r="AJ494" s="645"/>
    </row>
    <row r="495" spans="2:36" ht="20.100000000000001" customHeight="1" x14ac:dyDescent="0.25">
      <c r="B495" s="1522">
        <v>1301</v>
      </c>
      <c r="C495" s="1676" t="e">
        <f>#REF!</f>
        <v>#REF!</v>
      </c>
      <c r="D495" s="1609" t="e">
        <f>#REF!</f>
        <v>#REF!</v>
      </c>
      <c r="E495" s="1677" t="e">
        <f>#REF!</f>
        <v>#REF!</v>
      </c>
      <c r="F495" s="1678" t="e">
        <f>#REF!</f>
        <v>#REF!</v>
      </c>
      <c r="G495" s="1604" t="e">
        <f t="shared" ref="G495:G556" si="169">ROUND(E495*F495,2)</f>
        <v>#REF!</v>
      </c>
      <c r="H495" s="576"/>
      <c r="I495" s="577"/>
      <c r="J495" s="648" t="e">
        <f t="shared" ref="J495:J525" si="170">E495-H495+I495</f>
        <v>#REF!</v>
      </c>
      <c r="K495" s="689" t="e">
        <f t="shared" ref="K495:K525" si="171">ROUND(F495*J495,2)</f>
        <v>#REF!</v>
      </c>
      <c r="L495" s="113"/>
      <c r="M495" s="352"/>
      <c r="N495" s="353"/>
      <c r="O495" s="353"/>
      <c r="P495" s="354"/>
      <c r="R495" s="352"/>
      <c r="S495" s="353"/>
      <c r="T495" s="353"/>
      <c r="U495" s="354"/>
      <c r="W495" s="352"/>
      <c r="X495" s="353"/>
      <c r="Y495" s="353"/>
      <c r="Z495" s="354"/>
      <c r="AB495" s="352"/>
      <c r="AC495" s="353"/>
      <c r="AD495" s="353"/>
      <c r="AE495" s="354"/>
      <c r="AF495" s="713"/>
      <c r="AG495" s="352"/>
      <c r="AH495" s="353"/>
      <c r="AI495" s="353"/>
      <c r="AJ495" s="354"/>
    </row>
    <row r="496" spans="2:36" ht="20.100000000000001" hidden="1" customHeight="1" x14ac:dyDescent="0.25">
      <c r="B496" s="1636"/>
      <c r="C496" s="1577"/>
      <c r="D496" s="1575"/>
      <c r="E496" s="1573"/>
      <c r="F496" s="1519"/>
      <c r="G496" s="1604"/>
      <c r="H496" s="574"/>
      <c r="I496" s="575"/>
      <c r="J496" s="580">
        <f t="shared" si="170"/>
        <v>0</v>
      </c>
      <c r="K496" s="687">
        <f t="shared" si="171"/>
        <v>0</v>
      </c>
      <c r="L496" s="113"/>
      <c r="M496" s="347"/>
      <c r="N496" s="345"/>
      <c r="O496" s="345"/>
      <c r="P496" s="348"/>
      <c r="R496" s="347"/>
      <c r="S496" s="345"/>
      <c r="T496" s="345"/>
      <c r="U496" s="348"/>
      <c r="W496" s="347"/>
      <c r="X496" s="345"/>
      <c r="Y496" s="345"/>
      <c r="Z496" s="348"/>
      <c r="AB496" s="347"/>
      <c r="AC496" s="345"/>
      <c r="AD496" s="345"/>
      <c r="AE496" s="348"/>
      <c r="AF496" s="713"/>
      <c r="AG496" s="347"/>
      <c r="AH496" s="345"/>
      <c r="AI496" s="345"/>
      <c r="AJ496" s="348"/>
    </row>
    <row r="497" spans="2:36" ht="20.100000000000001" hidden="1" customHeight="1" x14ac:dyDescent="0.25">
      <c r="B497" s="1636"/>
      <c r="C497" s="1577"/>
      <c r="D497" s="1575"/>
      <c r="E497" s="1573"/>
      <c r="F497" s="1519"/>
      <c r="G497" s="1605"/>
      <c r="H497" s="574"/>
      <c r="I497" s="575"/>
      <c r="J497" s="580">
        <f t="shared" si="170"/>
        <v>0</v>
      </c>
      <c r="K497" s="687">
        <f t="shared" si="171"/>
        <v>0</v>
      </c>
      <c r="L497" s="113"/>
      <c r="M497" s="347"/>
      <c r="N497" s="345"/>
      <c r="O497" s="345"/>
      <c r="P497" s="348"/>
      <c r="R497" s="347"/>
      <c r="S497" s="345"/>
      <c r="T497" s="345"/>
      <c r="U497" s="348"/>
      <c r="W497" s="347"/>
      <c r="X497" s="345"/>
      <c r="Y497" s="345"/>
      <c r="Z497" s="348"/>
      <c r="AB497" s="347"/>
      <c r="AC497" s="345"/>
      <c r="AD497" s="345"/>
      <c r="AE497" s="348"/>
      <c r="AF497" s="713"/>
      <c r="AG497" s="347"/>
      <c r="AH497" s="345"/>
      <c r="AI497" s="345"/>
      <c r="AJ497" s="348"/>
    </row>
    <row r="498" spans="2:36" ht="20.100000000000001" customHeight="1" x14ac:dyDescent="0.25">
      <c r="B498" s="1636">
        <f>B495+1</f>
        <v>1302</v>
      </c>
      <c r="C498" s="1577" t="e">
        <f>#REF!</f>
        <v>#REF!</v>
      </c>
      <c r="D498" s="1575" t="e">
        <f>#REF!</f>
        <v>#REF!</v>
      </c>
      <c r="E498" s="1573" t="e">
        <f>#REF!</f>
        <v>#REF!</v>
      </c>
      <c r="F498" s="1519" t="e">
        <f>#REF!</f>
        <v>#REF!</v>
      </c>
      <c r="G498" s="1603" t="e">
        <f t="shared" si="169"/>
        <v>#REF!</v>
      </c>
      <c r="H498" s="574"/>
      <c r="I498" s="575"/>
      <c r="J498" s="580" t="e">
        <f t="shared" si="170"/>
        <v>#REF!</v>
      </c>
      <c r="K498" s="687" t="e">
        <f t="shared" si="171"/>
        <v>#REF!</v>
      </c>
      <c r="L498" s="113"/>
      <c r="M498" s="347"/>
      <c r="N498" s="345"/>
      <c r="O498" s="345"/>
      <c r="P498" s="348"/>
      <c r="R498" s="347"/>
      <c r="S498" s="345"/>
      <c r="T498" s="345"/>
      <c r="U498" s="348"/>
      <c r="W498" s="347"/>
      <c r="X498" s="345"/>
      <c r="Y498" s="345"/>
      <c r="Z498" s="348"/>
      <c r="AB498" s="347"/>
      <c r="AC498" s="345"/>
      <c r="AD498" s="345"/>
      <c r="AE498" s="348"/>
      <c r="AF498" s="713"/>
      <c r="AG498" s="347"/>
      <c r="AH498" s="345"/>
      <c r="AI498" s="345"/>
      <c r="AJ498" s="348"/>
    </row>
    <row r="499" spans="2:36" ht="20.100000000000001" hidden="1" customHeight="1" x14ac:dyDescent="0.25">
      <c r="B499" s="1636"/>
      <c r="C499" s="1577"/>
      <c r="D499" s="1575"/>
      <c r="E499" s="1573"/>
      <c r="F499" s="1519"/>
      <c r="G499" s="1604"/>
      <c r="H499" s="574"/>
      <c r="I499" s="575"/>
      <c r="J499" s="580">
        <f t="shared" si="170"/>
        <v>0</v>
      </c>
      <c r="K499" s="687">
        <f t="shared" si="171"/>
        <v>0</v>
      </c>
      <c r="L499" s="113"/>
      <c r="M499" s="347"/>
      <c r="N499" s="345"/>
      <c r="O499" s="345"/>
      <c r="P499" s="348"/>
      <c r="R499" s="347"/>
      <c r="S499" s="345"/>
      <c r="T499" s="345"/>
      <c r="U499" s="348"/>
      <c r="W499" s="347"/>
      <c r="X499" s="345"/>
      <c r="Y499" s="345"/>
      <c r="Z499" s="348"/>
      <c r="AB499" s="347"/>
      <c r="AC499" s="345"/>
      <c r="AD499" s="345"/>
      <c r="AE499" s="348"/>
      <c r="AF499" s="713"/>
      <c r="AG499" s="347"/>
      <c r="AH499" s="345"/>
      <c r="AI499" s="345"/>
      <c r="AJ499" s="348"/>
    </row>
    <row r="500" spans="2:36" ht="20.100000000000001" hidden="1" customHeight="1" x14ac:dyDescent="0.25">
      <c r="B500" s="1636"/>
      <c r="C500" s="1577"/>
      <c r="D500" s="1575"/>
      <c r="E500" s="1573"/>
      <c r="F500" s="1519"/>
      <c r="G500" s="1605"/>
      <c r="H500" s="574"/>
      <c r="I500" s="575"/>
      <c r="J500" s="580">
        <f t="shared" si="170"/>
        <v>0</v>
      </c>
      <c r="K500" s="687">
        <f t="shared" si="171"/>
        <v>0</v>
      </c>
      <c r="L500" s="113"/>
      <c r="M500" s="347"/>
      <c r="N500" s="345"/>
      <c r="O500" s="345"/>
      <c r="P500" s="348"/>
      <c r="R500" s="347"/>
      <c r="S500" s="345"/>
      <c r="T500" s="345"/>
      <c r="U500" s="348"/>
      <c r="W500" s="347"/>
      <c r="X500" s="345"/>
      <c r="Y500" s="345"/>
      <c r="Z500" s="348"/>
      <c r="AB500" s="347"/>
      <c r="AC500" s="345"/>
      <c r="AD500" s="345"/>
      <c r="AE500" s="348"/>
      <c r="AF500" s="713"/>
      <c r="AG500" s="347"/>
      <c r="AH500" s="345"/>
      <c r="AI500" s="345"/>
      <c r="AJ500" s="348"/>
    </row>
    <row r="501" spans="2:36" ht="20.100000000000001" customHeight="1" x14ac:dyDescent="0.25">
      <c r="B501" s="1636">
        <f t="shared" ref="B501" si="172">B498+1</f>
        <v>1303</v>
      </c>
      <c r="C501" s="1577" t="e">
        <f>#REF!</f>
        <v>#REF!</v>
      </c>
      <c r="D501" s="1575" t="e">
        <f>#REF!</f>
        <v>#REF!</v>
      </c>
      <c r="E501" s="1573" t="e">
        <f>#REF!</f>
        <v>#REF!</v>
      </c>
      <c r="F501" s="1519" t="e">
        <f>#REF!</f>
        <v>#REF!</v>
      </c>
      <c r="G501" s="1603" t="e">
        <f t="shared" si="169"/>
        <v>#REF!</v>
      </c>
      <c r="H501" s="574"/>
      <c r="I501" s="575"/>
      <c r="J501" s="580" t="e">
        <f t="shared" si="170"/>
        <v>#REF!</v>
      </c>
      <c r="K501" s="687" t="e">
        <f t="shared" si="171"/>
        <v>#REF!</v>
      </c>
      <c r="L501" s="113"/>
      <c r="M501" s="347"/>
      <c r="N501" s="345"/>
      <c r="O501" s="345"/>
      <c r="P501" s="348"/>
      <c r="R501" s="347"/>
      <c r="S501" s="345"/>
      <c r="T501" s="345"/>
      <c r="U501" s="348"/>
      <c r="W501" s="347"/>
      <c r="X501" s="345"/>
      <c r="Y501" s="345"/>
      <c r="Z501" s="348"/>
      <c r="AB501" s="347"/>
      <c r="AC501" s="345"/>
      <c r="AD501" s="345"/>
      <c r="AE501" s="348"/>
      <c r="AF501" s="713"/>
      <c r="AG501" s="347"/>
      <c r="AH501" s="345"/>
      <c r="AI501" s="345"/>
      <c r="AJ501" s="348"/>
    </row>
    <row r="502" spans="2:36" ht="20.100000000000001" hidden="1" customHeight="1" x14ac:dyDescent="0.25">
      <c r="B502" s="1636"/>
      <c r="C502" s="1577"/>
      <c r="D502" s="1575"/>
      <c r="E502" s="1573"/>
      <c r="F502" s="1519"/>
      <c r="G502" s="1604"/>
      <c r="H502" s="574"/>
      <c r="I502" s="575"/>
      <c r="J502" s="580">
        <f t="shared" si="170"/>
        <v>0</v>
      </c>
      <c r="K502" s="687">
        <f t="shared" si="171"/>
        <v>0</v>
      </c>
      <c r="L502" s="113"/>
      <c r="M502" s="347"/>
      <c r="N502" s="345"/>
      <c r="O502" s="345"/>
      <c r="P502" s="348"/>
      <c r="R502" s="347"/>
      <c r="S502" s="345"/>
      <c r="T502" s="345"/>
      <c r="U502" s="348"/>
      <c r="W502" s="347"/>
      <c r="X502" s="345"/>
      <c r="Y502" s="345"/>
      <c r="Z502" s="348"/>
      <c r="AB502" s="347"/>
      <c r="AC502" s="345"/>
      <c r="AD502" s="345"/>
      <c r="AE502" s="348"/>
      <c r="AF502" s="713"/>
      <c r="AG502" s="347"/>
      <c r="AH502" s="345"/>
      <c r="AI502" s="345"/>
      <c r="AJ502" s="348"/>
    </row>
    <row r="503" spans="2:36" ht="20.100000000000001" hidden="1" customHeight="1" x14ac:dyDescent="0.25">
      <c r="B503" s="1636"/>
      <c r="C503" s="1577"/>
      <c r="D503" s="1575"/>
      <c r="E503" s="1573"/>
      <c r="F503" s="1519"/>
      <c r="G503" s="1605"/>
      <c r="H503" s="574"/>
      <c r="I503" s="575"/>
      <c r="J503" s="580">
        <f t="shared" si="170"/>
        <v>0</v>
      </c>
      <c r="K503" s="687">
        <f t="shared" si="171"/>
        <v>0</v>
      </c>
      <c r="L503" s="113"/>
      <c r="M503" s="347"/>
      <c r="N503" s="345"/>
      <c r="O503" s="345"/>
      <c r="P503" s="348"/>
      <c r="R503" s="347"/>
      <c r="S503" s="345"/>
      <c r="T503" s="345"/>
      <c r="U503" s="348"/>
      <c r="W503" s="347"/>
      <c r="X503" s="345"/>
      <c r="Y503" s="345"/>
      <c r="Z503" s="348"/>
      <c r="AB503" s="347"/>
      <c r="AC503" s="345"/>
      <c r="AD503" s="345"/>
      <c r="AE503" s="348"/>
      <c r="AF503" s="713"/>
      <c r="AG503" s="347"/>
      <c r="AH503" s="345"/>
      <c r="AI503" s="345"/>
      <c r="AJ503" s="348"/>
    </row>
    <row r="504" spans="2:36" ht="20.100000000000001" customHeight="1" x14ac:dyDescent="0.25">
      <c r="B504" s="1636">
        <f t="shared" ref="B504" si="173">B501+1</f>
        <v>1304</v>
      </c>
      <c r="C504" s="1577" t="e">
        <f>#REF!</f>
        <v>#REF!</v>
      </c>
      <c r="D504" s="1575" t="e">
        <f>#REF!</f>
        <v>#REF!</v>
      </c>
      <c r="E504" s="1573" t="e">
        <f>#REF!</f>
        <v>#REF!</v>
      </c>
      <c r="F504" s="1519" t="e">
        <f>#REF!</f>
        <v>#REF!</v>
      </c>
      <c r="G504" s="1603" t="e">
        <f t="shared" si="169"/>
        <v>#REF!</v>
      </c>
      <c r="H504" s="574"/>
      <c r="I504" s="575"/>
      <c r="J504" s="580" t="e">
        <f t="shared" si="170"/>
        <v>#REF!</v>
      </c>
      <c r="K504" s="687" t="e">
        <f t="shared" si="171"/>
        <v>#REF!</v>
      </c>
      <c r="L504" s="113"/>
      <c r="M504" s="347"/>
      <c r="N504" s="345"/>
      <c r="O504" s="345"/>
      <c r="P504" s="348"/>
      <c r="R504" s="347"/>
      <c r="S504" s="345"/>
      <c r="T504" s="345"/>
      <c r="U504" s="348"/>
      <c r="W504" s="347"/>
      <c r="X504" s="345"/>
      <c r="Y504" s="345"/>
      <c r="Z504" s="348"/>
      <c r="AB504" s="347"/>
      <c r="AC504" s="345"/>
      <c r="AD504" s="345"/>
      <c r="AE504" s="348"/>
      <c r="AF504" s="713"/>
      <c r="AG504" s="347"/>
      <c r="AH504" s="345"/>
      <c r="AI504" s="345"/>
      <c r="AJ504" s="348"/>
    </row>
    <row r="505" spans="2:36" ht="20.100000000000001" hidden="1" customHeight="1" x14ac:dyDescent="0.25">
      <c r="B505" s="1636"/>
      <c r="C505" s="1577"/>
      <c r="D505" s="1575"/>
      <c r="E505" s="1573"/>
      <c r="F505" s="1519"/>
      <c r="G505" s="1604"/>
      <c r="H505" s="574"/>
      <c r="I505" s="575"/>
      <c r="J505" s="580">
        <f t="shared" si="170"/>
        <v>0</v>
      </c>
      <c r="K505" s="687">
        <f t="shared" si="171"/>
        <v>0</v>
      </c>
      <c r="L505" s="113"/>
      <c r="M505" s="347"/>
      <c r="N505" s="345"/>
      <c r="O505" s="345"/>
      <c r="P505" s="348"/>
      <c r="R505" s="347"/>
      <c r="S505" s="345"/>
      <c r="T505" s="345"/>
      <c r="U505" s="348"/>
      <c r="W505" s="347"/>
      <c r="X505" s="345"/>
      <c r="Y505" s="345"/>
      <c r="Z505" s="348"/>
      <c r="AB505" s="347"/>
      <c r="AC505" s="345"/>
      <c r="AD505" s="345"/>
      <c r="AE505" s="348"/>
      <c r="AF505" s="713"/>
      <c r="AG505" s="347"/>
      <c r="AH505" s="345"/>
      <c r="AI505" s="345"/>
      <c r="AJ505" s="348"/>
    </row>
    <row r="506" spans="2:36" ht="20.100000000000001" hidden="1" customHeight="1" x14ac:dyDescent="0.25">
      <c r="B506" s="1636"/>
      <c r="C506" s="1577"/>
      <c r="D506" s="1575"/>
      <c r="E506" s="1573"/>
      <c r="F506" s="1519"/>
      <c r="G506" s="1605"/>
      <c r="H506" s="574"/>
      <c r="I506" s="575"/>
      <c r="J506" s="580">
        <f t="shared" si="170"/>
        <v>0</v>
      </c>
      <c r="K506" s="687">
        <f t="shared" si="171"/>
        <v>0</v>
      </c>
      <c r="L506" s="113"/>
      <c r="M506" s="347"/>
      <c r="N506" s="345"/>
      <c r="O506" s="345"/>
      <c r="P506" s="348"/>
      <c r="R506" s="347"/>
      <c r="S506" s="345"/>
      <c r="T506" s="345"/>
      <c r="U506" s="348"/>
      <c r="W506" s="347"/>
      <c r="X506" s="345"/>
      <c r="Y506" s="345"/>
      <c r="Z506" s="348"/>
      <c r="AB506" s="347"/>
      <c r="AC506" s="345"/>
      <c r="AD506" s="345"/>
      <c r="AE506" s="348"/>
      <c r="AF506" s="713"/>
      <c r="AG506" s="347"/>
      <c r="AH506" s="345"/>
      <c r="AI506" s="345"/>
      <c r="AJ506" s="348"/>
    </row>
    <row r="507" spans="2:36" ht="20.100000000000001" customHeight="1" x14ac:dyDescent="0.25">
      <c r="B507" s="1636">
        <f t="shared" ref="B507" si="174">B504+1</f>
        <v>1305</v>
      </c>
      <c r="C507" s="1577" t="e">
        <f>#REF!</f>
        <v>#REF!</v>
      </c>
      <c r="D507" s="1575" t="e">
        <f>#REF!</f>
        <v>#REF!</v>
      </c>
      <c r="E507" s="1573" t="e">
        <f>#REF!</f>
        <v>#REF!</v>
      </c>
      <c r="F507" s="1519" t="e">
        <f>#REF!</f>
        <v>#REF!</v>
      </c>
      <c r="G507" s="1603" t="e">
        <f t="shared" si="169"/>
        <v>#REF!</v>
      </c>
      <c r="H507" s="574"/>
      <c r="I507" s="575"/>
      <c r="J507" s="580" t="e">
        <f t="shared" si="170"/>
        <v>#REF!</v>
      </c>
      <c r="K507" s="687" t="e">
        <f t="shared" si="171"/>
        <v>#REF!</v>
      </c>
      <c r="L507" s="113"/>
      <c r="M507" s="347"/>
      <c r="N507" s="345"/>
      <c r="O507" s="345"/>
      <c r="P507" s="348"/>
      <c r="R507" s="347"/>
      <c r="S507" s="345"/>
      <c r="T507" s="345"/>
      <c r="U507" s="348"/>
      <c r="W507" s="347"/>
      <c r="X507" s="345"/>
      <c r="Y507" s="345"/>
      <c r="Z507" s="348"/>
      <c r="AB507" s="347"/>
      <c r="AC507" s="345"/>
      <c r="AD507" s="345"/>
      <c r="AE507" s="348"/>
      <c r="AF507" s="713"/>
      <c r="AG507" s="347"/>
      <c r="AH507" s="345"/>
      <c r="AI507" s="345"/>
      <c r="AJ507" s="348"/>
    </row>
    <row r="508" spans="2:36" ht="20.100000000000001" hidden="1" customHeight="1" x14ac:dyDescent="0.25">
      <c r="B508" s="1636"/>
      <c r="C508" s="1577"/>
      <c r="D508" s="1575"/>
      <c r="E508" s="1573"/>
      <c r="F508" s="1519"/>
      <c r="G508" s="1604"/>
      <c r="H508" s="574"/>
      <c r="I508" s="575"/>
      <c r="J508" s="580">
        <f t="shared" si="170"/>
        <v>0</v>
      </c>
      <c r="K508" s="687">
        <f t="shared" si="171"/>
        <v>0</v>
      </c>
      <c r="L508" s="113"/>
      <c r="M508" s="347"/>
      <c r="N508" s="345"/>
      <c r="O508" s="345"/>
      <c r="P508" s="348"/>
      <c r="R508" s="347"/>
      <c r="S508" s="345"/>
      <c r="T508" s="345"/>
      <c r="U508" s="348"/>
      <c r="W508" s="347"/>
      <c r="X508" s="345"/>
      <c r="Y508" s="345"/>
      <c r="Z508" s="348"/>
      <c r="AB508" s="347"/>
      <c r="AC508" s="345"/>
      <c r="AD508" s="345"/>
      <c r="AE508" s="348"/>
      <c r="AF508" s="713"/>
      <c r="AG508" s="347"/>
      <c r="AH508" s="345"/>
      <c r="AI508" s="345"/>
      <c r="AJ508" s="348"/>
    </row>
    <row r="509" spans="2:36" ht="20.100000000000001" hidden="1" customHeight="1" x14ac:dyDescent="0.25">
      <c r="B509" s="1636"/>
      <c r="C509" s="1577"/>
      <c r="D509" s="1575"/>
      <c r="E509" s="1573"/>
      <c r="F509" s="1519"/>
      <c r="G509" s="1605"/>
      <c r="H509" s="574"/>
      <c r="I509" s="575"/>
      <c r="J509" s="580">
        <f t="shared" si="170"/>
        <v>0</v>
      </c>
      <c r="K509" s="687">
        <f t="shared" si="171"/>
        <v>0</v>
      </c>
      <c r="L509" s="113"/>
      <c r="M509" s="347"/>
      <c r="N509" s="345"/>
      <c r="O509" s="345"/>
      <c r="P509" s="348"/>
      <c r="R509" s="347"/>
      <c r="S509" s="345"/>
      <c r="T509" s="345"/>
      <c r="U509" s="348"/>
      <c r="W509" s="347"/>
      <c r="X509" s="345"/>
      <c r="Y509" s="345"/>
      <c r="Z509" s="348"/>
      <c r="AB509" s="347"/>
      <c r="AC509" s="345"/>
      <c r="AD509" s="345"/>
      <c r="AE509" s="348"/>
      <c r="AF509" s="713"/>
      <c r="AG509" s="347"/>
      <c r="AH509" s="345"/>
      <c r="AI509" s="345"/>
      <c r="AJ509" s="348"/>
    </row>
    <row r="510" spans="2:36" ht="20.100000000000001" customHeight="1" x14ac:dyDescent="0.25">
      <c r="B510" s="1636">
        <f t="shared" ref="B510" si="175">B507+1</f>
        <v>1306</v>
      </c>
      <c r="C510" s="1577" t="e">
        <f>#REF!</f>
        <v>#REF!</v>
      </c>
      <c r="D510" s="1575" t="e">
        <f>#REF!</f>
        <v>#REF!</v>
      </c>
      <c r="E510" s="1573" t="e">
        <f>#REF!</f>
        <v>#REF!</v>
      </c>
      <c r="F510" s="1519" t="e">
        <f>#REF!</f>
        <v>#REF!</v>
      </c>
      <c r="G510" s="1603" t="e">
        <f t="shared" si="169"/>
        <v>#REF!</v>
      </c>
      <c r="H510" s="574"/>
      <c r="I510" s="575"/>
      <c r="J510" s="580" t="e">
        <f t="shared" si="170"/>
        <v>#REF!</v>
      </c>
      <c r="K510" s="687" t="e">
        <f t="shared" si="171"/>
        <v>#REF!</v>
      </c>
      <c r="L510" s="113"/>
      <c r="M510" s="347"/>
      <c r="N510" s="345"/>
      <c r="O510" s="345"/>
      <c r="P510" s="348"/>
      <c r="R510" s="347"/>
      <c r="S510" s="345"/>
      <c r="T510" s="345"/>
      <c r="U510" s="348"/>
      <c r="W510" s="347"/>
      <c r="X510" s="345"/>
      <c r="Y510" s="345"/>
      <c r="Z510" s="348"/>
      <c r="AB510" s="347"/>
      <c r="AC510" s="345"/>
      <c r="AD510" s="345"/>
      <c r="AE510" s="348"/>
      <c r="AF510" s="713"/>
      <c r="AG510" s="347"/>
      <c r="AH510" s="345"/>
      <c r="AI510" s="345"/>
      <c r="AJ510" s="348"/>
    </row>
    <row r="511" spans="2:36" ht="20.100000000000001" hidden="1" customHeight="1" x14ac:dyDescent="0.25">
      <c r="B511" s="1636"/>
      <c r="C511" s="1577"/>
      <c r="D511" s="1575"/>
      <c r="E511" s="1573"/>
      <c r="F511" s="1519"/>
      <c r="G511" s="1604"/>
      <c r="H511" s="574"/>
      <c r="I511" s="575"/>
      <c r="J511" s="580">
        <f t="shared" si="170"/>
        <v>0</v>
      </c>
      <c r="K511" s="687">
        <f t="shared" si="171"/>
        <v>0</v>
      </c>
      <c r="L511" s="113"/>
      <c r="M511" s="347"/>
      <c r="N511" s="345"/>
      <c r="O511" s="345"/>
      <c r="P511" s="348"/>
      <c r="R511" s="347"/>
      <c r="S511" s="345"/>
      <c r="T511" s="345"/>
      <c r="U511" s="348"/>
      <c r="W511" s="347"/>
      <c r="X511" s="345"/>
      <c r="Y511" s="345"/>
      <c r="Z511" s="348"/>
      <c r="AB511" s="347"/>
      <c r="AC511" s="345"/>
      <c r="AD511" s="345"/>
      <c r="AE511" s="348"/>
      <c r="AF511" s="713"/>
      <c r="AG511" s="347"/>
      <c r="AH511" s="345"/>
      <c r="AI511" s="345"/>
      <c r="AJ511" s="348"/>
    </row>
    <row r="512" spans="2:36" ht="20.100000000000001" hidden="1" customHeight="1" x14ac:dyDescent="0.25">
      <c r="B512" s="1636"/>
      <c r="C512" s="1577"/>
      <c r="D512" s="1575"/>
      <c r="E512" s="1573"/>
      <c r="F512" s="1519"/>
      <c r="G512" s="1605"/>
      <c r="H512" s="574"/>
      <c r="I512" s="575"/>
      <c r="J512" s="580">
        <f t="shared" si="170"/>
        <v>0</v>
      </c>
      <c r="K512" s="687">
        <f t="shared" si="171"/>
        <v>0</v>
      </c>
      <c r="L512" s="113"/>
      <c r="M512" s="347"/>
      <c r="N512" s="345"/>
      <c r="O512" s="345"/>
      <c r="P512" s="348"/>
      <c r="R512" s="347"/>
      <c r="S512" s="345"/>
      <c r="T512" s="345"/>
      <c r="U512" s="348"/>
      <c r="W512" s="347"/>
      <c r="X512" s="345"/>
      <c r="Y512" s="345"/>
      <c r="Z512" s="348"/>
      <c r="AB512" s="347"/>
      <c r="AC512" s="345"/>
      <c r="AD512" s="345"/>
      <c r="AE512" s="348"/>
      <c r="AF512" s="713"/>
      <c r="AG512" s="347"/>
      <c r="AH512" s="345"/>
      <c r="AI512" s="345"/>
      <c r="AJ512" s="348"/>
    </row>
    <row r="513" spans="2:36" ht="20.100000000000001" customHeight="1" x14ac:dyDescent="0.25">
      <c r="B513" s="1636">
        <f t="shared" ref="B513" si="176">B510+1</f>
        <v>1307</v>
      </c>
      <c r="C513" s="1577" t="e">
        <f>#REF!</f>
        <v>#REF!</v>
      </c>
      <c r="D513" s="1575" t="e">
        <f>#REF!</f>
        <v>#REF!</v>
      </c>
      <c r="E513" s="1573" t="e">
        <f>#REF!</f>
        <v>#REF!</v>
      </c>
      <c r="F513" s="1519" t="e">
        <f>#REF!</f>
        <v>#REF!</v>
      </c>
      <c r="G513" s="1603" t="e">
        <f t="shared" si="169"/>
        <v>#REF!</v>
      </c>
      <c r="H513" s="574"/>
      <c r="I513" s="575"/>
      <c r="J513" s="580" t="e">
        <f t="shared" si="170"/>
        <v>#REF!</v>
      </c>
      <c r="K513" s="687" t="e">
        <f t="shared" si="171"/>
        <v>#REF!</v>
      </c>
      <c r="L513" s="113"/>
      <c r="M513" s="347"/>
      <c r="N513" s="345"/>
      <c r="O513" s="345"/>
      <c r="P513" s="348"/>
      <c r="R513" s="347"/>
      <c r="S513" s="345"/>
      <c r="T513" s="345"/>
      <c r="U513" s="348"/>
      <c r="W513" s="347"/>
      <c r="X513" s="345"/>
      <c r="Y513" s="345"/>
      <c r="Z513" s="348"/>
      <c r="AB513" s="347"/>
      <c r="AC513" s="345"/>
      <c r="AD513" s="345"/>
      <c r="AE513" s="348"/>
      <c r="AF513" s="713"/>
      <c r="AG513" s="347"/>
      <c r="AH513" s="345"/>
      <c r="AI513" s="345"/>
      <c r="AJ513" s="348"/>
    </row>
    <row r="514" spans="2:36" ht="20.100000000000001" hidden="1" customHeight="1" x14ac:dyDescent="0.25">
      <c r="B514" s="1636"/>
      <c r="C514" s="1577"/>
      <c r="D514" s="1575"/>
      <c r="E514" s="1573"/>
      <c r="F514" s="1519"/>
      <c r="G514" s="1604"/>
      <c r="H514" s="574"/>
      <c r="I514" s="575"/>
      <c r="J514" s="580">
        <f t="shared" si="170"/>
        <v>0</v>
      </c>
      <c r="K514" s="687">
        <f t="shared" si="171"/>
        <v>0</v>
      </c>
      <c r="L514" s="113"/>
      <c r="M514" s="347"/>
      <c r="N514" s="345"/>
      <c r="O514" s="345"/>
      <c r="P514" s="348"/>
      <c r="R514" s="347"/>
      <c r="S514" s="345"/>
      <c r="T514" s="345"/>
      <c r="U514" s="348"/>
      <c r="W514" s="347"/>
      <c r="X514" s="345"/>
      <c r="Y514" s="345"/>
      <c r="Z514" s="348"/>
      <c r="AB514" s="347"/>
      <c r="AC514" s="345"/>
      <c r="AD514" s="345"/>
      <c r="AE514" s="348"/>
      <c r="AF514" s="713"/>
      <c r="AG514" s="347"/>
      <c r="AH514" s="345"/>
      <c r="AI514" s="345"/>
      <c r="AJ514" s="348"/>
    </row>
    <row r="515" spans="2:36" ht="20.100000000000001" hidden="1" customHeight="1" x14ac:dyDescent="0.25">
      <c r="B515" s="1636"/>
      <c r="C515" s="1577"/>
      <c r="D515" s="1575"/>
      <c r="E515" s="1573"/>
      <c r="F515" s="1519"/>
      <c r="G515" s="1605"/>
      <c r="H515" s="574"/>
      <c r="I515" s="575"/>
      <c r="J515" s="580">
        <f t="shared" si="170"/>
        <v>0</v>
      </c>
      <c r="K515" s="687">
        <f t="shared" si="171"/>
        <v>0</v>
      </c>
      <c r="L515" s="113"/>
      <c r="M515" s="347"/>
      <c r="N515" s="345"/>
      <c r="O515" s="345"/>
      <c r="P515" s="348"/>
      <c r="R515" s="347"/>
      <c r="S515" s="345"/>
      <c r="T515" s="345"/>
      <c r="U515" s="348"/>
      <c r="W515" s="347"/>
      <c r="X515" s="345"/>
      <c r="Y515" s="345"/>
      <c r="Z515" s="348"/>
      <c r="AB515" s="347"/>
      <c r="AC515" s="345"/>
      <c r="AD515" s="345"/>
      <c r="AE515" s="348"/>
      <c r="AF515" s="713"/>
      <c r="AG515" s="347"/>
      <c r="AH515" s="345"/>
      <c r="AI515" s="345"/>
      <c r="AJ515" s="348"/>
    </row>
    <row r="516" spans="2:36" ht="20.100000000000001" customHeight="1" x14ac:dyDescent="0.25">
      <c r="B516" s="1636">
        <f t="shared" ref="B516" si="177">B513+1</f>
        <v>1308</v>
      </c>
      <c r="C516" s="1577" t="e">
        <f>#REF!</f>
        <v>#REF!</v>
      </c>
      <c r="D516" s="1575" t="e">
        <f>#REF!</f>
        <v>#REF!</v>
      </c>
      <c r="E516" s="1573" t="e">
        <f>#REF!</f>
        <v>#REF!</v>
      </c>
      <c r="F516" s="1519" t="e">
        <f>#REF!</f>
        <v>#REF!</v>
      </c>
      <c r="G516" s="1603" t="e">
        <f t="shared" si="169"/>
        <v>#REF!</v>
      </c>
      <c r="H516" s="574"/>
      <c r="I516" s="575"/>
      <c r="J516" s="580" t="e">
        <f t="shared" si="170"/>
        <v>#REF!</v>
      </c>
      <c r="K516" s="687" t="e">
        <f t="shared" si="171"/>
        <v>#REF!</v>
      </c>
      <c r="L516" s="113"/>
      <c r="M516" s="347"/>
      <c r="N516" s="345"/>
      <c r="O516" s="345"/>
      <c r="P516" s="348"/>
      <c r="R516" s="347"/>
      <c r="S516" s="345"/>
      <c r="T516" s="345"/>
      <c r="U516" s="348"/>
      <c r="W516" s="347"/>
      <c r="X516" s="345"/>
      <c r="Y516" s="345"/>
      <c r="Z516" s="348"/>
      <c r="AB516" s="347"/>
      <c r="AC516" s="345"/>
      <c r="AD516" s="345"/>
      <c r="AE516" s="348"/>
      <c r="AF516" s="713"/>
      <c r="AG516" s="347"/>
      <c r="AH516" s="345"/>
      <c r="AI516" s="345"/>
      <c r="AJ516" s="348"/>
    </row>
    <row r="517" spans="2:36" ht="20.100000000000001" hidden="1" customHeight="1" x14ac:dyDescent="0.25">
      <c r="B517" s="1636"/>
      <c r="C517" s="1577"/>
      <c r="D517" s="1575"/>
      <c r="E517" s="1573"/>
      <c r="F517" s="1519"/>
      <c r="G517" s="1604"/>
      <c r="H517" s="574"/>
      <c r="I517" s="575"/>
      <c r="J517" s="580">
        <f t="shared" si="170"/>
        <v>0</v>
      </c>
      <c r="K517" s="687">
        <f t="shared" si="171"/>
        <v>0</v>
      </c>
      <c r="L517" s="113"/>
      <c r="M517" s="347"/>
      <c r="N517" s="345"/>
      <c r="O517" s="345"/>
      <c r="P517" s="348"/>
      <c r="R517" s="347"/>
      <c r="S517" s="345"/>
      <c r="T517" s="345"/>
      <c r="U517" s="348"/>
      <c r="W517" s="347"/>
      <c r="X517" s="345"/>
      <c r="Y517" s="345"/>
      <c r="Z517" s="348"/>
      <c r="AB517" s="347"/>
      <c r="AC517" s="345"/>
      <c r="AD517" s="345"/>
      <c r="AE517" s="348"/>
      <c r="AF517" s="713"/>
      <c r="AG517" s="347"/>
      <c r="AH517" s="345"/>
      <c r="AI517" s="345"/>
      <c r="AJ517" s="348"/>
    </row>
    <row r="518" spans="2:36" ht="20.100000000000001" hidden="1" customHeight="1" x14ac:dyDescent="0.25">
      <c r="B518" s="1636"/>
      <c r="C518" s="1577"/>
      <c r="D518" s="1575"/>
      <c r="E518" s="1573"/>
      <c r="F518" s="1519"/>
      <c r="G518" s="1605"/>
      <c r="H518" s="574"/>
      <c r="I518" s="575"/>
      <c r="J518" s="580">
        <f t="shared" si="170"/>
        <v>0</v>
      </c>
      <c r="K518" s="687">
        <f t="shared" si="171"/>
        <v>0</v>
      </c>
      <c r="L518" s="113"/>
      <c r="M518" s="347"/>
      <c r="N518" s="345"/>
      <c r="O518" s="345"/>
      <c r="P518" s="348"/>
      <c r="R518" s="347"/>
      <c r="S518" s="345"/>
      <c r="T518" s="345"/>
      <c r="U518" s="348"/>
      <c r="W518" s="347"/>
      <c r="X518" s="345"/>
      <c r="Y518" s="345"/>
      <c r="Z518" s="348"/>
      <c r="AB518" s="347"/>
      <c r="AC518" s="345"/>
      <c r="AD518" s="345"/>
      <c r="AE518" s="348"/>
      <c r="AF518" s="713"/>
      <c r="AG518" s="347"/>
      <c r="AH518" s="345"/>
      <c r="AI518" s="345"/>
      <c r="AJ518" s="348"/>
    </row>
    <row r="519" spans="2:36" ht="20.100000000000001" customHeight="1" x14ac:dyDescent="0.25">
      <c r="B519" s="1636">
        <f t="shared" ref="B519" si="178">B516+1</f>
        <v>1309</v>
      </c>
      <c r="C519" s="1577" t="e">
        <f>#REF!</f>
        <v>#REF!</v>
      </c>
      <c r="D519" s="1575" t="e">
        <f>#REF!</f>
        <v>#REF!</v>
      </c>
      <c r="E519" s="1573" t="e">
        <f>#REF!</f>
        <v>#REF!</v>
      </c>
      <c r="F519" s="1519" t="e">
        <f>#REF!</f>
        <v>#REF!</v>
      </c>
      <c r="G519" s="1603" t="e">
        <f t="shared" si="169"/>
        <v>#REF!</v>
      </c>
      <c r="H519" s="574"/>
      <c r="I519" s="575"/>
      <c r="J519" s="580" t="e">
        <f t="shared" si="170"/>
        <v>#REF!</v>
      </c>
      <c r="K519" s="687" t="e">
        <f t="shared" si="171"/>
        <v>#REF!</v>
      </c>
      <c r="L519" s="113"/>
      <c r="M519" s="347"/>
      <c r="N519" s="345"/>
      <c r="O519" s="345"/>
      <c r="P519" s="348"/>
      <c r="R519" s="347"/>
      <c r="S519" s="345"/>
      <c r="T519" s="345"/>
      <c r="U519" s="348"/>
      <c r="W519" s="347"/>
      <c r="X519" s="345"/>
      <c r="Y519" s="345"/>
      <c r="Z519" s="348"/>
      <c r="AB519" s="347"/>
      <c r="AC519" s="345"/>
      <c r="AD519" s="345"/>
      <c r="AE519" s="348"/>
      <c r="AF519" s="713"/>
      <c r="AG519" s="347"/>
      <c r="AH519" s="345"/>
      <c r="AI519" s="345"/>
      <c r="AJ519" s="348"/>
    </row>
    <row r="520" spans="2:36" ht="20.100000000000001" hidden="1" customHeight="1" x14ac:dyDescent="0.25">
      <c r="B520" s="1636"/>
      <c r="C520" s="1577"/>
      <c r="D520" s="1575"/>
      <c r="E520" s="1573"/>
      <c r="F520" s="1519"/>
      <c r="G520" s="1604"/>
      <c r="H520" s="574"/>
      <c r="I520" s="575"/>
      <c r="J520" s="580">
        <f t="shared" si="170"/>
        <v>0</v>
      </c>
      <c r="K520" s="687">
        <f t="shared" si="171"/>
        <v>0</v>
      </c>
      <c r="L520" s="113"/>
      <c r="M520" s="347"/>
      <c r="N520" s="345"/>
      <c r="O520" s="345"/>
      <c r="P520" s="348"/>
      <c r="R520" s="347"/>
      <c r="S520" s="345"/>
      <c r="T520" s="345"/>
      <c r="U520" s="348"/>
      <c r="W520" s="347"/>
      <c r="X520" s="345"/>
      <c r="Y520" s="345"/>
      <c r="Z520" s="348"/>
      <c r="AB520" s="347"/>
      <c r="AC520" s="345"/>
      <c r="AD520" s="345"/>
      <c r="AE520" s="348"/>
      <c r="AF520" s="713"/>
      <c r="AG520" s="347"/>
      <c r="AH520" s="345"/>
      <c r="AI520" s="345"/>
      <c r="AJ520" s="348"/>
    </row>
    <row r="521" spans="2:36" ht="20.100000000000001" hidden="1" customHeight="1" x14ac:dyDescent="0.25">
      <c r="B521" s="1636"/>
      <c r="C521" s="1577"/>
      <c r="D521" s="1575"/>
      <c r="E521" s="1573"/>
      <c r="F521" s="1519"/>
      <c r="G521" s="1605"/>
      <c r="H521" s="574"/>
      <c r="I521" s="575"/>
      <c r="J521" s="580">
        <f t="shared" si="170"/>
        <v>0</v>
      </c>
      <c r="K521" s="687">
        <f t="shared" si="171"/>
        <v>0</v>
      </c>
      <c r="L521" s="113"/>
      <c r="M521" s="347"/>
      <c r="N521" s="345"/>
      <c r="O521" s="345"/>
      <c r="P521" s="348"/>
      <c r="R521" s="347"/>
      <c r="S521" s="345"/>
      <c r="T521" s="345"/>
      <c r="U521" s="348"/>
      <c r="W521" s="347"/>
      <c r="X521" s="345"/>
      <c r="Y521" s="345"/>
      <c r="Z521" s="348"/>
      <c r="AB521" s="347"/>
      <c r="AC521" s="345"/>
      <c r="AD521" s="345"/>
      <c r="AE521" s="348"/>
      <c r="AF521" s="713"/>
      <c r="AG521" s="347"/>
      <c r="AH521" s="345"/>
      <c r="AI521" s="345"/>
      <c r="AJ521" s="348"/>
    </row>
    <row r="522" spans="2:36" ht="20.100000000000001" customHeight="1" x14ac:dyDescent="0.25">
      <c r="B522" s="1636">
        <f t="shared" ref="B522" si="179">B519+1</f>
        <v>1310</v>
      </c>
      <c r="C522" s="1577" t="e">
        <f>#REF!</f>
        <v>#REF!</v>
      </c>
      <c r="D522" s="1575" t="e">
        <f>#REF!</f>
        <v>#REF!</v>
      </c>
      <c r="E522" s="1573" t="e">
        <f>#REF!</f>
        <v>#REF!</v>
      </c>
      <c r="F522" s="1519" t="e">
        <f>#REF!</f>
        <v>#REF!</v>
      </c>
      <c r="G522" s="1603" t="e">
        <f t="shared" si="169"/>
        <v>#REF!</v>
      </c>
      <c r="H522" s="574"/>
      <c r="I522" s="575"/>
      <c r="J522" s="580" t="e">
        <f t="shared" si="170"/>
        <v>#REF!</v>
      </c>
      <c r="K522" s="687" t="e">
        <f t="shared" si="171"/>
        <v>#REF!</v>
      </c>
      <c r="L522" s="113"/>
      <c r="M522" s="347"/>
      <c r="N522" s="345"/>
      <c r="O522" s="345"/>
      <c r="P522" s="348"/>
      <c r="R522" s="347"/>
      <c r="S522" s="345"/>
      <c r="T522" s="345"/>
      <c r="U522" s="348"/>
      <c r="W522" s="347"/>
      <c r="X522" s="345"/>
      <c r="Y522" s="345"/>
      <c r="Z522" s="348"/>
      <c r="AB522" s="347"/>
      <c r="AC522" s="345"/>
      <c r="AD522" s="345"/>
      <c r="AE522" s="348"/>
      <c r="AF522" s="713"/>
      <c r="AG522" s="347"/>
      <c r="AH522" s="345"/>
      <c r="AI522" s="345"/>
      <c r="AJ522" s="348"/>
    </row>
    <row r="523" spans="2:36" ht="20.100000000000001" hidden="1" customHeight="1" x14ac:dyDescent="0.25">
      <c r="B523" s="1636"/>
      <c r="C523" s="1577"/>
      <c r="D523" s="1575"/>
      <c r="E523" s="1573"/>
      <c r="F523" s="1519"/>
      <c r="G523" s="1604"/>
      <c r="H523" s="574"/>
      <c r="I523" s="575"/>
      <c r="J523" s="580">
        <f t="shared" si="170"/>
        <v>0</v>
      </c>
      <c r="K523" s="687">
        <f t="shared" si="171"/>
        <v>0</v>
      </c>
      <c r="L523" s="113"/>
      <c r="M523" s="347"/>
      <c r="N523" s="345"/>
      <c r="O523" s="345"/>
      <c r="P523" s="348"/>
      <c r="R523" s="347"/>
      <c r="S523" s="345"/>
      <c r="T523" s="345"/>
      <c r="U523" s="348"/>
      <c r="W523" s="347"/>
      <c r="X523" s="345"/>
      <c r="Y523" s="345"/>
      <c r="Z523" s="348"/>
      <c r="AB523" s="347"/>
      <c r="AC523" s="345"/>
      <c r="AD523" s="345"/>
      <c r="AE523" s="348"/>
      <c r="AF523" s="713"/>
      <c r="AG523" s="347"/>
      <c r="AH523" s="345"/>
      <c r="AI523" s="345"/>
      <c r="AJ523" s="348"/>
    </row>
    <row r="524" spans="2:36" ht="20.100000000000001" hidden="1" customHeight="1" x14ac:dyDescent="0.25">
      <c r="B524" s="1636"/>
      <c r="C524" s="1577"/>
      <c r="D524" s="1575"/>
      <c r="E524" s="1573"/>
      <c r="F524" s="1519"/>
      <c r="G524" s="1605"/>
      <c r="H524" s="574"/>
      <c r="I524" s="575"/>
      <c r="J524" s="580">
        <f t="shared" si="170"/>
        <v>0</v>
      </c>
      <c r="K524" s="687">
        <f t="shared" si="171"/>
        <v>0</v>
      </c>
      <c r="L524" s="113"/>
      <c r="M524" s="347"/>
      <c r="N524" s="345"/>
      <c r="O524" s="345"/>
      <c r="P524" s="348"/>
      <c r="R524" s="347"/>
      <c r="S524" s="345"/>
      <c r="T524" s="345"/>
      <c r="U524" s="348"/>
      <c r="W524" s="347"/>
      <c r="X524" s="345"/>
      <c r="Y524" s="345"/>
      <c r="Z524" s="348"/>
      <c r="AB524" s="347"/>
      <c r="AC524" s="345"/>
      <c r="AD524" s="345"/>
      <c r="AE524" s="348"/>
      <c r="AF524" s="713"/>
      <c r="AG524" s="347"/>
      <c r="AH524" s="345"/>
      <c r="AI524" s="345"/>
      <c r="AJ524" s="348"/>
    </row>
    <row r="525" spans="2:36" ht="20.100000000000001" customHeight="1" thickBot="1" x14ac:dyDescent="0.3">
      <c r="B525" s="1636">
        <f t="shared" ref="B525" si="180">B522+1</f>
        <v>1311</v>
      </c>
      <c r="C525" s="1577" t="e">
        <f>#REF!</f>
        <v>#REF!</v>
      </c>
      <c r="D525" s="1575" t="e">
        <f>#REF!</f>
        <v>#REF!</v>
      </c>
      <c r="E525" s="1573" t="e">
        <f>#REF!</f>
        <v>#REF!</v>
      </c>
      <c r="F525" s="1519" t="e">
        <f>#REF!</f>
        <v>#REF!</v>
      </c>
      <c r="G525" s="1603" t="e">
        <f t="shared" si="169"/>
        <v>#REF!</v>
      </c>
      <c r="H525" s="582"/>
      <c r="I525" s="579"/>
      <c r="J525" s="583" t="e">
        <f t="shared" si="170"/>
        <v>#REF!</v>
      </c>
      <c r="K525" s="690" t="e">
        <f t="shared" si="171"/>
        <v>#REF!</v>
      </c>
      <c r="L525" s="113"/>
      <c r="M525" s="355"/>
      <c r="N525" s="356"/>
      <c r="O525" s="356"/>
      <c r="P525" s="351"/>
      <c r="R525" s="355"/>
      <c r="S525" s="356"/>
      <c r="T525" s="356"/>
      <c r="U525" s="351"/>
      <c r="W525" s="355"/>
      <c r="X525" s="356"/>
      <c r="Y525" s="356"/>
      <c r="Z525" s="351"/>
      <c r="AB525" s="355"/>
      <c r="AC525" s="356"/>
      <c r="AD525" s="356"/>
      <c r="AE525" s="351"/>
      <c r="AF525" s="713"/>
      <c r="AG525" s="355"/>
      <c r="AH525" s="356"/>
      <c r="AI525" s="356"/>
      <c r="AJ525" s="351"/>
    </row>
    <row r="526" spans="2:36" ht="20.100000000000001" hidden="1" customHeight="1" x14ac:dyDescent="0.25">
      <c r="B526" s="1636"/>
      <c r="C526" s="1577"/>
      <c r="D526" s="1575"/>
      <c r="E526" s="1573"/>
      <c r="F526" s="1519"/>
      <c r="G526" s="1666"/>
      <c r="H526" s="113"/>
      <c r="I526" s="118"/>
      <c r="J526" s="567"/>
      <c r="K526" s="691"/>
      <c r="L526" s="113"/>
      <c r="M526" s="378"/>
      <c r="N526" s="379"/>
      <c r="O526" s="379"/>
      <c r="P526" s="380"/>
      <c r="R526" s="378"/>
      <c r="S526" s="379"/>
      <c r="T526" s="379"/>
      <c r="U526" s="380"/>
      <c r="W526" s="378"/>
      <c r="X526" s="379"/>
      <c r="Y526" s="379"/>
      <c r="Z526" s="380"/>
      <c r="AB526" s="378"/>
      <c r="AC526" s="379"/>
      <c r="AD526" s="379"/>
      <c r="AE526" s="380"/>
      <c r="AF526" s="713"/>
      <c r="AG526" s="378"/>
      <c r="AH526" s="379"/>
      <c r="AI526" s="379"/>
      <c r="AJ526" s="380"/>
    </row>
    <row r="527" spans="2:36" ht="20.100000000000001" hidden="1" customHeight="1" thickBot="1" x14ac:dyDescent="0.3">
      <c r="B527" s="1636"/>
      <c r="C527" s="1577"/>
      <c r="D527" s="1575"/>
      <c r="E527" s="1573"/>
      <c r="F527" s="1519"/>
      <c r="G527" s="1674"/>
      <c r="H527" s="113"/>
      <c r="I527" s="118"/>
      <c r="J527" s="567"/>
      <c r="K527" s="691"/>
      <c r="L527" s="113"/>
      <c r="M527" s="355"/>
      <c r="N527" s="356"/>
      <c r="O527" s="356"/>
      <c r="P527" s="351"/>
      <c r="R527" s="355"/>
      <c r="S527" s="356"/>
      <c r="T527" s="356"/>
      <c r="U527" s="351"/>
      <c r="W527" s="405"/>
      <c r="X527" s="407"/>
      <c r="Y527" s="407"/>
      <c r="Z527" s="408"/>
      <c r="AB527" s="355"/>
      <c r="AC527" s="356"/>
      <c r="AD527" s="356"/>
      <c r="AE527" s="351"/>
      <c r="AF527" s="713"/>
      <c r="AG527" s="355"/>
      <c r="AH527" s="356"/>
      <c r="AI527" s="356"/>
      <c r="AJ527" s="351"/>
    </row>
    <row r="528" spans="2:36" ht="24.95" customHeight="1" thickBot="1" x14ac:dyDescent="0.3">
      <c r="B528" s="404" t="e">
        <f>#REF!</f>
        <v>#REF!</v>
      </c>
      <c r="C528" s="403" t="e">
        <f>#REF!</f>
        <v>#REF!</v>
      </c>
      <c r="D528" s="332"/>
      <c r="E528" s="332"/>
      <c r="F528" s="333"/>
      <c r="G528" s="666"/>
      <c r="H528" s="1563"/>
      <c r="I528" s="1564"/>
      <c r="J528" s="1564"/>
      <c r="K528" s="1565"/>
      <c r="L528" s="113"/>
      <c r="M528" s="643"/>
      <c r="N528" s="644"/>
      <c r="O528" s="644"/>
      <c r="P528" s="645"/>
      <c r="R528" s="643"/>
      <c r="S528" s="644"/>
      <c r="T528" s="644"/>
      <c r="U528" s="645"/>
      <c r="W528" s="643"/>
      <c r="X528" s="644"/>
      <c r="Y528" s="644"/>
      <c r="Z528" s="645"/>
      <c r="AB528" s="643"/>
      <c r="AC528" s="644"/>
      <c r="AD528" s="644"/>
      <c r="AE528" s="645"/>
      <c r="AF528" s="713"/>
      <c r="AG528" s="643"/>
      <c r="AH528" s="644"/>
      <c r="AI528" s="644"/>
      <c r="AJ528" s="645"/>
    </row>
    <row r="529" spans="2:36" ht="20.100000000000001" customHeight="1" x14ac:dyDescent="0.25">
      <c r="B529" s="1567">
        <v>1401</v>
      </c>
      <c r="C529" s="1576" t="e">
        <f>#REF!</f>
        <v>#REF!</v>
      </c>
      <c r="D529" s="1574" t="e">
        <f>#REF!</f>
        <v>#REF!</v>
      </c>
      <c r="E529" s="1572" t="e">
        <f>#REF!</f>
        <v>#REF!</v>
      </c>
      <c r="F529" s="1571" t="e">
        <f>#REF!</f>
        <v>#REF!</v>
      </c>
      <c r="G529" s="1675" t="e">
        <f t="shared" si="169"/>
        <v>#REF!</v>
      </c>
      <c r="H529" s="1578"/>
      <c r="I529" s="1581"/>
      <c r="J529" s="1583" t="e">
        <f t="shared" ref="J529:J532" si="181">E529-H529+I529</f>
        <v>#REF!</v>
      </c>
      <c r="K529" s="1584" t="e">
        <f t="shared" ref="K529:K532" si="182">ROUND(F529*J529,2)</f>
        <v>#REF!</v>
      </c>
      <c r="L529" s="113"/>
      <c r="M529" s="1625" t="e">
        <f>E529</f>
        <v>#REF!</v>
      </c>
      <c r="N529" s="1626"/>
      <c r="O529" s="1626"/>
      <c r="P529" s="1627"/>
      <c r="R529" s="352"/>
      <c r="S529" s="353"/>
      <c r="T529" s="353"/>
      <c r="U529" s="354"/>
      <c r="W529" s="352"/>
      <c r="X529" s="353"/>
      <c r="Y529" s="353"/>
      <c r="Z529" s="354"/>
      <c r="AB529" s="352"/>
      <c r="AC529" s="353"/>
      <c r="AD529" s="353"/>
      <c r="AE529" s="354"/>
      <c r="AF529" s="713"/>
      <c r="AG529" s="352"/>
      <c r="AH529" s="353"/>
      <c r="AI529" s="353"/>
      <c r="AJ529" s="354"/>
    </row>
    <row r="530" spans="2:36" ht="20.100000000000001" customHeight="1" x14ac:dyDescent="0.25">
      <c r="B530" s="1568"/>
      <c r="C530" s="1577"/>
      <c r="D530" s="1575"/>
      <c r="E530" s="1573"/>
      <c r="F530" s="1519"/>
      <c r="G530" s="1666"/>
      <c r="H530" s="1579"/>
      <c r="I530" s="1549"/>
      <c r="J530" s="1552"/>
      <c r="K530" s="1555"/>
      <c r="L530" s="113"/>
      <c r="M530" s="347"/>
      <c r="N530" s="346"/>
      <c r="O530" s="345"/>
      <c r="P530" s="348"/>
      <c r="R530" s="347"/>
      <c r="S530" s="345"/>
      <c r="T530" s="345"/>
      <c r="U530" s="348"/>
      <c r="W530" s="347"/>
      <c r="X530" s="345"/>
      <c r="Y530" s="345"/>
      <c r="Z530" s="348"/>
      <c r="AB530" s="347"/>
      <c r="AC530" s="345"/>
      <c r="AD530" s="345"/>
      <c r="AE530" s="348"/>
      <c r="AF530" s="713"/>
      <c r="AG530" s="347"/>
      <c r="AH530" s="345"/>
      <c r="AI530" s="345"/>
      <c r="AJ530" s="348"/>
    </row>
    <row r="531" spans="2:36" ht="20.100000000000001" customHeight="1" x14ac:dyDescent="0.25">
      <c r="B531" s="1568"/>
      <c r="C531" s="1577"/>
      <c r="D531" s="1575"/>
      <c r="E531" s="1573"/>
      <c r="F531" s="1519"/>
      <c r="G531" s="1674"/>
      <c r="H531" s="1580"/>
      <c r="I531" s="1582"/>
      <c r="J531" s="1566"/>
      <c r="K531" s="1585"/>
      <c r="L531" s="113"/>
      <c r="M531" s="1619" t="e">
        <f>M529*F529</f>
        <v>#REF!</v>
      </c>
      <c r="N531" s="1620"/>
      <c r="O531" s="1620"/>
      <c r="P531" s="1621"/>
      <c r="R531" s="347"/>
      <c r="S531" s="345"/>
      <c r="T531" s="345"/>
      <c r="U531" s="348"/>
      <c r="W531" s="347"/>
      <c r="X531" s="345"/>
      <c r="Y531" s="345"/>
      <c r="Z531" s="348"/>
      <c r="AB531" s="347"/>
      <c r="AC531" s="345"/>
      <c r="AD531" s="345"/>
      <c r="AE531" s="348"/>
      <c r="AF531" s="713"/>
      <c r="AG531" s="347"/>
      <c r="AH531" s="345"/>
      <c r="AI531" s="345"/>
      <c r="AJ531" s="348"/>
    </row>
    <row r="532" spans="2:36" ht="20.100000000000001" customHeight="1" x14ac:dyDescent="0.25">
      <c r="B532" s="1568">
        <f>B529+1</f>
        <v>1402</v>
      </c>
      <c r="C532" s="1577" t="e">
        <f>#REF!</f>
        <v>#REF!</v>
      </c>
      <c r="D532" s="1575" t="e">
        <f>#REF!</f>
        <v>#REF!</v>
      </c>
      <c r="E532" s="1573" t="e">
        <f>#REF!</f>
        <v>#REF!</v>
      </c>
      <c r="F532" s="1519" t="e">
        <f>#REF!</f>
        <v>#REF!</v>
      </c>
      <c r="G532" s="1673" t="e">
        <f t="shared" si="169"/>
        <v>#REF!</v>
      </c>
      <c r="H532" s="1670"/>
      <c r="I532" s="1548"/>
      <c r="J532" s="1551" t="e">
        <f t="shared" si="181"/>
        <v>#REF!</v>
      </c>
      <c r="K532" s="1554" t="e">
        <f t="shared" si="182"/>
        <v>#REF!</v>
      </c>
      <c r="L532" s="113"/>
      <c r="M532" s="1527" t="e">
        <f>E532</f>
        <v>#REF!</v>
      </c>
      <c r="N532" s="1528"/>
      <c r="O532" s="1528"/>
      <c r="P532" s="1529"/>
      <c r="R532" s="347"/>
      <c r="S532" s="345"/>
      <c r="T532" s="345"/>
      <c r="U532" s="348"/>
      <c r="W532" s="347"/>
      <c r="X532" s="345"/>
      <c r="Y532" s="345"/>
      <c r="Z532" s="348"/>
      <c r="AB532" s="347"/>
      <c r="AC532" s="345"/>
      <c r="AD532" s="345"/>
      <c r="AE532" s="348"/>
      <c r="AF532" s="713"/>
      <c r="AG532" s="347"/>
      <c r="AH532" s="345"/>
      <c r="AI532" s="345"/>
      <c r="AJ532" s="348"/>
    </row>
    <row r="533" spans="2:36" ht="20.100000000000001" customHeight="1" x14ac:dyDescent="0.25">
      <c r="B533" s="1568"/>
      <c r="C533" s="1577"/>
      <c r="D533" s="1575"/>
      <c r="E533" s="1573"/>
      <c r="F533" s="1519"/>
      <c r="G533" s="1666"/>
      <c r="H533" s="1579"/>
      <c r="I533" s="1549"/>
      <c r="J533" s="1552"/>
      <c r="K533" s="1555"/>
      <c r="L533" s="113"/>
      <c r="M533" s="347"/>
      <c r="N533" s="346"/>
      <c r="O533" s="345"/>
      <c r="P533" s="348"/>
      <c r="R533" s="347"/>
      <c r="S533" s="345"/>
      <c r="T533" s="345"/>
      <c r="U533" s="348"/>
      <c r="W533" s="347"/>
      <c r="X533" s="345"/>
      <c r="Y533" s="345"/>
      <c r="Z533" s="348"/>
      <c r="AB533" s="347"/>
      <c r="AC533" s="345"/>
      <c r="AD533" s="345"/>
      <c r="AE533" s="348"/>
      <c r="AF533" s="713"/>
      <c r="AG533" s="347"/>
      <c r="AH533" s="345"/>
      <c r="AI533" s="345"/>
      <c r="AJ533" s="348"/>
    </row>
    <row r="534" spans="2:36" ht="20.100000000000001" customHeight="1" x14ac:dyDescent="0.25">
      <c r="B534" s="1568"/>
      <c r="C534" s="1577"/>
      <c r="D534" s="1575"/>
      <c r="E534" s="1573"/>
      <c r="F534" s="1519"/>
      <c r="G534" s="1674"/>
      <c r="H534" s="1580"/>
      <c r="I534" s="1582"/>
      <c r="J534" s="1566"/>
      <c r="K534" s="1585"/>
      <c r="L534" s="113"/>
      <c r="M534" s="1619" t="e">
        <f>M532*F532</f>
        <v>#REF!</v>
      </c>
      <c r="N534" s="1620"/>
      <c r="O534" s="1620"/>
      <c r="P534" s="1621"/>
      <c r="R534" s="347"/>
      <c r="S534" s="345"/>
      <c r="T534" s="345"/>
      <c r="U534" s="348"/>
      <c r="W534" s="347"/>
      <c r="X534" s="345"/>
      <c r="Y534" s="345"/>
      <c r="Z534" s="348"/>
      <c r="AB534" s="347"/>
      <c r="AC534" s="345"/>
      <c r="AD534" s="345"/>
      <c r="AE534" s="348"/>
      <c r="AF534" s="713"/>
      <c r="AG534" s="347"/>
      <c r="AH534" s="345"/>
      <c r="AI534" s="345"/>
      <c r="AJ534" s="348"/>
    </row>
    <row r="535" spans="2:36" ht="20.100000000000001" customHeight="1" x14ac:dyDescent="0.25">
      <c r="B535" s="1568">
        <f t="shared" ref="B535" si="183">B532+1</f>
        <v>1403</v>
      </c>
      <c r="C535" s="1577" t="e">
        <f>#REF!</f>
        <v>#REF!</v>
      </c>
      <c r="D535" s="1575" t="e">
        <f>#REF!</f>
        <v>#REF!</v>
      </c>
      <c r="E535" s="1573" t="e">
        <f>#REF!</f>
        <v>#REF!</v>
      </c>
      <c r="F535" s="1519" t="e">
        <f>#REF!</f>
        <v>#REF!</v>
      </c>
      <c r="G535" s="1673" t="e">
        <f t="shared" si="169"/>
        <v>#REF!</v>
      </c>
      <c r="H535" s="589"/>
      <c r="I535" s="588"/>
      <c r="J535" s="586" t="e">
        <f t="shared" ref="J535:J595" si="184">E535-H535+I535</f>
        <v>#REF!</v>
      </c>
      <c r="K535" s="687" t="e">
        <f t="shared" ref="K535:K595" si="185">ROUND(F535*J535,2)</f>
        <v>#REF!</v>
      </c>
      <c r="L535" s="113"/>
      <c r="M535" s="347"/>
      <c r="N535" s="345"/>
      <c r="O535" s="345"/>
      <c r="P535" s="348"/>
      <c r="R535" s="347"/>
      <c r="S535" s="345"/>
      <c r="T535" s="345"/>
      <c r="U535" s="348"/>
      <c r="W535" s="347"/>
      <c r="X535" s="345"/>
      <c r="Y535" s="345"/>
      <c r="Z535" s="348"/>
      <c r="AB535" s="347"/>
      <c r="AC535" s="345"/>
      <c r="AD535" s="345"/>
      <c r="AE535" s="348"/>
      <c r="AF535" s="713"/>
      <c r="AG535" s="347"/>
      <c r="AH535" s="345"/>
      <c r="AI535" s="345"/>
      <c r="AJ535" s="348"/>
    </row>
    <row r="536" spans="2:36" ht="20.100000000000001" hidden="1" customHeight="1" x14ac:dyDescent="0.25">
      <c r="B536" s="1568"/>
      <c r="C536" s="1577"/>
      <c r="D536" s="1575"/>
      <c r="E536" s="1573"/>
      <c r="F536" s="1519"/>
      <c r="G536" s="1666"/>
      <c r="H536" s="589"/>
      <c r="I536" s="588"/>
      <c r="J536" s="586">
        <f t="shared" si="184"/>
        <v>0</v>
      </c>
      <c r="K536" s="687">
        <f t="shared" si="185"/>
        <v>0</v>
      </c>
      <c r="L536" s="113"/>
      <c r="M536" s="347"/>
      <c r="N536" s="345"/>
      <c r="O536" s="345"/>
      <c r="P536" s="348"/>
      <c r="R536" s="347"/>
      <c r="S536" s="345"/>
      <c r="T536" s="345"/>
      <c r="U536" s="348"/>
      <c r="W536" s="347"/>
      <c r="X536" s="345"/>
      <c r="Y536" s="345"/>
      <c r="Z536" s="348"/>
      <c r="AB536" s="347"/>
      <c r="AC536" s="345"/>
      <c r="AD536" s="345"/>
      <c r="AE536" s="348"/>
      <c r="AF536" s="713"/>
      <c r="AG536" s="347"/>
      <c r="AH536" s="345"/>
      <c r="AI536" s="345"/>
      <c r="AJ536" s="348"/>
    </row>
    <row r="537" spans="2:36" ht="20.100000000000001" hidden="1" customHeight="1" x14ac:dyDescent="0.25">
      <c r="B537" s="1568"/>
      <c r="C537" s="1577"/>
      <c r="D537" s="1575"/>
      <c r="E537" s="1573"/>
      <c r="F537" s="1519"/>
      <c r="G537" s="1674"/>
      <c r="H537" s="589"/>
      <c r="I537" s="588"/>
      <c r="J537" s="586">
        <f t="shared" si="184"/>
        <v>0</v>
      </c>
      <c r="K537" s="687">
        <f t="shared" si="185"/>
        <v>0</v>
      </c>
      <c r="L537" s="113"/>
      <c r="M537" s="347"/>
      <c r="N537" s="345"/>
      <c r="O537" s="345"/>
      <c r="P537" s="348"/>
      <c r="R537" s="347"/>
      <c r="S537" s="345"/>
      <c r="T537" s="345"/>
      <c r="U537" s="348"/>
      <c r="W537" s="347"/>
      <c r="X537" s="345"/>
      <c r="Y537" s="345"/>
      <c r="Z537" s="348"/>
      <c r="AB537" s="347"/>
      <c r="AC537" s="345"/>
      <c r="AD537" s="345"/>
      <c r="AE537" s="348"/>
      <c r="AF537" s="713"/>
      <c r="AG537" s="347"/>
      <c r="AH537" s="345"/>
      <c r="AI537" s="345"/>
      <c r="AJ537" s="348"/>
    </row>
    <row r="538" spans="2:36" ht="20.100000000000001" customHeight="1" x14ac:dyDescent="0.25">
      <c r="B538" s="1568">
        <f t="shared" ref="B538" si="186">B535+1</f>
        <v>1404</v>
      </c>
      <c r="C538" s="1577" t="e">
        <f>#REF!</f>
        <v>#REF!</v>
      </c>
      <c r="D538" s="1575" t="e">
        <f>#REF!</f>
        <v>#REF!</v>
      </c>
      <c r="E538" s="1573" t="e">
        <f>#REF!</f>
        <v>#REF!</v>
      </c>
      <c r="F538" s="1519" t="e">
        <f>#REF!</f>
        <v>#REF!</v>
      </c>
      <c r="G538" s="1673" t="e">
        <f t="shared" si="169"/>
        <v>#REF!</v>
      </c>
      <c r="H538" s="589"/>
      <c r="I538" s="588"/>
      <c r="J538" s="586" t="e">
        <f t="shared" si="184"/>
        <v>#REF!</v>
      </c>
      <c r="K538" s="687" t="e">
        <f t="shared" si="185"/>
        <v>#REF!</v>
      </c>
      <c r="L538" s="113"/>
      <c r="M538" s="347"/>
      <c r="N538" s="345"/>
      <c r="O538" s="345"/>
      <c r="P538" s="348"/>
      <c r="R538" s="347"/>
      <c r="S538" s="345"/>
      <c r="T538" s="345"/>
      <c r="U538" s="348"/>
      <c r="W538" s="347"/>
      <c r="X538" s="345"/>
      <c r="Y538" s="345"/>
      <c r="Z538" s="348"/>
      <c r="AB538" s="347"/>
      <c r="AC538" s="345"/>
      <c r="AD538" s="345"/>
      <c r="AE538" s="348"/>
      <c r="AF538" s="713"/>
      <c r="AG538" s="347"/>
      <c r="AH538" s="345"/>
      <c r="AI538" s="345"/>
      <c r="AJ538" s="348"/>
    </row>
    <row r="539" spans="2:36" ht="20.100000000000001" hidden="1" customHeight="1" x14ac:dyDescent="0.25">
      <c r="B539" s="1568"/>
      <c r="C539" s="1577"/>
      <c r="D539" s="1575"/>
      <c r="E539" s="1573"/>
      <c r="F539" s="1519"/>
      <c r="G539" s="1666"/>
      <c r="H539" s="589"/>
      <c r="I539" s="588"/>
      <c r="J539" s="586">
        <f t="shared" si="184"/>
        <v>0</v>
      </c>
      <c r="K539" s="687">
        <f t="shared" si="185"/>
        <v>0</v>
      </c>
      <c r="L539" s="113"/>
      <c r="M539" s="347"/>
      <c r="N539" s="345"/>
      <c r="O539" s="345"/>
      <c r="P539" s="348"/>
      <c r="R539" s="347"/>
      <c r="S539" s="345"/>
      <c r="T539" s="345"/>
      <c r="U539" s="348"/>
      <c r="W539" s="347"/>
      <c r="X539" s="345"/>
      <c r="Y539" s="345"/>
      <c r="Z539" s="348"/>
      <c r="AB539" s="347"/>
      <c r="AC539" s="345"/>
      <c r="AD539" s="345"/>
      <c r="AE539" s="348"/>
      <c r="AF539" s="713"/>
      <c r="AG539" s="347"/>
      <c r="AH539" s="345"/>
      <c r="AI539" s="345"/>
      <c r="AJ539" s="348"/>
    </row>
    <row r="540" spans="2:36" ht="20.100000000000001" hidden="1" customHeight="1" x14ac:dyDescent="0.25">
      <c r="B540" s="1568"/>
      <c r="C540" s="1577"/>
      <c r="D540" s="1575"/>
      <c r="E540" s="1573"/>
      <c r="F540" s="1519"/>
      <c r="G540" s="1674"/>
      <c r="H540" s="589"/>
      <c r="I540" s="588"/>
      <c r="J540" s="586">
        <f t="shared" si="184"/>
        <v>0</v>
      </c>
      <c r="K540" s="687">
        <f t="shared" si="185"/>
        <v>0</v>
      </c>
      <c r="L540" s="113"/>
      <c r="M540" s="347"/>
      <c r="N540" s="345"/>
      <c r="O540" s="345"/>
      <c r="P540" s="348"/>
      <c r="R540" s="347"/>
      <c r="S540" s="345"/>
      <c r="T540" s="345"/>
      <c r="U540" s="348"/>
      <c r="W540" s="347"/>
      <c r="X540" s="345"/>
      <c r="Y540" s="345"/>
      <c r="Z540" s="348"/>
      <c r="AB540" s="347"/>
      <c r="AC540" s="345"/>
      <c r="AD540" s="345"/>
      <c r="AE540" s="348"/>
      <c r="AF540" s="713"/>
      <c r="AG540" s="347"/>
      <c r="AH540" s="345"/>
      <c r="AI540" s="345"/>
      <c r="AJ540" s="348"/>
    </row>
    <row r="541" spans="2:36" ht="20.100000000000001" customHeight="1" x14ac:dyDescent="0.25">
      <c r="B541" s="1568">
        <f t="shared" ref="B541" si="187">B538+1</f>
        <v>1405</v>
      </c>
      <c r="C541" s="1577" t="e">
        <f>#REF!</f>
        <v>#REF!</v>
      </c>
      <c r="D541" s="1575" t="e">
        <f>#REF!</f>
        <v>#REF!</v>
      </c>
      <c r="E541" s="1573" t="e">
        <f>#REF!</f>
        <v>#REF!</v>
      </c>
      <c r="F541" s="1519" t="e">
        <f>#REF!</f>
        <v>#REF!</v>
      </c>
      <c r="G541" s="1673" t="e">
        <f t="shared" si="169"/>
        <v>#REF!</v>
      </c>
      <c r="H541" s="589"/>
      <c r="I541" s="588"/>
      <c r="J541" s="586" t="e">
        <f t="shared" si="184"/>
        <v>#REF!</v>
      </c>
      <c r="K541" s="687" t="e">
        <f t="shared" si="185"/>
        <v>#REF!</v>
      </c>
      <c r="L541" s="113"/>
      <c r="M541" s="347"/>
      <c r="N541" s="345"/>
      <c r="O541" s="345"/>
      <c r="P541" s="348"/>
      <c r="R541" s="347"/>
      <c r="S541" s="345"/>
      <c r="T541" s="345"/>
      <c r="U541" s="348"/>
      <c r="W541" s="347"/>
      <c r="X541" s="345"/>
      <c r="Y541" s="345"/>
      <c r="Z541" s="348"/>
      <c r="AB541" s="347"/>
      <c r="AC541" s="345"/>
      <c r="AD541" s="345"/>
      <c r="AE541" s="348"/>
      <c r="AF541" s="713"/>
      <c r="AG541" s="347"/>
      <c r="AH541" s="345"/>
      <c r="AI541" s="345"/>
      <c r="AJ541" s="348"/>
    </row>
    <row r="542" spans="2:36" ht="20.100000000000001" hidden="1" customHeight="1" x14ac:dyDescent="0.25">
      <c r="B542" s="1568"/>
      <c r="C542" s="1577"/>
      <c r="D542" s="1575"/>
      <c r="E542" s="1573"/>
      <c r="F542" s="1519"/>
      <c r="G542" s="1666"/>
      <c r="H542" s="589"/>
      <c r="I542" s="588"/>
      <c r="J542" s="586">
        <f t="shared" si="184"/>
        <v>0</v>
      </c>
      <c r="K542" s="687">
        <f t="shared" si="185"/>
        <v>0</v>
      </c>
      <c r="L542" s="113"/>
      <c r="M542" s="347"/>
      <c r="N542" s="345"/>
      <c r="O542" s="345"/>
      <c r="P542" s="348"/>
      <c r="R542" s="347"/>
      <c r="S542" s="345"/>
      <c r="T542" s="345"/>
      <c r="U542" s="348"/>
      <c r="W542" s="347"/>
      <c r="X542" s="345"/>
      <c r="Y542" s="345"/>
      <c r="Z542" s="348"/>
      <c r="AB542" s="347"/>
      <c r="AC542" s="345"/>
      <c r="AD542" s="345"/>
      <c r="AE542" s="348"/>
      <c r="AF542" s="713"/>
      <c r="AG542" s="347"/>
      <c r="AH542" s="345"/>
      <c r="AI542" s="345"/>
      <c r="AJ542" s="348"/>
    </row>
    <row r="543" spans="2:36" ht="20.100000000000001" hidden="1" customHeight="1" x14ac:dyDescent="0.25">
      <c r="B543" s="1568"/>
      <c r="C543" s="1577"/>
      <c r="D543" s="1575"/>
      <c r="E543" s="1573"/>
      <c r="F543" s="1519"/>
      <c r="G543" s="1674"/>
      <c r="H543" s="589"/>
      <c r="I543" s="588"/>
      <c r="J543" s="586">
        <f t="shared" si="184"/>
        <v>0</v>
      </c>
      <c r="K543" s="687">
        <f t="shared" si="185"/>
        <v>0</v>
      </c>
      <c r="L543" s="113"/>
      <c r="M543" s="347"/>
      <c r="N543" s="345"/>
      <c r="O543" s="345"/>
      <c r="P543" s="348"/>
      <c r="R543" s="347"/>
      <c r="S543" s="345"/>
      <c r="T543" s="345"/>
      <c r="U543" s="348"/>
      <c r="W543" s="347"/>
      <c r="X543" s="345"/>
      <c r="Y543" s="345"/>
      <c r="Z543" s="348"/>
      <c r="AB543" s="347"/>
      <c r="AC543" s="345"/>
      <c r="AD543" s="345"/>
      <c r="AE543" s="348"/>
      <c r="AF543" s="713"/>
      <c r="AG543" s="347"/>
      <c r="AH543" s="345"/>
      <c r="AI543" s="345"/>
      <c r="AJ543" s="348"/>
    </row>
    <row r="544" spans="2:36" ht="20.100000000000001" customHeight="1" x14ac:dyDescent="0.25">
      <c r="B544" s="1568">
        <f t="shared" ref="B544" si="188">B541+1</f>
        <v>1406</v>
      </c>
      <c r="C544" s="1577" t="e">
        <f>#REF!</f>
        <v>#REF!</v>
      </c>
      <c r="D544" s="1575" t="e">
        <f>#REF!</f>
        <v>#REF!</v>
      </c>
      <c r="E544" s="1573" t="e">
        <f>#REF!</f>
        <v>#REF!</v>
      </c>
      <c r="F544" s="1519" t="e">
        <f>#REF!</f>
        <v>#REF!</v>
      </c>
      <c r="G544" s="1673" t="e">
        <f t="shared" si="169"/>
        <v>#REF!</v>
      </c>
      <c r="H544" s="589"/>
      <c r="I544" s="588"/>
      <c r="J544" s="586" t="e">
        <f t="shared" si="184"/>
        <v>#REF!</v>
      </c>
      <c r="K544" s="687" t="e">
        <f t="shared" si="185"/>
        <v>#REF!</v>
      </c>
      <c r="L544" s="113"/>
      <c r="M544" s="347"/>
      <c r="N544" s="345"/>
      <c r="O544" s="345"/>
      <c r="P544" s="348"/>
      <c r="R544" s="347"/>
      <c r="S544" s="345"/>
      <c r="T544" s="345"/>
      <c r="U544" s="348"/>
      <c r="W544" s="347"/>
      <c r="X544" s="345"/>
      <c r="Y544" s="345"/>
      <c r="Z544" s="348"/>
      <c r="AB544" s="347"/>
      <c r="AC544" s="345"/>
      <c r="AD544" s="345"/>
      <c r="AE544" s="348"/>
      <c r="AF544" s="713"/>
      <c r="AG544" s="347"/>
      <c r="AH544" s="345"/>
      <c r="AI544" s="345"/>
      <c r="AJ544" s="348"/>
    </row>
    <row r="545" spans="2:36" ht="20.100000000000001" hidden="1" customHeight="1" x14ac:dyDescent="0.25">
      <c r="B545" s="1568"/>
      <c r="C545" s="1577"/>
      <c r="D545" s="1575"/>
      <c r="E545" s="1573"/>
      <c r="F545" s="1519"/>
      <c r="G545" s="1666"/>
      <c r="H545" s="589"/>
      <c r="I545" s="588"/>
      <c r="J545" s="586">
        <f t="shared" si="184"/>
        <v>0</v>
      </c>
      <c r="K545" s="687">
        <f t="shared" si="185"/>
        <v>0</v>
      </c>
      <c r="L545" s="113"/>
      <c r="M545" s="347"/>
      <c r="N545" s="345"/>
      <c r="O545" s="345"/>
      <c r="P545" s="348"/>
      <c r="R545" s="347"/>
      <c r="S545" s="345"/>
      <c r="T545" s="345"/>
      <c r="U545" s="348"/>
      <c r="W545" s="347"/>
      <c r="X545" s="345"/>
      <c r="Y545" s="345"/>
      <c r="Z545" s="348"/>
      <c r="AB545" s="347"/>
      <c r="AC545" s="345"/>
      <c r="AD545" s="345"/>
      <c r="AE545" s="348"/>
      <c r="AF545" s="713"/>
      <c r="AG545" s="347"/>
      <c r="AH545" s="345"/>
      <c r="AI545" s="345"/>
      <c r="AJ545" s="348"/>
    </row>
    <row r="546" spans="2:36" ht="20.100000000000001" hidden="1" customHeight="1" x14ac:dyDescent="0.25">
      <c r="B546" s="1568"/>
      <c r="C546" s="1577"/>
      <c r="D546" s="1575"/>
      <c r="E546" s="1573"/>
      <c r="F546" s="1519"/>
      <c r="G546" s="1674"/>
      <c r="H546" s="589"/>
      <c r="I546" s="588"/>
      <c r="J546" s="586">
        <f t="shared" si="184"/>
        <v>0</v>
      </c>
      <c r="K546" s="687">
        <f t="shared" si="185"/>
        <v>0</v>
      </c>
      <c r="L546" s="113"/>
      <c r="M546" s="347"/>
      <c r="N546" s="345"/>
      <c r="O546" s="345"/>
      <c r="P546" s="348"/>
      <c r="R546" s="347"/>
      <c r="S546" s="345"/>
      <c r="T546" s="345"/>
      <c r="U546" s="348"/>
      <c r="W546" s="347"/>
      <c r="X546" s="345"/>
      <c r="Y546" s="345"/>
      <c r="Z546" s="348"/>
      <c r="AB546" s="347"/>
      <c r="AC546" s="345"/>
      <c r="AD546" s="345"/>
      <c r="AE546" s="348"/>
      <c r="AF546" s="713"/>
      <c r="AG546" s="347"/>
      <c r="AH546" s="345"/>
      <c r="AI546" s="345"/>
      <c r="AJ546" s="348"/>
    </row>
    <row r="547" spans="2:36" ht="20.100000000000001" customHeight="1" x14ac:dyDescent="0.25">
      <c r="B547" s="1568">
        <f t="shared" ref="B547" si="189">B544+1</f>
        <v>1407</v>
      </c>
      <c r="C547" s="1577" t="e">
        <f>#REF!</f>
        <v>#REF!</v>
      </c>
      <c r="D547" s="1575" t="e">
        <f>#REF!</f>
        <v>#REF!</v>
      </c>
      <c r="E547" s="1573" t="e">
        <f>#REF!</f>
        <v>#REF!</v>
      </c>
      <c r="F547" s="1519" t="e">
        <f>#REF!</f>
        <v>#REF!</v>
      </c>
      <c r="G547" s="1673" t="e">
        <f t="shared" si="169"/>
        <v>#REF!</v>
      </c>
      <c r="H547" s="589"/>
      <c r="I547" s="588"/>
      <c r="J547" s="586" t="e">
        <f t="shared" si="184"/>
        <v>#REF!</v>
      </c>
      <c r="K547" s="687" t="e">
        <f t="shared" si="185"/>
        <v>#REF!</v>
      </c>
      <c r="L547" s="113"/>
      <c r="M547" s="347"/>
      <c r="N547" s="345"/>
      <c r="O547" s="345"/>
      <c r="P547" s="348"/>
      <c r="R547" s="347"/>
      <c r="S547" s="345"/>
      <c r="T547" s="345"/>
      <c r="U547" s="348"/>
      <c r="W547" s="347"/>
      <c r="X547" s="345"/>
      <c r="Y547" s="345"/>
      <c r="Z547" s="348"/>
      <c r="AB547" s="347"/>
      <c r="AC547" s="345"/>
      <c r="AD547" s="345"/>
      <c r="AE547" s="348"/>
      <c r="AF547" s="713"/>
      <c r="AG547" s="347"/>
      <c r="AH547" s="345"/>
      <c r="AI547" s="345"/>
      <c r="AJ547" s="348"/>
    </row>
    <row r="548" spans="2:36" ht="20.100000000000001" hidden="1" customHeight="1" x14ac:dyDescent="0.25">
      <c r="B548" s="1568"/>
      <c r="C548" s="1577"/>
      <c r="D548" s="1575"/>
      <c r="E548" s="1573"/>
      <c r="F548" s="1519"/>
      <c r="G548" s="1666"/>
      <c r="H548" s="589"/>
      <c r="I548" s="588"/>
      <c r="J548" s="586">
        <f t="shared" si="184"/>
        <v>0</v>
      </c>
      <c r="K548" s="687">
        <f t="shared" si="185"/>
        <v>0</v>
      </c>
      <c r="L548" s="113"/>
      <c r="M548" s="347"/>
      <c r="N548" s="345"/>
      <c r="O548" s="345"/>
      <c r="P548" s="348"/>
      <c r="R548" s="347"/>
      <c r="S548" s="345"/>
      <c r="T548" s="345"/>
      <c r="U548" s="348"/>
      <c r="W548" s="347"/>
      <c r="X548" s="345"/>
      <c r="Y548" s="345"/>
      <c r="Z548" s="348"/>
      <c r="AB548" s="347"/>
      <c r="AC548" s="345"/>
      <c r="AD548" s="345"/>
      <c r="AE548" s="348"/>
      <c r="AF548" s="713"/>
      <c r="AG548" s="347"/>
      <c r="AH548" s="345"/>
      <c r="AI548" s="345"/>
      <c r="AJ548" s="348"/>
    </row>
    <row r="549" spans="2:36" ht="20.100000000000001" hidden="1" customHeight="1" x14ac:dyDescent="0.25">
      <c r="B549" s="1568"/>
      <c r="C549" s="1577"/>
      <c r="D549" s="1575"/>
      <c r="E549" s="1573"/>
      <c r="F549" s="1519"/>
      <c r="G549" s="1674"/>
      <c r="H549" s="589"/>
      <c r="I549" s="588"/>
      <c r="J549" s="586">
        <f t="shared" si="184"/>
        <v>0</v>
      </c>
      <c r="K549" s="687">
        <f t="shared" si="185"/>
        <v>0</v>
      </c>
      <c r="L549" s="113"/>
      <c r="M549" s="347"/>
      <c r="N549" s="345"/>
      <c r="O549" s="345"/>
      <c r="P549" s="348"/>
      <c r="R549" s="347"/>
      <c r="S549" s="345"/>
      <c r="T549" s="345"/>
      <c r="U549" s="348"/>
      <c r="W549" s="347"/>
      <c r="X549" s="345"/>
      <c r="Y549" s="345"/>
      <c r="Z549" s="348"/>
      <c r="AB549" s="347"/>
      <c r="AC549" s="345"/>
      <c r="AD549" s="345"/>
      <c r="AE549" s="348"/>
      <c r="AF549" s="713"/>
      <c r="AG549" s="347"/>
      <c r="AH549" s="345"/>
      <c r="AI549" s="345"/>
      <c r="AJ549" s="348"/>
    </row>
    <row r="550" spans="2:36" ht="20.100000000000001" customHeight="1" x14ac:dyDescent="0.25">
      <c r="B550" s="1568">
        <f t="shared" ref="B550" si="190">B547+1</f>
        <v>1408</v>
      </c>
      <c r="C550" s="1577" t="e">
        <f>#REF!</f>
        <v>#REF!</v>
      </c>
      <c r="D550" s="1575" t="e">
        <f>#REF!</f>
        <v>#REF!</v>
      </c>
      <c r="E550" s="1573" t="e">
        <f>#REF!</f>
        <v>#REF!</v>
      </c>
      <c r="F550" s="1519" t="e">
        <f>#REF!</f>
        <v>#REF!</v>
      </c>
      <c r="G550" s="1673" t="e">
        <f t="shared" si="169"/>
        <v>#REF!</v>
      </c>
      <c r="H550" s="589"/>
      <c r="I550" s="588"/>
      <c r="J550" s="586" t="e">
        <f t="shared" si="184"/>
        <v>#REF!</v>
      </c>
      <c r="K550" s="687" t="e">
        <f t="shared" si="185"/>
        <v>#REF!</v>
      </c>
      <c r="L550" s="113"/>
      <c r="M550" s="347"/>
      <c r="N550" s="345"/>
      <c r="O550" s="345"/>
      <c r="P550" s="348"/>
      <c r="R550" s="347"/>
      <c r="S550" s="345"/>
      <c r="T550" s="345"/>
      <c r="U550" s="348"/>
      <c r="W550" s="347"/>
      <c r="X550" s="345"/>
      <c r="Y550" s="345"/>
      <c r="Z550" s="348"/>
      <c r="AB550" s="347"/>
      <c r="AC550" s="345"/>
      <c r="AD550" s="345"/>
      <c r="AE550" s="348"/>
      <c r="AF550" s="713"/>
      <c r="AG550" s="347"/>
      <c r="AH550" s="345"/>
      <c r="AI550" s="345"/>
      <c r="AJ550" s="348"/>
    </row>
    <row r="551" spans="2:36" ht="20.100000000000001" hidden="1" customHeight="1" x14ac:dyDescent="0.25">
      <c r="B551" s="1568"/>
      <c r="C551" s="1577"/>
      <c r="D551" s="1575"/>
      <c r="E551" s="1573"/>
      <c r="F551" s="1519"/>
      <c r="G551" s="1666"/>
      <c r="H551" s="589"/>
      <c r="I551" s="588"/>
      <c r="J551" s="586">
        <f t="shared" si="184"/>
        <v>0</v>
      </c>
      <c r="K551" s="687">
        <f t="shared" si="185"/>
        <v>0</v>
      </c>
      <c r="L551" s="113"/>
      <c r="M551" s="347"/>
      <c r="N551" s="345"/>
      <c r="O551" s="345"/>
      <c r="P551" s="348"/>
      <c r="R551" s="347"/>
      <c r="S551" s="345"/>
      <c r="T551" s="345"/>
      <c r="U551" s="348"/>
      <c r="W551" s="347"/>
      <c r="X551" s="345"/>
      <c r="Y551" s="345"/>
      <c r="Z551" s="348"/>
      <c r="AB551" s="347"/>
      <c r="AC551" s="345"/>
      <c r="AD551" s="345"/>
      <c r="AE551" s="348"/>
      <c r="AF551" s="713"/>
      <c r="AG551" s="347"/>
      <c r="AH551" s="345"/>
      <c r="AI551" s="345"/>
      <c r="AJ551" s="348"/>
    </row>
    <row r="552" spans="2:36" ht="20.100000000000001" hidden="1" customHeight="1" x14ac:dyDescent="0.25">
      <c r="B552" s="1568"/>
      <c r="C552" s="1577"/>
      <c r="D552" s="1575"/>
      <c r="E552" s="1573"/>
      <c r="F552" s="1519"/>
      <c r="G552" s="1674"/>
      <c r="H552" s="589"/>
      <c r="I552" s="588"/>
      <c r="J552" s="586">
        <f t="shared" si="184"/>
        <v>0</v>
      </c>
      <c r="K552" s="687">
        <f t="shared" si="185"/>
        <v>0</v>
      </c>
      <c r="L552" s="113"/>
      <c r="M552" s="347"/>
      <c r="N552" s="345"/>
      <c r="O552" s="345"/>
      <c r="P552" s="348"/>
      <c r="R552" s="347"/>
      <c r="S552" s="345"/>
      <c r="T552" s="345"/>
      <c r="U552" s="348"/>
      <c r="W552" s="347"/>
      <c r="X552" s="345"/>
      <c r="Y552" s="345"/>
      <c r="Z552" s="348"/>
      <c r="AB552" s="347"/>
      <c r="AC552" s="345"/>
      <c r="AD552" s="345"/>
      <c r="AE552" s="348"/>
      <c r="AF552" s="713"/>
      <c r="AG552" s="347"/>
      <c r="AH552" s="345"/>
      <c r="AI552" s="345"/>
      <c r="AJ552" s="348"/>
    </row>
    <row r="553" spans="2:36" ht="20.100000000000001" customHeight="1" x14ac:dyDescent="0.25">
      <c r="B553" s="1568">
        <f t="shared" ref="B553" si="191">B550+1</f>
        <v>1409</v>
      </c>
      <c r="C553" s="1577" t="e">
        <f>#REF!</f>
        <v>#REF!</v>
      </c>
      <c r="D553" s="1575" t="e">
        <f>#REF!</f>
        <v>#REF!</v>
      </c>
      <c r="E553" s="1573" t="e">
        <f>#REF!</f>
        <v>#REF!</v>
      </c>
      <c r="F553" s="1519" t="e">
        <f>#REF!</f>
        <v>#REF!</v>
      </c>
      <c r="G553" s="1673" t="e">
        <f t="shared" si="169"/>
        <v>#REF!</v>
      </c>
      <c r="H553" s="589"/>
      <c r="I553" s="588"/>
      <c r="J553" s="586" t="e">
        <f t="shared" si="184"/>
        <v>#REF!</v>
      </c>
      <c r="K553" s="687" t="e">
        <f t="shared" si="185"/>
        <v>#REF!</v>
      </c>
      <c r="L553" s="113"/>
      <c r="M553" s="347"/>
      <c r="N553" s="345"/>
      <c r="O553" s="345"/>
      <c r="P553" s="348"/>
      <c r="R553" s="347"/>
      <c r="S553" s="345"/>
      <c r="T553" s="345"/>
      <c r="U553" s="348"/>
      <c r="W553" s="347"/>
      <c r="X553" s="345"/>
      <c r="Y553" s="345"/>
      <c r="Z553" s="348"/>
      <c r="AB553" s="347"/>
      <c r="AC553" s="345"/>
      <c r="AD553" s="345"/>
      <c r="AE553" s="348"/>
      <c r="AF553" s="713"/>
      <c r="AG553" s="347"/>
      <c r="AH553" s="345"/>
      <c r="AI553" s="345"/>
      <c r="AJ553" s="348"/>
    </row>
    <row r="554" spans="2:36" ht="20.100000000000001" hidden="1" customHeight="1" x14ac:dyDescent="0.25">
      <c r="B554" s="1568"/>
      <c r="C554" s="1577"/>
      <c r="D554" s="1575"/>
      <c r="E554" s="1573"/>
      <c r="F554" s="1519"/>
      <c r="G554" s="1666"/>
      <c r="H554" s="589"/>
      <c r="I554" s="588"/>
      <c r="J554" s="586">
        <f t="shared" si="184"/>
        <v>0</v>
      </c>
      <c r="K554" s="687">
        <f t="shared" si="185"/>
        <v>0</v>
      </c>
      <c r="L554" s="113"/>
      <c r="M554" s="347"/>
      <c r="N554" s="345"/>
      <c r="O554" s="345"/>
      <c r="P554" s="348"/>
      <c r="R554" s="347"/>
      <c r="S554" s="345"/>
      <c r="T554" s="345"/>
      <c r="U554" s="348"/>
      <c r="W554" s="347"/>
      <c r="X554" s="345"/>
      <c r="Y554" s="345"/>
      <c r="Z554" s="348"/>
      <c r="AB554" s="347"/>
      <c r="AC554" s="345"/>
      <c r="AD554" s="345"/>
      <c r="AE554" s="348"/>
      <c r="AF554" s="713"/>
      <c r="AG554" s="347"/>
      <c r="AH554" s="345"/>
      <c r="AI554" s="345"/>
      <c r="AJ554" s="348"/>
    </row>
    <row r="555" spans="2:36" ht="20.100000000000001" hidden="1" customHeight="1" x14ac:dyDescent="0.25">
      <c r="B555" s="1568"/>
      <c r="C555" s="1577"/>
      <c r="D555" s="1575"/>
      <c r="E555" s="1573"/>
      <c r="F555" s="1519"/>
      <c r="G555" s="1674"/>
      <c r="H555" s="589"/>
      <c r="I555" s="588"/>
      <c r="J555" s="586">
        <f t="shared" si="184"/>
        <v>0</v>
      </c>
      <c r="K555" s="687">
        <f t="shared" si="185"/>
        <v>0</v>
      </c>
      <c r="L555" s="113"/>
      <c r="M555" s="347"/>
      <c r="N555" s="345"/>
      <c r="O555" s="345"/>
      <c r="P555" s="348"/>
      <c r="R555" s="347"/>
      <c r="S555" s="345"/>
      <c r="T555" s="345"/>
      <c r="U555" s="348"/>
      <c r="W555" s="347"/>
      <c r="X555" s="345"/>
      <c r="Y555" s="345"/>
      <c r="Z555" s="348"/>
      <c r="AB555" s="347"/>
      <c r="AC555" s="345"/>
      <c r="AD555" s="345"/>
      <c r="AE555" s="348"/>
      <c r="AF555" s="713"/>
      <c r="AG555" s="347"/>
      <c r="AH555" s="345"/>
      <c r="AI555" s="345"/>
      <c r="AJ555" s="348"/>
    </row>
    <row r="556" spans="2:36" ht="20.100000000000001" customHeight="1" x14ac:dyDescent="0.25">
      <c r="B556" s="1568">
        <f t="shared" ref="B556" si="192">B553+1</f>
        <v>1410</v>
      </c>
      <c r="C556" s="1577" t="e">
        <f>#REF!</f>
        <v>#REF!</v>
      </c>
      <c r="D556" s="1575" t="e">
        <f>#REF!</f>
        <v>#REF!</v>
      </c>
      <c r="E556" s="1573" t="e">
        <f>#REF!</f>
        <v>#REF!</v>
      </c>
      <c r="F556" s="1519" t="e">
        <f>#REF!</f>
        <v>#REF!</v>
      </c>
      <c r="G556" s="1673" t="e">
        <f t="shared" si="169"/>
        <v>#REF!</v>
      </c>
      <c r="H556" s="589"/>
      <c r="I556" s="588"/>
      <c r="J556" s="586" t="e">
        <f t="shared" si="184"/>
        <v>#REF!</v>
      </c>
      <c r="K556" s="687" t="e">
        <f t="shared" si="185"/>
        <v>#REF!</v>
      </c>
      <c r="L556" s="113"/>
      <c r="M556" s="347"/>
      <c r="N556" s="345"/>
      <c r="O556" s="345"/>
      <c r="P556" s="348"/>
      <c r="R556" s="347"/>
      <c r="S556" s="345"/>
      <c r="T556" s="345"/>
      <c r="U556" s="348"/>
      <c r="W556" s="347"/>
      <c r="X556" s="345"/>
      <c r="Y556" s="345"/>
      <c r="Z556" s="348"/>
      <c r="AB556" s="347"/>
      <c r="AC556" s="345"/>
      <c r="AD556" s="345"/>
      <c r="AE556" s="348"/>
      <c r="AF556" s="713"/>
      <c r="AG556" s="347"/>
      <c r="AH556" s="345"/>
      <c r="AI556" s="345"/>
      <c r="AJ556" s="348"/>
    </row>
    <row r="557" spans="2:36" ht="20.100000000000001" hidden="1" customHeight="1" x14ac:dyDescent="0.25">
      <c r="B557" s="1568"/>
      <c r="C557" s="1577"/>
      <c r="D557" s="1575"/>
      <c r="E557" s="1573"/>
      <c r="F557" s="1519"/>
      <c r="G557" s="1666"/>
      <c r="H557" s="589"/>
      <c r="I557" s="588"/>
      <c r="J557" s="586">
        <f t="shared" si="184"/>
        <v>0</v>
      </c>
      <c r="K557" s="687">
        <f t="shared" si="185"/>
        <v>0</v>
      </c>
      <c r="L557" s="113"/>
      <c r="M557" s="347"/>
      <c r="N557" s="345"/>
      <c r="O557" s="345"/>
      <c r="P557" s="348"/>
      <c r="R557" s="347"/>
      <c r="S557" s="345"/>
      <c r="T557" s="345"/>
      <c r="U557" s="348"/>
      <c r="W557" s="347"/>
      <c r="X557" s="345"/>
      <c r="Y557" s="345"/>
      <c r="Z557" s="348"/>
      <c r="AB557" s="347"/>
      <c r="AC557" s="345"/>
      <c r="AD557" s="345"/>
      <c r="AE557" s="348"/>
      <c r="AF557" s="713"/>
      <c r="AG557" s="347"/>
      <c r="AH557" s="345"/>
      <c r="AI557" s="345"/>
      <c r="AJ557" s="348"/>
    </row>
    <row r="558" spans="2:36" ht="20.100000000000001" hidden="1" customHeight="1" x14ac:dyDescent="0.25">
      <c r="B558" s="1568"/>
      <c r="C558" s="1577"/>
      <c r="D558" s="1575"/>
      <c r="E558" s="1573"/>
      <c r="F558" s="1519"/>
      <c r="G558" s="1674"/>
      <c r="H558" s="589"/>
      <c r="I558" s="588"/>
      <c r="J558" s="586">
        <f t="shared" si="184"/>
        <v>0</v>
      </c>
      <c r="K558" s="687">
        <f t="shared" si="185"/>
        <v>0</v>
      </c>
      <c r="L558" s="113"/>
      <c r="M558" s="347"/>
      <c r="N558" s="345"/>
      <c r="O558" s="345"/>
      <c r="P558" s="348"/>
      <c r="R558" s="347"/>
      <c r="S558" s="345"/>
      <c r="T558" s="345"/>
      <c r="U558" s="348"/>
      <c r="W558" s="347"/>
      <c r="X558" s="345"/>
      <c r="Y558" s="345"/>
      <c r="Z558" s="348"/>
      <c r="AB558" s="347"/>
      <c r="AC558" s="345"/>
      <c r="AD558" s="345"/>
      <c r="AE558" s="348"/>
      <c r="AF558" s="713"/>
      <c r="AG558" s="347"/>
      <c r="AH558" s="345"/>
      <c r="AI558" s="345"/>
      <c r="AJ558" s="348"/>
    </row>
    <row r="559" spans="2:36" ht="20.100000000000001" customHeight="1" x14ac:dyDescent="0.25">
      <c r="B559" s="1568">
        <f t="shared" ref="B559" si="193">B556+1</f>
        <v>1411</v>
      </c>
      <c r="C559" s="1577" t="e">
        <f>#REF!</f>
        <v>#REF!</v>
      </c>
      <c r="D559" s="1575" t="e">
        <f>#REF!</f>
        <v>#REF!</v>
      </c>
      <c r="E559" s="1573" t="e">
        <f>#REF!</f>
        <v>#REF!</v>
      </c>
      <c r="F559" s="1519" t="e">
        <f>#REF!</f>
        <v>#REF!</v>
      </c>
      <c r="G559" s="1673" t="e">
        <f t="shared" ref="G559:G621" si="194">ROUND(E559*F559,2)</f>
        <v>#REF!</v>
      </c>
      <c r="H559" s="589"/>
      <c r="I559" s="588"/>
      <c r="J559" s="586" t="e">
        <f t="shared" si="184"/>
        <v>#REF!</v>
      </c>
      <c r="K559" s="687" t="e">
        <f t="shared" si="185"/>
        <v>#REF!</v>
      </c>
      <c r="L559" s="113"/>
      <c r="M559" s="347"/>
      <c r="N559" s="345"/>
      <c r="O559" s="345"/>
      <c r="P559" s="348"/>
      <c r="R559" s="347"/>
      <c r="S559" s="345"/>
      <c r="T559" s="345"/>
      <c r="U559" s="348"/>
      <c r="W559" s="347"/>
      <c r="X559" s="345"/>
      <c r="Y559" s="345"/>
      <c r="Z559" s="348"/>
      <c r="AB559" s="347"/>
      <c r="AC559" s="345"/>
      <c r="AD559" s="345"/>
      <c r="AE559" s="348"/>
      <c r="AF559" s="713"/>
      <c r="AG559" s="347"/>
      <c r="AH559" s="345"/>
      <c r="AI559" s="345"/>
      <c r="AJ559" s="348"/>
    </row>
    <row r="560" spans="2:36" ht="20.100000000000001" hidden="1" customHeight="1" x14ac:dyDescent="0.25">
      <c r="B560" s="1568"/>
      <c r="C560" s="1577"/>
      <c r="D560" s="1575"/>
      <c r="E560" s="1573"/>
      <c r="F560" s="1519"/>
      <c r="G560" s="1666"/>
      <c r="H560" s="589"/>
      <c r="I560" s="588"/>
      <c r="J560" s="586">
        <f t="shared" si="184"/>
        <v>0</v>
      </c>
      <c r="K560" s="687">
        <f t="shared" si="185"/>
        <v>0</v>
      </c>
      <c r="L560" s="113"/>
      <c r="M560" s="347"/>
      <c r="N560" s="345"/>
      <c r="O560" s="345"/>
      <c r="P560" s="348"/>
      <c r="R560" s="347"/>
      <c r="S560" s="345"/>
      <c r="T560" s="345"/>
      <c r="U560" s="348"/>
      <c r="W560" s="347"/>
      <c r="X560" s="345"/>
      <c r="Y560" s="345"/>
      <c r="Z560" s="348"/>
      <c r="AB560" s="347"/>
      <c r="AC560" s="345"/>
      <c r="AD560" s="345"/>
      <c r="AE560" s="348"/>
      <c r="AF560" s="713"/>
      <c r="AG560" s="347"/>
      <c r="AH560" s="345"/>
      <c r="AI560" s="345"/>
      <c r="AJ560" s="348"/>
    </row>
    <row r="561" spans="2:36" ht="20.100000000000001" hidden="1" customHeight="1" x14ac:dyDescent="0.25">
      <c r="B561" s="1568"/>
      <c r="C561" s="1577"/>
      <c r="D561" s="1575"/>
      <c r="E561" s="1573"/>
      <c r="F561" s="1519"/>
      <c r="G561" s="1674"/>
      <c r="H561" s="589"/>
      <c r="I561" s="588"/>
      <c r="J561" s="586">
        <f t="shared" si="184"/>
        <v>0</v>
      </c>
      <c r="K561" s="687">
        <f t="shared" si="185"/>
        <v>0</v>
      </c>
      <c r="L561" s="113"/>
      <c r="M561" s="347"/>
      <c r="N561" s="345"/>
      <c r="O561" s="345"/>
      <c r="P561" s="348"/>
      <c r="R561" s="347"/>
      <c r="S561" s="345"/>
      <c r="T561" s="345"/>
      <c r="U561" s="348"/>
      <c r="W561" s="347"/>
      <c r="X561" s="345"/>
      <c r="Y561" s="345"/>
      <c r="Z561" s="348"/>
      <c r="AB561" s="347"/>
      <c r="AC561" s="345"/>
      <c r="AD561" s="345"/>
      <c r="AE561" s="348"/>
      <c r="AF561" s="713"/>
      <c r="AG561" s="347"/>
      <c r="AH561" s="345"/>
      <c r="AI561" s="345"/>
      <c r="AJ561" s="348"/>
    </row>
    <row r="562" spans="2:36" ht="20.100000000000001" customHeight="1" x14ac:dyDescent="0.25">
      <c r="B562" s="1568">
        <f t="shared" ref="B562" si="195">B559+1</f>
        <v>1412</v>
      </c>
      <c r="C562" s="1577" t="e">
        <f>#REF!</f>
        <v>#REF!</v>
      </c>
      <c r="D562" s="1575" t="e">
        <f>#REF!</f>
        <v>#REF!</v>
      </c>
      <c r="E562" s="1573" t="e">
        <f>#REF!</f>
        <v>#REF!</v>
      </c>
      <c r="F562" s="1519" t="e">
        <f>#REF!</f>
        <v>#REF!</v>
      </c>
      <c r="G562" s="1673" t="e">
        <f t="shared" si="194"/>
        <v>#REF!</v>
      </c>
      <c r="H562" s="589"/>
      <c r="I562" s="588"/>
      <c r="J562" s="586" t="e">
        <f t="shared" si="184"/>
        <v>#REF!</v>
      </c>
      <c r="K562" s="687" t="e">
        <f t="shared" si="185"/>
        <v>#REF!</v>
      </c>
      <c r="L562" s="113"/>
      <c r="M562" s="347"/>
      <c r="N562" s="345"/>
      <c r="O562" s="345"/>
      <c r="P562" s="348"/>
      <c r="R562" s="347"/>
      <c r="S562" s="345"/>
      <c r="T562" s="345"/>
      <c r="U562" s="348"/>
      <c r="W562" s="347"/>
      <c r="X562" s="345"/>
      <c r="Y562" s="345"/>
      <c r="Z562" s="348"/>
      <c r="AB562" s="347"/>
      <c r="AC562" s="345"/>
      <c r="AD562" s="345"/>
      <c r="AE562" s="348"/>
      <c r="AF562" s="713"/>
      <c r="AG562" s="347"/>
      <c r="AH562" s="345"/>
      <c r="AI562" s="345"/>
      <c r="AJ562" s="348"/>
    </row>
    <row r="563" spans="2:36" ht="20.100000000000001" hidden="1" customHeight="1" x14ac:dyDescent="0.25">
      <c r="B563" s="1568"/>
      <c r="C563" s="1577"/>
      <c r="D563" s="1575"/>
      <c r="E563" s="1573"/>
      <c r="F563" s="1519"/>
      <c r="G563" s="1666"/>
      <c r="H563" s="589"/>
      <c r="I563" s="588"/>
      <c r="J563" s="586">
        <f t="shared" si="184"/>
        <v>0</v>
      </c>
      <c r="K563" s="687">
        <f t="shared" si="185"/>
        <v>0</v>
      </c>
      <c r="L563" s="113"/>
      <c r="M563" s="347"/>
      <c r="N563" s="345"/>
      <c r="O563" s="345"/>
      <c r="P563" s="348"/>
      <c r="R563" s="347"/>
      <c r="S563" s="345"/>
      <c r="T563" s="345"/>
      <c r="U563" s="348"/>
      <c r="W563" s="347"/>
      <c r="X563" s="345"/>
      <c r="Y563" s="345"/>
      <c r="Z563" s="348"/>
      <c r="AB563" s="347"/>
      <c r="AC563" s="345"/>
      <c r="AD563" s="345"/>
      <c r="AE563" s="348"/>
      <c r="AF563" s="713"/>
      <c r="AG563" s="347"/>
      <c r="AH563" s="345"/>
      <c r="AI563" s="345"/>
      <c r="AJ563" s="348"/>
    </row>
    <row r="564" spans="2:36" ht="20.100000000000001" hidden="1" customHeight="1" x14ac:dyDescent="0.25">
      <c r="B564" s="1568"/>
      <c r="C564" s="1577"/>
      <c r="D564" s="1575"/>
      <c r="E564" s="1573"/>
      <c r="F564" s="1519"/>
      <c r="G564" s="1674"/>
      <c r="H564" s="589"/>
      <c r="I564" s="588"/>
      <c r="J564" s="586">
        <f t="shared" si="184"/>
        <v>0</v>
      </c>
      <c r="K564" s="687">
        <f t="shared" si="185"/>
        <v>0</v>
      </c>
      <c r="L564" s="113"/>
      <c r="M564" s="347"/>
      <c r="N564" s="345"/>
      <c r="O564" s="345"/>
      <c r="P564" s="348"/>
      <c r="R564" s="347"/>
      <c r="S564" s="345"/>
      <c r="T564" s="345"/>
      <c r="U564" s="348"/>
      <c r="W564" s="347"/>
      <c r="X564" s="345"/>
      <c r="Y564" s="345"/>
      <c r="Z564" s="348"/>
      <c r="AB564" s="347"/>
      <c r="AC564" s="345"/>
      <c r="AD564" s="345"/>
      <c r="AE564" s="348"/>
      <c r="AF564" s="713"/>
      <c r="AG564" s="347"/>
      <c r="AH564" s="345"/>
      <c r="AI564" s="345"/>
      <c r="AJ564" s="348"/>
    </row>
    <row r="565" spans="2:36" ht="20.100000000000001" customHeight="1" x14ac:dyDescent="0.25">
      <c r="B565" s="1568">
        <f t="shared" ref="B565" si="196">B562+1</f>
        <v>1413</v>
      </c>
      <c r="C565" s="1577" t="e">
        <f>#REF!</f>
        <v>#REF!</v>
      </c>
      <c r="D565" s="1575" t="e">
        <f>#REF!</f>
        <v>#REF!</v>
      </c>
      <c r="E565" s="1573" t="e">
        <f>#REF!</f>
        <v>#REF!</v>
      </c>
      <c r="F565" s="1519" t="e">
        <f>#REF!</f>
        <v>#REF!</v>
      </c>
      <c r="G565" s="1673" t="e">
        <f t="shared" si="194"/>
        <v>#REF!</v>
      </c>
      <c r="H565" s="589"/>
      <c r="I565" s="588"/>
      <c r="J565" s="586" t="e">
        <f t="shared" si="184"/>
        <v>#REF!</v>
      </c>
      <c r="K565" s="687" t="e">
        <f t="shared" si="185"/>
        <v>#REF!</v>
      </c>
      <c r="L565" s="113"/>
      <c r="M565" s="347"/>
      <c r="N565" s="345"/>
      <c r="O565" s="345"/>
      <c r="P565" s="348"/>
      <c r="R565" s="347"/>
      <c r="S565" s="345"/>
      <c r="T565" s="345"/>
      <c r="U565" s="348"/>
      <c r="W565" s="347"/>
      <c r="X565" s="345"/>
      <c r="Y565" s="345"/>
      <c r="Z565" s="348"/>
      <c r="AB565" s="347"/>
      <c r="AC565" s="345"/>
      <c r="AD565" s="345"/>
      <c r="AE565" s="348"/>
      <c r="AF565" s="713"/>
      <c r="AG565" s="347"/>
      <c r="AH565" s="345"/>
      <c r="AI565" s="345"/>
      <c r="AJ565" s="348"/>
    </row>
    <row r="566" spans="2:36" ht="20.100000000000001" hidden="1" customHeight="1" x14ac:dyDescent="0.25">
      <c r="B566" s="1568"/>
      <c r="C566" s="1577"/>
      <c r="D566" s="1575"/>
      <c r="E566" s="1573"/>
      <c r="F566" s="1519"/>
      <c r="G566" s="1666"/>
      <c r="H566" s="589"/>
      <c r="I566" s="588"/>
      <c r="J566" s="586">
        <f t="shared" si="184"/>
        <v>0</v>
      </c>
      <c r="K566" s="687">
        <f t="shared" si="185"/>
        <v>0</v>
      </c>
      <c r="L566" s="113"/>
      <c r="M566" s="347"/>
      <c r="N566" s="345"/>
      <c r="O566" s="345"/>
      <c r="P566" s="348"/>
      <c r="R566" s="347"/>
      <c r="S566" s="345"/>
      <c r="T566" s="345"/>
      <c r="U566" s="348"/>
      <c r="W566" s="347"/>
      <c r="X566" s="345"/>
      <c r="Y566" s="345"/>
      <c r="Z566" s="348"/>
      <c r="AB566" s="347"/>
      <c r="AC566" s="345"/>
      <c r="AD566" s="345"/>
      <c r="AE566" s="348"/>
      <c r="AF566" s="713"/>
      <c r="AG566" s="347"/>
      <c r="AH566" s="345"/>
      <c r="AI566" s="345"/>
      <c r="AJ566" s="348"/>
    </row>
    <row r="567" spans="2:36" ht="20.100000000000001" hidden="1" customHeight="1" x14ac:dyDescent="0.25">
      <c r="B567" s="1568"/>
      <c r="C567" s="1577"/>
      <c r="D567" s="1575"/>
      <c r="E567" s="1573"/>
      <c r="F567" s="1519"/>
      <c r="G567" s="1674"/>
      <c r="H567" s="589"/>
      <c r="I567" s="588"/>
      <c r="J567" s="586">
        <f t="shared" si="184"/>
        <v>0</v>
      </c>
      <c r="K567" s="687">
        <f t="shared" si="185"/>
        <v>0</v>
      </c>
      <c r="L567" s="113"/>
      <c r="M567" s="347"/>
      <c r="N567" s="345"/>
      <c r="O567" s="345"/>
      <c r="P567" s="348"/>
      <c r="R567" s="347"/>
      <c r="S567" s="345"/>
      <c r="T567" s="345"/>
      <c r="U567" s="348"/>
      <c r="W567" s="347"/>
      <c r="X567" s="345"/>
      <c r="Y567" s="345"/>
      <c r="Z567" s="348"/>
      <c r="AB567" s="347"/>
      <c r="AC567" s="345"/>
      <c r="AD567" s="345"/>
      <c r="AE567" s="348"/>
      <c r="AF567" s="713"/>
      <c r="AG567" s="347"/>
      <c r="AH567" s="345"/>
      <c r="AI567" s="345"/>
      <c r="AJ567" s="348"/>
    </row>
    <row r="568" spans="2:36" ht="20.100000000000001" customHeight="1" x14ac:dyDescent="0.25">
      <c r="B568" s="1568">
        <f>B565+1</f>
        <v>1414</v>
      </c>
      <c r="C568" s="1577" t="e">
        <f>#REF!</f>
        <v>#REF!</v>
      </c>
      <c r="D568" s="1575" t="e">
        <f>#REF!</f>
        <v>#REF!</v>
      </c>
      <c r="E568" s="1573" t="e">
        <f>#REF!</f>
        <v>#REF!</v>
      </c>
      <c r="F568" s="1519" t="e">
        <f>#REF!</f>
        <v>#REF!</v>
      </c>
      <c r="G568" s="1673" t="e">
        <f t="shared" si="194"/>
        <v>#REF!</v>
      </c>
      <c r="H568" s="589"/>
      <c r="I568" s="588"/>
      <c r="J568" s="586" t="e">
        <f t="shared" si="184"/>
        <v>#REF!</v>
      </c>
      <c r="K568" s="687" t="e">
        <f t="shared" si="185"/>
        <v>#REF!</v>
      </c>
      <c r="L568" s="113"/>
      <c r="M568" s="347"/>
      <c r="N568" s="345"/>
      <c r="O568" s="345"/>
      <c r="P568" s="348"/>
      <c r="R568" s="347"/>
      <c r="S568" s="345"/>
      <c r="T568" s="345"/>
      <c r="U568" s="348"/>
      <c r="W568" s="347"/>
      <c r="X568" s="345"/>
      <c r="Y568" s="345"/>
      <c r="Z568" s="348"/>
      <c r="AB568" s="347"/>
      <c r="AC568" s="345"/>
      <c r="AD568" s="345"/>
      <c r="AE568" s="348"/>
      <c r="AF568" s="713"/>
      <c r="AG568" s="347"/>
      <c r="AH568" s="345"/>
      <c r="AI568" s="345"/>
      <c r="AJ568" s="348"/>
    </row>
    <row r="569" spans="2:36" ht="20.100000000000001" hidden="1" customHeight="1" x14ac:dyDescent="0.25">
      <c r="B569" s="1568"/>
      <c r="C569" s="1577"/>
      <c r="D569" s="1575"/>
      <c r="E569" s="1573"/>
      <c r="F569" s="1519"/>
      <c r="G569" s="1666"/>
      <c r="H569" s="589"/>
      <c r="I569" s="588"/>
      <c r="J569" s="586">
        <f t="shared" si="184"/>
        <v>0</v>
      </c>
      <c r="K569" s="687">
        <f t="shared" si="185"/>
        <v>0</v>
      </c>
      <c r="L569" s="113"/>
      <c r="M569" s="347"/>
      <c r="N569" s="345"/>
      <c r="O569" s="345"/>
      <c r="P569" s="348"/>
      <c r="R569" s="347"/>
      <c r="S569" s="345"/>
      <c r="T569" s="345"/>
      <c r="U569" s="348"/>
      <c r="W569" s="347"/>
      <c r="X569" s="345"/>
      <c r="Y569" s="345"/>
      <c r="Z569" s="348"/>
      <c r="AB569" s="347"/>
      <c r="AC569" s="345"/>
      <c r="AD569" s="345"/>
      <c r="AE569" s="348"/>
      <c r="AF569" s="713"/>
      <c r="AG569" s="347"/>
      <c r="AH569" s="345"/>
      <c r="AI569" s="345"/>
      <c r="AJ569" s="348"/>
    </row>
    <row r="570" spans="2:36" ht="20.100000000000001" hidden="1" customHeight="1" x14ac:dyDescent="0.25">
      <c r="B570" s="1568"/>
      <c r="C570" s="1577"/>
      <c r="D570" s="1575"/>
      <c r="E570" s="1573"/>
      <c r="F570" s="1519"/>
      <c r="G570" s="1674"/>
      <c r="H570" s="589"/>
      <c r="I570" s="588"/>
      <c r="J570" s="586">
        <f t="shared" si="184"/>
        <v>0</v>
      </c>
      <c r="K570" s="687">
        <f t="shared" si="185"/>
        <v>0</v>
      </c>
      <c r="L570" s="113"/>
      <c r="M570" s="347"/>
      <c r="N570" s="345"/>
      <c r="O570" s="345"/>
      <c r="P570" s="348"/>
      <c r="R570" s="347"/>
      <c r="S570" s="345"/>
      <c r="T570" s="345"/>
      <c r="U570" s="348"/>
      <c r="W570" s="347"/>
      <c r="X570" s="345"/>
      <c r="Y570" s="345"/>
      <c r="Z570" s="348"/>
      <c r="AB570" s="347"/>
      <c r="AC570" s="345"/>
      <c r="AD570" s="345"/>
      <c r="AE570" s="348"/>
      <c r="AF570" s="713"/>
      <c r="AG570" s="347"/>
      <c r="AH570" s="345"/>
      <c r="AI570" s="345"/>
      <c r="AJ570" s="348"/>
    </row>
    <row r="571" spans="2:36" ht="20.100000000000001" customHeight="1" x14ac:dyDescent="0.25">
      <c r="B571" s="1568">
        <f t="shared" ref="B571" si="197">B568+1</f>
        <v>1415</v>
      </c>
      <c r="C571" s="1577" t="e">
        <f>#REF!</f>
        <v>#REF!</v>
      </c>
      <c r="D571" s="1575" t="e">
        <f>#REF!</f>
        <v>#REF!</v>
      </c>
      <c r="E571" s="1573" t="e">
        <f>#REF!</f>
        <v>#REF!</v>
      </c>
      <c r="F571" s="1519" t="e">
        <f>#REF!</f>
        <v>#REF!</v>
      </c>
      <c r="G571" s="1673" t="e">
        <f t="shared" si="194"/>
        <v>#REF!</v>
      </c>
      <c r="H571" s="589"/>
      <c r="I571" s="588"/>
      <c r="J571" s="586" t="e">
        <f t="shared" si="184"/>
        <v>#REF!</v>
      </c>
      <c r="K571" s="687" t="e">
        <f t="shared" si="185"/>
        <v>#REF!</v>
      </c>
      <c r="L571" s="113"/>
      <c r="M571" s="347"/>
      <c r="N571" s="345"/>
      <c r="O571" s="345"/>
      <c r="P571" s="348"/>
      <c r="R571" s="347"/>
      <c r="S571" s="345"/>
      <c r="T571" s="345"/>
      <c r="U571" s="348"/>
      <c r="W571" s="347"/>
      <c r="X571" s="345"/>
      <c r="Y571" s="345"/>
      <c r="Z571" s="348"/>
      <c r="AB571" s="347"/>
      <c r="AC571" s="345"/>
      <c r="AD571" s="345"/>
      <c r="AE571" s="348"/>
      <c r="AF571" s="713"/>
      <c r="AG571" s="347"/>
      <c r="AH571" s="345"/>
      <c r="AI571" s="345"/>
      <c r="AJ571" s="348"/>
    </row>
    <row r="572" spans="2:36" ht="20.100000000000001" hidden="1" customHeight="1" x14ac:dyDescent="0.25">
      <c r="B572" s="1568"/>
      <c r="C572" s="1577"/>
      <c r="D572" s="1575"/>
      <c r="E572" s="1573"/>
      <c r="F572" s="1519"/>
      <c r="G572" s="1666"/>
      <c r="H572" s="589"/>
      <c r="I572" s="588"/>
      <c r="J572" s="586">
        <f t="shared" si="184"/>
        <v>0</v>
      </c>
      <c r="K572" s="687">
        <f t="shared" si="185"/>
        <v>0</v>
      </c>
      <c r="L572" s="113"/>
      <c r="M572" s="347"/>
      <c r="N572" s="345"/>
      <c r="O572" s="345"/>
      <c r="P572" s="348"/>
      <c r="R572" s="347"/>
      <c r="S572" s="345"/>
      <c r="T572" s="345"/>
      <c r="U572" s="348"/>
      <c r="W572" s="347"/>
      <c r="X572" s="345"/>
      <c r="Y572" s="345"/>
      <c r="Z572" s="348"/>
      <c r="AB572" s="347"/>
      <c r="AC572" s="345"/>
      <c r="AD572" s="345"/>
      <c r="AE572" s="348"/>
      <c r="AF572" s="713"/>
      <c r="AG572" s="347"/>
      <c r="AH572" s="345"/>
      <c r="AI572" s="345"/>
      <c r="AJ572" s="348"/>
    </row>
    <row r="573" spans="2:36" ht="20.100000000000001" hidden="1" customHeight="1" x14ac:dyDescent="0.25">
      <c r="B573" s="1568"/>
      <c r="C573" s="1577"/>
      <c r="D573" s="1575"/>
      <c r="E573" s="1573"/>
      <c r="F573" s="1519"/>
      <c r="G573" s="1674"/>
      <c r="H573" s="589"/>
      <c r="I573" s="588"/>
      <c r="J573" s="586">
        <f t="shared" si="184"/>
        <v>0</v>
      </c>
      <c r="K573" s="687">
        <f t="shared" si="185"/>
        <v>0</v>
      </c>
      <c r="L573" s="113"/>
      <c r="M573" s="347"/>
      <c r="N573" s="345"/>
      <c r="O573" s="345"/>
      <c r="P573" s="348"/>
      <c r="R573" s="347"/>
      <c r="S573" s="345"/>
      <c r="T573" s="345"/>
      <c r="U573" s="348"/>
      <c r="W573" s="347"/>
      <c r="X573" s="345"/>
      <c r="Y573" s="345"/>
      <c r="Z573" s="348"/>
      <c r="AB573" s="347"/>
      <c r="AC573" s="345"/>
      <c r="AD573" s="345"/>
      <c r="AE573" s="348"/>
      <c r="AF573" s="713"/>
      <c r="AG573" s="347"/>
      <c r="AH573" s="345"/>
      <c r="AI573" s="345"/>
      <c r="AJ573" s="348"/>
    </row>
    <row r="574" spans="2:36" ht="20.100000000000001" customHeight="1" x14ac:dyDescent="0.25">
      <c r="B574" s="1568">
        <f t="shared" ref="B574" si="198">B571+1</f>
        <v>1416</v>
      </c>
      <c r="C574" s="1577" t="e">
        <f>#REF!</f>
        <v>#REF!</v>
      </c>
      <c r="D574" s="1575" t="e">
        <f>#REF!</f>
        <v>#REF!</v>
      </c>
      <c r="E574" s="1573" t="e">
        <f>#REF!</f>
        <v>#REF!</v>
      </c>
      <c r="F574" s="1519" t="e">
        <f>#REF!</f>
        <v>#REF!</v>
      </c>
      <c r="G574" s="1673" t="e">
        <f t="shared" si="194"/>
        <v>#REF!</v>
      </c>
      <c r="H574" s="589"/>
      <c r="I574" s="588"/>
      <c r="J574" s="586" t="e">
        <f t="shared" si="184"/>
        <v>#REF!</v>
      </c>
      <c r="K574" s="687" t="e">
        <f t="shared" si="185"/>
        <v>#REF!</v>
      </c>
      <c r="L574" s="113"/>
      <c r="M574" s="347"/>
      <c r="N574" s="345"/>
      <c r="O574" s="345"/>
      <c r="P574" s="348"/>
      <c r="R574" s="347"/>
      <c r="S574" s="345"/>
      <c r="T574" s="345"/>
      <c r="U574" s="348"/>
      <c r="W574" s="347"/>
      <c r="X574" s="345"/>
      <c r="Y574" s="345"/>
      <c r="Z574" s="348"/>
      <c r="AB574" s="347"/>
      <c r="AC574" s="345"/>
      <c r="AD574" s="345"/>
      <c r="AE574" s="348"/>
      <c r="AF574" s="713"/>
      <c r="AG574" s="347"/>
      <c r="AH574" s="345"/>
      <c r="AI574" s="345"/>
      <c r="AJ574" s="348"/>
    </row>
    <row r="575" spans="2:36" ht="20.100000000000001" hidden="1" customHeight="1" x14ac:dyDescent="0.25">
      <c r="B575" s="1568"/>
      <c r="C575" s="1577"/>
      <c r="D575" s="1575"/>
      <c r="E575" s="1573"/>
      <c r="F575" s="1519"/>
      <c r="G575" s="1666"/>
      <c r="H575" s="589"/>
      <c r="I575" s="588"/>
      <c r="J575" s="586">
        <f t="shared" si="184"/>
        <v>0</v>
      </c>
      <c r="K575" s="687">
        <f t="shared" si="185"/>
        <v>0</v>
      </c>
      <c r="L575" s="113"/>
      <c r="M575" s="347"/>
      <c r="N575" s="345"/>
      <c r="O575" s="345"/>
      <c r="P575" s="348"/>
      <c r="R575" s="347"/>
      <c r="S575" s="345"/>
      <c r="T575" s="345"/>
      <c r="U575" s="348"/>
      <c r="W575" s="347"/>
      <c r="X575" s="345"/>
      <c r="Y575" s="345"/>
      <c r="Z575" s="348"/>
      <c r="AB575" s="347"/>
      <c r="AC575" s="345"/>
      <c r="AD575" s="345"/>
      <c r="AE575" s="348"/>
      <c r="AF575" s="713"/>
      <c r="AG575" s="347"/>
      <c r="AH575" s="345"/>
      <c r="AI575" s="345"/>
      <c r="AJ575" s="348"/>
    </row>
    <row r="576" spans="2:36" ht="20.100000000000001" hidden="1" customHeight="1" x14ac:dyDescent="0.25">
      <c r="B576" s="1568"/>
      <c r="C576" s="1577"/>
      <c r="D576" s="1575"/>
      <c r="E576" s="1573"/>
      <c r="F576" s="1519"/>
      <c r="G576" s="1674"/>
      <c r="H576" s="589"/>
      <c r="I576" s="588"/>
      <c r="J576" s="586">
        <f t="shared" si="184"/>
        <v>0</v>
      </c>
      <c r="K576" s="687">
        <f t="shared" si="185"/>
        <v>0</v>
      </c>
      <c r="L576" s="113"/>
      <c r="M576" s="347"/>
      <c r="N576" s="345"/>
      <c r="O576" s="345"/>
      <c r="P576" s="348"/>
      <c r="R576" s="347"/>
      <c r="S576" s="345"/>
      <c r="T576" s="345"/>
      <c r="U576" s="348"/>
      <c r="W576" s="347"/>
      <c r="X576" s="345"/>
      <c r="Y576" s="345"/>
      <c r="Z576" s="348"/>
      <c r="AB576" s="347"/>
      <c r="AC576" s="345"/>
      <c r="AD576" s="345"/>
      <c r="AE576" s="348"/>
      <c r="AF576" s="713"/>
      <c r="AG576" s="347"/>
      <c r="AH576" s="345"/>
      <c r="AI576" s="345"/>
      <c r="AJ576" s="348"/>
    </row>
    <row r="577" spans="2:36" ht="20.100000000000001" customHeight="1" x14ac:dyDescent="0.25">
      <c r="B577" s="1568">
        <f t="shared" ref="B577" si="199">B574+1</f>
        <v>1417</v>
      </c>
      <c r="C577" s="1577" t="e">
        <f>#REF!</f>
        <v>#REF!</v>
      </c>
      <c r="D577" s="1575" t="e">
        <f>#REF!</f>
        <v>#REF!</v>
      </c>
      <c r="E577" s="1573" t="e">
        <f>#REF!</f>
        <v>#REF!</v>
      </c>
      <c r="F577" s="1519" t="e">
        <f>#REF!</f>
        <v>#REF!</v>
      </c>
      <c r="G577" s="1673" t="e">
        <f t="shared" si="194"/>
        <v>#REF!</v>
      </c>
      <c r="H577" s="589"/>
      <c r="I577" s="588"/>
      <c r="J577" s="586" t="e">
        <f t="shared" si="184"/>
        <v>#REF!</v>
      </c>
      <c r="K577" s="687" t="e">
        <f t="shared" si="185"/>
        <v>#REF!</v>
      </c>
      <c r="L577" s="113"/>
      <c r="M577" s="347"/>
      <c r="N577" s="345"/>
      <c r="O577" s="345"/>
      <c r="P577" s="348"/>
      <c r="R577" s="347"/>
      <c r="S577" s="345"/>
      <c r="T577" s="345"/>
      <c r="U577" s="348"/>
      <c r="W577" s="347"/>
      <c r="X577" s="345"/>
      <c r="Y577" s="345"/>
      <c r="Z577" s="348"/>
      <c r="AB577" s="347"/>
      <c r="AC577" s="345"/>
      <c r="AD577" s="345"/>
      <c r="AE577" s="348"/>
      <c r="AF577" s="713"/>
      <c r="AG577" s="347"/>
      <c r="AH577" s="345"/>
      <c r="AI577" s="345"/>
      <c r="AJ577" s="348"/>
    </row>
    <row r="578" spans="2:36" ht="20.100000000000001" hidden="1" customHeight="1" x14ac:dyDescent="0.25">
      <c r="B578" s="1568"/>
      <c r="C578" s="1577"/>
      <c r="D578" s="1575"/>
      <c r="E578" s="1573"/>
      <c r="F578" s="1519"/>
      <c r="G578" s="1666"/>
      <c r="H578" s="589"/>
      <c r="I578" s="588"/>
      <c r="J578" s="586">
        <f t="shared" si="184"/>
        <v>0</v>
      </c>
      <c r="K578" s="687">
        <f t="shared" si="185"/>
        <v>0</v>
      </c>
      <c r="L578" s="113"/>
      <c r="M578" s="347"/>
      <c r="N578" s="345"/>
      <c r="O578" s="345"/>
      <c r="P578" s="348"/>
      <c r="R578" s="347"/>
      <c r="S578" s="345"/>
      <c r="T578" s="345"/>
      <c r="U578" s="348"/>
      <c r="W578" s="347"/>
      <c r="X578" s="345"/>
      <c r="Y578" s="345"/>
      <c r="Z578" s="348"/>
      <c r="AB578" s="347"/>
      <c r="AC578" s="345"/>
      <c r="AD578" s="345"/>
      <c r="AE578" s="348"/>
      <c r="AF578" s="713"/>
      <c r="AG578" s="347"/>
      <c r="AH578" s="345"/>
      <c r="AI578" s="345"/>
      <c r="AJ578" s="348"/>
    </row>
    <row r="579" spans="2:36" ht="20.100000000000001" hidden="1" customHeight="1" x14ac:dyDescent="0.25">
      <c r="B579" s="1568"/>
      <c r="C579" s="1577"/>
      <c r="D579" s="1575"/>
      <c r="E579" s="1573"/>
      <c r="F579" s="1519"/>
      <c r="G579" s="1674"/>
      <c r="H579" s="589"/>
      <c r="I579" s="588"/>
      <c r="J579" s="586">
        <f t="shared" si="184"/>
        <v>0</v>
      </c>
      <c r="K579" s="687">
        <f t="shared" si="185"/>
        <v>0</v>
      </c>
      <c r="L579" s="113"/>
      <c r="M579" s="347"/>
      <c r="N579" s="345"/>
      <c r="O579" s="345"/>
      <c r="P579" s="348"/>
      <c r="R579" s="347"/>
      <c r="S579" s="345"/>
      <c r="T579" s="345"/>
      <c r="U579" s="348"/>
      <c r="W579" s="347"/>
      <c r="X579" s="345"/>
      <c r="Y579" s="345"/>
      <c r="Z579" s="348"/>
      <c r="AB579" s="347"/>
      <c r="AC579" s="345"/>
      <c r="AD579" s="345"/>
      <c r="AE579" s="348"/>
      <c r="AF579" s="713"/>
      <c r="AG579" s="347"/>
      <c r="AH579" s="345"/>
      <c r="AI579" s="345"/>
      <c r="AJ579" s="348"/>
    </row>
    <row r="580" spans="2:36" ht="20.100000000000001" customHeight="1" x14ac:dyDescent="0.25">
      <c r="B580" s="1568">
        <f t="shared" ref="B580" si="200">B577+1</f>
        <v>1418</v>
      </c>
      <c r="C580" s="1577" t="e">
        <f>#REF!</f>
        <v>#REF!</v>
      </c>
      <c r="D580" s="1575" t="e">
        <f>#REF!</f>
        <v>#REF!</v>
      </c>
      <c r="E580" s="1573" t="e">
        <f>#REF!</f>
        <v>#REF!</v>
      </c>
      <c r="F580" s="1519" t="e">
        <f>#REF!</f>
        <v>#REF!</v>
      </c>
      <c r="G580" s="1673" t="e">
        <f t="shared" si="194"/>
        <v>#REF!</v>
      </c>
      <c r="H580" s="589"/>
      <c r="I580" s="588"/>
      <c r="J580" s="586" t="e">
        <f t="shared" si="184"/>
        <v>#REF!</v>
      </c>
      <c r="K580" s="687" t="e">
        <f t="shared" si="185"/>
        <v>#REF!</v>
      </c>
      <c r="L580" s="113"/>
      <c r="M580" s="347"/>
      <c r="N580" s="345"/>
      <c r="O580" s="345"/>
      <c r="P580" s="348"/>
      <c r="R580" s="347"/>
      <c r="S580" s="345"/>
      <c r="T580" s="345"/>
      <c r="U580" s="348"/>
      <c r="W580" s="347"/>
      <c r="X580" s="345"/>
      <c r="Y580" s="345"/>
      <c r="Z580" s="348"/>
      <c r="AB580" s="347"/>
      <c r="AC580" s="345"/>
      <c r="AD580" s="345"/>
      <c r="AE580" s="348"/>
      <c r="AF580" s="713"/>
      <c r="AG580" s="347"/>
      <c r="AH580" s="345"/>
      <c r="AI580" s="345"/>
      <c r="AJ580" s="348"/>
    </row>
    <row r="581" spans="2:36" ht="20.100000000000001" hidden="1" customHeight="1" x14ac:dyDescent="0.25">
      <c r="B581" s="1568"/>
      <c r="C581" s="1577"/>
      <c r="D581" s="1575"/>
      <c r="E581" s="1573"/>
      <c r="F581" s="1519"/>
      <c r="G581" s="1666"/>
      <c r="H581" s="589"/>
      <c r="I581" s="588"/>
      <c r="J581" s="586">
        <f t="shared" si="184"/>
        <v>0</v>
      </c>
      <c r="K581" s="687">
        <f t="shared" si="185"/>
        <v>0</v>
      </c>
      <c r="L581" s="113"/>
      <c r="M581" s="347"/>
      <c r="N581" s="345"/>
      <c r="O581" s="345"/>
      <c r="P581" s="348"/>
      <c r="R581" s="347"/>
      <c r="S581" s="345"/>
      <c r="T581" s="345"/>
      <c r="U581" s="348"/>
      <c r="W581" s="347"/>
      <c r="X581" s="345"/>
      <c r="Y581" s="345"/>
      <c r="Z581" s="348"/>
      <c r="AB581" s="347"/>
      <c r="AC581" s="345"/>
      <c r="AD581" s="345"/>
      <c r="AE581" s="348"/>
      <c r="AF581" s="713"/>
      <c r="AG581" s="347"/>
      <c r="AH581" s="345"/>
      <c r="AI581" s="345"/>
      <c r="AJ581" s="348"/>
    </row>
    <row r="582" spans="2:36" ht="20.100000000000001" hidden="1" customHeight="1" x14ac:dyDescent="0.25">
      <c r="B582" s="1568"/>
      <c r="C582" s="1577"/>
      <c r="D582" s="1575"/>
      <c r="E582" s="1573"/>
      <c r="F582" s="1519"/>
      <c r="G582" s="1674"/>
      <c r="H582" s="589"/>
      <c r="I582" s="588"/>
      <c r="J582" s="586">
        <f t="shared" si="184"/>
        <v>0</v>
      </c>
      <c r="K582" s="687">
        <f t="shared" si="185"/>
        <v>0</v>
      </c>
      <c r="L582" s="113"/>
      <c r="M582" s="347"/>
      <c r="N582" s="345"/>
      <c r="O582" s="345"/>
      <c r="P582" s="348"/>
      <c r="R582" s="347"/>
      <c r="S582" s="345"/>
      <c r="T582" s="345"/>
      <c r="U582" s="348"/>
      <c r="W582" s="347"/>
      <c r="X582" s="345"/>
      <c r="Y582" s="345"/>
      <c r="Z582" s="348"/>
      <c r="AB582" s="347"/>
      <c r="AC582" s="345"/>
      <c r="AD582" s="345"/>
      <c r="AE582" s="348"/>
      <c r="AF582" s="713"/>
      <c r="AG582" s="347"/>
      <c r="AH582" s="345"/>
      <c r="AI582" s="345"/>
      <c r="AJ582" s="348"/>
    </row>
    <row r="583" spans="2:36" ht="20.100000000000001" customHeight="1" x14ac:dyDescent="0.25">
      <c r="B583" s="1568">
        <f t="shared" ref="B583" si="201">B580+1</f>
        <v>1419</v>
      </c>
      <c r="C583" s="1577" t="e">
        <f>#REF!</f>
        <v>#REF!</v>
      </c>
      <c r="D583" s="1575" t="e">
        <f>#REF!</f>
        <v>#REF!</v>
      </c>
      <c r="E583" s="1573" t="e">
        <f>#REF!</f>
        <v>#REF!</v>
      </c>
      <c r="F583" s="1519" t="e">
        <f>#REF!</f>
        <v>#REF!</v>
      </c>
      <c r="G583" s="1673" t="e">
        <f t="shared" si="194"/>
        <v>#REF!</v>
      </c>
      <c r="H583" s="589"/>
      <c r="I583" s="588"/>
      <c r="J583" s="586" t="e">
        <f t="shared" si="184"/>
        <v>#REF!</v>
      </c>
      <c r="K583" s="687" t="e">
        <f t="shared" si="185"/>
        <v>#REF!</v>
      </c>
      <c r="L583" s="113"/>
      <c r="M583" s="347"/>
      <c r="N583" s="345"/>
      <c r="O583" s="345"/>
      <c r="P583" s="348"/>
      <c r="R583" s="347"/>
      <c r="S583" s="345"/>
      <c r="T583" s="345"/>
      <c r="U583" s="348"/>
      <c r="W583" s="347"/>
      <c r="X583" s="345"/>
      <c r="Y583" s="345"/>
      <c r="Z583" s="348"/>
      <c r="AB583" s="347"/>
      <c r="AC583" s="345"/>
      <c r="AD583" s="345"/>
      <c r="AE583" s="348"/>
      <c r="AF583" s="713"/>
      <c r="AG583" s="347"/>
      <c r="AH583" s="345"/>
      <c r="AI583" s="345"/>
      <c r="AJ583" s="348"/>
    </row>
    <row r="584" spans="2:36" ht="20.100000000000001" hidden="1" customHeight="1" x14ac:dyDescent="0.25">
      <c r="B584" s="1568"/>
      <c r="C584" s="1577"/>
      <c r="D584" s="1575"/>
      <c r="E584" s="1573"/>
      <c r="F584" s="1519"/>
      <c r="G584" s="1666"/>
      <c r="H584" s="589"/>
      <c r="I584" s="588"/>
      <c r="J584" s="586">
        <f t="shared" si="184"/>
        <v>0</v>
      </c>
      <c r="K584" s="687">
        <f t="shared" si="185"/>
        <v>0</v>
      </c>
      <c r="L584" s="113"/>
      <c r="M584" s="347"/>
      <c r="N584" s="345"/>
      <c r="O584" s="345"/>
      <c r="P584" s="348"/>
      <c r="R584" s="347"/>
      <c r="S584" s="345"/>
      <c r="T584" s="345"/>
      <c r="U584" s="348"/>
      <c r="W584" s="347"/>
      <c r="X584" s="345"/>
      <c r="Y584" s="345"/>
      <c r="Z584" s="348"/>
      <c r="AB584" s="347"/>
      <c r="AC584" s="345"/>
      <c r="AD584" s="345"/>
      <c r="AE584" s="348"/>
      <c r="AF584" s="713"/>
      <c r="AG584" s="347"/>
      <c r="AH584" s="345"/>
      <c r="AI584" s="345"/>
      <c r="AJ584" s="348"/>
    </row>
    <row r="585" spans="2:36" ht="20.100000000000001" hidden="1" customHeight="1" x14ac:dyDescent="0.25">
      <c r="B585" s="1568"/>
      <c r="C585" s="1577"/>
      <c r="D585" s="1575"/>
      <c r="E585" s="1573"/>
      <c r="F585" s="1519"/>
      <c r="G585" s="1674"/>
      <c r="H585" s="589"/>
      <c r="I585" s="588"/>
      <c r="J585" s="586">
        <f t="shared" si="184"/>
        <v>0</v>
      </c>
      <c r="K585" s="687">
        <f t="shared" si="185"/>
        <v>0</v>
      </c>
      <c r="L585" s="113"/>
      <c r="M585" s="347"/>
      <c r="N585" s="345"/>
      <c r="O585" s="345"/>
      <c r="P585" s="348"/>
      <c r="R585" s="347"/>
      <c r="S585" s="345"/>
      <c r="T585" s="345"/>
      <c r="U585" s="348"/>
      <c r="W585" s="347"/>
      <c r="X585" s="345"/>
      <c r="Y585" s="345"/>
      <c r="Z585" s="348"/>
      <c r="AB585" s="347"/>
      <c r="AC585" s="345"/>
      <c r="AD585" s="345"/>
      <c r="AE585" s="348"/>
      <c r="AF585" s="713"/>
      <c r="AG585" s="347"/>
      <c r="AH585" s="345"/>
      <c r="AI585" s="345"/>
      <c r="AJ585" s="348"/>
    </row>
    <row r="586" spans="2:36" ht="20.100000000000001" customHeight="1" x14ac:dyDescent="0.25">
      <c r="B586" s="1568">
        <f t="shared" ref="B586" si="202">B583+1</f>
        <v>1420</v>
      </c>
      <c r="C586" s="1577" t="e">
        <f>#REF!</f>
        <v>#REF!</v>
      </c>
      <c r="D586" s="1575" t="e">
        <f>#REF!</f>
        <v>#REF!</v>
      </c>
      <c r="E586" s="1573" t="e">
        <f>#REF!</f>
        <v>#REF!</v>
      </c>
      <c r="F586" s="1519" t="e">
        <f>#REF!</f>
        <v>#REF!</v>
      </c>
      <c r="G586" s="1673" t="e">
        <f t="shared" si="194"/>
        <v>#REF!</v>
      </c>
      <c r="H586" s="589"/>
      <c r="I586" s="588"/>
      <c r="J586" s="586" t="e">
        <f t="shared" si="184"/>
        <v>#REF!</v>
      </c>
      <c r="K586" s="687" t="e">
        <f t="shared" si="185"/>
        <v>#REF!</v>
      </c>
      <c r="L586" s="113"/>
      <c r="M586" s="347"/>
      <c r="N586" s="345"/>
      <c r="O586" s="345"/>
      <c r="P586" s="348"/>
      <c r="R586" s="347"/>
      <c r="S586" s="345"/>
      <c r="T586" s="345"/>
      <c r="U586" s="348"/>
      <c r="W586" s="347"/>
      <c r="X586" s="345"/>
      <c r="Y586" s="345"/>
      <c r="Z586" s="348"/>
      <c r="AB586" s="347"/>
      <c r="AC586" s="345"/>
      <c r="AD586" s="345"/>
      <c r="AE586" s="348"/>
      <c r="AF586" s="713"/>
      <c r="AG586" s="347"/>
      <c r="AH586" s="345"/>
      <c r="AI586" s="345"/>
      <c r="AJ586" s="348"/>
    </row>
    <row r="587" spans="2:36" ht="20.100000000000001" hidden="1" customHeight="1" x14ac:dyDescent="0.25">
      <c r="B587" s="1568"/>
      <c r="C587" s="1577"/>
      <c r="D587" s="1575"/>
      <c r="E587" s="1573"/>
      <c r="F587" s="1519"/>
      <c r="G587" s="1666"/>
      <c r="H587" s="589"/>
      <c r="I587" s="588"/>
      <c r="J587" s="586">
        <f t="shared" si="184"/>
        <v>0</v>
      </c>
      <c r="K587" s="687">
        <f t="shared" si="185"/>
        <v>0</v>
      </c>
      <c r="L587" s="113"/>
      <c r="M587" s="347"/>
      <c r="N587" s="345"/>
      <c r="O587" s="345"/>
      <c r="P587" s="348"/>
      <c r="R587" s="347"/>
      <c r="S587" s="345"/>
      <c r="T587" s="345"/>
      <c r="U587" s="348"/>
      <c r="W587" s="347"/>
      <c r="X587" s="345"/>
      <c r="Y587" s="345"/>
      <c r="Z587" s="348"/>
      <c r="AB587" s="347"/>
      <c r="AC587" s="345"/>
      <c r="AD587" s="345"/>
      <c r="AE587" s="348"/>
      <c r="AF587" s="713"/>
      <c r="AG587" s="347"/>
      <c r="AH587" s="345"/>
      <c r="AI587" s="345"/>
      <c r="AJ587" s="348"/>
    </row>
    <row r="588" spans="2:36" ht="20.100000000000001" hidden="1" customHeight="1" x14ac:dyDescent="0.25">
      <c r="B588" s="1568"/>
      <c r="C588" s="1577"/>
      <c r="D588" s="1575"/>
      <c r="E588" s="1573"/>
      <c r="F588" s="1519"/>
      <c r="G588" s="1674"/>
      <c r="H588" s="589"/>
      <c r="I588" s="588"/>
      <c r="J588" s="586">
        <f t="shared" si="184"/>
        <v>0</v>
      </c>
      <c r="K588" s="687">
        <f t="shared" si="185"/>
        <v>0</v>
      </c>
      <c r="L588" s="113"/>
      <c r="M588" s="347"/>
      <c r="N588" s="345"/>
      <c r="O588" s="345"/>
      <c r="P588" s="348"/>
      <c r="R588" s="347"/>
      <c r="S588" s="345"/>
      <c r="T588" s="345"/>
      <c r="U588" s="348"/>
      <c r="W588" s="347"/>
      <c r="X588" s="345"/>
      <c r="Y588" s="345"/>
      <c r="Z588" s="348"/>
      <c r="AB588" s="347"/>
      <c r="AC588" s="345"/>
      <c r="AD588" s="345"/>
      <c r="AE588" s="348"/>
      <c r="AF588" s="713"/>
      <c r="AG588" s="347"/>
      <c r="AH588" s="345"/>
      <c r="AI588" s="345"/>
      <c r="AJ588" s="348"/>
    </row>
    <row r="589" spans="2:36" ht="20.100000000000001" customHeight="1" x14ac:dyDescent="0.25">
      <c r="B589" s="1568">
        <f>B586+1</f>
        <v>1421</v>
      </c>
      <c r="C589" s="1667" t="s">
        <v>236</v>
      </c>
      <c r="D589" s="1575" t="e">
        <f>#REF!</f>
        <v>#REF!</v>
      </c>
      <c r="E589" s="1573" t="e">
        <f>#REF!</f>
        <v>#REF!</v>
      </c>
      <c r="F589" s="1519" t="e">
        <f>#REF!</f>
        <v>#REF!</v>
      </c>
      <c r="G589" s="1673" t="e">
        <f t="shared" si="194"/>
        <v>#REF!</v>
      </c>
      <c r="H589" s="589"/>
      <c r="I589" s="588"/>
      <c r="J589" s="586" t="e">
        <f t="shared" si="184"/>
        <v>#REF!</v>
      </c>
      <c r="K589" s="687" t="e">
        <f t="shared" si="185"/>
        <v>#REF!</v>
      </c>
      <c r="L589" s="113"/>
      <c r="M589" s="347"/>
      <c r="N589" s="345"/>
      <c r="O589" s="345"/>
      <c r="P589" s="348"/>
      <c r="R589" s="347"/>
      <c r="S589" s="345"/>
      <c r="T589" s="345"/>
      <c r="U589" s="348"/>
      <c r="W589" s="347"/>
      <c r="X589" s="345"/>
      <c r="Y589" s="345"/>
      <c r="Z589" s="348"/>
      <c r="AB589" s="347"/>
      <c r="AC589" s="345"/>
      <c r="AD589" s="345"/>
      <c r="AE589" s="348"/>
      <c r="AF589" s="713"/>
      <c r="AG589" s="347"/>
      <c r="AH589" s="345"/>
      <c r="AI589" s="345"/>
      <c r="AJ589" s="348"/>
    </row>
    <row r="590" spans="2:36" ht="20.100000000000001" hidden="1" customHeight="1" x14ac:dyDescent="0.25">
      <c r="B590" s="1568"/>
      <c r="C590" s="1577"/>
      <c r="D590" s="1575"/>
      <c r="E590" s="1573"/>
      <c r="F590" s="1519"/>
      <c r="G590" s="1666"/>
      <c r="H590" s="589"/>
      <c r="I590" s="588"/>
      <c r="J590" s="586">
        <f t="shared" si="184"/>
        <v>0</v>
      </c>
      <c r="K590" s="687">
        <f t="shared" si="185"/>
        <v>0</v>
      </c>
      <c r="L590" s="113"/>
      <c r="M590" s="347"/>
      <c r="N590" s="345"/>
      <c r="O590" s="345"/>
      <c r="P590" s="348"/>
      <c r="R590" s="347"/>
      <c r="S590" s="345"/>
      <c r="T590" s="345"/>
      <c r="U590" s="348"/>
      <c r="W590" s="347"/>
      <c r="X590" s="345"/>
      <c r="Y590" s="345"/>
      <c r="Z590" s="348"/>
      <c r="AB590" s="347"/>
      <c r="AC590" s="345"/>
      <c r="AD590" s="345"/>
      <c r="AE590" s="348"/>
      <c r="AF590" s="713"/>
      <c r="AG590" s="347"/>
      <c r="AH590" s="345"/>
      <c r="AI590" s="345"/>
      <c r="AJ590" s="348"/>
    </row>
    <row r="591" spans="2:36" ht="20.100000000000001" hidden="1" customHeight="1" x14ac:dyDescent="0.25">
      <c r="B591" s="1568"/>
      <c r="C591" s="1577"/>
      <c r="D591" s="1575"/>
      <c r="E591" s="1573"/>
      <c r="F591" s="1519"/>
      <c r="G591" s="1674"/>
      <c r="H591" s="589"/>
      <c r="I591" s="588"/>
      <c r="J591" s="586">
        <f t="shared" si="184"/>
        <v>0</v>
      </c>
      <c r="K591" s="687">
        <f t="shared" si="185"/>
        <v>0</v>
      </c>
      <c r="L591" s="113"/>
      <c r="M591" s="347"/>
      <c r="N591" s="345"/>
      <c r="O591" s="345"/>
      <c r="P591" s="348"/>
      <c r="R591" s="347"/>
      <c r="S591" s="345"/>
      <c r="T591" s="345"/>
      <c r="U591" s="348"/>
      <c r="W591" s="347"/>
      <c r="X591" s="345"/>
      <c r="Y591" s="345"/>
      <c r="Z591" s="348"/>
      <c r="AB591" s="347"/>
      <c r="AC591" s="345"/>
      <c r="AD591" s="345"/>
      <c r="AE591" s="348"/>
      <c r="AF591" s="713"/>
      <c r="AG591" s="347"/>
      <c r="AH591" s="345"/>
      <c r="AI591" s="345"/>
      <c r="AJ591" s="348"/>
    </row>
    <row r="592" spans="2:36" ht="20.100000000000001" customHeight="1" x14ac:dyDescent="0.25">
      <c r="B592" s="1568">
        <f t="shared" ref="B592" si="203">B589+1</f>
        <v>1422</v>
      </c>
      <c r="C592" s="1577" t="e">
        <f>#REF!</f>
        <v>#REF!</v>
      </c>
      <c r="D592" s="1575" t="e">
        <f>#REF!</f>
        <v>#REF!</v>
      </c>
      <c r="E592" s="1573" t="e">
        <f>#REF!</f>
        <v>#REF!</v>
      </c>
      <c r="F592" s="1519" t="e">
        <f>#REF!</f>
        <v>#REF!</v>
      </c>
      <c r="G592" s="1673" t="e">
        <f t="shared" si="194"/>
        <v>#REF!</v>
      </c>
      <c r="H592" s="589"/>
      <c r="I592" s="588"/>
      <c r="J592" s="586" t="e">
        <f t="shared" si="184"/>
        <v>#REF!</v>
      </c>
      <c r="K592" s="687" t="e">
        <f t="shared" si="185"/>
        <v>#REF!</v>
      </c>
      <c r="L592" s="113"/>
      <c r="M592" s="347"/>
      <c r="N592" s="345"/>
      <c r="O592" s="345"/>
      <c r="P592" s="348"/>
      <c r="R592" s="347"/>
      <c r="S592" s="345"/>
      <c r="T592" s="345"/>
      <c r="U592" s="348"/>
      <c r="W592" s="347"/>
      <c r="X592" s="345"/>
      <c r="Y592" s="345"/>
      <c r="Z592" s="348"/>
      <c r="AB592" s="347"/>
      <c r="AC592" s="345"/>
      <c r="AD592" s="345"/>
      <c r="AE592" s="348"/>
      <c r="AF592" s="713"/>
      <c r="AG592" s="347"/>
      <c r="AH592" s="345"/>
      <c r="AI592" s="345"/>
      <c r="AJ592" s="348"/>
    </row>
    <row r="593" spans="2:36" ht="20.100000000000001" hidden="1" customHeight="1" x14ac:dyDescent="0.25">
      <c r="B593" s="1568"/>
      <c r="C593" s="1577"/>
      <c r="D593" s="1575"/>
      <c r="E593" s="1573"/>
      <c r="F593" s="1519"/>
      <c r="G593" s="1666"/>
      <c r="H593" s="589"/>
      <c r="I593" s="588"/>
      <c r="J593" s="586">
        <f t="shared" si="184"/>
        <v>0</v>
      </c>
      <c r="K593" s="687">
        <f t="shared" si="185"/>
        <v>0</v>
      </c>
      <c r="L593" s="113"/>
      <c r="M593" s="347"/>
      <c r="N593" s="345"/>
      <c r="O593" s="345"/>
      <c r="P593" s="348"/>
      <c r="R593" s="347"/>
      <c r="S593" s="345"/>
      <c r="T593" s="345"/>
      <c r="U593" s="348"/>
      <c r="W593" s="347"/>
      <c r="X593" s="345"/>
      <c r="Y593" s="345"/>
      <c r="Z593" s="348"/>
      <c r="AB593" s="347"/>
      <c r="AC593" s="345"/>
      <c r="AD593" s="345"/>
      <c r="AE593" s="348"/>
      <c r="AF593" s="713"/>
      <c r="AG593" s="347"/>
      <c r="AH593" s="345"/>
      <c r="AI593" s="345"/>
      <c r="AJ593" s="348"/>
    </row>
    <row r="594" spans="2:36" ht="20.100000000000001" hidden="1" customHeight="1" x14ac:dyDescent="0.25">
      <c r="B594" s="1568"/>
      <c r="C594" s="1577"/>
      <c r="D594" s="1575"/>
      <c r="E594" s="1573"/>
      <c r="F594" s="1519"/>
      <c r="G594" s="1674"/>
      <c r="H594" s="589"/>
      <c r="I594" s="588"/>
      <c r="J594" s="586">
        <f t="shared" si="184"/>
        <v>0</v>
      </c>
      <c r="K594" s="687">
        <f t="shared" si="185"/>
        <v>0</v>
      </c>
      <c r="L594" s="113"/>
      <c r="M594" s="347"/>
      <c r="N594" s="345"/>
      <c r="O594" s="345"/>
      <c r="P594" s="348"/>
      <c r="R594" s="347"/>
      <c r="S594" s="345"/>
      <c r="T594" s="345"/>
      <c r="U594" s="348"/>
      <c r="W594" s="347"/>
      <c r="X594" s="345"/>
      <c r="Y594" s="345"/>
      <c r="Z594" s="348"/>
      <c r="AB594" s="347"/>
      <c r="AC594" s="345"/>
      <c r="AD594" s="345"/>
      <c r="AE594" s="348"/>
      <c r="AF594" s="713"/>
      <c r="AG594" s="347"/>
      <c r="AH594" s="345"/>
      <c r="AI594" s="345"/>
      <c r="AJ594" s="348"/>
    </row>
    <row r="595" spans="2:36" ht="20.100000000000001" customHeight="1" x14ac:dyDescent="0.25">
      <c r="B595" s="1568">
        <f t="shared" ref="B595" si="204">B592+1</f>
        <v>1423</v>
      </c>
      <c r="C595" s="1577" t="e">
        <f>#REF!</f>
        <v>#REF!</v>
      </c>
      <c r="D595" s="1575" t="e">
        <f>#REF!</f>
        <v>#REF!</v>
      </c>
      <c r="E595" s="1573" t="e">
        <f>#REF!</f>
        <v>#REF!</v>
      </c>
      <c r="F595" s="1519" t="e">
        <f>#REF!</f>
        <v>#REF!</v>
      </c>
      <c r="G595" s="1673" t="e">
        <f t="shared" si="194"/>
        <v>#REF!</v>
      </c>
      <c r="H595" s="649">
        <v>1</v>
      </c>
      <c r="I595" s="588"/>
      <c r="J595" s="586" t="e">
        <f t="shared" si="184"/>
        <v>#REF!</v>
      </c>
      <c r="K595" s="687" t="e">
        <f t="shared" si="185"/>
        <v>#REF!</v>
      </c>
      <c r="L595" s="113"/>
      <c r="M595" s="347"/>
      <c r="N595" s="345"/>
      <c r="O595" s="345"/>
      <c r="P595" s="348"/>
      <c r="R595" s="347"/>
      <c r="S595" s="345"/>
      <c r="T595" s="345"/>
      <c r="U595" s="348"/>
      <c r="W595" s="347"/>
      <c r="X595" s="345"/>
      <c r="Y595" s="345"/>
      <c r="Z595" s="348"/>
      <c r="AB595" s="347"/>
      <c r="AC595" s="345"/>
      <c r="AD595" s="345"/>
      <c r="AE595" s="348"/>
      <c r="AF595" s="713"/>
      <c r="AG595" s="347"/>
      <c r="AH595" s="345"/>
      <c r="AI595" s="345"/>
      <c r="AJ595" s="348"/>
    </row>
    <row r="596" spans="2:36" ht="20.100000000000001" hidden="1" customHeight="1" x14ac:dyDescent="0.25">
      <c r="B596" s="1568"/>
      <c r="C596" s="1577"/>
      <c r="D596" s="1575"/>
      <c r="E596" s="1573"/>
      <c r="F596" s="1519"/>
      <c r="G596" s="1666"/>
      <c r="H596" s="589"/>
      <c r="I596" s="588"/>
      <c r="J596" s="586"/>
      <c r="K596" s="687"/>
      <c r="L596" s="113"/>
      <c r="M596" s="347"/>
      <c r="N596" s="345"/>
      <c r="O596" s="345"/>
      <c r="P596" s="348"/>
      <c r="R596" s="347"/>
      <c r="S596" s="345"/>
      <c r="T596" s="345"/>
      <c r="U596" s="348"/>
      <c r="W596" s="347"/>
      <c r="X596" s="345"/>
      <c r="Y596" s="345"/>
      <c r="Z596" s="348"/>
      <c r="AB596" s="347"/>
      <c r="AC596" s="345"/>
      <c r="AD596" s="345"/>
      <c r="AE596" s="348"/>
      <c r="AF596" s="713"/>
      <c r="AG596" s="347"/>
      <c r="AH596" s="345"/>
      <c r="AI596" s="345"/>
      <c r="AJ596" s="348"/>
    </row>
    <row r="597" spans="2:36" ht="20.100000000000001" hidden="1" customHeight="1" x14ac:dyDescent="0.25">
      <c r="B597" s="1568"/>
      <c r="C597" s="1577"/>
      <c r="D597" s="1575"/>
      <c r="E597" s="1573"/>
      <c r="F597" s="1519"/>
      <c r="G597" s="1674"/>
      <c r="H597" s="589"/>
      <c r="I597" s="588"/>
      <c r="J597" s="586"/>
      <c r="K597" s="687"/>
      <c r="L597" s="113"/>
      <c r="M597" s="347"/>
      <c r="N597" s="345"/>
      <c r="O597" s="345"/>
      <c r="P597" s="348"/>
      <c r="R597" s="347"/>
      <c r="S597" s="345"/>
      <c r="T597" s="345"/>
      <c r="U597" s="348"/>
      <c r="W597" s="347"/>
      <c r="X597" s="345"/>
      <c r="Y597" s="345"/>
      <c r="Z597" s="348"/>
      <c r="AB597" s="347"/>
      <c r="AC597" s="345"/>
      <c r="AD597" s="345"/>
      <c r="AE597" s="348"/>
      <c r="AF597" s="713"/>
      <c r="AG597" s="347"/>
      <c r="AH597" s="345"/>
      <c r="AI597" s="345"/>
      <c r="AJ597" s="348"/>
    </row>
    <row r="598" spans="2:36" ht="20.100000000000001" customHeight="1" x14ac:dyDescent="0.25">
      <c r="B598" s="1568">
        <f t="shared" ref="B598" si="205">B595+1</f>
        <v>1424</v>
      </c>
      <c r="C598" s="1577" t="e">
        <f>#REF!</f>
        <v>#REF!</v>
      </c>
      <c r="D598" s="1575" t="e">
        <f>#REF!</f>
        <v>#REF!</v>
      </c>
      <c r="E598" s="1573" t="e">
        <f>#REF!</f>
        <v>#REF!</v>
      </c>
      <c r="F598" s="1519" t="e">
        <f>#REF!</f>
        <v>#REF!</v>
      </c>
      <c r="G598" s="1673" t="e">
        <f t="shared" si="194"/>
        <v>#REF!</v>
      </c>
      <c r="H598" s="1670"/>
      <c r="I598" s="1548"/>
      <c r="J598" s="1551" t="e">
        <f t="shared" ref="J598" si="206">E598-H598+I598</f>
        <v>#REF!</v>
      </c>
      <c r="K598" s="1554" t="e">
        <f t="shared" ref="K598" si="207">ROUND(F598*J598,2)</f>
        <v>#REF!</v>
      </c>
      <c r="L598" s="113"/>
      <c r="M598" s="347"/>
      <c r="N598" s="345"/>
      <c r="O598" s="345"/>
      <c r="P598" s="348"/>
      <c r="R598" s="347"/>
      <c r="S598" s="345"/>
      <c r="T598" s="345"/>
      <c r="U598" s="348"/>
      <c r="W598" s="347"/>
      <c r="X598" s="345"/>
      <c r="Y598" s="345"/>
      <c r="Z598" s="348"/>
      <c r="AB598" s="347"/>
      <c r="AC598" s="345"/>
      <c r="AD598" s="345"/>
      <c r="AE598" s="348"/>
      <c r="AF598" s="713"/>
      <c r="AG598" s="347"/>
      <c r="AH598" s="345"/>
      <c r="AI598" s="345"/>
      <c r="AJ598" s="348"/>
    </row>
    <row r="599" spans="2:36" ht="20.100000000000001" customHeight="1" x14ac:dyDescent="0.25">
      <c r="B599" s="1568"/>
      <c r="C599" s="1577"/>
      <c r="D599" s="1575"/>
      <c r="E599" s="1573"/>
      <c r="F599" s="1519"/>
      <c r="G599" s="1666"/>
      <c r="H599" s="1579"/>
      <c r="I599" s="1549"/>
      <c r="J599" s="1552"/>
      <c r="K599" s="1555"/>
      <c r="L599" s="113"/>
      <c r="M599" s="378"/>
      <c r="N599" s="379"/>
      <c r="O599" s="379"/>
      <c r="P599" s="380"/>
      <c r="R599" s="347"/>
      <c r="S599" s="345"/>
      <c r="T599" s="345"/>
      <c r="U599" s="348"/>
      <c r="W599" s="347"/>
      <c r="X599" s="345"/>
      <c r="Y599" s="345"/>
      <c r="Z599" s="348"/>
      <c r="AB599" s="347"/>
      <c r="AC599" s="345"/>
      <c r="AD599" s="345"/>
      <c r="AE599" s="348"/>
      <c r="AF599" s="713"/>
      <c r="AG599" s="347"/>
      <c r="AH599" s="345"/>
      <c r="AI599" s="345"/>
      <c r="AJ599" s="348"/>
    </row>
    <row r="600" spans="2:36" ht="20.100000000000001" customHeight="1" x14ac:dyDescent="0.25">
      <c r="B600" s="1568"/>
      <c r="C600" s="1577"/>
      <c r="D600" s="1575"/>
      <c r="E600" s="1573"/>
      <c r="F600" s="1519"/>
      <c r="G600" s="1674"/>
      <c r="H600" s="1580"/>
      <c r="I600" s="1582"/>
      <c r="J600" s="1566"/>
      <c r="K600" s="1585"/>
      <c r="L600" s="113"/>
      <c r="M600" s="405"/>
      <c r="N600" s="407"/>
      <c r="O600" s="407"/>
      <c r="P600" s="408"/>
      <c r="R600" s="405"/>
      <c r="S600" s="407"/>
      <c r="T600" s="407"/>
      <c r="U600" s="408"/>
      <c r="W600" s="405"/>
      <c r="X600" s="407"/>
      <c r="Y600" s="407"/>
      <c r="Z600" s="408"/>
      <c r="AB600" s="405"/>
      <c r="AC600" s="407"/>
      <c r="AD600" s="407"/>
      <c r="AE600" s="408"/>
      <c r="AF600" s="713"/>
      <c r="AG600" s="405"/>
      <c r="AH600" s="407"/>
      <c r="AI600" s="407"/>
      <c r="AJ600" s="408"/>
    </row>
    <row r="601" spans="2:36" ht="20.100000000000001" customHeight="1" thickBot="1" x14ac:dyDescent="0.3">
      <c r="B601" s="598">
        <v>1427</v>
      </c>
      <c r="C601" s="592" t="s">
        <v>305</v>
      </c>
      <c r="D601" s="593" t="s">
        <v>44</v>
      </c>
      <c r="E601" s="594">
        <v>1</v>
      </c>
      <c r="F601" s="595" t="e">
        <f>#REF!</f>
        <v>#REF!</v>
      </c>
      <c r="G601" s="596"/>
      <c r="H601" s="590"/>
      <c r="I601" s="591"/>
      <c r="J601" s="587">
        <f t="shared" ref="J601" si="208">E601-H601+I601</f>
        <v>1</v>
      </c>
      <c r="K601" s="690" t="e">
        <f t="shared" ref="K601" si="209">ROUND(F601*J601,2)</f>
        <v>#REF!</v>
      </c>
      <c r="L601" s="597"/>
      <c r="M601" s="355"/>
      <c r="N601" s="356"/>
      <c r="O601" s="356"/>
      <c r="P601" s="351"/>
      <c r="R601" s="355"/>
      <c r="S601" s="356"/>
      <c r="T601" s="356"/>
      <c r="U601" s="351"/>
      <c r="W601" s="355"/>
      <c r="X601" s="356"/>
      <c r="Y601" s="356"/>
      <c r="Z601" s="351"/>
      <c r="AB601" s="355"/>
      <c r="AC601" s="356"/>
      <c r="AD601" s="356"/>
      <c r="AE601" s="351"/>
      <c r="AF601" s="713"/>
      <c r="AG601" s="355"/>
      <c r="AH601" s="356"/>
      <c r="AI601" s="356"/>
      <c r="AJ601" s="351"/>
    </row>
    <row r="602" spans="2:36" ht="24.95" customHeight="1" thickBot="1" x14ac:dyDescent="0.3">
      <c r="B602" s="697" t="e">
        <f>#REF!</f>
        <v>#REF!</v>
      </c>
      <c r="C602" s="570" t="e">
        <f>#REF!</f>
        <v>#REF!</v>
      </c>
      <c r="D602" s="571"/>
      <c r="E602" s="571"/>
      <c r="F602" s="572"/>
      <c r="G602" s="573"/>
      <c r="H602" s="1726"/>
      <c r="I602" s="1727"/>
      <c r="J602" s="1727"/>
      <c r="K602" s="1728"/>
      <c r="L602" s="113"/>
      <c r="M602" s="698"/>
      <c r="N602" s="699"/>
      <c r="O602" s="699"/>
      <c r="P602" s="700"/>
      <c r="R602" s="698"/>
      <c r="S602" s="699"/>
      <c r="T602" s="699"/>
      <c r="U602" s="700"/>
      <c r="W602" s="698"/>
      <c r="X602" s="699"/>
      <c r="Y602" s="699"/>
      <c r="Z602" s="700"/>
      <c r="AB602" s="641"/>
      <c r="AC602" s="701"/>
      <c r="AD602" s="701"/>
      <c r="AE602" s="642"/>
      <c r="AF602" s="713"/>
      <c r="AG602" s="641"/>
      <c r="AH602" s="701"/>
      <c r="AI602" s="701"/>
      <c r="AJ602" s="642"/>
    </row>
    <row r="603" spans="2:36" ht="20.100000000000001" customHeight="1" x14ac:dyDescent="0.25">
      <c r="B603" s="1567">
        <v>1425.1</v>
      </c>
      <c r="C603" s="1576" t="e">
        <f>#REF!</f>
        <v>#REF!</v>
      </c>
      <c r="D603" s="1574" t="e">
        <f>#REF!</f>
        <v>#REF!</v>
      </c>
      <c r="E603" s="1572" t="e">
        <f>#REF!</f>
        <v>#REF!</v>
      </c>
      <c r="F603" s="1571" t="e">
        <f>#REF!</f>
        <v>#REF!</v>
      </c>
      <c r="G603" s="1672" t="e">
        <f t="shared" si="194"/>
        <v>#REF!</v>
      </c>
      <c r="H603" s="1578"/>
      <c r="I603" s="1581"/>
      <c r="J603" s="1583" t="e">
        <f t="shared" ref="J603:J654" si="210">E603-H603+I603</f>
        <v>#REF!</v>
      </c>
      <c r="K603" s="1584" t="e">
        <f t="shared" ref="K603:K654" si="211">ROUND(F603*J603,2)</f>
        <v>#REF!</v>
      </c>
      <c r="L603" s="113"/>
      <c r="M603" s="1625">
        <v>62.326000000000001</v>
      </c>
      <c r="N603" s="1626"/>
      <c r="O603" s="1626"/>
      <c r="P603" s="1627"/>
      <c r="R603" s="1560">
        <v>218.14099999999999</v>
      </c>
      <c r="S603" s="1561"/>
      <c r="T603" s="1561"/>
      <c r="U603" s="1562"/>
      <c r="W603" s="1560">
        <v>24.04</v>
      </c>
      <c r="X603" s="1561"/>
      <c r="Y603" s="1561"/>
      <c r="Z603" s="1562"/>
      <c r="AB603" s="352"/>
      <c r="AC603" s="353"/>
      <c r="AD603" s="353"/>
      <c r="AE603" s="354"/>
      <c r="AF603" s="713"/>
      <c r="AG603" s="352"/>
      <c r="AH603" s="353"/>
      <c r="AI603" s="353"/>
      <c r="AJ603" s="354"/>
    </row>
    <row r="604" spans="2:36" ht="20.100000000000001" customHeight="1" x14ac:dyDescent="0.25">
      <c r="B604" s="1568"/>
      <c r="C604" s="1577"/>
      <c r="D604" s="1575"/>
      <c r="E604" s="1573"/>
      <c r="F604" s="1519"/>
      <c r="G604" s="1604"/>
      <c r="H604" s="1579"/>
      <c r="I604" s="1549"/>
      <c r="J604" s="1552"/>
      <c r="K604" s="1555"/>
      <c r="L604" s="113"/>
      <c r="M604" s="347"/>
      <c r="O604" s="345"/>
      <c r="P604" s="349"/>
      <c r="R604" s="350"/>
      <c r="S604" s="345"/>
      <c r="T604" s="345"/>
      <c r="U604" s="348"/>
      <c r="W604" s="350"/>
      <c r="X604" s="345"/>
      <c r="Y604" s="345"/>
      <c r="Z604" s="348"/>
      <c r="AB604" s="347"/>
      <c r="AC604" s="345"/>
      <c r="AD604" s="345"/>
      <c r="AE604" s="348"/>
      <c r="AF604" s="713"/>
      <c r="AG604" s="347"/>
      <c r="AH604" s="345"/>
      <c r="AI604" s="345"/>
      <c r="AJ604" s="348"/>
    </row>
    <row r="605" spans="2:36" ht="20.100000000000001" customHeight="1" x14ac:dyDescent="0.25">
      <c r="B605" s="1568"/>
      <c r="C605" s="1577"/>
      <c r="D605" s="1575"/>
      <c r="E605" s="1573"/>
      <c r="F605" s="1519"/>
      <c r="G605" s="1605"/>
      <c r="H605" s="1580"/>
      <c r="I605" s="1582"/>
      <c r="J605" s="1566"/>
      <c r="K605" s="1585"/>
      <c r="L605" s="113"/>
      <c r="M605" s="1619" t="e">
        <f>M603*F603</f>
        <v>#REF!</v>
      </c>
      <c r="N605" s="1620"/>
      <c r="O605" s="1620"/>
      <c r="P605" s="1621"/>
      <c r="R605" s="1557" t="e">
        <f>ROUND(R603*F603,2)</f>
        <v>#REF!</v>
      </c>
      <c r="S605" s="1558"/>
      <c r="T605" s="1558"/>
      <c r="U605" s="1559"/>
      <c r="W605" s="1557" t="e">
        <f>ROUND(W603*F603,2)</f>
        <v>#REF!</v>
      </c>
      <c r="X605" s="1558"/>
      <c r="Y605" s="1558"/>
      <c r="Z605" s="1559"/>
      <c r="AB605" s="347"/>
      <c r="AC605" s="345"/>
      <c r="AD605" s="345"/>
      <c r="AE605" s="348"/>
      <c r="AF605" s="713"/>
      <c r="AG605" s="347"/>
      <c r="AH605" s="345"/>
      <c r="AI605" s="345"/>
      <c r="AJ605" s="348"/>
    </row>
    <row r="606" spans="2:36" ht="20.100000000000001" customHeight="1" x14ac:dyDescent="0.25">
      <c r="B606" s="1568">
        <f>B603+0.1</f>
        <v>1425.1999999999998</v>
      </c>
      <c r="C606" s="1577" t="e">
        <f>#REF!</f>
        <v>#REF!</v>
      </c>
      <c r="D606" s="1575" t="e">
        <f>#REF!</f>
        <v>#REF!</v>
      </c>
      <c r="E606" s="1573" t="e">
        <f>#REF!</f>
        <v>#REF!</v>
      </c>
      <c r="F606" s="1519" t="e">
        <f>#REF!</f>
        <v>#REF!</v>
      </c>
      <c r="G606" s="1603" t="e">
        <f t="shared" si="194"/>
        <v>#REF!</v>
      </c>
      <c r="H606" s="1670"/>
      <c r="I606" s="1548"/>
      <c r="J606" s="1551" t="e">
        <f t="shared" si="210"/>
        <v>#REF!</v>
      </c>
      <c r="K606" s="1554" t="e">
        <f t="shared" si="211"/>
        <v>#REF!</v>
      </c>
      <c r="L606" s="113"/>
      <c r="M606" s="1527"/>
      <c r="N606" s="1528"/>
      <c r="O606" s="1528"/>
      <c r="P606" s="1529"/>
      <c r="R606" s="1616">
        <v>118.48</v>
      </c>
      <c r="S606" s="1617"/>
      <c r="T606" s="1617"/>
      <c r="U606" s="1618"/>
      <c r="W606" s="1560">
        <v>118.48099999999999</v>
      </c>
      <c r="X606" s="1561"/>
      <c r="Y606" s="1561"/>
      <c r="Z606" s="1562"/>
      <c r="AB606" s="347"/>
      <c r="AC606" s="345"/>
      <c r="AD606" s="345"/>
      <c r="AE606" s="348"/>
      <c r="AF606" s="713"/>
      <c r="AG606" s="347"/>
      <c r="AH606" s="345"/>
      <c r="AI606" s="345"/>
      <c r="AJ606" s="348"/>
    </row>
    <row r="607" spans="2:36" ht="20.100000000000001" customHeight="1" x14ac:dyDescent="0.25">
      <c r="B607" s="1568"/>
      <c r="C607" s="1577"/>
      <c r="D607" s="1575"/>
      <c r="E607" s="1573"/>
      <c r="F607" s="1519"/>
      <c r="G607" s="1604"/>
      <c r="H607" s="1579"/>
      <c r="I607" s="1549"/>
      <c r="J607" s="1552"/>
      <c r="K607" s="1555"/>
      <c r="L607" s="113"/>
      <c r="M607" s="347"/>
      <c r="N607" s="345"/>
      <c r="O607" s="345"/>
      <c r="P607" s="348"/>
      <c r="R607" s="347"/>
      <c r="S607" s="345"/>
      <c r="T607" s="345"/>
      <c r="U607" s="349"/>
      <c r="W607" s="350"/>
      <c r="X607" s="345"/>
      <c r="Y607" s="345"/>
      <c r="Z607" s="348"/>
      <c r="AB607" s="347"/>
      <c r="AC607" s="345"/>
      <c r="AD607" s="345"/>
      <c r="AE607" s="348"/>
      <c r="AF607" s="713"/>
      <c r="AG607" s="347"/>
      <c r="AH607" s="345"/>
      <c r="AI607" s="345"/>
      <c r="AJ607" s="348"/>
    </row>
    <row r="608" spans="2:36" ht="20.100000000000001" customHeight="1" x14ac:dyDescent="0.25">
      <c r="B608" s="1568"/>
      <c r="C608" s="1577"/>
      <c r="D608" s="1575"/>
      <c r="E608" s="1573"/>
      <c r="F608" s="1519"/>
      <c r="G608" s="1605"/>
      <c r="H608" s="1580"/>
      <c r="I608" s="1582"/>
      <c r="J608" s="1566"/>
      <c r="K608" s="1585"/>
      <c r="L608" s="113"/>
      <c r="M608" s="1619"/>
      <c r="N608" s="1620"/>
      <c r="O608" s="1620"/>
      <c r="P608" s="1621"/>
      <c r="R608" s="1557" t="e">
        <f>ROUND(R606*F606,2)</f>
        <v>#REF!</v>
      </c>
      <c r="S608" s="1558"/>
      <c r="T608" s="1558"/>
      <c r="U608" s="1559"/>
      <c r="W608" s="1557" t="e">
        <f>ROUND(W606*F606,2)</f>
        <v>#REF!</v>
      </c>
      <c r="X608" s="1558"/>
      <c r="Y608" s="1558"/>
      <c r="Z608" s="1559"/>
      <c r="AB608" s="347"/>
      <c r="AC608" s="345"/>
      <c r="AD608" s="345"/>
      <c r="AE608" s="348"/>
      <c r="AF608" s="713"/>
      <c r="AG608" s="347"/>
      <c r="AH608" s="345"/>
      <c r="AI608" s="345"/>
      <c r="AJ608" s="348"/>
    </row>
    <row r="609" spans="2:36" ht="20.100000000000001" customHeight="1" x14ac:dyDescent="0.25">
      <c r="B609" s="1568">
        <f t="shared" ref="B609" si="212">B606+0.1</f>
        <v>1425.2999999999997</v>
      </c>
      <c r="C609" s="1667" t="s">
        <v>241</v>
      </c>
      <c r="D609" s="1575" t="e">
        <f>#REF!</f>
        <v>#REF!</v>
      </c>
      <c r="E609" s="1573" t="e">
        <f>#REF!</f>
        <v>#REF!</v>
      </c>
      <c r="F609" s="1519" t="e">
        <f>#REF!</f>
        <v>#REF!</v>
      </c>
      <c r="G609" s="1603" t="e">
        <f t="shared" si="194"/>
        <v>#REF!</v>
      </c>
      <c r="H609" s="1670"/>
      <c r="I609" s="1548"/>
      <c r="J609" s="1551" t="e">
        <f t="shared" si="210"/>
        <v>#REF!</v>
      </c>
      <c r="K609" s="1554" t="e">
        <f t="shared" si="211"/>
        <v>#REF!</v>
      </c>
      <c r="L609" s="113"/>
      <c r="M609" s="347"/>
      <c r="N609" s="345"/>
      <c r="O609" s="345"/>
      <c r="P609" s="348"/>
      <c r="R609" s="1616">
        <v>73.863</v>
      </c>
      <c r="S609" s="1617"/>
      <c r="T609" s="1617"/>
      <c r="U609" s="1618"/>
      <c r="W609" s="1560">
        <v>8.2070000000000007</v>
      </c>
      <c r="X609" s="1561"/>
      <c r="Y609" s="1561"/>
      <c r="Z609" s="1562"/>
      <c r="AB609" s="347"/>
      <c r="AC609" s="345"/>
      <c r="AD609" s="345"/>
      <c r="AE609" s="348"/>
      <c r="AF609" s="713"/>
      <c r="AG609" s="347"/>
      <c r="AH609" s="345"/>
      <c r="AI609" s="345"/>
      <c r="AJ609" s="348"/>
    </row>
    <row r="610" spans="2:36" ht="20.100000000000001" customHeight="1" x14ac:dyDescent="0.25">
      <c r="B610" s="1568"/>
      <c r="C610" s="1577"/>
      <c r="D610" s="1575"/>
      <c r="E610" s="1573"/>
      <c r="F610" s="1519"/>
      <c r="G610" s="1604"/>
      <c r="H610" s="1579"/>
      <c r="I610" s="1549"/>
      <c r="J610" s="1552"/>
      <c r="K610" s="1555"/>
      <c r="L610" s="113"/>
      <c r="M610" s="347"/>
      <c r="N610" s="345"/>
      <c r="O610" s="345"/>
      <c r="P610" s="348"/>
      <c r="R610" s="347"/>
      <c r="S610" s="345"/>
      <c r="T610" s="346"/>
      <c r="U610" s="348"/>
      <c r="W610" s="546"/>
      <c r="X610" s="346"/>
      <c r="Y610" s="345"/>
      <c r="Z610" s="348"/>
      <c r="AB610" s="347"/>
      <c r="AC610" s="345"/>
      <c r="AD610" s="345"/>
      <c r="AE610" s="348"/>
      <c r="AF610" s="713"/>
      <c r="AG610" s="347"/>
      <c r="AH610" s="345"/>
      <c r="AI610" s="345"/>
      <c r="AJ610" s="348"/>
    </row>
    <row r="611" spans="2:36" ht="20.100000000000001" customHeight="1" x14ac:dyDescent="0.25">
      <c r="B611" s="1568"/>
      <c r="C611" s="1577"/>
      <c r="D611" s="1575"/>
      <c r="E611" s="1573"/>
      <c r="F611" s="1519"/>
      <c r="G611" s="1605"/>
      <c r="H611" s="1580"/>
      <c r="I611" s="1582"/>
      <c r="J611" s="1566"/>
      <c r="K611" s="1585"/>
      <c r="L611" s="113"/>
      <c r="M611" s="347"/>
      <c r="N611" s="345"/>
      <c r="O611" s="345"/>
      <c r="P611" s="348"/>
      <c r="R611" s="1557" t="e">
        <f>ROUND(R609*F609,2)</f>
        <v>#REF!</v>
      </c>
      <c r="S611" s="1558"/>
      <c r="T611" s="1558"/>
      <c r="U611" s="1559"/>
      <c r="W611" s="1557" t="e">
        <f>ROUND(W609*F609,2)</f>
        <v>#REF!</v>
      </c>
      <c r="X611" s="1558"/>
      <c r="Y611" s="1558"/>
      <c r="Z611" s="1559"/>
      <c r="AB611" s="347"/>
      <c r="AC611" s="345"/>
      <c r="AD611" s="345"/>
      <c r="AE611" s="348"/>
      <c r="AF611" s="713"/>
      <c r="AG611" s="347"/>
      <c r="AH611" s="345"/>
      <c r="AI611" s="345"/>
      <c r="AJ611" s="348"/>
    </row>
    <row r="612" spans="2:36" ht="20.100000000000001" customHeight="1" x14ac:dyDescent="0.25">
      <c r="B612" s="1568">
        <f t="shared" ref="B612" si="213">B609+0.1</f>
        <v>1425.3999999999996</v>
      </c>
      <c r="C612" s="1577" t="e">
        <f>#REF!</f>
        <v>#REF!</v>
      </c>
      <c r="D612" s="1575" t="e">
        <f>#REF!</f>
        <v>#REF!</v>
      </c>
      <c r="E612" s="1573" t="e">
        <f>#REF!</f>
        <v>#REF!</v>
      </c>
      <c r="F612" s="1519" t="e">
        <f>#REF!</f>
        <v>#REF!</v>
      </c>
      <c r="G612" s="1603" t="e">
        <f t="shared" si="194"/>
        <v>#REF!</v>
      </c>
      <c r="H612" s="1670"/>
      <c r="I612" s="1548"/>
      <c r="J612" s="1551" t="e">
        <f t="shared" si="210"/>
        <v>#REF!</v>
      </c>
      <c r="K612" s="1554" t="e">
        <f t="shared" si="211"/>
        <v>#REF!</v>
      </c>
      <c r="L612" s="113"/>
      <c r="M612" s="347"/>
      <c r="N612" s="345"/>
      <c r="O612" s="345"/>
      <c r="P612" s="348"/>
      <c r="R612" s="1616">
        <v>117.486</v>
      </c>
      <c r="S612" s="1617"/>
      <c r="T612" s="1617"/>
      <c r="U612" s="1618"/>
      <c r="W612" s="1560">
        <v>13.054</v>
      </c>
      <c r="X612" s="1561"/>
      <c r="Y612" s="1561"/>
      <c r="Z612" s="1562"/>
      <c r="AB612" s="347"/>
      <c r="AC612" s="345"/>
      <c r="AD612" s="345"/>
      <c r="AE612" s="348"/>
      <c r="AF612" s="713"/>
      <c r="AG612" s="347"/>
      <c r="AH612" s="345"/>
      <c r="AI612" s="345"/>
      <c r="AJ612" s="348"/>
    </row>
    <row r="613" spans="2:36" ht="20.100000000000001" customHeight="1" x14ac:dyDescent="0.25">
      <c r="B613" s="1568"/>
      <c r="C613" s="1577"/>
      <c r="D613" s="1575"/>
      <c r="E613" s="1573"/>
      <c r="F613" s="1519"/>
      <c r="G613" s="1604"/>
      <c r="H613" s="1579"/>
      <c r="I613" s="1549"/>
      <c r="J613" s="1552"/>
      <c r="K613" s="1555"/>
      <c r="L613" s="113"/>
      <c r="M613" s="347"/>
      <c r="N613" s="345"/>
      <c r="O613" s="345"/>
      <c r="P613" s="348"/>
      <c r="R613" s="347"/>
      <c r="S613" s="345"/>
      <c r="T613" s="345"/>
      <c r="U613" s="349"/>
      <c r="W613" s="546"/>
      <c r="X613" s="601"/>
      <c r="Y613" s="346"/>
      <c r="Z613" s="348"/>
      <c r="AB613" s="347"/>
      <c r="AC613" s="345"/>
      <c r="AD613" s="345"/>
      <c r="AE613" s="348"/>
      <c r="AF613" s="713"/>
      <c r="AG613" s="347"/>
      <c r="AH613" s="345"/>
      <c r="AI613" s="345"/>
      <c r="AJ613" s="348"/>
    </row>
    <row r="614" spans="2:36" ht="20.100000000000001" customHeight="1" x14ac:dyDescent="0.25">
      <c r="B614" s="1568"/>
      <c r="C614" s="1577"/>
      <c r="D614" s="1575"/>
      <c r="E614" s="1573"/>
      <c r="F614" s="1519"/>
      <c r="G614" s="1605"/>
      <c r="H614" s="1580"/>
      <c r="I614" s="1582"/>
      <c r="J614" s="1566"/>
      <c r="K614" s="1585"/>
      <c r="L614" s="113"/>
      <c r="M614" s="347"/>
      <c r="N614" s="345"/>
      <c r="O614" s="345"/>
      <c r="P614" s="348"/>
      <c r="R614" s="1557" t="e">
        <f>ROUND(R612*F612,2)</f>
        <v>#REF!</v>
      </c>
      <c r="S614" s="1558"/>
      <c r="T614" s="1558"/>
      <c r="U614" s="1559"/>
      <c r="W614" s="1557" t="e">
        <f>ROUND(W612*F612,2)</f>
        <v>#REF!</v>
      </c>
      <c r="X614" s="1558"/>
      <c r="Y614" s="1558"/>
      <c r="Z614" s="1559"/>
      <c r="AB614" s="347"/>
      <c r="AC614" s="345"/>
      <c r="AD614" s="345"/>
      <c r="AE614" s="348"/>
      <c r="AF614" s="713"/>
      <c r="AG614" s="347"/>
      <c r="AH614" s="345"/>
      <c r="AI614" s="345"/>
      <c r="AJ614" s="348"/>
    </row>
    <row r="615" spans="2:36" ht="20.100000000000001" customHeight="1" x14ac:dyDescent="0.25">
      <c r="B615" s="1568">
        <f t="shared" ref="B615" si="214">B612+0.1</f>
        <v>1425.4999999999995</v>
      </c>
      <c r="C615" s="1667" t="s">
        <v>269</v>
      </c>
      <c r="D615" s="1575" t="e">
        <f>#REF!</f>
        <v>#REF!</v>
      </c>
      <c r="E615" s="1573" t="e">
        <f>#REF!</f>
        <v>#REF!</v>
      </c>
      <c r="F615" s="1519" t="e">
        <f>#REF!</f>
        <v>#REF!</v>
      </c>
      <c r="G615" s="1603" t="e">
        <f t="shared" si="194"/>
        <v>#REF!</v>
      </c>
      <c r="H615" s="1670"/>
      <c r="I615" s="1548"/>
      <c r="J615" s="1551" t="e">
        <f t="shared" si="210"/>
        <v>#REF!</v>
      </c>
      <c r="K615" s="1554" t="e">
        <f t="shared" si="211"/>
        <v>#REF!</v>
      </c>
      <c r="L615" s="113"/>
      <c r="M615" s="347"/>
      <c r="N615" s="345"/>
      <c r="O615" s="345"/>
      <c r="P615" s="348"/>
      <c r="R615" s="1616">
        <v>91.71</v>
      </c>
      <c r="S615" s="1617"/>
      <c r="T615" s="1617"/>
      <c r="U615" s="1618"/>
      <c r="W615" s="1560"/>
      <c r="X615" s="1561"/>
      <c r="Y615" s="1561"/>
      <c r="Z615" s="1562"/>
      <c r="AB615" s="347"/>
      <c r="AC615" s="345"/>
      <c r="AD615" s="345"/>
      <c r="AE615" s="348"/>
      <c r="AF615" s="713"/>
      <c r="AG615" s="347"/>
      <c r="AH615" s="345"/>
      <c r="AI615" s="345"/>
      <c r="AJ615" s="348"/>
    </row>
    <row r="616" spans="2:36" ht="20.100000000000001" customHeight="1" x14ac:dyDescent="0.25">
      <c r="B616" s="1568"/>
      <c r="C616" s="1577"/>
      <c r="D616" s="1575"/>
      <c r="E616" s="1573"/>
      <c r="F616" s="1519"/>
      <c r="G616" s="1604"/>
      <c r="H616" s="1579"/>
      <c r="I616" s="1549"/>
      <c r="J616" s="1552"/>
      <c r="K616" s="1555"/>
      <c r="L616" s="113"/>
      <c r="M616" s="347"/>
      <c r="N616" s="345"/>
      <c r="O616" s="345"/>
      <c r="P616" s="348"/>
      <c r="R616" s="347"/>
      <c r="S616" s="345"/>
      <c r="T616" s="345"/>
      <c r="U616" s="349"/>
      <c r="W616" s="546"/>
      <c r="X616" s="601"/>
      <c r="Y616" s="601"/>
      <c r="Z616" s="348"/>
      <c r="AB616" s="347"/>
      <c r="AC616" s="345"/>
      <c r="AD616" s="345"/>
      <c r="AE616" s="348"/>
      <c r="AF616" s="713"/>
      <c r="AG616" s="347"/>
      <c r="AH616" s="345"/>
      <c r="AI616" s="345"/>
      <c r="AJ616" s="348"/>
    </row>
    <row r="617" spans="2:36" ht="20.100000000000001" customHeight="1" x14ac:dyDescent="0.25">
      <c r="B617" s="1568"/>
      <c r="C617" s="1577"/>
      <c r="D617" s="1575"/>
      <c r="E617" s="1573"/>
      <c r="F617" s="1519"/>
      <c r="G617" s="1605"/>
      <c r="H617" s="1580"/>
      <c r="I617" s="1582"/>
      <c r="J617" s="1566"/>
      <c r="K617" s="1585"/>
      <c r="L617" s="113"/>
      <c r="M617" s="347"/>
      <c r="N617" s="345"/>
      <c r="O617" s="345"/>
      <c r="P617" s="348"/>
      <c r="R617" s="1557" t="e">
        <f>ROUND(R615*F615,2)</f>
        <v>#REF!</v>
      </c>
      <c r="S617" s="1558"/>
      <c r="T617" s="1558"/>
      <c r="U617" s="1559"/>
      <c r="W617" s="1557"/>
      <c r="X617" s="1558"/>
      <c r="Y617" s="1558"/>
      <c r="Z617" s="1559"/>
      <c r="AB617" s="347"/>
      <c r="AC617" s="345"/>
      <c r="AD617" s="345"/>
      <c r="AE617" s="348"/>
      <c r="AF617" s="713"/>
      <c r="AG617" s="347"/>
      <c r="AH617" s="345"/>
      <c r="AI617" s="345"/>
      <c r="AJ617" s="348"/>
    </row>
    <row r="618" spans="2:36" ht="20.100000000000001" customHeight="1" x14ac:dyDescent="0.25">
      <c r="B618" s="1568">
        <f t="shared" ref="B618" si="215">B615+0.1</f>
        <v>1425.5999999999995</v>
      </c>
      <c r="C618" s="1667" t="s">
        <v>244</v>
      </c>
      <c r="D618" s="1575" t="e">
        <f>#REF!</f>
        <v>#REF!</v>
      </c>
      <c r="E618" s="1573" t="e">
        <f>#REF!</f>
        <v>#REF!</v>
      </c>
      <c r="F618" s="1519" t="e">
        <f>#REF!</f>
        <v>#REF!</v>
      </c>
      <c r="G618" s="1603" t="e">
        <f t="shared" si="194"/>
        <v>#REF!</v>
      </c>
      <c r="H618" s="1670"/>
      <c r="I618" s="1548"/>
      <c r="J618" s="1551" t="e">
        <f t="shared" si="210"/>
        <v>#REF!</v>
      </c>
      <c r="K618" s="1554" t="e">
        <f t="shared" si="211"/>
        <v>#REF!</v>
      </c>
      <c r="L618" s="113"/>
      <c r="M618" s="347"/>
      <c r="N618" s="345"/>
      <c r="O618" s="345"/>
      <c r="P618" s="348"/>
      <c r="R618" s="1616">
        <v>77.099999999999994</v>
      </c>
      <c r="S618" s="1617"/>
      <c r="T618" s="1617"/>
      <c r="U618" s="1618"/>
      <c r="W618" s="1560">
        <v>109.46</v>
      </c>
      <c r="X618" s="1561"/>
      <c r="Y618" s="1561"/>
      <c r="Z618" s="1562"/>
      <c r="AB618" s="1500">
        <v>77.11</v>
      </c>
      <c r="AC618" s="1501"/>
      <c r="AD618" s="1501"/>
      <c r="AE618" s="1502"/>
      <c r="AF618" s="712"/>
      <c r="AG618" s="1500"/>
      <c r="AH618" s="1501"/>
      <c r="AI618" s="1501"/>
      <c r="AJ618" s="1502"/>
    </row>
    <row r="619" spans="2:36" ht="20.100000000000001" customHeight="1" x14ac:dyDescent="0.25">
      <c r="B619" s="1568"/>
      <c r="C619" s="1577"/>
      <c r="D619" s="1575"/>
      <c r="E619" s="1573"/>
      <c r="F619" s="1519"/>
      <c r="G619" s="1604"/>
      <c r="H619" s="1579"/>
      <c r="I619" s="1549"/>
      <c r="J619" s="1552"/>
      <c r="K619" s="1555"/>
      <c r="L619" s="113"/>
      <c r="M619" s="347"/>
      <c r="N619" s="345"/>
      <c r="O619" s="345"/>
      <c r="P619" s="348"/>
      <c r="R619" s="347"/>
      <c r="S619" s="345"/>
      <c r="T619" s="345"/>
      <c r="U619" s="349"/>
      <c r="W619" s="350"/>
      <c r="X619" s="346"/>
      <c r="Y619" s="346"/>
      <c r="Z619" s="349"/>
      <c r="AB619" s="659"/>
      <c r="AC619" s="601"/>
      <c r="AD619" s="601"/>
      <c r="AE619" s="606"/>
      <c r="AF619" s="713"/>
      <c r="AG619" s="605"/>
      <c r="AH619" s="601"/>
      <c r="AI619" s="601"/>
      <c r="AJ619" s="606"/>
    </row>
    <row r="620" spans="2:36" ht="20.100000000000001" customHeight="1" x14ac:dyDescent="0.25">
      <c r="B620" s="1568"/>
      <c r="C620" s="1577"/>
      <c r="D620" s="1575"/>
      <c r="E620" s="1573"/>
      <c r="F620" s="1519"/>
      <c r="G620" s="1605"/>
      <c r="H620" s="1580"/>
      <c r="I620" s="1582"/>
      <c r="J620" s="1566"/>
      <c r="K620" s="1585"/>
      <c r="L620" s="113"/>
      <c r="M620" s="347"/>
      <c r="N620" s="345"/>
      <c r="O620" s="345"/>
      <c r="P620" s="348"/>
      <c r="R620" s="1557" t="e">
        <f>ROUND(R618*F618,2)</f>
        <v>#REF!</v>
      </c>
      <c r="S620" s="1558"/>
      <c r="T620" s="1558"/>
      <c r="U620" s="1559"/>
      <c r="W620" s="1557" t="e">
        <f>ROUND(W618*F618,2)</f>
        <v>#REF!</v>
      </c>
      <c r="X620" s="1558"/>
      <c r="Y620" s="1558"/>
      <c r="Z620" s="1559"/>
      <c r="AB620" s="1518" t="e">
        <f>ROUND(F618*AB618,2)</f>
        <v>#REF!</v>
      </c>
      <c r="AC620" s="1519"/>
      <c r="AD620" s="1519"/>
      <c r="AE620" s="1520"/>
      <c r="AF620" s="714"/>
      <c r="AG620" s="1497"/>
      <c r="AH620" s="1498"/>
      <c r="AI620" s="1498"/>
      <c r="AJ620" s="1499"/>
    </row>
    <row r="621" spans="2:36" ht="20.100000000000001" customHeight="1" x14ac:dyDescent="0.25">
      <c r="B621" s="1568">
        <f t="shared" ref="B621" si="216">B618+0.1</f>
        <v>1425.6999999999994</v>
      </c>
      <c r="C621" s="1667" t="s">
        <v>245</v>
      </c>
      <c r="D621" s="1575" t="e">
        <f>#REF!</f>
        <v>#REF!</v>
      </c>
      <c r="E621" s="1573" t="e">
        <f>#REF!</f>
        <v>#REF!</v>
      </c>
      <c r="F621" s="1519" t="e">
        <f>#REF!</f>
        <v>#REF!</v>
      </c>
      <c r="G621" s="1603" t="e">
        <f t="shared" si="194"/>
        <v>#REF!</v>
      </c>
      <c r="H621" s="1670"/>
      <c r="I621" s="1548"/>
      <c r="J621" s="1551" t="e">
        <f t="shared" si="210"/>
        <v>#REF!</v>
      </c>
      <c r="K621" s="1729" t="e">
        <f t="shared" si="211"/>
        <v>#REF!</v>
      </c>
      <c r="L621" s="113"/>
      <c r="M621" s="347"/>
      <c r="N621" s="345"/>
      <c r="O621" s="345"/>
      <c r="P621" s="348"/>
      <c r="R621" s="1616">
        <v>117.36</v>
      </c>
      <c r="S621" s="1617"/>
      <c r="T621" s="1617"/>
      <c r="U621" s="1618"/>
      <c r="W621" s="1560">
        <v>143.44</v>
      </c>
      <c r="X621" s="1561"/>
      <c r="Y621" s="1561"/>
      <c r="Z621" s="1562"/>
      <c r="AB621" s="347"/>
      <c r="AC621" s="345"/>
      <c r="AD621" s="345"/>
      <c r="AE621" s="348"/>
      <c r="AF621" s="713"/>
      <c r="AG621" s="546"/>
      <c r="AH621" s="601"/>
      <c r="AI621" s="601"/>
      <c r="AJ621" s="606"/>
    </row>
    <row r="622" spans="2:36" ht="20.100000000000001" customHeight="1" x14ac:dyDescent="0.25">
      <c r="B622" s="1568"/>
      <c r="C622" s="1577"/>
      <c r="D622" s="1575"/>
      <c r="E622" s="1573"/>
      <c r="F622" s="1519"/>
      <c r="G622" s="1604"/>
      <c r="H622" s="1579"/>
      <c r="I622" s="1549"/>
      <c r="J622" s="1552"/>
      <c r="K622" s="1730"/>
      <c r="L622" s="113"/>
      <c r="M622" s="347"/>
      <c r="N622" s="345"/>
      <c r="O622" s="345"/>
      <c r="P622" s="348"/>
      <c r="R622" s="347"/>
      <c r="S622" s="345"/>
      <c r="T622" s="345"/>
      <c r="U622" s="349"/>
      <c r="W622" s="350"/>
      <c r="X622" s="346"/>
      <c r="Y622" s="346"/>
      <c r="Z622" s="349"/>
      <c r="AB622" s="347"/>
      <c r="AC622" s="345"/>
      <c r="AD622" s="345"/>
      <c r="AE622" s="348"/>
      <c r="AF622" s="713"/>
      <c r="AG622" s="546"/>
      <c r="AH622" s="601"/>
      <c r="AI622" s="601"/>
      <c r="AJ622" s="606"/>
    </row>
    <row r="623" spans="2:36" ht="20.100000000000001" customHeight="1" x14ac:dyDescent="0.25">
      <c r="B623" s="1568"/>
      <c r="C623" s="1577"/>
      <c r="D623" s="1575"/>
      <c r="E623" s="1573"/>
      <c r="F623" s="1519"/>
      <c r="G623" s="1605"/>
      <c r="H623" s="1580"/>
      <c r="I623" s="1582"/>
      <c r="J623" s="1566"/>
      <c r="K623" s="1731"/>
      <c r="L623" s="113"/>
      <c r="M623" s="347"/>
      <c r="N623" s="345"/>
      <c r="O623" s="345"/>
      <c r="P623" s="348"/>
      <c r="R623" s="1557" t="e">
        <f>ROUND(R621*F621,2)</f>
        <v>#REF!</v>
      </c>
      <c r="S623" s="1558"/>
      <c r="T623" s="1558"/>
      <c r="U623" s="1559"/>
      <c r="W623" s="1557" t="e">
        <f>ROUND(W621*F621,2)</f>
        <v>#REF!</v>
      </c>
      <c r="X623" s="1558"/>
      <c r="Y623" s="1558"/>
      <c r="Z623" s="1559"/>
      <c r="AB623" s="347"/>
      <c r="AC623" s="345"/>
      <c r="AD623" s="345"/>
      <c r="AE623" s="348"/>
      <c r="AF623" s="713"/>
      <c r="AG623" s="546"/>
      <c r="AH623" s="601"/>
      <c r="AI623" s="601"/>
      <c r="AJ623" s="606"/>
    </row>
    <row r="624" spans="2:36" ht="20.100000000000001" customHeight="1" x14ac:dyDescent="0.25">
      <c r="B624" s="1568">
        <f t="shared" ref="B624" si="217">B621+0.1</f>
        <v>1425.7999999999993</v>
      </c>
      <c r="C624" s="1577" t="e">
        <f>#REF!</f>
        <v>#REF!</v>
      </c>
      <c r="D624" s="1575" t="e">
        <f>#REF!</f>
        <v>#REF!</v>
      </c>
      <c r="E624" s="1573" t="e">
        <f>#REF!</f>
        <v>#REF!</v>
      </c>
      <c r="F624" s="1519" t="e">
        <f>#REF!</f>
        <v>#REF!</v>
      </c>
      <c r="G624" s="1603" t="e">
        <f t="shared" ref="G624:G666" si="218">ROUND(E624*F624,2)</f>
        <v>#REF!</v>
      </c>
      <c r="H624" s="1670"/>
      <c r="I624" s="1548"/>
      <c r="J624" s="1551" t="e">
        <f t="shared" si="210"/>
        <v>#REF!</v>
      </c>
      <c r="K624" s="1554" t="e">
        <f t="shared" si="211"/>
        <v>#REF!</v>
      </c>
      <c r="L624" s="113"/>
      <c r="M624" s="347"/>
      <c r="N624" s="345"/>
      <c r="O624" s="345"/>
      <c r="P624" s="348"/>
      <c r="R624" s="1616"/>
      <c r="S624" s="1617"/>
      <c r="T624" s="1617"/>
      <c r="U624" s="1618"/>
      <c r="W624" s="1560">
        <v>70.22</v>
      </c>
      <c r="X624" s="1561"/>
      <c r="Y624" s="1561"/>
      <c r="Z624" s="1562"/>
      <c r="AB624" s="1500">
        <v>35.11</v>
      </c>
      <c r="AC624" s="1501"/>
      <c r="AD624" s="1501"/>
      <c r="AE624" s="1502"/>
      <c r="AF624" s="712"/>
      <c r="AG624" s="1500"/>
      <c r="AH624" s="1501"/>
      <c r="AI624" s="1501"/>
      <c r="AJ624" s="1502"/>
    </row>
    <row r="625" spans="2:36" ht="20.100000000000001" customHeight="1" x14ac:dyDescent="0.25">
      <c r="B625" s="1568"/>
      <c r="C625" s="1577"/>
      <c r="D625" s="1575"/>
      <c r="E625" s="1573"/>
      <c r="F625" s="1519"/>
      <c r="G625" s="1604"/>
      <c r="H625" s="1579"/>
      <c r="I625" s="1549"/>
      <c r="J625" s="1552"/>
      <c r="K625" s="1555"/>
      <c r="L625" s="113"/>
      <c r="M625" s="347"/>
      <c r="N625" s="345"/>
      <c r="O625" s="345"/>
      <c r="P625" s="348"/>
      <c r="R625" s="347"/>
      <c r="S625" s="345"/>
      <c r="T625" s="345"/>
      <c r="U625" s="348"/>
      <c r="W625" s="546"/>
      <c r="X625" s="601"/>
      <c r="Y625" s="346"/>
      <c r="Z625" s="349"/>
      <c r="AB625" s="659"/>
      <c r="AC625" s="601"/>
      <c r="AD625" s="601"/>
      <c r="AE625" s="606"/>
      <c r="AF625" s="713"/>
      <c r="AG625" s="605"/>
      <c r="AH625" s="601"/>
      <c r="AI625" s="601"/>
      <c r="AJ625" s="606"/>
    </row>
    <row r="626" spans="2:36" ht="20.100000000000001" customHeight="1" x14ac:dyDescent="0.25">
      <c r="B626" s="1568"/>
      <c r="C626" s="1577"/>
      <c r="D626" s="1575"/>
      <c r="E626" s="1573"/>
      <c r="F626" s="1519"/>
      <c r="G626" s="1605"/>
      <c r="H626" s="1580"/>
      <c r="I626" s="1582"/>
      <c r="J626" s="1566"/>
      <c r="K626" s="1585"/>
      <c r="L626" s="113"/>
      <c r="M626" s="347"/>
      <c r="N626" s="345"/>
      <c r="O626" s="345"/>
      <c r="P626" s="348"/>
      <c r="R626" s="1557"/>
      <c r="S626" s="1558"/>
      <c r="T626" s="1558"/>
      <c r="U626" s="1559"/>
      <c r="W626" s="1557" t="e">
        <f>ROUND(W624*F624,2)+0.01</f>
        <v>#REF!</v>
      </c>
      <c r="X626" s="1558"/>
      <c r="Y626" s="1558"/>
      <c r="Z626" s="1559"/>
      <c r="AB626" s="1518" t="e">
        <f>ROUND(F624*AB624,2)</f>
        <v>#REF!</v>
      </c>
      <c r="AC626" s="1519"/>
      <c r="AD626" s="1519"/>
      <c r="AE626" s="1520"/>
      <c r="AF626" s="714"/>
      <c r="AG626" s="1497"/>
      <c r="AH626" s="1498"/>
      <c r="AI626" s="1498"/>
      <c r="AJ626" s="1499"/>
    </row>
    <row r="627" spans="2:36" ht="20.100000000000001" customHeight="1" x14ac:dyDescent="0.25">
      <c r="B627" s="1568">
        <f t="shared" ref="B627" si="219">B624+0.1</f>
        <v>1425.8999999999992</v>
      </c>
      <c r="C627" s="1577" t="e">
        <f>#REF!</f>
        <v>#REF!</v>
      </c>
      <c r="D627" s="1575" t="e">
        <f>#REF!</f>
        <v>#REF!</v>
      </c>
      <c r="E627" s="1573" t="e">
        <f>#REF!</f>
        <v>#REF!</v>
      </c>
      <c r="F627" s="1519" t="e">
        <f>#REF!</f>
        <v>#REF!</v>
      </c>
      <c r="G627" s="1603" t="e">
        <f t="shared" si="218"/>
        <v>#REF!</v>
      </c>
      <c r="H627" s="1670"/>
      <c r="I627" s="1548"/>
      <c r="J627" s="1551" t="e">
        <f t="shared" si="210"/>
        <v>#REF!</v>
      </c>
      <c r="K627" s="1554" t="e">
        <f t="shared" si="211"/>
        <v>#REF!</v>
      </c>
      <c r="L627" s="113"/>
      <c r="M627" s="347"/>
      <c r="N627" s="345"/>
      <c r="O627" s="345"/>
      <c r="P627" s="348"/>
      <c r="R627" s="1616">
        <v>0.75</v>
      </c>
      <c r="S627" s="1617"/>
      <c r="T627" s="1617"/>
      <c r="U627" s="1618"/>
      <c r="W627" s="1560"/>
      <c r="X627" s="1561"/>
      <c r="Y627" s="1561"/>
      <c r="Z627" s="1562"/>
      <c r="AB627" s="347"/>
      <c r="AC627" s="345"/>
      <c r="AD627" s="345"/>
      <c r="AE627" s="348"/>
      <c r="AF627" s="713"/>
      <c r="AG627" s="546"/>
      <c r="AH627" s="601"/>
      <c r="AI627" s="601"/>
      <c r="AJ627" s="606"/>
    </row>
    <row r="628" spans="2:36" ht="20.100000000000001" customHeight="1" x14ac:dyDescent="0.25">
      <c r="B628" s="1568"/>
      <c r="C628" s="1577"/>
      <c r="D628" s="1575"/>
      <c r="E628" s="1573"/>
      <c r="F628" s="1519"/>
      <c r="G628" s="1604"/>
      <c r="H628" s="1579"/>
      <c r="I628" s="1549"/>
      <c r="J628" s="1552"/>
      <c r="K628" s="1555"/>
      <c r="L628" s="113"/>
      <c r="M628" s="347"/>
      <c r="N628" s="345"/>
      <c r="O628" s="345"/>
      <c r="P628" s="348"/>
      <c r="R628" s="347"/>
      <c r="S628" s="345"/>
      <c r="T628" s="346"/>
      <c r="U628" s="348"/>
      <c r="W628" s="546"/>
      <c r="X628" s="601"/>
      <c r="Y628" s="601"/>
      <c r="Z628" s="348"/>
      <c r="AB628" s="347"/>
      <c r="AC628" s="345"/>
      <c r="AD628" s="345"/>
      <c r="AE628" s="348"/>
      <c r="AF628" s="713"/>
      <c r="AG628" s="347"/>
      <c r="AH628" s="345"/>
      <c r="AI628" s="345"/>
      <c r="AJ628" s="348"/>
    </row>
    <row r="629" spans="2:36" ht="20.100000000000001" customHeight="1" x14ac:dyDescent="0.25">
      <c r="B629" s="1568"/>
      <c r="C629" s="1577"/>
      <c r="D629" s="1575"/>
      <c r="E629" s="1573"/>
      <c r="F629" s="1519"/>
      <c r="G629" s="1605"/>
      <c r="H629" s="1580"/>
      <c r="I629" s="1582"/>
      <c r="J629" s="1566"/>
      <c r="K629" s="1585"/>
      <c r="L629" s="113"/>
      <c r="M629" s="347"/>
      <c r="N629" s="345"/>
      <c r="O629" s="345"/>
      <c r="P629" s="348"/>
      <c r="R629" s="1557" t="e">
        <f>ROUND(R627*F627,2)</f>
        <v>#REF!</v>
      </c>
      <c r="S629" s="1558"/>
      <c r="T629" s="1558"/>
      <c r="U629" s="1559"/>
      <c r="W629" s="1557"/>
      <c r="X629" s="1558"/>
      <c r="Y629" s="1558"/>
      <c r="Z629" s="1559"/>
      <c r="AB629" s="347"/>
      <c r="AC629" s="345"/>
      <c r="AD629" s="345"/>
      <c r="AE629" s="348"/>
      <c r="AF629" s="713"/>
      <c r="AG629" s="347"/>
      <c r="AH629" s="345"/>
      <c r="AI629" s="345"/>
      <c r="AJ629" s="348"/>
    </row>
    <row r="630" spans="2:36" ht="20.100000000000001" customHeight="1" x14ac:dyDescent="0.25">
      <c r="B630" s="1616">
        <v>1425.1</v>
      </c>
      <c r="C630" s="1577" t="e">
        <f>#REF!</f>
        <v>#REF!</v>
      </c>
      <c r="D630" s="1575" t="e">
        <f>#REF!</f>
        <v>#REF!</v>
      </c>
      <c r="E630" s="1573" t="e">
        <f>#REF!</f>
        <v>#REF!</v>
      </c>
      <c r="F630" s="1519" t="e">
        <f>#REF!</f>
        <v>#REF!</v>
      </c>
      <c r="G630" s="1603" t="e">
        <f t="shared" si="218"/>
        <v>#REF!</v>
      </c>
      <c r="H630" s="1670"/>
      <c r="I630" s="1548"/>
      <c r="J630" s="1551" t="e">
        <f t="shared" si="210"/>
        <v>#REF!</v>
      </c>
      <c r="K630" s="1554" t="e">
        <f t="shared" si="211"/>
        <v>#REF!</v>
      </c>
      <c r="L630" s="113"/>
      <c r="M630" s="347"/>
      <c r="N630" s="345"/>
      <c r="O630" s="345"/>
      <c r="P630" s="348"/>
      <c r="R630" s="1616">
        <v>0.75</v>
      </c>
      <c r="S630" s="1617"/>
      <c r="T630" s="1617"/>
      <c r="U630" s="1618"/>
      <c r="W630" s="1560">
        <v>0.25</v>
      </c>
      <c r="X630" s="1561"/>
      <c r="Y630" s="1561"/>
      <c r="Z630" s="1562"/>
      <c r="AB630" s="347"/>
      <c r="AC630" s="345"/>
      <c r="AD630" s="345"/>
      <c r="AE630" s="348"/>
      <c r="AF630" s="713"/>
      <c r="AG630" s="347"/>
      <c r="AH630" s="345"/>
      <c r="AI630" s="345"/>
      <c r="AJ630" s="348"/>
    </row>
    <row r="631" spans="2:36" ht="20.100000000000001" customHeight="1" x14ac:dyDescent="0.25">
      <c r="B631" s="1616"/>
      <c r="C631" s="1577"/>
      <c r="D631" s="1575"/>
      <c r="E631" s="1573"/>
      <c r="F631" s="1519"/>
      <c r="G631" s="1604"/>
      <c r="H631" s="1579"/>
      <c r="I631" s="1549"/>
      <c r="J631" s="1552"/>
      <c r="K631" s="1555"/>
      <c r="L631" s="113"/>
      <c r="M631" s="347"/>
      <c r="N631" s="345"/>
      <c r="O631" s="345"/>
      <c r="P631" s="348"/>
      <c r="R631" s="347"/>
      <c r="S631" s="345"/>
      <c r="T631" s="346"/>
      <c r="U631" s="348"/>
      <c r="W631" s="546"/>
      <c r="X631" s="601"/>
      <c r="Y631" s="346"/>
      <c r="Z631" s="348"/>
      <c r="AB631" s="347"/>
      <c r="AC631" s="345"/>
      <c r="AD631" s="345"/>
      <c r="AE631" s="348"/>
      <c r="AF631" s="713"/>
      <c r="AG631" s="347"/>
      <c r="AH631" s="345"/>
      <c r="AI631" s="345"/>
      <c r="AJ631" s="348"/>
    </row>
    <row r="632" spans="2:36" ht="20.100000000000001" customHeight="1" x14ac:dyDescent="0.25">
      <c r="B632" s="1616"/>
      <c r="C632" s="1577"/>
      <c r="D632" s="1575"/>
      <c r="E632" s="1573"/>
      <c r="F632" s="1519"/>
      <c r="G632" s="1605"/>
      <c r="H632" s="1580"/>
      <c r="I632" s="1582"/>
      <c r="J632" s="1566"/>
      <c r="K632" s="1585"/>
      <c r="L632" s="113"/>
      <c r="M632" s="347"/>
      <c r="N632" s="345"/>
      <c r="O632" s="345"/>
      <c r="P632" s="348"/>
      <c r="R632" s="1557" t="e">
        <f>ROUND(R630*F630,2)</f>
        <v>#REF!</v>
      </c>
      <c r="S632" s="1558"/>
      <c r="T632" s="1558"/>
      <c r="U632" s="1559"/>
      <c r="W632" s="1557" t="e">
        <f>ROUND(W630*F630,2)</f>
        <v>#REF!</v>
      </c>
      <c r="X632" s="1558"/>
      <c r="Y632" s="1558"/>
      <c r="Z632" s="1559"/>
      <c r="AB632" s="347"/>
      <c r="AC632" s="345"/>
      <c r="AD632" s="345"/>
      <c r="AE632" s="348"/>
      <c r="AF632" s="713"/>
      <c r="AG632" s="347"/>
      <c r="AH632" s="345"/>
      <c r="AI632" s="345"/>
      <c r="AJ632" s="348"/>
    </row>
    <row r="633" spans="2:36" ht="20.100000000000001" customHeight="1" x14ac:dyDescent="0.25">
      <c r="B633" s="1568">
        <f>B630+0.01</f>
        <v>1425.11</v>
      </c>
      <c r="C633" s="1577" t="e">
        <f>#REF!</f>
        <v>#REF!</v>
      </c>
      <c r="D633" s="1575" t="e">
        <f>#REF!</f>
        <v>#REF!</v>
      </c>
      <c r="E633" s="1573" t="e">
        <f>#REF!</f>
        <v>#REF!</v>
      </c>
      <c r="F633" s="1519" t="e">
        <f>#REF!</f>
        <v>#REF!</v>
      </c>
      <c r="G633" s="1603" t="e">
        <f t="shared" si="218"/>
        <v>#REF!</v>
      </c>
      <c r="H633" s="1670"/>
      <c r="I633" s="1548"/>
      <c r="J633" s="1551" t="e">
        <f t="shared" si="210"/>
        <v>#REF!</v>
      </c>
      <c r="K633" s="1554" t="e">
        <f t="shared" si="211"/>
        <v>#REF!</v>
      </c>
      <c r="L633" s="113"/>
      <c r="M633" s="347"/>
      <c r="N633" s="345"/>
      <c r="O633" s="345"/>
      <c r="P633" s="348"/>
      <c r="R633" s="1616">
        <v>0.75</v>
      </c>
      <c r="S633" s="1617"/>
      <c r="T633" s="1617"/>
      <c r="U633" s="1618"/>
      <c r="W633" s="1560"/>
      <c r="X633" s="1561"/>
      <c r="Y633" s="1561"/>
      <c r="Z633" s="1562"/>
      <c r="AB633" s="347"/>
      <c r="AC633" s="345"/>
      <c r="AD633" s="345"/>
      <c r="AE633" s="348"/>
      <c r="AF633" s="713"/>
      <c r="AG633" s="347"/>
      <c r="AH633" s="345"/>
      <c r="AI633" s="345"/>
      <c r="AJ633" s="348"/>
    </row>
    <row r="634" spans="2:36" ht="20.100000000000001" customHeight="1" x14ac:dyDescent="0.25">
      <c r="B634" s="1568"/>
      <c r="C634" s="1577"/>
      <c r="D634" s="1575"/>
      <c r="E634" s="1573"/>
      <c r="F634" s="1519"/>
      <c r="G634" s="1604"/>
      <c r="H634" s="1579"/>
      <c r="I634" s="1549"/>
      <c r="J634" s="1552"/>
      <c r="K634" s="1555"/>
      <c r="L634" s="113"/>
      <c r="M634" s="347"/>
      <c r="N634" s="345"/>
      <c r="O634" s="345"/>
      <c r="P634" s="348"/>
      <c r="R634" s="347"/>
      <c r="S634" s="345"/>
      <c r="T634" s="346"/>
      <c r="U634" s="348"/>
      <c r="W634" s="546"/>
      <c r="X634" s="601"/>
      <c r="Y634" s="601"/>
      <c r="Z634" s="348"/>
      <c r="AB634" s="347"/>
      <c r="AC634" s="345"/>
      <c r="AD634" s="345"/>
      <c r="AE634" s="348"/>
      <c r="AF634" s="713"/>
      <c r="AG634" s="347"/>
      <c r="AH634" s="345"/>
      <c r="AI634" s="345"/>
      <c r="AJ634" s="348"/>
    </row>
    <row r="635" spans="2:36" ht="20.100000000000001" customHeight="1" x14ac:dyDescent="0.25">
      <c r="B635" s="1568"/>
      <c r="C635" s="1577"/>
      <c r="D635" s="1575"/>
      <c r="E635" s="1573"/>
      <c r="F635" s="1519"/>
      <c r="G635" s="1605"/>
      <c r="H635" s="1580"/>
      <c r="I635" s="1582"/>
      <c r="J635" s="1566"/>
      <c r="K635" s="1585"/>
      <c r="L635" s="113"/>
      <c r="M635" s="347"/>
      <c r="N635" s="345"/>
      <c r="O635" s="345"/>
      <c r="P635" s="348"/>
      <c r="R635" s="1557" t="e">
        <f>ROUND(R633*F633,2)</f>
        <v>#REF!</v>
      </c>
      <c r="S635" s="1558"/>
      <c r="T635" s="1558"/>
      <c r="U635" s="1559"/>
      <c r="W635" s="1557"/>
      <c r="X635" s="1558"/>
      <c r="Y635" s="1558"/>
      <c r="Z635" s="1559"/>
      <c r="AB635" s="347"/>
      <c r="AC635" s="345"/>
      <c r="AD635" s="345"/>
      <c r="AE635" s="348"/>
      <c r="AF635" s="713"/>
      <c r="AG635" s="347"/>
      <c r="AH635" s="345"/>
      <c r="AI635" s="345"/>
      <c r="AJ635" s="348"/>
    </row>
    <row r="636" spans="2:36" ht="20.100000000000001" customHeight="1" x14ac:dyDescent="0.25">
      <c r="B636" s="1568">
        <f t="shared" ref="B636" si="220">B633+0.01</f>
        <v>1425.12</v>
      </c>
      <c r="C636" s="1577" t="e">
        <f>#REF!</f>
        <v>#REF!</v>
      </c>
      <c r="D636" s="1575" t="e">
        <f>#REF!</f>
        <v>#REF!</v>
      </c>
      <c r="E636" s="1573" t="e">
        <f>#REF!</f>
        <v>#REF!</v>
      </c>
      <c r="F636" s="1519" t="e">
        <f>#REF!</f>
        <v>#REF!</v>
      </c>
      <c r="G636" s="1603" t="e">
        <f t="shared" si="218"/>
        <v>#REF!</v>
      </c>
      <c r="H636" s="1670"/>
      <c r="I636" s="1548"/>
      <c r="J636" s="1551" t="e">
        <f t="shared" si="210"/>
        <v>#REF!</v>
      </c>
      <c r="K636" s="1554" t="e">
        <f t="shared" si="211"/>
        <v>#REF!</v>
      </c>
      <c r="L636" s="113"/>
      <c r="M636" s="347"/>
      <c r="N636" s="345"/>
      <c r="O636" s="345"/>
      <c r="P636" s="348"/>
      <c r="R636" s="1616">
        <v>0.75</v>
      </c>
      <c r="S636" s="1617"/>
      <c r="T636" s="1617"/>
      <c r="U636" s="1618"/>
      <c r="W636" s="1560">
        <v>0.25</v>
      </c>
      <c r="X636" s="1561"/>
      <c r="Y636" s="1561"/>
      <c r="Z636" s="1562"/>
      <c r="AB636" s="347"/>
      <c r="AC636" s="345"/>
      <c r="AD636" s="345"/>
      <c r="AE636" s="348"/>
      <c r="AF636" s="713"/>
      <c r="AG636" s="347"/>
      <c r="AH636" s="345"/>
      <c r="AI636" s="345"/>
      <c r="AJ636" s="348"/>
    </row>
    <row r="637" spans="2:36" ht="20.100000000000001" customHeight="1" x14ac:dyDescent="0.25">
      <c r="B637" s="1568"/>
      <c r="C637" s="1577"/>
      <c r="D637" s="1575"/>
      <c r="E637" s="1573"/>
      <c r="F637" s="1519"/>
      <c r="G637" s="1604"/>
      <c r="H637" s="1579"/>
      <c r="I637" s="1549"/>
      <c r="J637" s="1552"/>
      <c r="K637" s="1555"/>
      <c r="L637" s="113"/>
      <c r="M637" s="347"/>
      <c r="N637" s="345"/>
      <c r="O637" s="345"/>
      <c r="P637" s="348"/>
      <c r="R637" s="347"/>
      <c r="S637" s="345"/>
      <c r="T637" s="346"/>
      <c r="U637" s="348"/>
      <c r="W637" s="546"/>
      <c r="X637" s="601"/>
      <c r="Y637" s="346"/>
      <c r="Z637" s="348"/>
      <c r="AB637" s="347"/>
      <c r="AC637" s="345"/>
      <c r="AD637" s="345"/>
      <c r="AE637" s="348"/>
      <c r="AF637" s="713"/>
      <c r="AG637" s="347"/>
      <c r="AH637" s="345"/>
      <c r="AI637" s="345"/>
      <c r="AJ637" s="348"/>
    </row>
    <row r="638" spans="2:36" ht="20.100000000000001" customHeight="1" x14ac:dyDescent="0.25">
      <c r="B638" s="1568"/>
      <c r="C638" s="1577"/>
      <c r="D638" s="1575"/>
      <c r="E638" s="1573"/>
      <c r="F638" s="1519"/>
      <c r="G638" s="1605"/>
      <c r="H638" s="1580"/>
      <c r="I638" s="1582"/>
      <c r="J638" s="1566"/>
      <c r="K638" s="1585"/>
      <c r="L638" s="113"/>
      <c r="M638" s="347"/>
      <c r="N638" s="345"/>
      <c r="O638" s="345"/>
      <c r="P638" s="348"/>
      <c r="R638" s="1557" t="e">
        <f>ROUND(R636*F636,2)</f>
        <v>#REF!</v>
      </c>
      <c r="S638" s="1558"/>
      <c r="T638" s="1558"/>
      <c r="U638" s="1559"/>
      <c r="W638" s="1557" t="e">
        <f>ROUND(W636*F636,2)</f>
        <v>#REF!</v>
      </c>
      <c r="X638" s="1558"/>
      <c r="Y638" s="1558"/>
      <c r="Z638" s="1559"/>
      <c r="AB638" s="347"/>
      <c r="AC638" s="345"/>
      <c r="AD638" s="345"/>
      <c r="AE638" s="348"/>
      <c r="AF638" s="713"/>
      <c r="AG638" s="347"/>
      <c r="AH638" s="345"/>
      <c r="AI638" s="345"/>
      <c r="AJ638" s="348"/>
    </row>
    <row r="639" spans="2:36" ht="20.100000000000001" customHeight="1" x14ac:dyDescent="0.25">
      <c r="B639" s="1568">
        <f t="shared" ref="B639" si="221">B636+0.01</f>
        <v>1425.1299999999999</v>
      </c>
      <c r="C639" s="1577" t="e">
        <f>#REF!</f>
        <v>#REF!</v>
      </c>
      <c r="D639" s="1575" t="e">
        <f>#REF!</f>
        <v>#REF!</v>
      </c>
      <c r="E639" s="1573" t="e">
        <f>#REF!</f>
        <v>#REF!</v>
      </c>
      <c r="F639" s="1519" t="e">
        <f>#REF!</f>
        <v>#REF!</v>
      </c>
      <c r="G639" s="1603" t="e">
        <f t="shared" si="218"/>
        <v>#REF!</v>
      </c>
      <c r="H639" s="1670"/>
      <c r="I639" s="1548"/>
      <c r="J639" s="1551" t="e">
        <f t="shared" si="210"/>
        <v>#REF!</v>
      </c>
      <c r="K639" s="1554" t="e">
        <f t="shared" si="211"/>
        <v>#REF!</v>
      </c>
      <c r="L639" s="113"/>
      <c r="M639" s="347"/>
      <c r="N639" s="345"/>
      <c r="O639" s="345"/>
      <c r="P639" s="348"/>
      <c r="R639" s="1616">
        <v>32.75</v>
      </c>
      <c r="S639" s="1617"/>
      <c r="T639" s="1617"/>
      <c r="U639" s="1618"/>
      <c r="W639" s="1560">
        <v>24.25</v>
      </c>
      <c r="X639" s="1561"/>
      <c r="Y639" s="1561"/>
      <c r="Z639" s="1562"/>
      <c r="AB639" s="347"/>
      <c r="AC639" s="345"/>
      <c r="AD639" s="345"/>
      <c r="AE639" s="348"/>
      <c r="AF639" s="713"/>
      <c r="AG639" s="347"/>
      <c r="AH639" s="345"/>
      <c r="AI639" s="345"/>
      <c r="AJ639" s="348"/>
    </row>
    <row r="640" spans="2:36" ht="20.100000000000001" customHeight="1" x14ac:dyDescent="0.25">
      <c r="B640" s="1568"/>
      <c r="C640" s="1577"/>
      <c r="D640" s="1575"/>
      <c r="E640" s="1573"/>
      <c r="F640" s="1519"/>
      <c r="G640" s="1604"/>
      <c r="H640" s="1579"/>
      <c r="I640" s="1549"/>
      <c r="J640" s="1552"/>
      <c r="K640" s="1555"/>
      <c r="L640" s="113"/>
      <c r="M640" s="347"/>
      <c r="N640" s="345"/>
      <c r="O640" s="345"/>
      <c r="P640" s="348"/>
      <c r="R640" s="347"/>
      <c r="S640" s="345"/>
      <c r="T640" s="346"/>
      <c r="U640" s="349"/>
      <c r="W640" s="350"/>
      <c r="X640" s="346"/>
      <c r="Y640" s="601"/>
      <c r="Z640" s="606"/>
      <c r="AB640" s="347"/>
      <c r="AC640" s="345"/>
      <c r="AD640" s="345"/>
      <c r="AE640" s="348"/>
      <c r="AF640" s="713"/>
      <c r="AG640" s="347"/>
      <c r="AH640" s="345"/>
      <c r="AI640" s="345"/>
      <c r="AJ640" s="348"/>
    </row>
    <row r="641" spans="2:36" ht="20.100000000000001" customHeight="1" x14ac:dyDescent="0.25">
      <c r="B641" s="1568"/>
      <c r="C641" s="1577"/>
      <c r="D641" s="1575"/>
      <c r="E641" s="1573"/>
      <c r="F641" s="1519"/>
      <c r="G641" s="1605"/>
      <c r="H641" s="1580"/>
      <c r="I641" s="1582"/>
      <c r="J641" s="1566"/>
      <c r="K641" s="1585"/>
      <c r="L641" s="113"/>
      <c r="M641" s="347"/>
      <c r="N641" s="345"/>
      <c r="O641" s="345"/>
      <c r="P641" s="348"/>
      <c r="R641" s="1557" t="e">
        <f>ROUND(R639*F639,2)-0.01</f>
        <v>#REF!</v>
      </c>
      <c r="S641" s="1558"/>
      <c r="T641" s="1558"/>
      <c r="U641" s="1559"/>
      <c r="W641" s="1557" t="e">
        <f>ROUND(W639*F639,2)</f>
        <v>#REF!</v>
      </c>
      <c r="X641" s="1558"/>
      <c r="Y641" s="1558"/>
      <c r="Z641" s="1559"/>
      <c r="AB641" s="347"/>
      <c r="AC641" s="345"/>
      <c r="AD641" s="345"/>
      <c r="AE641" s="348"/>
      <c r="AF641" s="713"/>
      <c r="AG641" s="347"/>
      <c r="AH641" s="345"/>
      <c r="AI641" s="345"/>
      <c r="AJ641" s="348"/>
    </row>
    <row r="642" spans="2:36" ht="20.100000000000001" customHeight="1" x14ac:dyDescent="0.25">
      <c r="B642" s="1568">
        <f t="shared" ref="B642" si="222">B639+0.01</f>
        <v>1425.1399999999999</v>
      </c>
      <c r="C642" s="1577" t="e">
        <f>#REF!</f>
        <v>#REF!</v>
      </c>
      <c r="D642" s="1575" t="e">
        <f>#REF!</f>
        <v>#REF!</v>
      </c>
      <c r="E642" s="1573" t="e">
        <f>#REF!</f>
        <v>#REF!</v>
      </c>
      <c r="F642" s="1519" t="e">
        <f>#REF!</f>
        <v>#REF!</v>
      </c>
      <c r="G642" s="1603" t="e">
        <f t="shared" si="218"/>
        <v>#REF!</v>
      </c>
      <c r="H642" s="1670"/>
      <c r="I642" s="1548"/>
      <c r="J642" s="1551" t="e">
        <f t="shared" si="210"/>
        <v>#REF!</v>
      </c>
      <c r="K642" s="1554" t="e">
        <f t="shared" si="211"/>
        <v>#REF!</v>
      </c>
      <c r="L642" s="113"/>
      <c r="M642" s="347"/>
      <c r="N642" s="345"/>
      <c r="O642" s="345"/>
      <c r="P642" s="348"/>
      <c r="R642" s="1616">
        <v>49.14</v>
      </c>
      <c r="S642" s="1617"/>
      <c r="T642" s="1617"/>
      <c r="U642" s="1618"/>
      <c r="W642" s="1560">
        <v>5.46</v>
      </c>
      <c r="X642" s="1561"/>
      <c r="Y642" s="1561"/>
      <c r="Z642" s="1562"/>
      <c r="AB642" s="347"/>
      <c r="AC642" s="345"/>
      <c r="AD642" s="345"/>
      <c r="AE642" s="348"/>
      <c r="AF642" s="713"/>
      <c r="AG642" s="347"/>
      <c r="AH642" s="345"/>
      <c r="AI642" s="345"/>
      <c r="AJ642" s="348"/>
    </row>
    <row r="643" spans="2:36" ht="20.100000000000001" customHeight="1" x14ac:dyDescent="0.25">
      <c r="B643" s="1568"/>
      <c r="C643" s="1577"/>
      <c r="D643" s="1575"/>
      <c r="E643" s="1573"/>
      <c r="F643" s="1519"/>
      <c r="G643" s="1604"/>
      <c r="H643" s="1579"/>
      <c r="I643" s="1549"/>
      <c r="J643" s="1552"/>
      <c r="K643" s="1555"/>
      <c r="L643" s="113"/>
      <c r="M643" s="347"/>
      <c r="N643" s="345"/>
      <c r="O643" s="345"/>
      <c r="P643" s="348"/>
      <c r="R643" s="350"/>
      <c r="S643" s="346"/>
      <c r="T643" s="345"/>
      <c r="U643" s="348"/>
      <c r="W643" s="546"/>
      <c r="X643" s="346"/>
      <c r="Y643" s="345"/>
      <c r="Z643" s="348"/>
      <c r="AB643" s="347"/>
      <c r="AC643" s="345"/>
      <c r="AD643" s="345"/>
      <c r="AE643" s="348"/>
      <c r="AF643" s="713"/>
      <c r="AG643" s="347"/>
      <c r="AH643" s="345"/>
      <c r="AI643" s="345"/>
      <c r="AJ643" s="348"/>
    </row>
    <row r="644" spans="2:36" ht="20.100000000000001" customHeight="1" x14ac:dyDescent="0.25">
      <c r="B644" s="1568"/>
      <c r="C644" s="1577"/>
      <c r="D644" s="1575"/>
      <c r="E644" s="1573"/>
      <c r="F644" s="1519"/>
      <c r="G644" s="1605"/>
      <c r="H644" s="1580"/>
      <c r="I644" s="1582"/>
      <c r="J644" s="1566"/>
      <c r="K644" s="1585"/>
      <c r="L644" s="113"/>
      <c r="M644" s="347"/>
      <c r="N644" s="345"/>
      <c r="O644" s="345"/>
      <c r="P644" s="348"/>
      <c r="R644" s="1557" t="e">
        <f>ROUND(R642*F642,2)-0.006</f>
        <v>#REF!</v>
      </c>
      <c r="S644" s="1558"/>
      <c r="T644" s="1558"/>
      <c r="U644" s="1559"/>
      <c r="W644" s="1557" t="e">
        <f>ROUND(W642*F642,2)</f>
        <v>#REF!</v>
      </c>
      <c r="X644" s="1558"/>
      <c r="Y644" s="1558"/>
      <c r="Z644" s="1559"/>
      <c r="AB644" s="347"/>
      <c r="AC644" s="345"/>
      <c r="AD644" s="345"/>
      <c r="AE644" s="348"/>
      <c r="AF644" s="713"/>
      <c r="AG644" s="347"/>
      <c r="AH644" s="345"/>
      <c r="AI644" s="345"/>
      <c r="AJ644" s="348"/>
    </row>
    <row r="645" spans="2:36" ht="20.100000000000001" customHeight="1" x14ac:dyDescent="0.25">
      <c r="B645" s="1568">
        <f t="shared" ref="B645" si="223">B642+0.01</f>
        <v>1425.1499999999999</v>
      </c>
      <c r="C645" s="1577" t="e">
        <f>#REF!</f>
        <v>#REF!</v>
      </c>
      <c r="D645" s="1575" t="e">
        <f>#REF!</f>
        <v>#REF!</v>
      </c>
      <c r="E645" s="1573" t="e">
        <f>#REF!</f>
        <v>#REF!</v>
      </c>
      <c r="F645" s="1519" t="e">
        <f>#REF!</f>
        <v>#REF!</v>
      </c>
      <c r="G645" s="1603" t="e">
        <f t="shared" si="218"/>
        <v>#REF!</v>
      </c>
      <c r="H645" s="1670"/>
      <c r="I645" s="1548"/>
      <c r="J645" s="1551" t="e">
        <f t="shared" si="210"/>
        <v>#REF!</v>
      </c>
      <c r="K645" s="1554" t="e">
        <f t="shared" si="211"/>
        <v>#REF!</v>
      </c>
      <c r="L645" s="113"/>
      <c r="M645" s="347"/>
      <c r="N645" s="345"/>
      <c r="O645" s="345"/>
      <c r="P645" s="348"/>
      <c r="R645" s="1616">
        <v>42.606009999999998</v>
      </c>
      <c r="S645" s="1617"/>
      <c r="T645" s="1617"/>
      <c r="U645" s="1618"/>
      <c r="W645" s="1560">
        <v>4.7339900000000004</v>
      </c>
      <c r="X645" s="1561"/>
      <c r="Y645" s="1561"/>
      <c r="Z645" s="1562"/>
      <c r="AB645" s="347"/>
      <c r="AC645" s="345"/>
      <c r="AD645" s="345"/>
      <c r="AE645" s="348"/>
      <c r="AF645" s="713"/>
      <c r="AG645" s="347"/>
      <c r="AH645" s="345"/>
      <c r="AI645" s="345"/>
      <c r="AJ645" s="348"/>
    </row>
    <row r="646" spans="2:36" ht="20.100000000000001" customHeight="1" x14ac:dyDescent="0.25">
      <c r="B646" s="1568"/>
      <c r="C646" s="1577"/>
      <c r="D646" s="1575"/>
      <c r="E646" s="1573"/>
      <c r="F646" s="1519"/>
      <c r="G646" s="1604"/>
      <c r="H646" s="1579"/>
      <c r="I646" s="1549"/>
      <c r="J646" s="1552"/>
      <c r="K646" s="1555"/>
      <c r="L646" s="113"/>
      <c r="M646" s="347"/>
      <c r="N646" s="345"/>
      <c r="O646" s="345"/>
      <c r="P646" s="348"/>
      <c r="R646" s="350"/>
      <c r="S646" s="346"/>
      <c r="T646" s="345"/>
      <c r="U646" s="348"/>
      <c r="W646" s="546"/>
      <c r="X646" s="346"/>
      <c r="Y646" s="345"/>
      <c r="Z646" s="348"/>
      <c r="AB646" s="347"/>
      <c r="AC646" s="345"/>
      <c r="AD646" s="345"/>
      <c r="AE646" s="348"/>
      <c r="AF646" s="713"/>
      <c r="AG646" s="347"/>
      <c r="AH646" s="345"/>
      <c r="AI646" s="345"/>
      <c r="AJ646" s="348"/>
    </row>
    <row r="647" spans="2:36" ht="20.100000000000001" customHeight="1" x14ac:dyDescent="0.25">
      <c r="B647" s="1568"/>
      <c r="C647" s="1577"/>
      <c r="D647" s="1575"/>
      <c r="E647" s="1573"/>
      <c r="F647" s="1519"/>
      <c r="G647" s="1605"/>
      <c r="H647" s="1580"/>
      <c r="I647" s="1582"/>
      <c r="J647" s="1566"/>
      <c r="K647" s="1585"/>
      <c r="L647" s="113"/>
      <c r="M647" s="347"/>
      <c r="N647" s="345"/>
      <c r="O647" s="345"/>
      <c r="P647" s="348"/>
      <c r="R647" s="1557" t="e">
        <f>ROUND(R645*F645,2)</f>
        <v>#REF!</v>
      </c>
      <c r="S647" s="1558"/>
      <c r="T647" s="1558"/>
      <c r="U647" s="1559"/>
      <c r="W647" s="1557" t="e">
        <f>ROUND(W645*F645,2)</f>
        <v>#REF!</v>
      </c>
      <c r="X647" s="1558"/>
      <c r="Y647" s="1558"/>
      <c r="Z647" s="1559"/>
      <c r="AB647" s="347"/>
      <c r="AC647" s="345"/>
      <c r="AD647" s="345"/>
      <c r="AE647" s="348"/>
      <c r="AF647" s="713"/>
      <c r="AG647" s="347"/>
      <c r="AH647" s="345"/>
      <c r="AI647" s="345"/>
      <c r="AJ647" s="348"/>
    </row>
    <row r="648" spans="2:36" ht="20.100000000000001" customHeight="1" x14ac:dyDescent="0.25">
      <c r="B648" s="1568">
        <f t="shared" ref="B648" si="224">B645+0.01</f>
        <v>1425.1599999999999</v>
      </c>
      <c r="C648" s="1577" t="e">
        <f>#REF!</f>
        <v>#REF!</v>
      </c>
      <c r="D648" s="1575" t="e">
        <f>#REF!</f>
        <v>#REF!</v>
      </c>
      <c r="E648" s="1573" t="e">
        <f>#REF!</f>
        <v>#REF!</v>
      </c>
      <c r="F648" s="1519" t="e">
        <f>#REF!</f>
        <v>#REF!</v>
      </c>
      <c r="G648" s="1603" t="e">
        <f t="shared" si="218"/>
        <v>#REF!</v>
      </c>
      <c r="H648" s="1670"/>
      <c r="I648" s="1548"/>
      <c r="J648" s="1551" t="e">
        <f t="shared" si="210"/>
        <v>#REF!</v>
      </c>
      <c r="K648" s="1554" t="e">
        <f t="shared" si="211"/>
        <v>#REF!</v>
      </c>
      <c r="L648" s="113"/>
      <c r="M648" s="347"/>
      <c r="N648" s="345"/>
      <c r="O648" s="345"/>
      <c r="P648" s="348"/>
      <c r="R648" s="1616">
        <v>25.74</v>
      </c>
      <c r="S648" s="1617"/>
      <c r="T648" s="1617"/>
      <c r="U648" s="1618"/>
      <c r="W648" s="1560">
        <v>2.86</v>
      </c>
      <c r="X648" s="1561"/>
      <c r="Y648" s="1561"/>
      <c r="Z648" s="1562"/>
      <c r="AB648" s="347"/>
      <c r="AC648" s="345"/>
      <c r="AD648" s="345"/>
      <c r="AE648" s="348"/>
      <c r="AF648" s="713"/>
      <c r="AG648" s="347"/>
      <c r="AH648" s="345"/>
      <c r="AI648" s="345"/>
      <c r="AJ648" s="348"/>
    </row>
    <row r="649" spans="2:36" ht="20.100000000000001" customHeight="1" x14ac:dyDescent="0.25">
      <c r="B649" s="1568"/>
      <c r="C649" s="1577"/>
      <c r="D649" s="1575"/>
      <c r="E649" s="1573"/>
      <c r="F649" s="1519"/>
      <c r="G649" s="1604"/>
      <c r="H649" s="1579"/>
      <c r="I649" s="1549"/>
      <c r="J649" s="1552"/>
      <c r="K649" s="1555"/>
      <c r="L649" s="113"/>
      <c r="M649" s="347"/>
      <c r="N649" s="345"/>
      <c r="O649" s="345"/>
      <c r="P649" s="348"/>
      <c r="R649" s="350"/>
      <c r="S649" s="346"/>
      <c r="T649" s="345"/>
      <c r="U649" s="348"/>
      <c r="W649" s="546"/>
      <c r="X649" s="346"/>
      <c r="Y649" s="345"/>
      <c r="Z649" s="348"/>
      <c r="AB649" s="347"/>
      <c r="AC649" s="345"/>
      <c r="AD649" s="345"/>
      <c r="AE649" s="348"/>
      <c r="AF649" s="713"/>
      <c r="AG649" s="347"/>
      <c r="AH649" s="345"/>
      <c r="AI649" s="345"/>
      <c r="AJ649" s="348"/>
    </row>
    <row r="650" spans="2:36" ht="20.100000000000001" customHeight="1" x14ac:dyDescent="0.25">
      <c r="B650" s="1568"/>
      <c r="C650" s="1577"/>
      <c r="D650" s="1575"/>
      <c r="E650" s="1573"/>
      <c r="F650" s="1519"/>
      <c r="G650" s="1605"/>
      <c r="H650" s="1580"/>
      <c r="I650" s="1582"/>
      <c r="J650" s="1566"/>
      <c r="K650" s="1585"/>
      <c r="L650" s="113"/>
      <c r="M650" s="347"/>
      <c r="N650" s="345"/>
      <c r="O650" s="345"/>
      <c r="P650" s="348"/>
      <c r="R650" s="1557" t="e">
        <f>ROUND(R648*F648,2)</f>
        <v>#REF!</v>
      </c>
      <c r="S650" s="1558"/>
      <c r="T650" s="1558"/>
      <c r="U650" s="1559"/>
      <c r="W650" s="1557" t="e">
        <f>ROUND(W648*F648,2)</f>
        <v>#REF!</v>
      </c>
      <c r="X650" s="1558"/>
      <c r="Y650" s="1558"/>
      <c r="Z650" s="1559"/>
      <c r="AB650" s="347"/>
      <c r="AC650" s="345"/>
      <c r="AD650" s="345"/>
      <c r="AE650" s="348"/>
      <c r="AF650" s="713"/>
      <c r="AG650" s="347"/>
      <c r="AH650" s="345"/>
      <c r="AI650" s="345"/>
      <c r="AJ650" s="348"/>
    </row>
    <row r="651" spans="2:36" ht="20.100000000000001" customHeight="1" x14ac:dyDescent="0.25">
      <c r="B651" s="1568">
        <f t="shared" ref="B651" si="225">B648+0.01</f>
        <v>1425.1699999999998</v>
      </c>
      <c r="C651" s="1577" t="e">
        <f>#REF!</f>
        <v>#REF!</v>
      </c>
      <c r="D651" s="1575" t="e">
        <f>#REF!</f>
        <v>#REF!</v>
      </c>
      <c r="E651" s="1573" t="e">
        <f>#REF!</f>
        <v>#REF!</v>
      </c>
      <c r="F651" s="1519" t="e">
        <f>#REF!</f>
        <v>#REF!</v>
      </c>
      <c r="G651" s="1603" t="e">
        <f t="shared" si="218"/>
        <v>#REF!</v>
      </c>
      <c r="H651" s="1670"/>
      <c r="I651" s="1548"/>
      <c r="J651" s="1551" t="e">
        <f t="shared" si="210"/>
        <v>#REF!</v>
      </c>
      <c r="K651" s="1554" t="e">
        <f t="shared" si="211"/>
        <v>#REF!</v>
      </c>
      <c r="L651" s="113"/>
      <c r="M651" s="347"/>
      <c r="N651" s="345"/>
      <c r="O651" s="345"/>
      <c r="P651" s="348"/>
      <c r="R651" s="1616">
        <v>110</v>
      </c>
      <c r="S651" s="1617"/>
      <c r="T651" s="1617"/>
      <c r="U651" s="1618"/>
      <c r="W651" s="1560">
        <v>110</v>
      </c>
      <c r="X651" s="1561"/>
      <c r="Y651" s="1561"/>
      <c r="Z651" s="1562"/>
      <c r="AB651" s="347"/>
      <c r="AC651" s="345"/>
      <c r="AD651" s="345"/>
      <c r="AE651" s="348"/>
      <c r="AF651" s="713"/>
      <c r="AG651" s="347"/>
      <c r="AH651" s="345"/>
      <c r="AI651" s="345"/>
      <c r="AJ651" s="348"/>
    </row>
    <row r="652" spans="2:36" ht="20.100000000000001" customHeight="1" x14ac:dyDescent="0.25">
      <c r="B652" s="1568"/>
      <c r="C652" s="1577"/>
      <c r="D652" s="1575"/>
      <c r="E652" s="1573"/>
      <c r="F652" s="1519"/>
      <c r="G652" s="1604"/>
      <c r="H652" s="1579"/>
      <c r="I652" s="1549"/>
      <c r="J652" s="1552"/>
      <c r="K652" s="1555"/>
      <c r="L652" s="113"/>
      <c r="M652" s="347"/>
      <c r="N652" s="345"/>
      <c r="O652" s="345"/>
      <c r="P652" s="348"/>
      <c r="R652" s="347"/>
      <c r="S652" s="345"/>
      <c r="T652" s="346"/>
      <c r="U652" s="348"/>
      <c r="W652" s="546"/>
      <c r="X652" s="346"/>
      <c r="Y652" s="345"/>
      <c r="Z652" s="348"/>
      <c r="AB652" s="347"/>
      <c r="AC652" s="345"/>
      <c r="AD652" s="345"/>
      <c r="AE652" s="348"/>
      <c r="AF652" s="713"/>
      <c r="AG652" s="347"/>
      <c r="AH652" s="345"/>
      <c r="AI652" s="345"/>
      <c r="AJ652" s="348"/>
    </row>
    <row r="653" spans="2:36" ht="20.100000000000001" customHeight="1" x14ac:dyDescent="0.25">
      <c r="B653" s="1568"/>
      <c r="C653" s="1577"/>
      <c r="D653" s="1575"/>
      <c r="E653" s="1573"/>
      <c r="F653" s="1519"/>
      <c r="G653" s="1605"/>
      <c r="H653" s="1580"/>
      <c r="I653" s="1582"/>
      <c r="J653" s="1566"/>
      <c r="K653" s="1585"/>
      <c r="L653" s="113"/>
      <c r="M653" s="347"/>
      <c r="N653" s="345"/>
      <c r="O653" s="345"/>
      <c r="P653" s="348"/>
      <c r="R653" s="1557" t="e">
        <f>ROUND(R651*F651,2)</f>
        <v>#REF!</v>
      </c>
      <c r="S653" s="1558"/>
      <c r="T653" s="1558"/>
      <c r="U653" s="1559"/>
      <c r="W653" s="1557" t="e">
        <f>ROUND(W651*F651,2)</f>
        <v>#REF!</v>
      </c>
      <c r="X653" s="1558"/>
      <c r="Y653" s="1558"/>
      <c r="Z653" s="1559"/>
      <c r="AB653" s="347"/>
      <c r="AC653" s="345"/>
      <c r="AD653" s="345"/>
      <c r="AE653" s="348"/>
      <c r="AF653" s="713"/>
      <c r="AG653" s="347"/>
      <c r="AH653" s="345"/>
      <c r="AI653" s="345"/>
      <c r="AJ653" s="348"/>
    </row>
    <row r="654" spans="2:36" ht="20.100000000000001" customHeight="1" x14ac:dyDescent="0.25">
      <c r="B654" s="1568">
        <f>B651+0.01</f>
        <v>1425.1799999999998</v>
      </c>
      <c r="C654" s="1577" t="e">
        <f>#REF!</f>
        <v>#REF!</v>
      </c>
      <c r="D654" s="1575" t="e">
        <f>#REF!</f>
        <v>#REF!</v>
      </c>
      <c r="E654" s="1573" t="e">
        <f>#REF!</f>
        <v>#REF!</v>
      </c>
      <c r="F654" s="1519" t="e">
        <f>#REF!</f>
        <v>#REF!</v>
      </c>
      <c r="G654" s="1603" t="e">
        <f t="shared" si="218"/>
        <v>#REF!</v>
      </c>
      <c r="H654" s="1670"/>
      <c r="I654" s="1548"/>
      <c r="J654" s="1551" t="e">
        <f t="shared" si="210"/>
        <v>#REF!</v>
      </c>
      <c r="K654" s="1554" t="e">
        <f t="shared" si="211"/>
        <v>#REF!</v>
      </c>
      <c r="L654" s="113"/>
      <c r="M654" s="347"/>
      <c r="N654" s="345"/>
      <c r="O654" s="345"/>
      <c r="P654" s="348"/>
      <c r="R654" s="1616">
        <v>102</v>
      </c>
      <c r="S654" s="1617"/>
      <c r="T654" s="1617"/>
      <c r="U654" s="1618"/>
      <c r="W654" s="1560">
        <v>102</v>
      </c>
      <c r="X654" s="1561"/>
      <c r="Y654" s="1561"/>
      <c r="Z654" s="1562"/>
      <c r="AB654" s="347"/>
      <c r="AC654" s="345"/>
      <c r="AD654" s="345"/>
      <c r="AE654" s="348"/>
      <c r="AF654" s="713"/>
      <c r="AG654" s="347"/>
      <c r="AH654" s="345"/>
      <c r="AI654" s="345"/>
      <c r="AJ654" s="348"/>
    </row>
    <row r="655" spans="2:36" ht="20.100000000000001" customHeight="1" x14ac:dyDescent="0.25">
      <c r="B655" s="1568"/>
      <c r="C655" s="1577"/>
      <c r="D655" s="1575"/>
      <c r="E655" s="1573"/>
      <c r="F655" s="1519"/>
      <c r="G655" s="1604"/>
      <c r="H655" s="1579"/>
      <c r="I655" s="1549"/>
      <c r="J655" s="1552"/>
      <c r="K655" s="1555"/>
      <c r="L655" s="113"/>
      <c r="M655" s="347"/>
      <c r="N655" s="345"/>
      <c r="O655" s="345"/>
      <c r="P655" s="348"/>
      <c r="R655" s="347"/>
      <c r="S655" s="345"/>
      <c r="T655" s="346"/>
      <c r="U655" s="348"/>
      <c r="W655" s="546"/>
      <c r="X655" s="346"/>
      <c r="Y655" s="345"/>
      <c r="Z655" s="348"/>
      <c r="AB655" s="347"/>
      <c r="AC655" s="345"/>
      <c r="AD655" s="345"/>
      <c r="AE655" s="348"/>
      <c r="AF655" s="713"/>
      <c r="AG655" s="347"/>
      <c r="AH655" s="345"/>
      <c r="AI655" s="345"/>
      <c r="AJ655" s="348"/>
    </row>
    <row r="656" spans="2:36" ht="20.100000000000001" customHeight="1" x14ac:dyDescent="0.25">
      <c r="B656" s="1568"/>
      <c r="C656" s="1577"/>
      <c r="D656" s="1575"/>
      <c r="E656" s="1573"/>
      <c r="F656" s="1519"/>
      <c r="G656" s="1605"/>
      <c r="H656" s="1580"/>
      <c r="I656" s="1582"/>
      <c r="J656" s="1566"/>
      <c r="K656" s="1585"/>
      <c r="L656" s="113"/>
      <c r="M656" s="347"/>
      <c r="N656" s="345"/>
      <c r="O656" s="345"/>
      <c r="P656" s="348"/>
      <c r="R656" s="1557" t="e">
        <f>ROUND(R654*F654,2)</f>
        <v>#REF!</v>
      </c>
      <c r="S656" s="1558"/>
      <c r="T656" s="1558"/>
      <c r="U656" s="1559"/>
      <c r="W656" s="1557" t="e">
        <f>ROUND(W654*F654,2)</f>
        <v>#REF!</v>
      </c>
      <c r="X656" s="1558"/>
      <c r="Y656" s="1558"/>
      <c r="Z656" s="1559"/>
      <c r="AB656" s="347"/>
      <c r="AC656" s="345"/>
      <c r="AD656" s="345"/>
      <c r="AE656" s="348"/>
      <c r="AF656" s="713"/>
      <c r="AG656" s="347"/>
      <c r="AH656" s="345"/>
      <c r="AI656" s="345"/>
      <c r="AJ656" s="348"/>
    </row>
    <row r="657" spans="2:36" ht="20.100000000000001" customHeight="1" x14ac:dyDescent="0.25">
      <c r="B657" s="1568">
        <f t="shared" ref="B657" si="226">B654+0.01</f>
        <v>1425.1899999999998</v>
      </c>
      <c r="C657" s="1577" t="e">
        <f>#REF!</f>
        <v>#REF!</v>
      </c>
      <c r="D657" s="1575" t="e">
        <f>#REF!</f>
        <v>#REF!</v>
      </c>
      <c r="E657" s="1573" t="e">
        <f>#REF!</f>
        <v>#REF!</v>
      </c>
      <c r="F657" s="1519" t="e">
        <f>#REF!</f>
        <v>#REF!</v>
      </c>
      <c r="G657" s="1603" t="e">
        <f t="shared" si="218"/>
        <v>#REF!</v>
      </c>
      <c r="H657" s="574"/>
      <c r="I657" s="575"/>
      <c r="J657" s="580" t="e">
        <f t="shared" ref="J657:J666" si="227">E657-H657+I657</f>
        <v>#REF!</v>
      </c>
      <c r="K657" s="687" t="e">
        <f t="shared" ref="K657:K666" si="228">ROUND(F657*J657,2)</f>
        <v>#REF!</v>
      </c>
      <c r="L657" s="113"/>
      <c r="M657" s="347"/>
      <c r="N657" s="345"/>
      <c r="O657" s="345"/>
      <c r="P657" s="348"/>
      <c r="R657" s="347"/>
      <c r="S657" s="345"/>
      <c r="T657" s="345"/>
      <c r="U657" s="348"/>
      <c r="W657" s="347"/>
      <c r="X657" s="345"/>
      <c r="Y657" s="345"/>
      <c r="Z657" s="348"/>
      <c r="AB657" s="347"/>
      <c r="AC657" s="345"/>
      <c r="AD657" s="345"/>
      <c r="AE657" s="348"/>
      <c r="AF657" s="713"/>
      <c r="AG657" s="347"/>
      <c r="AH657" s="345"/>
      <c r="AI657" s="345"/>
      <c r="AJ657" s="348"/>
    </row>
    <row r="658" spans="2:36" ht="20.100000000000001" hidden="1" customHeight="1" x14ac:dyDescent="0.25">
      <c r="B658" s="1568"/>
      <c r="C658" s="1577"/>
      <c r="D658" s="1575"/>
      <c r="E658" s="1573"/>
      <c r="F658" s="1519"/>
      <c r="G658" s="1604"/>
      <c r="H658" s="574"/>
      <c r="I658" s="575"/>
      <c r="J658" s="580">
        <f t="shared" si="227"/>
        <v>0</v>
      </c>
      <c r="K658" s="687">
        <f t="shared" si="228"/>
        <v>0</v>
      </c>
      <c r="L658" s="113"/>
      <c r="M658" s="347"/>
      <c r="N658" s="345"/>
      <c r="O658" s="345"/>
      <c r="P658" s="348"/>
      <c r="R658" s="347"/>
      <c r="S658" s="345"/>
      <c r="T658" s="345"/>
      <c r="U658" s="348"/>
      <c r="W658" s="347"/>
      <c r="X658" s="345"/>
      <c r="Y658" s="345"/>
      <c r="Z658" s="348"/>
      <c r="AB658" s="347"/>
      <c r="AC658" s="345"/>
      <c r="AD658" s="345"/>
      <c r="AE658" s="348"/>
      <c r="AF658" s="713"/>
      <c r="AG658" s="347"/>
      <c r="AH658" s="345"/>
      <c r="AI658" s="345"/>
      <c r="AJ658" s="348"/>
    </row>
    <row r="659" spans="2:36" ht="20.100000000000001" hidden="1" customHeight="1" x14ac:dyDescent="0.25">
      <c r="B659" s="1568"/>
      <c r="C659" s="1577"/>
      <c r="D659" s="1575"/>
      <c r="E659" s="1573"/>
      <c r="F659" s="1519"/>
      <c r="G659" s="1605"/>
      <c r="H659" s="574"/>
      <c r="I659" s="575"/>
      <c r="J659" s="580">
        <f t="shared" si="227"/>
        <v>0</v>
      </c>
      <c r="K659" s="687">
        <f t="shared" si="228"/>
        <v>0</v>
      </c>
      <c r="L659" s="113"/>
      <c r="M659" s="347"/>
      <c r="N659" s="345"/>
      <c r="O659" s="345"/>
      <c r="P659" s="348"/>
      <c r="R659" s="347"/>
      <c r="S659" s="345"/>
      <c r="T659" s="345"/>
      <c r="U659" s="348"/>
      <c r="W659" s="347"/>
      <c r="X659" s="345"/>
      <c r="Y659" s="345"/>
      <c r="Z659" s="348"/>
      <c r="AB659" s="347"/>
      <c r="AC659" s="345"/>
      <c r="AD659" s="345"/>
      <c r="AE659" s="348"/>
      <c r="AF659" s="713"/>
      <c r="AG659" s="347"/>
      <c r="AH659" s="345"/>
      <c r="AI659" s="345"/>
      <c r="AJ659" s="348"/>
    </row>
    <row r="660" spans="2:36" ht="20.100000000000001" customHeight="1" x14ac:dyDescent="0.25">
      <c r="B660" s="1568">
        <f t="shared" ref="B660" si="229">B657+0.01</f>
        <v>1425.1999999999998</v>
      </c>
      <c r="C660" s="1577" t="e">
        <f>#REF!</f>
        <v>#REF!</v>
      </c>
      <c r="D660" s="1575" t="e">
        <f>#REF!</f>
        <v>#REF!</v>
      </c>
      <c r="E660" s="1573" t="e">
        <f>#REF!</f>
        <v>#REF!</v>
      </c>
      <c r="F660" s="1519" t="e">
        <f>#REF!</f>
        <v>#REF!</v>
      </c>
      <c r="G660" s="1603" t="e">
        <f t="shared" si="218"/>
        <v>#REF!</v>
      </c>
      <c r="H660" s="574"/>
      <c r="I660" s="575"/>
      <c r="J660" s="580" t="e">
        <f t="shared" si="227"/>
        <v>#REF!</v>
      </c>
      <c r="K660" s="687" t="e">
        <f t="shared" si="228"/>
        <v>#REF!</v>
      </c>
      <c r="L660" s="113"/>
      <c r="M660" s="347"/>
      <c r="N660" s="345"/>
      <c r="O660" s="345"/>
      <c r="P660" s="348"/>
      <c r="R660" s="347"/>
      <c r="S660" s="345"/>
      <c r="T660" s="345"/>
      <c r="U660" s="348"/>
      <c r="W660" s="347"/>
      <c r="X660" s="345"/>
      <c r="Y660" s="345"/>
      <c r="Z660" s="348"/>
      <c r="AB660" s="347"/>
      <c r="AC660" s="345"/>
      <c r="AD660" s="345"/>
      <c r="AE660" s="348"/>
      <c r="AF660" s="713"/>
      <c r="AG660" s="347"/>
      <c r="AH660" s="345"/>
      <c r="AI660" s="345"/>
      <c r="AJ660" s="348"/>
    </row>
    <row r="661" spans="2:36" ht="20.100000000000001" hidden="1" customHeight="1" x14ac:dyDescent="0.25">
      <c r="B661" s="1568"/>
      <c r="C661" s="1577"/>
      <c r="D661" s="1575"/>
      <c r="E661" s="1573"/>
      <c r="F661" s="1519"/>
      <c r="G661" s="1604"/>
      <c r="H661" s="574"/>
      <c r="I661" s="575"/>
      <c r="J661" s="580">
        <f t="shared" si="227"/>
        <v>0</v>
      </c>
      <c r="K661" s="687">
        <f t="shared" si="228"/>
        <v>0</v>
      </c>
      <c r="L661" s="113"/>
      <c r="M661" s="347"/>
      <c r="N661" s="345"/>
      <c r="O661" s="345"/>
      <c r="P661" s="348"/>
      <c r="R661" s="347"/>
      <c r="S661" s="345"/>
      <c r="T661" s="345"/>
      <c r="U661" s="348"/>
      <c r="W661" s="347"/>
      <c r="X661" s="345"/>
      <c r="Y661" s="345"/>
      <c r="Z661" s="348"/>
      <c r="AB661" s="347"/>
      <c r="AC661" s="345"/>
      <c r="AD661" s="345"/>
      <c r="AE661" s="348"/>
      <c r="AF661" s="713"/>
      <c r="AG661" s="347"/>
      <c r="AH661" s="345"/>
      <c r="AI661" s="345"/>
      <c r="AJ661" s="348"/>
    </row>
    <row r="662" spans="2:36" ht="20.100000000000001" hidden="1" customHeight="1" x14ac:dyDescent="0.25">
      <c r="B662" s="1568"/>
      <c r="C662" s="1577"/>
      <c r="D662" s="1575"/>
      <c r="E662" s="1573"/>
      <c r="F662" s="1519"/>
      <c r="G662" s="1605"/>
      <c r="H662" s="574"/>
      <c r="I662" s="575"/>
      <c r="J662" s="580">
        <f t="shared" si="227"/>
        <v>0</v>
      </c>
      <c r="K662" s="687">
        <f t="shared" si="228"/>
        <v>0</v>
      </c>
      <c r="L662" s="113"/>
      <c r="M662" s="347"/>
      <c r="N662" s="345"/>
      <c r="O662" s="345"/>
      <c r="P662" s="348"/>
      <c r="R662" s="347"/>
      <c r="S662" s="345"/>
      <c r="T662" s="345"/>
      <c r="U662" s="348"/>
      <c r="W662" s="347"/>
      <c r="X662" s="345"/>
      <c r="Y662" s="345"/>
      <c r="Z662" s="348"/>
      <c r="AB662" s="347"/>
      <c r="AC662" s="345"/>
      <c r="AD662" s="345"/>
      <c r="AE662" s="348"/>
      <c r="AF662" s="713"/>
      <c r="AG662" s="347"/>
      <c r="AH662" s="345"/>
      <c r="AI662" s="345"/>
      <c r="AJ662" s="348"/>
    </row>
    <row r="663" spans="2:36" ht="20.100000000000001" customHeight="1" x14ac:dyDescent="0.25">
      <c r="B663" s="1568">
        <f t="shared" ref="B663" si="230">B660+0.01</f>
        <v>1425.2099999999998</v>
      </c>
      <c r="C663" s="1667" t="s">
        <v>258</v>
      </c>
      <c r="D663" s="1575" t="e">
        <f>#REF!</f>
        <v>#REF!</v>
      </c>
      <c r="E663" s="1573" t="e">
        <f>#REF!</f>
        <v>#REF!</v>
      </c>
      <c r="F663" s="1519" t="e">
        <f>#REF!</f>
        <v>#REF!</v>
      </c>
      <c r="G663" s="1603" t="e">
        <f t="shared" si="218"/>
        <v>#REF!</v>
      </c>
      <c r="H663" s="574"/>
      <c r="I663" s="575"/>
      <c r="J663" s="580" t="e">
        <f t="shared" si="227"/>
        <v>#REF!</v>
      </c>
      <c r="K663" s="687" t="e">
        <f t="shared" si="228"/>
        <v>#REF!</v>
      </c>
      <c r="L663" s="113"/>
      <c r="M663" s="347"/>
      <c r="N663" s="345"/>
      <c r="O663" s="345"/>
      <c r="P663" s="348"/>
      <c r="R663" s="347"/>
      <c r="S663" s="345"/>
      <c r="T663" s="345"/>
      <c r="U663" s="348"/>
      <c r="W663" s="347"/>
      <c r="X663" s="345"/>
      <c r="Y663" s="345"/>
      <c r="Z663" s="348"/>
      <c r="AB663" s="347"/>
      <c r="AC663" s="345"/>
      <c r="AD663" s="345"/>
      <c r="AE663" s="348"/>
      <c r="AF663" s="713"/>
      <c r="AG663" s="347"/>
      <c r="AH663" s="345"/>
      <c r="AI663" s="345"/>
      <c r="AJ663" s="348"/>
    </row>
    <row r="664" spans="2:36" ht="20.100000000000001" hidden="1" customHeight="1" x14ac:dyDescent="0.25">
      <c r="B664" s="1568"/>
      <c r="C664" s="1577"/>
      <c r="D664" s="1575"/>
      <c r="E664" s="1573"/>
      <c r="F664" s="1519"/>
      <c r="G664" s="1604"/>
      <c r="H664" s="574"/>
      <c r="I664" s="575"/>
      <c r="J664" s="580">
        <f t="shared" si="227"/>
        <v>0</v>
      </c>
      <c r="K664" s="687">
        <f t="shared" si="228"/>
        <v>0</v>
      </c>
      <c r="L664" s="113"/>
      <c r="M664" s="347"/>
      <c r="N664" s="345"/>
      <c r="O664" s="345"/>
      <c r="P664" s="348"/>
      <c r="R664" s="347"/>
      <c r="S664" s="345"/>
      <c r="T664" s="345"/>
      <c r="U664" s="348"/>
      <c r="W664" s="347"/>
      <c r="X664" s="345"/>
      <c r="Y664" s="345"/>
      <c r="Z664" s="348"/>
      <c r="AB664" s="347"/>
      <c r="AC664" s="345"/>
      <c r="AD664" s="345"/>
      <c r="AE664" s="348"/>
      <c r="AF664" s="713"/>
      <c r="AG664" s="347"/>
      <c r="AH664" s="345"/>
      <c r="AI664" s="345"/>
      <c r="AJ664" s="348"/>
    </row>
    <row r="665" spans="2:36" ht="20.100000000000001" hidden="1" customHeight="1" x14ac:dyDescent="0.25">
      <c r="B665" s="1568"/>
      <c r="C665" s="1577"/>
      <c r="D665" s="1575"/>
      <c r="E665" s="1573"/>
      <c r="F665" s="1519"/>
      <c r="G665" s="1605"/>
      <c r="H665" s="574"/>
      <c r="I665" s="575"/>
      <c r="J665" s="580">
        <f t="shared" si="227"/>
        <v>0</v>
      </c>
      <c r="K665" s="687">
        <f t="shared" si="228"/>
        <v>0</v>
      </c>
      <c r="L665" s="113"/>
      <c r="M665" s="347"/>
      <c r="N665" s="345"/>
      <c r="O665" s="345"/>
      <c r="P665" s="348"/>
      <c r="R665" s="347"/>
      <c r="S665" s="345"/>
      <c r="T665" s="345"/>
      <c r="U665" s="348"/>
      <c r="W665" s="347"/>
      <c r="X665" s="345"/>
      <c r="Y665" s="345"/>
      <c r="Z665" s="348"/>
      <c r="AB665" s="347"/>
      <c r="AC665" s="345"/>
      <c r="AD665" s="345"/>
      <c r="AE665" s="348"/>
      <c r="AF665" s="713"/>
      <c r="AG665" s="347"/>
      <c r="AH665" s="345"/>
      <c r="AI665" s="345"/>
      <c r="AJ665" s="348"/>
    </row>
    <row r="666" spans="2:36" ht="20.100000000000001" customHeight="1" thickBot="1" x14ac:dyDescent="0.3">
      <c r="B666" s="1661">
        <v>1426</v>
      </c>
      <c r="C666" s="1577" t="e">
        <f>#REF!</f>
        <v>#REF!</v>
      </c>
      <c r="D666" s="1575" t="e">
        <f>#REF!</f>
        <v>#REF!</v>
      </c>
      <c r="E666" s="1573" t="e">
        <f>#REF!</f>
        <v>#REF!</v>
      </c>
      <c r="F666" s="1519" t="e">
        <f>#REF!</f>
        <v>#REF!</v>
      </c>
      <c r="G666" s="1603" t="e">
        <f t="shared" si="218"/>
        <v>#REF!</v>
      </c>
      <c r="H666" s="582"/>
      <c r="I666" s="579"/>
      <c r="J666" s="583" t="e">
        <f t="shared" si="227"/>
        <v>#REF!</v>
      </c>
      <c r="K666" s="690" t="e">
        <f t="shared" si="228"/>
        <v>#REF!</v>
      </c>
      <c r="L666" s="113"/>
      <c r="M666" s="355"/>
      <c r="N666" s="356"/>
      <c r="O666" s="356"/>
      <c r="P666" s="351"/>
      <c r="R666" s="355"/>
      <c r="S666" s="356"/>
      <c r="T666" s="356"/>
      <c r="U666" s="351"/>
      <c r="W666" s="355"/>
      <c r="X666" s="356"/>
      <c r="Y666" s="356"/>
      <c r="Z666" s="351"/>
      <c r="AB666" s="355"/>
      <c r="AC666" s="356"/>
      <c r="AD666" s="356"/>
      <c r="AE666" s="351"/>
      <c r="AF666" s="713"/>
      <c r="AG666" s="355"/>
      <c r="AH666" s="356"/>
      <c r="AI666" s="356"/>
      <c r="AJ666" s="351"/>
    </row>
    <row r="667" spans="2:36" ht="20.100000000000001" hidden="1" customHeight="1" x14ac:dyDescent="0.25">
      <c r="B667" s="1662"/>
      <c r="C667" s="1577"/>
      <c r="D667" s="1575"/>
      <c r="E667" s="1573"/>
      <c r="F667" s="1519"/>
      <c r="G667" s="1666"/>
      <c r="H667" s="113"/>
      <c r="I667" s="118"/>
      <c r="J667" s="567"/>
      <c r="K667" s="691"/>
      <c r="L667" s="113"/>
      <c r="M667" s="378"/>
      <c r="N667" s="379"/>
      <c r="O667" s="379"/>
      <c r="P667" s="380"/>
    </row>
    <row r="668" spans="2:36" ht="20.100000000000001" hidden="1" customHeight="1" thickBot="1" x14ac:dyDescent="0.3">
      <c r="B668" s="1662"/>
      <c r="C668" s="1663"/>
      <c r="D668" s="1664"/>
      <c r="E668" s="1665"/>
      <c r="F668" s="1504"/>
      <c r="G668" s="1666"/>
      <c r="H668" s="113"/>
      <c r="I668" s="118"/>
      <c r="J668" s="567"/>
      <c r="K668" s="691"/>
      <c r="L668" s="113"/>
      <c r="M668" s="405"/>
      <c r="N668" s="407"/>
      <c r="O668" s="407"/>
      <c r="P668" s="408"/>
    </row>
    <row r="669" spans="2:36" ht="20.100000000000001" customHeight="1" thickBot="1" x14ac:dyDescent="0.3">
      <c r="B669" s="657">
        <v>1500</v>
      </c>
      <c r="C669" s="658"/>
      <c r="D669" s="111"/>
      <c r="E669" s="111"/>
      <c r="F669" s="112"/>
      <c r="G669" s="660"/>
      <c r="H669" s="584"/>
      <c r="I669" s="661"/>
      <c r="J669" s="662"/>
      <c r="K669" s="694"/>
      <c r="L669" s="578"/>
      <c r="M669" s="643"/>
      <c r="N669" s="644"/>
      <c r="O669" s="644"/>
      <c r="P669" s="645"/>
      <c r="R669" s="643"/>
      <c r="S669" s="644"/>
      <c r="T669" s="644"/>
      <c r="U669" s="645"/>
      <c r="W669" s="643"/>
      <c r="X669" s="644"/>
      <c r="Y669" s="644"/>
      <c r="Z669" s="645"/>
      <c r="AB669" s="643"/>
      <c r="AC669" s="644"/>
      <c r="AD669" s="644"/>
      <c r="AE669" s="645"/>
      <c r="AF669" s="713"/>
      <c r="AG669" s="643"/>
      <c r="AH669" s="644"/>
      <c r="AI669" s="644"/>
      <c r="AJ669" s="645"/>
    </row>
    <row r="670" spans="2:36" ht="20.100000000000001" customHeight="1" x14ac:dyDescent="0.25">
      <c r="B670" s="1567">
        <v>1501</v>
      </c>
      <c r="C670" s="1576" t="s">
        <v>306</v>
      </c>
      <c r="D670" s="1574" t="s">
        <v>260</v>
      </c>
      <c r="E670" s="1572">
        <v>1</v>
      </c>
      <c r="F670" s="1571" t="e">
        <f>#REF!</f>
        <v>#REF!</v>
      </c>
      <c r="G670" s="1569"/>
      <c r="H670" s="1578"/>
      <c r="I670" s="1581"/>
      <c r="J670" s="1583">
        <f t="shared" ref="J670:J673" si="231">E670-H670+I670</f>
        <v>1</v>
      </c>
      <c r="K670" s="1584" t="e">
        <f t="shared" ref="K670:K673" si="232">ROUND(F670*J670,2)</f>
        <v>#REF!</v>
      </c>
      <c r="L670" s="646"/>
      <c r="M670" s="378"/>
      <c r="N670" s="379"/>
      <c r="O670" s="379"/>
      <c r="P670" s="380"/>
      <c r="Q670" s="600"/>
      <c r="R670" s="378"/>
      <c r="S670" s="379"/>
      <c r="T670" s="379"/>
      <c r="U670" s="380"/>
      <c r="V670" s="600"/>
      <c r="W670" s="378"/>
      <c r="X670" s="379"/>
      <c r="Y670" s="379"/>
      <c r="Z670" s="380"/>
      <c r="AA670" s="600"/>
      <c r="AB670" s="1494">
        <v>1</v>
      </c>
      <c r="AC670" s="1495"/>
      <c r="AD670" s="1495"/>
      <c r="AE670" s="1496"/>
      <c r="AF670" s="712"/>
      <c r="AG670" s="1494"/>
      <c r="AH670" s="1495"/>
      <c r="AI670" s="1495"/>
      <c r="AJ670" s="1496"/>
    </row>
    <row r="671" spans="2:36" ht="20.100000000000001" customHeight="1" x14ac:dyDescent="0.25">
      <c r="B671" s="1568"/>
      <c r="C671" s="1577"/>
      <c r="D671" s="1575"/>
      <c r="E671" s="1573"/>
      <c r="F671" s="1519"/>
      <c r="G671" s="1570"/>
      <c r="H671" s="1579"/>
      <c r="I671" s="1549"/>
      <c r="J671" s="1552"/>
      <c r="K671" s="1555"/>
      <c r="L671" s="646"/>
      <c r="M671" s="347"/>
      <c r="N671" s="345"/>
      <c r="O671" s="345"/>
      <c r="P671" s="348"/>
      <c r="Q671" s="600"/>
      <c r="R671" s="347"/>
      <c r="S671" s="345"/>
      <c r="T671" s="345"/>
      <c r="U671" s="348"/>
      <c r="V671" s="600"/>
      <c r="W671" s="347"/>
      <c r="X671" s="345"/>
      <c r="Y671" s="345"/>
      <c r="Z671" s="348"/>
      <c r="AA671" s="600"/>
      <c r="AB671" s="659"/>
      <c r="AC671" s="601"/>
      <c r="AD671" s="601"/>
      <c r="AE671" s="606"/>
      <c r="AF671" s="713"/>
      <c r="AG671" s="605"/>
      <c r="AH671" s="601"/>
      <c r="AI671" s="601"/>
      <c r="AJ671" s="606"/>
    </row>
    <row r="672" spans="2:36" ht="20.100000000000001" customHeight="1" x14ac:dyDescent="0.25">
      <c r="B672" s="1568"/>
      <c r="C672" s="1577"/>
      <c r="D672" s="1575"/>
      <c r="E672" s="1573"/>
      <c r="F672" s="1519"/>
      <c r="G672" s="1570"/>
      <c r="H672" s="1580"/>
      <c r="I672" s="1582"/>
      <c r="J672" s="1566"/>
      <c r="K672" s="1585"/>
      <c r="L672" s="646"/>
      <c r="M672" s="347"/>
      <c r="N672" s="345"/>
      <c r="O672" s="345"/>
      <c r="P672" s="348"/>
      <c r="Q672" s="600"/>
      <c r="R672" s="347"/>
      <c r="S672" s="345"/>
      <c r="T672" s="345"/>
      <c r="U672" s="348"/>
      <c r="V672" s="600"/>
      <c r="W672" s="347"/>
      <c r="X672" s="345"/>
      <c r="Y672" s="345"/>
      <c r="Z672" s="348"/>
      <c r="AA672" s="600"/>
      <c r="AB672" s="1518" t="e">
        <f>ROUND(F670*AB670,2)</f>
        <v>#REF!</v>
      </c>
      <c r="AC672" s="1519"/>
      <c r="AD672" s="1519"/>
      <c r="AE672" s="1520"/>
      <c r="AF672" s="714"/>
      <c r="AG672" s="1497"/>
      <c r="AH672" s="1498"/>
      <c r="AI672" s="1498"/>
      <c r="AJ672" s="1499"/>
    </row>
    <row r="673" spans="2:42" ht="20.100000000000001" customHeight="1" x14ac:dyDescent="0.25">
      <c r="B673" s="1568">
        <v>1502</v>
      </c>
      <c r="C673" s="1577" t="s">
        <v>307</v>
      </c>
      <c r="D673" s="1575" t="s">
        <v>260</v>
      </c>
      <c r="E673" s="1573">
        <v>1</v>
      </c>
      <c r="F673" s="1519" t="e">
        <f>#REF!</f>
        <v>#REF!</v>
      </c>
      <c r="G673" s="1570"/>
      <c r="H673" s="1670"/>
      <c r="I673" s="1548"/>
      <c r="J673" s="1551">
        <f t="shared" si="231"/>
        <v>1</v>
      </c>
      <c r="K673" s="1554" t="e">
        <f t="shared" si="232"/>
        <v>#REF!</v>
      </c>
      <c r="L673" s="646"/>
      <c r="M673" s="347"/>
      <c r="N673" s="345"/>
      <c r="O673" s="345"/>
      <c r="P673" s="348"/>
      <c r="Q673" s="600"/>
      <c r="R673" s="347"/>
      <c r="S673" s="345"/>
      <c r="T673" s="345"/>
      <c r="U673" s="348"/>
      <c r="V673" s="600"/>
      <c r="W673" s="347"/>
      <c r="X673" s="345"/>
      <c r="Y673" s="345"/>
      <c r="Z673" s="348"/>
      <c r="AA673" s="600"/>
      <c r="AB673" s="1500">
        <v>1</v>
      </c>
      <c r="AC673" s="1501"/>
      <c r="AD673" s="1501"/>
      <c r="AE673" s="1502"/>
      <c r="AF673" s="712"/>
      <c r="AG673" s="1500"/>
      <c r="AH673" s="1501"/>
      <c r="AI673" s="1501"/>
      <c r="AJ673" s="1502"/>
    </row>
    <row r="674" spans="2:42" ht="20.100000000000001" customHeight="1" x14ac:dyDescent="0.25">
      <c r="B674" s="1568"/>
      <c r="C674" s="1577"/>
      <c r="D674" s="1575"/>
      <c r="E674" s="1573"/>
      <c r="F674" s="1519"/>
      <c r="G674" s="1570"/>
      <c r="H674" s="1579"/>
      <c r="I674" s="1549"/>
      <c r="J674" s="1552"/>
      <c r="K674" s="1555"/>
      <c r="L674" s="646"/>
      <c r="M674" s="347"/>
      <c r="N674" s="345"/>
      <c r="O674" s="345"/>
      <c r="P674" s="348"/>
      <c r="Q674" s="600"/>
      <c r="R674" s="347"/>
      <c r="S674" s="345"/>
      <c r="T674" s="345"/>
      <c r="U674" s="348"/>
      <c r="V674" s="600"/>
      <c r="W674" s="347"/>
      <c r="X674" s="345"/>
      <c r="Y674" s="345"/>
      <c r="Z674" s="348"/>
      <c r="AA674" s="600"/>
      <c r="AB674" s="605"/>
      <c r="AC674" s="346"/>
      <c r="AD674" s="601"/>
      <c r="AE674" s="606"/>
      <c r="AF674" s="713"/>
      <c r="AG674" s="605"/>
      <c r="AH674" s="601"/>
      <c r="AI674" s="601"/>
      <c r="AJ674" s="606"/>
    </row>
    <row r="675" spans="2:42" ht="20.100000000000001" customHeight="1" thickBot="1" x14ac:dyDescent="0.3">
      <c r="B675" s="1668"/>
      <c r="C675" s="1588"/>
      <c r="D675" s="1589"/>
      <c r="E675" s="1590"/>
      <c r="F675" s="1591"/>
      <c r="G675" s="1669"/>
      <c r="H675" s="1671"/>
      <c r="I675" s="1550"/>
      <c r="J675" s="1553"/>
      <c r="K675" s="1556"/>
      <c r="L675" s="646"/>
      <c r="M675" s="355"/>
      <c r="N675" s="356"/>
      <c r="O675" s="356"/>
      <c r="P675" s="351"/>
      <c r="Q675" s="600"/>
      <c r="R675" s="355"/>
      <c r="S675" s="356"/>
      <c r="T675" s="356"/>
      <c r="U675" s="351"/>
      <c r="V675" s="600"/>
      <c r="W675" s="355"/>
      <c r="X675" s="356"/>
      <c r="Y675" s="356"/>
      <c r="Z675" s="351"/>
      <c r="AA675" s="600"/>
      <c r="AB675" s="1503" t="e">
        <f>ROUND(F673*AB673,2)</f>
        <v>#REF!</v>
      </c>
      <c r="AC675" s="1504"/>
      <c r="AD675" s="1504"/>
      <c r="AE675" s="1505"/>
      <c r="AF675" s="714"/>
      <c r="AG675" s="1503"/>
      <c r="AH675" s="1504"/>
      <c r="AI675" s="1504"/>
      <c r="AJ675" s="1505"/>
    </row>
    <row r="676" spans="2:42" ht="24.95" customHeight="1" thickBot="1" x14ac:dyDescent="0.3">
      <c r="B676" s="653"/>
      <c r="C676" s="654"/>
      <c r="D676" s="655"/>
      <c r="E676" s="656"/>
      <c r="F676" s="381" t="s">
        <v>263</v>
      </c>
      <c r="G676" s="395" t="e">
        <f>SUM(G28:G666)</f>
        <v>#REF!</v>
      </c>
      <c r="H676" s="646"/>
      <c r="I676" s="646"/>
      <c r="J676" s="663"/>
      <c r="K676" s="702" t="e">
        <f>SUM(K28:K675)</f>
        <v>#REF!</v>
      </c>
      <c r="L676" s="113"/>
      <c r="M676" s="650"/>
      <c r="N676" s="651"/>
      <c r="O676" s="651"/>
      <c r="P676" s="652"/>
      <c r="R676" s="650"/>
      <c r="S676" s="651"/>
      <c r="T676" s="651"/>
      <c r="U676" s="652"/>
      <c r="W676" s="650"/>
      <c r="X676" s="651"/>
      <c r="Y676" s="651"/>
      <c r="Z676" s="652"/>
      <c r="AB676" s="398"/>
      <c r="AC676" s="399"/>
      <c r="AD676" s="399"/>
      <c r="AE676" s="400"/>
      <c r="AF676" s="713"/>
      <c r="AG676" s="398"/>
      <c r="AH676" s="399"/>
      <c r="AI676" s="399"/>
      <c r="AJ676" s="400"/>
      <c r="AP676" s="637"/>
    </row>
    <row r="677" spans="2:42" ht="8.25" customHeight="1" thickBot="1" x14ac:dyDescent="0.3">
      <c r="B677" s="327"/>
      <c r="C677" s="120"/>
      <c r="D677" s="121"/>
      <c r="E677" s="121"/>
      <c r="F677" s="121"/>
      <c r="G677" s="396"/>
      <c r="H677" s="646"/>
      <c r="I677" s="646"/>
      <c r="J677" s="663"/>
      <c r="K677" s="695"/>
      <c r="L677" s="113"/>
      <c r="AK677" s="101"/>
      <c r="AL677" s="101"/>
      <c r="AM677" s="101"/>
      <c r="AN677" s="119"/>
      <c r="AO677" s="1686"/>
      <c r="AP677" s="1686"/>
    </row>
    <row r="678" spans="2:42" ht="24.95" customHeight="1" x14ac:dyDescent="0.25">
      <c r="E678" s="675"/>
      <c r="F678" s="675"/>
      <c r="G678" s="676"/>
      <c r="H678" s="1539" t="s">
        <v>264</v>
      </c>
      <c r="I678" s="1540"/>
      <c r="J678" s="1540"/>
      <c r="K678" s="1541"/>
      <c r="L678" s="664"/>
      <c r="M678" s="1506" t="e">
        <f>SUM(M30,M33,M36,M39,M42,M45,M48,M51,M54,M57,M60,M63,M66,M531,M534,M70,M605)</f>
        <v>#REF!</v>
      </c>
      <c r="N678" s="1507"/>
      <c r="O678" s="1507"/>
      <c r="P678" s="1508"/>
      <c r="R678" s="1506" t="e">
        <f>SUM(R396,R399,R402,R405,R421,R424,R427,R434,R437,R440,R70,R605,R611,R614,R617,R620,R623,R629,R632,R635,R638,R641,R644,R647,R650,R653,R656,R608,R73)</f>
        <v>#REF!</v>
      </c>
      <c r="S678" s="1507"/>
      <c r="T678" s="1507"/>
      <c r="U678" s="1508"/>
      <c r="W678" s="1506" t="e">
        <f>SUM(W396,W399,W402,W405,W421,W424,W427,W434,W437,W440,W70,W605,W611,W614,W617,W620,W623,W629,W632,W635,W638,W641,W644,W647,W650,W653,W656,W608,W73,W626)</f>
        <v>#REF!</v>
      </c>
      <c r="X678" s="1507"/>
      <c r="Y678" s="1507"/>
      <c r="Z678" s="1508"/>
      <c r="AB678" s="1506" t="e">
        <f>SUM(AB675,AB672,AB490,AB487,AB484,AB478,AB475,AB440,AB279,AB255,AB252,AB249,AB246,AB243,AB161,AB148,AB142,AB136,AB133,AB130,AB127,AB124,AB121,AB118,AB626,AB620)</f>
        <v>#REF!</v>
      </c>
      <c r="AC678" s="1507"/>
      <c r="AD678" s="1507"/>
      <c r="AE678" s="1508"/>
      <c r="AF678" s="718"/>
      <c r="AG678" s="1506" t="e">
        <f>SUM(AG675,AG672,AG490,AG487,AG484,AG478,AG475,AG440,AG279,AG255,AG252,AG249,AG246,AG243,AG161,AG148,AG142,AG136,AG133,AG130,AG127,AG124,AG121,AG118,AG626,AG620)</f>
        <v>#REF!</v>
      </c>
      <c r="AH678" s="1507"/>
      <c r="AI678" s="1507"/>
      <c r="AJ678" s="1508"/>
      <c r="AK678" s="101"/>
      <c r="AL678" s="1688"/>
      <c r="AM678" s="1688"/>
      <c r="AN678" s="1688"/>
      <c r="AO678" s="1688"/>
    </row>
    <row r="679" spans="2:42" ht="24.95" customHeight="1" x14ac:dyDescent="0.25">
      <c r="E679" s="600"/>
      <c r="F679" s="675"/>
      <c r="G679" s="676"/>
      <c r="H679" s="1545" t="s">
        <v>265</v>
      </c>
      <c r="I679" s="1546"/>
      <c r="J679" s="1546"/>
      <c r="K679" s="1547"/>
      <c r="L679" s="664"/>
      <c r="M679" s="1509" t="e">
        <f>M678</f>
        <v>#REF!</v>
      </c>
      <c r="N679" s="1510"/>
      <c r="O679" s="1510"/>
      <c r="P679" s="1511"/>
      <c r="R679" s="1509" t="e">
        <f>R678+M679</f>
        <v>#REF!</v>
      </c>
      <c r="S679" s="1510"/>
      <c r="T679" s="1510"/>
      <c r="U679" s="1511"/>
      <c r="W679" s="1509" t="e">
        <f>W678+R679</f>
        <v>#REF!</v>
      </c>
      <c r="X679" s="1510"/>
      <c r="Y679" s="1510"/>
      <c r="Z679" s="1511"/>
      <c r="AB679" s="1509" t="e">
        <f>AB678+W679</f>
        <v>#REF!</v>
      </c>
      <c r="AC679" s="1510"/>
      <c r="AD679" s="1510"/>
      <c r="AE679" s="1511"/>
      <c r="AF679" s="718"/>
      <c r="AG679" s="1509" t="e">
        <f>AG678+AB679</f>
        <v>#REF!</v>
      </c>
      <c r="AH679" s="1510"/>
      <c r="AI679" s="1510"/>
      <c r="AJ679" s="1511"/>
      <c r="AO679" s="114">
        <v>969396.93</v>
      </c>
    </row>
    <row r="680" spans="2:42" ht="24.95" customHeight="1" x14ac:dyDescent="0.25">
      <c r="E680" s="600"/>
      <c r="F680" s="675"/>
      <c r="G680" s="677"/>
      <c r="H680" s="1545" t="s">
        <v>266</v>
      </c>
      <c r="I680" s="1546"/>
      <c r="J680" s="1546"/>
      <c r="K680" s="1547"/>
      <c r="L680" s="664"/>
      <c r="M680" s="1512" t="e">
        <f>M678/G676</f>
        <v>#REF!</v>
      </c>
      <c r="N680" s="1513"/>
      <c r="O680" s="1513"/>
      <c r="P680" s="1514"/>
      <c r="R680" s="1512" t="e">
        <f>R678/G676</f>
        <v>#REF!</v>
      </c>
      <c r="S680" s="1513"/>
      <c r="T680" s="1513"/>
      <c r="U680" s="1514"/>
      <c r="W680" s="1512" t="e">
        <f>W678/G676</f>
        <v>#REF!</v>
      </c>
      <c r="X680" s="1513"/>
      <c r="Y680" s="1513"/>
      <c r="Z680" s="1514"/>
      <c r="AB680" s="1512" t="e">
        <f>AB678/K676</f>
        <v>#REF!</v>
      </c>
      <c r="AC680" s="1513"/>
      <c r="AD680" s="1513"/>
      <c r="AE680" s="1514"/>
      <c r="AF680" s="719"/>
      <c r="AG680" s="1512" t="e">
        <f>AG678/K676</f>
        <v>#REF!</v>
      </c>
      <c r="AH680" s="1513"/>
      <c r="AI680" s="1513"/>
      <c r="AJ680" s="1514"/>
    </row>
    <row r="681" spans="2:42" ht="24.95" customHeight="1" thickBot="1" x14ac:dyDescent="0.3">
      <c r="E681" s="600"/>
      <c r="F681" s="675"/>
      <c r="G681" s="678"/>
      <c r="H681" s="1542" t="s">
        <v>267</v>
      </c>
      <c r="I681" s="1543"/>
      <c r="J681" s="1543"/>
      <c r="K681" s="1544"/>
      <c r="L681" s="665"/>
      <c r="M681" s="1515" t="e">
        <f>M679/G676</f>
        <v>#REF!</v>
      </c>
      <c r="N681" s="1516"/>
      <c r="O681" s="1516"/>
      <c r="P681" s="1517"/>
      <c r="R681" s="1515" t="e">
        <f>R679/G676</f>
        <v>#REF!</v>
      </c>
      <c r="S681" s="1516"/>
      <c r="T681" s="1516"/>
      <c r="U681" s="1517"/>
      <c r="W681" s="1515" t="e">
        <f>W679/G676</f>
        <v>#REF!</v>
      </c>
      <c r="X681" s="1516"/>
      <c r="Y681" s="1516"/>
      <c r="Z681" s="1517"/>
      <c r="AB681" s="1515" t="e">
        <f>AB679/K676</f>
        <v>#REF!</v>
      </c>
      <c r="AC681" s="1516"/>
      <c r="AD681" s="1516"/>
      <c r="AE681" s="1517"/>
      <c r="AF681" s="719"/>
      <c r="AG681" s="1515" t="e">
        <f>AG679/K676</f>
        <v>#REF!</v>
      </c>
      <c r="AH681" s="1516"/>
      <c r="AI681" s="1516"/>
      <c r="AJ681" s="1517"/>
      <c r="AO681" s="114">
        <v>23.52</v>
      </c>
    </row>
  </sheetData>
  <mergeCells count="2102">
    <mergeCell ref="H654:H656"/>
    <mergeCell ref="I654:I656"/>
    <mergeCell ref="J654:J656"/>
    <mergeCell ref="K654:K656"/>
    <mergeCell ref="K351:K353"/>
    <mergeCell ref="J467:J468"/>
    <mergeCell ref="K467:K468"/>
    <mergeCell ref="H467:H468"/>
    <mergeCell ref="I467:I468"/>
    <mergeCell ref="H639:H641"/>
    <mergeCell ref="I639:I641"/>
    <mergeCell ref="J639:J641"/>
    <mergeCell ref="K639:K641"/>
    <mergeCell ref="H642:H644"/>
    <mergeCell ref="I642:I644"/>
    <mergeCell ref="J642:J644"/>
    <mergeCell ref="K642:K644"/>
    <mergeCell ref="H645:H647"/>
    <mergeCell ref="I645:I647"/>
    <mergeCell ref="J645:J647"/>
    <mergeCell ref="K645:K647"/>
    <mergeCell ref="H648:H650"/>
    <mergeCell ref="I648:I650"/>
    <mergeCell ref="J648:J650"/>
    <mergeCell ref="K648:K650"/>
    <mergeCell ref="H651:H653"/>
    <mergeCell ref="I651:I653"/>
    <mergeCell ref="J651:J653"/>
    <mergeCell ref="K651:K653"/>
    <mergeCell ref="H624:H626"/>
    <mergeCell ref="I624:I626"/>
    <mergeCell ref="J624:J626"/>
    <mergeCell ref="K624:K626"/>
    <mergeCell ref="H627:H629"/>
    <mergeCell ref="I627:I629"/>
    <mergeCell ref="J627:J629"/>
    <mergeCell ref="K627:K629"/>
    <mergeCell ref="H630:H632"/>
    <mergeCell ref="I630:I632"/>
    <mergeCell ref="J630:J632"/>
    <mergeCell ref="K630:K632"/>
    <mergeCell ref="H633:H635"/>
    <mergeCell ref="I633:I635"/>
    <mergeCell ref="J633:J635"/>
    <mergeCell ref="K633:K635"/>
    <mergeCell ref="H636:H638"/>
    <mergeCell ref="I636:I638"/>
    <mergeCell ref="J636:J638"/>
    <mergeCell ref="K636:K638"/>
    <mergeCell ref="H609:H611"/>
    <mergeCell ref="I609:I611"/>
    <mergeCell ref="J609:J611"/>
    <mergeCell ref="K609:K611"/>
    <mergeCell ref="H612:H614"/>
    <mergeCell ref="I612:I614"/>
    <mergeCell ref="J612:J614"/>
    <mergeCell ref="K612:K614"/>
    <mergeCell ref="H615:H617"/>
    <mergeCell ref="I615:I617"/>
    <mergeCell ref="J615:J617"/>
    <mergeCell ref="K615:K617"/>
    <mergeCell ref="H618:H620"/>
    <mergeCell ref="I618:I620"/>
    <mergeCell ref="J618:J620"/>
    <mergeCell ref="K618:K620"/>
    <mergeCell ref="H621:H623"/>
    <mergeCell ref="I621:I623"/>
    <mergeCell ref="J621:J623"/>
    <mergeCell ref="K621:K623"/>
    <mergeCell ref="K532:K534"/>
    <mergeCell ref="J532:J534"/>
    <mergeCell ref="I532:I534"/>
    <mergeCell ref="H532:H534"/>
    <mergeCell ref="K529:K531"/>
    <mergeCell ref="J529:J531"/>
    <mergeCell ref="I529:I531"/>
    <mergeCell ref="H529:H531"/>
    <mergeCell ref="K598:K600"/>
    <mergeCell ref="J598:J600"/>
    <mergeCell ref="I598:I600"/>
    <mergeCell ref="H598:H600"/>
    <mergeCell ref="K606:K608"/>
    <mergeCell ref="J606:J608"/>
    <mergeCell ref="I606:I608"/>
    <mergeCell ref="H606:H608"/>
    <mergeCell ref="K603:K605"/>
    <mergeCell ref="J603:J605"/>
    <mergeCell ref="I603:I605"/>
    <mergeCell ref="H603:H605"/>
    <mergeCell ref="H602:K602"/>
    <mergeCell ref="K473:K475"/>
    <mergeCell ref="J473:J475"/>
    <mergeCell ref="I473:I475"/>
    <mergeCell ref="H473:H475"/>
    <mergeCell ref="H476:H478"/>
    <mergeCell ref="I476:I478"/>
    <mergeCell ref="J476:J478"/>
    <mergeCell ref="K476:K478"/>
    <mergeCell ref="H482:H484"/>
    <mergeCell ref="I482:I484"/>
    <mergeCell ref="J482:J484"/>
    <mergeCell ref="K482:K484"/>
    <mergeCell ref="H485:H487"/>
    <mergeCell ref="I485:I487"/>
    <mergeCell ref="J485:J487"/>
    <mergeCell ref="K485:K487"/>
    <mergeCell ref="H488:H490"/>
    <mergeCell ref="I488:I490"/>
    <mergeCell ref="J488:J490"/>
    <mergeCell ref="K488:K490"/>
    <mergeCell ref="H425:H427"/>
    <mergeCell ref="I425:I427"/>
    <mergeCell ref="J425:J427"/>
    <mergeCell ref="K425:K427"/>
    <mergeCell ref="K438:K440"/>
    <mergeCell ref="K435:K437"/>
    <mergeCell ref="K432:K434"/>
    <mergeCell ref="J438:J440"/>
    <mergeCell ref="J435:J437"/>
    <mergeCell ref="J432:J434"/>
    <mergeCell ref="I438:I440"/>
    <mergeCell ref="I435:I437"/>
    <mergeCell ref="I432:I434"/>
    <mergeCell ref="H438:H440"/>
    <mergeCell ref="H435:H437"/>
    <mergeCell ref="H432:H434"/>
    <mergeCell ref="K463:K465"/>
    <mergeCell ref="J463:J465"/>
    <mergeCell ref="I463:I465"/>
    <mergeCell ref="H463:H465"/>
    <mergeCell ref="K397:K399"/>
    <mergeCell ref="J397:J399"/>
    <mergeCell ref="I397:I399"/>
    <mergeCell ref="H397:H399"/>
    <mergeCell ref="K394:K396"/>
    <mergeCell ref="J394:J396"/>
    <mergeCell ref="I394:I396"/>
    <mergeCell ref="H394:H396"/>
    <mergeCell ref="H400:H402"/>
    <mergeCell ref="I400:I402"/>
    <mergeCell ref="J400:J402"/>
    <mergeCell ref="K400:K402"/>
    <mergeCell ref="H403:H405"/>
    <mergeCell ref="I403:I405"/>
    <mergeCell ref="J403:J405"/>
    <mergeCell ref="K403:K405"/>
    <mergeCell ref="K422:K424"/>
    <mergeCell ref="J422:J424"/>
    <mergeCell ref="I422:I424"/>
    <mergeCell ref="H422:H424"/>
    <mergeCell ref="K419:K421"/>
    <mergeCell ref="J419:J421"/>
    <mergeCell ref="I419:I421"/>
    <mergeCell ref="H419:H421"/>
    <mergeCell ref="J379:J381"/>
    <mergeCell ref="K379:K381"/>
    <mergeCell ref="J382:J384"/>
    <mergeCell ref="K382:K384"/>
    <mergeCell ref="J385:J387"/>
    <mergeCell ref="K385:K387"/>
    <mergeCell ref="I355:I357"/>
    <mergeCell ref="H355:H357"/>
    <mergeCell ref="I358:I360"/>
    <mergeCell ref="H358:H360"/>
    <mergeCell ref="H361:H363"/>
    <mergeCell ref="I361:I363"/>
    <mergeCell ref="H364:H366"/>
    <mergeCell ref="I364:I366"/>
    <mergeCell ref="H367:H369"/>
    <mergeCell ref="I367:I369"/>
    <mergeCell ref="H370:H372"/>
    <mergeCell ref="I370:I372"/>
    <mergeCell ref="H373:H375"/>
    <mergeCell ref="I373:I375"/>
    <mergeCell ref="H376:H378"/>
    <mergeCell ref="I376:I378"/>
    <mergeCell ref="H379:H381"/>
    <mergeCell ref="I379:I381"/>
    <mergeCell ref="H382:H384"/>
    <mergeCell ref="I382:I384"/>
    <mergeCell ref="H385:H387"/>
    <mergeCell ref="I385:I387"/>
    <mergeCell ref="K364:K366"/>
    <mergeCell ref="J367:J369"/>
    <mergeCell ref="K367:K369"/>
    <mergeCell ref="J370:J372"/>
    <mergeCell ref="K370:K372"/>
    <mergeCell ref="J373:J375"/>
    <mergeCell ref="K373:K375"/>
    <mergeCell ref="J376:J378"/>
    <mergeCell ref="K376:K378"/>
    <mergeCell ref="K146:K148"/>
    <mergeCell ref="I149:I151"/>
    <mergeCell ref="J149:J151"/>
    <mergeCell ref="K149:K151"/>
    <mergeCell ref="I119:I121"/>
    <mergeCell ref="J119:J121"/>
    <mergeCell ref="K119:K121"/>
    <mergeCell ref="I122:I124"/>
    <mergeCell ref="J122:J124"/>
    <mergeCell ref="K122:K124"/>
    <mergeCell ref="I125:I127"/>
    <mergeCell ref="J125:J127"/>
    <mergeCell ref="K125:K127"/>
    <mergeCell ref="I128:I130"/>
    <mergeCell ref="I140:I142"/>
    <mergeCell ref="J140:J142"/>
    <mergeCell ref="K140:K142"/>
    <mergeCell ref="I143:I145"/>
    <mergeCell ref="J143:J145"/>
    <mergeCell ref="K143:K145"/>
    <mergeCell ref="I146:I148"/>
    <mergeCell ref="J146:J148"/>
    <mergeCell ref="J162:J164"/>
    <mergeCell ref="H152:K152"/>
    <mergeCell ref="H153:H155"/>
    <mergeCell ref="I153:I155"/>
    <mergeCell ref="J153:J155"/>
    <mergeCell ref="G16:P16"/>
    <mergeCell ref="J351:J353"/>
    <mergeCell ref="K358:K360"/>
    <mergeCell ref="K355:K357"/>
    <mergeCell ref="J358:J360"/>
    <mergeCell ref="J355:J357"/>
    <mergeCell ref="J361:J363"/>
    <mergeCell ref="K361:K363"/>
    <mergeCell ref="H61:H63"/>
    <mergeCell ref="I61:I63"/>
    <mergeCell ref="J61:J63"/>
    <mergeCell ref="K61:K63"/>
    <mergeCell ref="H116:H118"/>
    <mergeCell ref="H119:H121"/>
    <mergeCell ref="H122:H124"/>
    <mergeCell ref="H125:H127"/>
    <mergeCell ref="H128:H130"/>
    <mergeCell ref="H131:H133"/>
    <mergeCell ref="H134:H136"/>
    <mergeCell ref="H137:H139"/>
    <mergeCell ref="H64:H66"/>
    <mergeCell ref="I64:I66"/>
    <mergeCell ref="J64:J66"/>
    <mergeCell ref="K64:K66"/>
    <mergeCell ref="H67:K67"/>
    <mergeCell ref="H68:H70"/>
    <mergeCell ref="I68:I70"/>
    <mergeCell ref="J68:J70"/>
    <mergeCell ref="K68:K70"/>
    <mergeCell ref="H71:H73"/>
    <mergeCell ref="M127:P127"/>
    <mergeCell ref="I49:I51"/>
    <mergeCell ref="B128:B130"/>
    <mergeCell ref="C128:C130"/>
    <mergeCell ref="D128:D130"/>
    <mergeCell ref="E128:E130"/>
    <mergeCell ref="F128:F130"/>
    <mergeCell ref="G128:G130"/>
    <mergeCell ref="M130:P130"/>
    <mergeCell ref="F131:F133"/>
    <mergeCell ref="G131:G133"/>
    <mergeCell ref="M133:P133"/>
    <mergeCell ref="E143:E145"/>
    <mergeCell ref="F143:F145"/>
    <mergeCell ref="G143:G145"/>
    <mergeCell ref="M139:P139"/>
    <mergeCell ref="J58:J60"/>
    <mergeCell ref="K58:K60"/>
    <mergeCell ref="K28:K30"/>
    <mergeCell ref="H31:H33"/>
    <mergeCell ref="I31:I33"/>
    <mergeCell ref="J31:J33"/>
    <mergeCell ref="K31:K33"/>
    <mergeCell ref="H34:H36"/>
    <mergeCell ref="I34:I36"/>
    <mergeCell ref="J34:J36"/>
    <mergeCell ref="K34:K36"/>
    <mergeCell ref="H37:H39"/>
    <mergeCell ref="I37:I39"/>
    <mergeCell ref="J37:J39"/>
    <mergeCell ref="K37:K39"/>
    <mergeCell ref="H40:H42"/>
    <mergeCell ref="I40:I42"/>
    <mergeCell ref="H49:H51"/>
    <mergeCell ref="J49:J51"/>
    <mergeCell ref="K49:K51"/>
    <mergeCell ref="J46:J48"/>
    <mergeCell ref="K46:K48"/>
    <mergeCell ref="J74:J76"/>
    <mergeCell ref="I116:I118"/>
    <mergeCell ref="J116:J118"/>
    <mergeCell ref="K116:K118"/>
    <mergeCell ref="J128:J130"/>
    <mergeCell ref="C131:C133"/>
    <mergeCell ref="D131:D133"/>
    <mergeCell ref="E131:E133"/>
    <mergeCell ref="I58:I60"/>
    <mergeCell ref="B137:B139"/>
    <mergeCell ref="C137:C139"/>
    <mergeCell ref="D137:D139"/>
    <mergeCell ref="E137:E139"/>
    <mergeCell ref="F137:F139"/>
    <mergeCell ref="G137:G139"/>
    <mergeCell ref="I137:I139"/>
    <mergeCell ref="J137:J139"/>
    <mergeCell ref="K137:K139"/>
    <mergeCell ref="F68:F70"/>
    <mergeCell ref="G68:G70"/>
    <mergeCell ref="E107:E109"/>
    <mergeCell ref="B89:B91"/>
    <mergeCell ref="F95:F97"/>
    <mergeCell ref="D125:D127"/>
    <mergeCell ref="E125:E127"/>
    <mergeCell ref="F125:F127"/>
    <mergeCell ref="G125:G127"/>
    <mergeCell ref="F80:F82"/>
    <mergeCell ref="G80:G82"/>
    <mergeCell ref="K128:K130"/>
    <mergeCell ref="I131:I133"/>
    <mergeCell ref="B149:B151"/>
    <mergeCell ref="C149:C151"/>
    <mergeCell ref="D149:D151"/>
    <mergeCell ref="E149:E151"/>
    <mergeCell ref="F149:F151"/>
    <mergeCell ref="G149:G151"/>
    <mergeCell ref="M151:P151"/>
    <mergeCell ref="H149:H151"/>
    <mergeCell ref="B140:B142"/>
    <mergeCell ref="C140:C142"/>
    <mergeCell ref="D140:D142"/>
    <mergeCell ref="E140:E142"/>
    <mergeCell ref="F140:F142"/>
    <mergeCell ref="G140:G142"/>
    <mergeCell ref="M142:P142"/>
    <mergeCell ref="B143:B145"/>
    <mergeCell ref="C143:C145"/>
    <mergeCell ref="D143:D145"/>
    <mergeCell ref="B146:B148"/>
    <mergeCell ref="C146:C148"/>
    <mergeCell ref="D146:D148"/>
    <mergeCell ref="E146:E148"/>
    <mergeCell ref="F146:F148"/>
    <mergeCell ref="G146:G148"/>
    <mergeCell ref="M148:P148"/>
    <mergeCell ref="H140:H142"/>
    <mergeCell ref="H143:H145"/>
    <mergeCell ref="H146:H148"/>
    <mergeCell ref="M145:P145"/>
    <mergeCell ref="B134:B136"/>
    <mergeCell ref="C134:C136"/>
    <mergeCell ref="D134:D136"/>
    <mergeCell ref="E134:E136"/>
    <mergeCell ref="F134:F136"/>
    <mergeCell ref="G134:G136"/>
    <mergeCell ref="M136:P136"/>
    <mergeCell ref="J131:J133"/>
    <mergeCell ref="K131:K133"/>
    <mergeCell ref="I134:I136"/>
    <mergeCell ref="J134:J136"/>
    <mergeCell ref="K134:K136"/>
    <mergeCell ref="I52:I54"/>
    <mergeCell ref="J52:J54"/>
    <mergeCell ref="K52:K54"/>
    <mergeCell ref="H55:H57"/>
    <mergeCell ref="I55:I57"/>
    <mergeCell ref="J55:J57"/>
    <mergeCell ref="K55:K57"/>
    <mergeCell ref="H58:H60"/>
    <mergeCell ref="B58:B60"/>
    <mergeCell ref="C58:C60"/>
    <mergeCell ref="D58:D60"/>
    <mergeCell ref="E58:E60"/>
    <mergeCell ref="F58:F60"/>
    <mergeCell ref="G58:G60"/>
    <mergeCell ref="B61:B63"/>
    <mergeCell ref="G107:G109"/>
    <mergeCell ref="B131:B133"/>
    <mergeCell ref="I71:I73"/>
    <mergeCell ref="J71:J73"/>
    <mergeCell ref="K71:K73"/>
    <mergeCell ref="B172:B174"/>
    <mergeCell ref="C172:C174"/>
    <mergeCell ref="D172:D174"/>
    <mergeCell ref="E172:E174"/>
    <mergeCell ref="F172:F174"/>
    <mergeCell ref="G172:G174"/>
    <mergeCell ref="B156:B158"/>
    <mergeCell ref="C156:C158"/>
    <mergeCell ref="D156:D158"/>
    <mergeCell ref="E156:E158"/>
    <mergeCell ref="F156:F158"/>
    <mergeCell ref="G156:G158"/>
    <mergeCell ref="B119:B121"/>
    <mergeCell ref="C119:C121"/>
    <mergeCell ref="B64:B66"/>
    <mergeCell ref="C64:C66"/>
    <mergeCell ref="D64:D66"/>
    <mergeCell ref="E64:E66"/>
    <mergeCell ref="F64:F66"/>
    <mergeCell ref="G64:G66"/>
    <mergeCell ref="G95:G97"/>
    <mergeCell ref="F83:F85"/>
    <mergeCell ref="G83:G85"/>
    <mergeCell ref="B122:B124"/>
    <mergeCell ref="C166:C168"/>
    <mergeCell ref="D166:D168"/>
    <mergeCell ref="E166:E168"/>
    <mergeCell ref="F166:F168"/>
    <mergeCell ref="G166:G168"/>
    <mergeCell ref="B166:B168"/>
    <mergeCell ref="B110:B112"/>
    <mergeCell ref="F107:F109"/>
    <mergeCell ref="B55:B57"/>
    <mergeCell ref="W25:Z25"/>
    <mergeCell ref="R67:U67"/>
    <mergeCell ref="W68:Z68"/>
    <mergeCell ref="W70:Z70"/>
    <mergeCell ref="R71:U71"/>
    <mergeCell ref="R73:U73"/>
    <mergeCell ref="B116:B118"/>
    <mergeCell ref="C116:C118"/>
    <mergeCell ref="D116:D118"/>
    <mergeCell ref="E116:E118"/>
    <mergeCell ref="F116:F118"/>
    <mergeCell ref="G116:G118"/>
    <mergeCell ref="M118:P118"/>
    <mergeCell ref="W67:Z67"/>
    <mergeCell ref="G61:G63"/>
    <mergeCell ref="B113:B115"/>
    <mergeCell ref="C113:C115"/>
    <mergeCell ref="D113:D115"/>
    <mergeCell ref="E113:E115"/>
    <mergeCell ref="F113:F115"/>
    <mergeCell ref="G113:G115"/>
    <mergeCell ref="B68:B70"/>
    <mergeCell ref="C68:C70"/>
    <mergeCell ref="D68:D70"/>
    <mergeCell ref="E68:E70"/>
    <mergeCell ref="B107:B109"/>
    <mergeCell ref="C107:C109"/>
    <mergeCell ref="D107:D109"/>
    <mergeCell ref="H52:H54"/>
    <mergeCell ref="D61:D63"/>
    <mergeCell ref="E61:E63"/>
    <mergeCell ref="M25:P25"/>
    <mergeCell ref="C77:C79"/>
    <mergeCell ref="D77:D79"/>
    <mergeCell ref="E77:E79"/>
    <mergeCell ref="F77:F79"/>
    <mergeCell ref="G77:G79"/>
    <mergeCell ref="D153:D155"/>
    <mergeCell ref="E153:E155"/>
    <mergeCell ref="F153:F155"/>
    <mergeCell ref="G153:G155"/>
    <mergeCell ref="D119:D121"/>
    <mergeCell ref="E119:E121"/>
    <mergeCell ref="F119:F121"/>
    <mergeCell ref="G119:G121"/>
    <mergeCell ref="M121:P121"/>
    <mergeCell ref="K24:K25"/>
    <mergeCell ref="J40:J42"/>
    <mergeCell ref="K40:K42"/>
    <mergeCell ref="H43:H45"/>
    <mergeCell ref="I43:I45"/>
    <mergeCell ref="J43:J45"/>
    <mergeCell ref="K43:K45"/>
    <mergeCell ref="H46:H48"/>
    <mergeCell ref="I46:I48"/>
    <mergeCell ref="F61:F63"/>
    <mergeCell ref="C110:C112"/>
    <mergeCell ref="D110:D112"/>
    <mergeCell ref="C61:C63"/>
    <mergeCell ref="D71:D73"/>
    <mergeCell ref="E71:E73"/>
    <mergeCell ref="E95:E97"/>
    <mergeCell ref="E49:E51"/>
    <mergeCell ref="W678:Z678"/>
    <mergeCell ref="B80:B82"/>
    <mergeCell ref="C80:C82"/>
    <mergeCell ref="D80:D82"/>
    <mergeCell ref="E80:E82"/>
    <mergeCell ref="B169:B171"/>
    <mergeCell ref="C169:C171"/>
    <mergeCell ref="D169:D171"/>
    <mergeCell ref="E169:E171"/>
    <mergeCell ref="F169:F171"/>
    <mergeCell ref="G169:G171"/>
    <mergeCell ref="C122:C124"/>
    <mergeCell ref="D122:D124"/>
    <mergeCell ref="E122:E124"/>
    <mergeCell ref="F122:F124"/>
    <mergeCell ref="G122:G124"/>
    <mergeCell ref="M124:P124"/>
    <mergeCell ref="B125:B127"/>
    <mergeCell ref="C125:C127"/>
    <mergeCell ref="F92:F94"/>
    <mergeCell ref="G92:G94"/>
    <mergeCell ref="B104:B106"/>
    <mergeCell ref="C104:C106"/>
    <mergeCell ref="D104:D106"/>
    <mergeCell ref="E104:E106"/>
    <mergeCell ref="F104:F106"/>
    <mergeCell ref="E110:E112"/>
    <mergeCell ref="F110:F112"/>
    <mergeCell ref="G110:G112"/>
    <mergeCell ref="B95:B97"/>
    <mergeCell ref="C95:C97"/>
    <mergeCell ref="D95:D97"/>
    <mergeCell ref="G52:G54"/>
    <mergeCell ref="B49:B51"/>
    <mergeCell ref="C49:C51"/>
    <mergeCell ref="D49:D51"/>
    <mergeCell ref="B181:B183"/>
    <mergeCell ref="C181:C183"/>
    <mergeCell ref="C55:C57"/>
    <mergeCell ref="D55:D57"/>
    <mergeCell ref="G104:G106"/>
    <mergeCell ref="B98:B100"/>
    <mergeCell ref="C98:C100"/>
    <mergeCell ref="D98:D100"/>
    <mergeCell ref="E98:E100"/>
    <mergeCell ref="F98:F100"/>
    <mergeCell ref="G98:G100"/>
    <mergeCell ref="B101:B103"/>
    <mergeCell ref="C101:C103"/>
    <mergeCell ref="D101:D103"/>
    <mergeCell ref="E101:E103"/>
    <mergeCell ref="F101:F103"/>
    <mergeCell ref="G101:G103"/>
    <mergeCell ref="F71:F73"/>
    <mergeCell ref="G71:G73"/>
    <mergeCell ref="B74:B76"/>
    <mergeCell ref="C74:C76"/>
    <mergeCell ref="D74:D76"/>
    <mergeCell ref="E74:E76"/>
    <mergeCell ref="F74:F76"/>
    <mergeCell ref="G74:G76"/>
    <mergeCell ref="B77:B79"/>
    <mergeCell ref="F49:F51"/>
    <mergeCell ref="G49:G51"/>
    <mergeCell ref="B83:B85"/>
    <mergeCell ref="C83:C85"/>
    <mergeCell ref="D83:D85"/>
    <mergeCell ref="E83:E85"/>
    <mergeCell ref="B92:B94"/>
    <mergeCell ref="C92:C94"/>
    <mergeCell ref="D92:D94"/>
    <mergeCell ref="E92:E94"/>
    <mergeCell ref="C89:C91"/>
    <mergeCell ref="D89:D91"/>
    <mergeCell ref="E89:E91"/>
    <mergeCell ref="F89:F91"/>
    <mergeCell ref="G89:G91"/>
    <mergeCell ref="B86:B88"/>
    <mergeCell ref="C86:C88"/>
    <mergeCell ref="D86:D88"/>
    <mergeCell ref="E86:E88"/>
    <mergeCell ref="F86:F88"/>
    <mergeCell ref="G86:G88"/>
    <mergeCell ref="B71:B73"/>
    <mergeCell ref="C71:C73"/>
    <mergeCell ref="E55:E57"/>
    <mergeCell ref="F55:F57"/>
    <mergeCell ref="G55:G57"/>
    <mergeCell ref="B40:B42"/>
    <mergeCell ref="C40:C42"/>
    <mergeCell ref="D40:D42"/>
    <mergeCell ref="E40:E42"/>
    <mergeCell ref="F40:F42"/>
    <mergeCell ref="G40:G42"/>
    <mergeCell ref="M40:P40"/>
    <mergeCell ref="M42:P42"/>
    <mergeCell ref="M43:P43"/>
    <mergeCell ref="M45:P45"/>
    <mergeCell ref="B46:B48"/>
    <mergeCell ref="C46:C48"/>
    <mergeCell ref="D46:D48"/>
    <mergeCell ref="E46:E48"/>
    <mergeCell ref="F46:F48"/>
    <mergeCell ref="G46:G48"/>
    <mergeCell ref="M46:P46"/>
    <mergeCell ref="M48:P48"/>
    <mergeCell ref="B43:B45"/>
    <mergeCell ref="C43:C45"/>
    <mergeCell ref="D43:D45"/>
    <mergeCell ref="E43:E45"/>
    <mergeCell ref="F43:F45"/>
    <mergeCell ref="G43:G45"/>
    <mergeCell ref="M49:P49"/>
    <mergeCell ref="M51:P51"/>
    <mergeCell ref="B52:B54"/>
    <mergeCell ref="C52:C54"/>
    <mergeCell ref="D52:D54"/>
    <mergeCell ref="G28:G30"/>
    <mergeCell ref="M28:P28"/>
    <mergeCell ref="M30:P30"/>
    <mergeCell ref="BP25:BS25"/>
    <mergeCell ref="BP26:BS26"/>
    <mergeCell ref="BU24:BX24"/>
    <mergeCell ref="BU25:BX25"/>
    <mergeCell ref="BU26:BX26"/>
    <mergeCell ref="BZ24:CC24"/>
    <mergeCell ref="H28:H30"/>
    <mergeCell ref="I28:I30"/>
    <mergeCell ref="J28:J30"/>
    <mergeCell ref="G34:G36"/>
    <mergeCell ref="B37:B39"/>
    <mergeCell ref="C37:C39"/>
    <mergeCell ref="D37:D39"/>
    <mergeCell ref="E37:E39"/>
    <mergeCell ref="F37:F39"/>
    <mergeCell ref="G37:G39"/>
    <mergeCell ref="M37:P37"/>
    <mergeCell ref="M39:P39"/>
    <mergeCell ref="C28:C30"/>
    <mergeCell ref="D28:D30"/>
    <mergeCell ref="E28:E30"/>
    <mergeCell ref="F28:F30"/>
    <mergeCell ref="M24:AJ24"/>
    <mergeCell ref="AG25:AJ25"/>
    <mergeCell ref="AG27:AJ27"/>
    <mergeCell ref="E52:E54"/>
    <mergeCell ref="F52:F54"/>
    <mergeCell ref="AB678:AE678"/>
    <mergeCell ref="DO24:DR24"/>
    <mergeCell ref="DT24:DW24"/>
    <mergeCell ref="DY24:EB24"/>
    <mergeCell ref="ED24:EG24"/>
    <mergeCell ref="EI24:EL24"/>
    <mergeCell ref="CZ24:DC24"/>
    <mergeCell ref="DE24:DH24"/>
    <mergeCell ref="DY25:EB25"/>
    <mergeCell ref="ED25:EG25"/>
    <mergeCell ref="EI25:EL25"/>
    <mergeCell ref="DJ24:DM24"/>
    <mergeCell ref="AO677:AP677"/>
    <mergeCell ref="CP22:DH22"/>
    <mergeCell ref="DJ22:EL22"/>
    <mergeCell ref="DJ25:DM25"/>
    <mergeCell ref="DO25:DR25"/>
    <mergeCell ref="DT25:DW25"/>
    <mergeCell ref="CK25:CN25"/>
    <mergeCell ref="CP25:CS25"/>
    <mergeCell ref="CZ25:DC25"/>
    <mergeCell ref="DE25:DH25"/>
    <mergeCell ref="BK24:BN24"/>
    <mergeCell ref="BK25:BN25"/>
    <mergeCell ref="BK26:BN26"/>
    <mergeCell ref="BP24:BS24"/>
    <mergeCell ref="AL678:AO678"/>
    <mergeCell ref="AB241:AE241"/>
    <mergeCell ref="AB243:AE243"/>
    <mergeCell ref="AB244:AE244"/>
    <mergeCell ref="AB246:AE246"/>
    <mergeCell ref="AB247:AE247"/>
    <mergeCell ref="F181:F183"/>
    <mergeCell ref="G181:G183"/>
    <mergeCell ref="B184:B186"/>
    <mergeCell ref="C184:C186"/>
    <mergeCell ref="D184:D186"/>
    <mergeCell ref="E184:E186"/>
    <mergeCell ref="F184:F186"/>
    <mergeCell ref="G184:G186"/>
    <mergeCell ref="B175:B177"/>
    <mergeCell ref="C175:C177"/>
    <mergeCell ref="D175:D177"/>
    <mergeCell ref="E175:E177"/>
    <mergeCell ref="F175:F177"/>
    <mergeCell ref="G175:G177"/>
    <mergeCell ref="B178:B180"/>
    <mergeCell ref="C178:C180"/>
    <mergeCell ref="D178:D180"/>
    <mergeCell ref="E178:E180"/>
    <mergeCell ref="F178:F180"/>
    <mergeCell ref="G178:G180"/>
    <mergeCell ref="D181:D183"/>
    <mergeCell ref="E181:E183"/>
    <mergeCell ref="B193:B195"/>
    <mergeCell ref="C193:C195"/>
    <mergeCell ref="D193:D195"/>
    <mergeCell ref="E193:E195"/>
    <mergeCell ref="F193:F195"/>
    <mergeCell ref="G193:G195"/>
    <mergeCell ref="B196:B198"/>
    <mergeCell ref="C196:C198"/>
    <mergeCell ref="D196:D198"/>
    <mergeCell ref="E196:E198"/>
    <mergeCell ref="F196:F198"/>
    <mergeCell ref="G196:G198"/>
    <mergeCell ref="B187:B189"/>
    <mergeCell ref="C187:C189"/>
    <mergeCell ref="D187:D189"/>
    <mergeCell ref="E187:E189"/>
    <mergeCell ref="F187:F189"/>
    <mergeCell ref="G187:G189"/>
    <mergeCell ref="B190:B192"/>
    <mergeCell ref="C190:C192"/>
    <mergeCell ref="D190:D192"/>
    <mergeCell ref="E190:E192"/>
    <mergeCell ref="F190:F192"/>
    <mergeCell ref="G190:G192"/>
    <mergeCell ref="B205:B207"/>
    <mergeCell ref="C205:C207"/>
    <mergeCell ref="D205:D207"/>
    <mergeCell ref="E205:E207"/>
    <mergeCell ref="F205:F207"/>
    <mergeCell ref="G205:G207"/>
    <mergeCell ref="B208:B210"/>
    <mergeCell ref="C208:C210"/>
    <mergeCell ref="D208:D210"/>
    <mergeCell ref="E208:E210"/>
    <mergeCell ref="F208:F210"/>
    <mergeCell ref="G208:G210"/>
    <mergeCell ref="B199:B201"/>
    <mergeCell ref="C199:C201"/>
    <mergeCell ref="D199:D201"/>
    <mergeCell ref="E199:E201"/>
    <mergeCell ref="F199:F201"/>
    <mergeCell ref="G199:G201"/>
    <mergeCell ref="B202:B204"/>
    <mergeCell ref="C202:C204"/>
    <mergeCell ref="D202:D204"/>
    <mergeCell ref="E202:E204"/>
    <mergeCell ref="F202:F204"/>
    <mergeCell ref="G202:G204"/>
    <mergeCell ref="B217:B219"/>
    <mergeCell ref="C217:C219"/>
    <mergeCell ref="D217:D219"/>
    <mergeCell ref="E217:E219"/>
    <mergeCell ref="F217:F219"/>
    <mergeCell ref="G217:G219"/>
    <mergeCell ref="B220:B222"/>
    <mergeCell ref="C220:C222"/>
    <mergeCell ref="D220:D222"/>
    <mergeCell ref="E220:E222"/>
    <mergeCell ref="F220:F222"/>
    <mergeCell ref="G220:G222"/>
    <mergeCell ref="B211:B213"/>
    <mergeCell ref="C211:C213"/>
    <mergeCell ref="D211:D213"/>
    <mergeCell ref="E211:E213"/>
    <mergeCell ref="F211:F213"/>
    <mergeCell ref="G211:G213"/>
    <mergeCell ref="B214:B216"/>
    <mergeCell ref="C214:C216"/>
    <mergeCell ref="D214:D216"/>
    <mergeCell ref="E214:E216"/>
    <mergeCell ref="F214:F216"/>
    <mergeCell ref="G214:G216"/>
    <mergeCell ref="D229:D231"/>
    <mergeCell ref="E229:E231"/>
    <mergeCell ref="F229:F231"/>
    <mergeCell ref="G229:G231"/>
    <mergeCell ref="B232:B234"/>
    <mergeCell ref="C232:C234"/>
    <mergeCell ref="D232:D234"/>
    <mergeCell ref="E232:E234"/>
    <mergeCell ref="F232:F234"/>
    <mergeCell ref="G232:G234"/>
    <mergeCell ref="B223:B225"/>
    <mergeCell ref="C223:C225"/>
    <mergeCell ref="D223:D225"/>
    <mergeCell ref="E223:E225"/>
    <mergeCell ref="F223:F225"/>
    <mergeCell ref="G223:G225"/>
    <mergeCell ref="B226:B228"/>
    <mergeCell ref="C226:C228"/>
    <mergeCell ref="D226:D228"/>
    <mergeCell ref="E226:E228"/>
    <mergeCell ref="F226:F228"/>
    <mergeCell ref="G226:G228"/>
    <mergeCell ref="B311:B313"/>
    <mergeCell ref="C311:C313"/>
    <mergeCell ref="D311:D313"/>
    <mergeCell ref="E311:E313"/>
    <mergeCell ref="F311:F313"/>
    <mergeCell ref="G311:G313"/>
    <mergeCell ref="B235:B237"/>
    <mergeCell ref="C235:C237"/>
    <mergeCell ref="D235:D237"/>
    <mergeCell ref="E235:E237"/>
    <mergeCell ref="F235:F237"/>
    <mergeCell ref="G235:G237"/>
    <mergeCell ref="B238:B240"/>
    <mergeCell ref="C238:C240"/>
    <mergeCell ref="D238:D240"/>
    <mergeCell ref="E238:E240"/>
    <mergeCell ref="F238:F240"/>
    <mergeCell ref="G238:G240"/>
    <mergeCell ref="B247:B249"/>
    <mergeCell ref="C247:C249"/>
    <mergeCell ref="D247:D249"/>
    <mergeCell ref="E247:E249"/>
    <mergeCell ref="F247:F249"/>
    <mergeCell ref="G247:G249"/>
    <mergeCell ref="B256:B258"/>
    <mergeCell ref="C256:C258"/>
    <mergeCell ref="D256:D258"/>
    <mergeCell ref="E256:E258"/>
    <mergeCell ref="F256:F258"/>
    <mergeCell ref="G256:G258"/>
    <mergeCell ref="B265:B267"/>
    <mergeCell ref="C265:C267"/>
    <mergeCell ref="B320:B322"/>
    <mergeCell ref="C320:C322"/>
    <mergeCell ref="D320:D322"/>
    <mergeCell ref="E320:E322"/>
    <mergeCell ref="F320:F322"/>
    <mergeCell ref="G320:G322"/>
    <mergeCell ref="B314:B316"/>
    <mergeCell ref="C314:C316"/>
    <mergeCell ref="D314:D316"/>
    <mergeCell ref="E314:E316"/>
    <mergeCell ref="F314:F316"/>
    <mergeCell ref="G314:G316"/>
    <mergeCell ref="B317:B319"/>
    <mergeCell ref="C317:C319"/>
    <mergeCell ref="D317:D319"/>
    <mergeCell ref="E317:E319"/>
    <mergeCell ref="F317:F319"/>
    <mergeCell ref="G317:G319"/>
    <mergeCell ref="B330:B332"/>
    <mergeCell ref="C330:C332"/>
    <mergeCell ref="D330:D332"/>
    <mergeCell ref="E330:E332"/>
    <mergeCell ref="F330:F332"/>
    <mergeCell ref="G330:G332"/>
    <mergeCell ref="B333:B335"/>
    <mergeCell ref="C333:C335"/>
    <mergeCell ref="D333:D335"/>
    <mergeCell ref="E333:E335"/>
    <mergeCell ref="F333:F335"/>
    <mergeCell ref="G333:G335"/>
    <mergeCell ref="B324:B326"/>
    <mergeCell ref="C324:C326"/>
    <mergeCell ref="D324:D326"/>
    <mergeCell ref="E324:E326"/>
    <mergeCell ref="F324:F326"/>
    <mergeCell ref="G324:G326"/>
    <mergeCell ref="B327:B329"/>
    <mergeCell ref="C327:C329"/>
    <mergeCell ref="D327:D329"/>
    <mergeCell ref="E327:E329"/>
    <mergeCell ref="F327:F329"/>
    <mergeCell ref="G327:G329"/>
    <mergeCell ref="B342:B344"/>
    <mergeCell ref="C342:C344"/>
    <mergeCell ref="D342:D344"/>
    <mergeCell ref="E342:E344"/>
    <mergeCell ref="F342:F344"/>
    <mergeCell ref="G342:G344"/>
    <mergeCell ref="B345:B347"/>
    <mergeCell ref="C345:C347"/>
    <mergeCell ref="D345:D347"/>
    <mergeCell ref="E345:E347"/>
    <mergeCell ref="F345:F347"/>
    <mergeCell ref="G345:G347"/>
    <mergeCell ref="B336:B338"/>
    <mergeCell ref="C336:C338"/>
    <mergeCell ref="D336:D338"/>
    <mergeCell ref="E336:E338"/>
    <mergeCell ref="F336:F338"/>
    <mergeCell ref="G336:G338"/>
    <mergeCell ref="B339:B341"/>
    <mergeCell ref="C339:C341"/>
    <mergeCell ref="D339:D341"/>
    <mergeCell ref="E339:E341"/>
    <mergeCell ref="F339:F341"/>
    <mergeCell ref="G339:G341"/>
    <mergeCell ref="B355:B357"/>
    <mergeCell ref="C355:C357"/>
    <mergeCell ref="D355:D357"/>
    <mergeCell ref="E355:E357"/>
    <mergeCell ref="F355:F357"/>
    <mergeCell ref="G355:G357"/>
    <mergeCell ref="B348:B350"/>
    <mergeCell ref="C348:C350"/>
    <mergeCell ref="D348:D350"/>
    <mergeCell ref="E348:E350"/>
    <mergeCell ref="F348:F350"/>
    <mergeCell ref="G348:G350"/>
    <mergeCell ref="B351:B353"/>
    <mergeCell ref="C351:C353"/>
    <mergeCell ref="D351:D353"/>
    <mergeCell ref="E351:E353"/>
    <mergeCell ref="F351:F353"/>
    <mergeCell ref="G351:G353"/>
    <mergeCell ref="B364:B366"/>
    <mergeCell ref="C364:C366"/>
    <mergeCell ref="D364:D366"/>
    <mergeCell ref="E364:E366"/>
    <mergeCell ref="F364:F366"/>
    <mergeCell ref="G364:G366"/>
    <mergeCell ref="B367:B369"/>
    <mergeCell ref="C367:C369"/>
    <mergeCell ref="D367:D369"/>
    <mergeCell ref="E367:E369"/>
    <mergeCell ref="F367:F369"/>
    <mergeCell ref="G367:G369"/>
    <mergeCell ref="B358:B360"/>
    <mergeCell ref="C358:C360"/>
    <mergeCell ref="D358:D360"/>
    <mergeCell ref="E358:E360"/>
    <mergeCell ref="F358:F360"/>
    <mergeCell ref="G358:G360"/>
    <mergeCell ref="B361:B363"/>
    <mergeCell ref="C361:C363"/>
    <mergeCell ref="D361:D363"/>
    <mergeCell ref="E361:E363"/>
    <mergeCell ref="F361:F363"/>
    <mergeCell ref="G361:G363"/>
    <mergeCell ref="B376:B378"/>
    <mergeCell ref="C376:C378"/>
    <mergeCell ref="D376:D378"/>
    <mergeCell ref="E376:E378"/>
    <mergeCell ref="F376:F378"/>
    <mergeCell ref="G376:G378"/>
    <mergeCell ref="B379:B381"/>
    <mergeCell ref="C379:C381"/>
    <mergeCell ref="D379:D381"/>
    <mergeCell ref="E379:E381"/>
    <mergeCell ref="F379:F381"/>
    <mergeCell ref="G379:G381"/>
    <mergeCell ref="B370:B372"/>
    <mergeCell ref="C370:C372"/>
    <mergeCell ref="D370:D372"/>
    <mergeCell ref="E370:E372"/>
    <mergeCell ref="F370:F372"/>
    <mergeCell ref="G370:G372"/>
    <mergeCell ref="B373:B375"/>
    <mergeCell ref="C373:C375"/>
    <mergeCell ref="D373:D375"/>
    <mergeCell ref="E373:E375"/>
    <mergeCell ref="F373:F375"/>
    <mergeCell ref="G373:G375"/>
    <mergeCell ref="B389:B391"/>
    <mergeCell ref="C389:C391"/>
    <mergeCell ref="D389:D391"/>
    <mergeCell ref="E389:E391"/>
    <mergeCell ref="F389:F391"/>
    <mergeCell ref="G389:G391"/>
    <mergeCell ref="B382:B384"/>
    <mergeCell ref="C382:C384"/>
    <mergeCell ref="D382:D384"/>
    <mergeCell ref="E382:E384"/>
    <mergeCell ref="F382:F384"/>
    <mergeCell ref="G382:G384"/>
    <mergeCell ref="B385:B387"/>
    <mergeCell ref="C385:C387"/>
    <mergeCell ref="D385:D387"/>
    <mergeCell ref="E385:E387"/>
    <mergeCell ref="F385:F387"/>
    <mergeCell ref="G385:G387"/>
    <mergeCell ref="B400:B402"/>
    <mergeCell ref="C400:C402"/>
    <mergeCell ref="D400:D402"/>
    <mergeCell ref="E400:E402"/>
    <mergeCell ref="F400:F402"/>
    <mergeCell ref="G400:G402"/>
    <mergeCell ref="B403:B405"/>
    <mergeCell ref="C403:C405"/>
    <mergeCell ref="D403:D405"/>
    <mergeCell ref="E403:E405"/>
    <mergeCell ref="F403:F405"/>
    <mergeCell ref="G403:G405"/>
    <mergeCell ref="B394:B396"/>
    <mergeCell ref="C394:C396"/>
    <mergeCell ref="D394:D396"/>
    <mergeCell ref="E394:E396"/>
    <mergeCell ref="F394:F396"/>
    <mergeCell ref="G394:G396"/>
    <mergeCell ref="B397:B399"/>
    <mergeCell ref="C397:C399"/>
    <mergeCell ref="D397:D399"/>
    <mergeCell ref="E397:E399"/>
    <mergeCell ref="F397:F399"/>
    <mergeCell ref="G397:G399"/>
    <mergeCell ref="B412:B414"/>
    <mergeCell ref="C412:C414"/>
    <mergeCell ref="D412:D414"/>
    <mergeCell ref="E412:E414"/>
    <mergeCell ref="F412:F414"/>
    <mergeCell ref="G412:G414"/>
    <mergeCell ref="B415:B417"/>
    <mergeCell ref="C415:C417"/>
    <mergeCell ref="D415:D417"/>
    <mergeCell ref="E415:E417"/>
    <mergeCell ref="F415:F417"/>
    <mergeCell ref="G415:G417"/>
    <mergeCell ref="B406:B408"/>
    <mergeCell ref="C406:C408"/>
    <mergeCell ref="D406:D408"/>
    <mergeCell ref="E406:E408"/>
    <mergeCell ref="F406:F408"/>
    <mergeCell ref="G406:G408"/>
    <mergeCell ref="B409:B411"/>
    <mergeCell ref="C409:C411"/>
    <mergeCell ref="D409:D411"/>
    <mergeCell ref="E409:E411"/>
    <mergeCell ref="F409:F411"/>
    <mergeCell ref="G409:G411"/>
    <mergeCell ref="B422:B424"/>
    <mergeCell ref="C422:C424"/>
    <mergeCell ref="D422:D424"/>
    <mergeCell ref="E422:E424"/>
    <mergeCell ref="F422:F424"/>
    <mergeCell ref="G422:G424"/>
    <mergeCell ref="B425:B427"/>
    <mergeCell ref="C425:C427"/>
    <mergeCell ref="D425:D427"/>
    <mergeCell ref="E425:E427"/>
    <mergeCell ref="F425:F427"/>
    <mergeCell ref="G425:G427"/>
    <mergeCell ref="B419:B421"/>
    <mergeCell ref="C419:C421"/>
    <mergeCell ref="D419:D421"/>
    <mergeCell ref="E419:E421"/>
    <mergeCell ref="F419:F421"/>
    <mergeCell ref="G419:G421"/>
    <mergeCell ref="B432:B434"/>
    <mergeCell ref="C432:C434"/>
    <mergeCell ref="D432:D434"/>
    <mergeCell ref="E432:E434"/>
    <mergeCell ref="F432:F434"/>
    <mergeCell ref="G432:G434"/>
    <mergeCell ref="B435:B437"/>
    <mergeCell ref="C435:C437"/>
    <mergeCell ref="D435:D437"/>
    <mergeCell ref="E435:E437"/>
    <mergeCell ref="F435:F437"/>
    <mergeCell ref="G435:G437"/>
    <mergeCell ref="B428:B430"/>
    <mergeCell ref="C428:C430"/>
    <mergeCell ref="D428:D430"/>
    <mergeCell ref="E428:E430"/>
    <mergeCell ref="F428:F430"/>
    <mergeCell ref="G428:G430"/>
    <mergeCell ref="B447:B449"/>
    <mergeCell ref="C447:C449"/>
    <mergeCell ref="D447:D449"/>
    <mergeCell ref="E447:E449"/>
    <mergeCell ref="F447:F449"/>
    <mergeCell ref="G447:G449"/>
    <mergeCell ref="B444:B446"/>
    <mergeCell ref="C444:C446"/>
    <mergeCell ref="D444:D446"/>
    <mergeCell ref="E444:E446"/>
    <mergeCell ref="F444:F446"/>
    <mergeCell ref="G444:G446"/>
    <mergeCell ref="B438:B440"/>
    <mergeCell ref="C438:C440"/>
    <mergeCell ref="D438:D440"/>
    <mergeCell ref="E438:E440"/>
    <mergeCell ref="F438:F440"/>
    <mergeCell ref="G438:G440"/>
    <mergeCell ref="B441:B443"/>
    <mergeCell ref="C441:C443"/>
    <mergeCell ref="D441:D443"/>
    <mergeCell ref="E441:E443"/>
    <mergeCell ref="F441:F443"/>
    <mergeCell ref="G441:G443"/>
    <mergeCell ref="B457:B459"/>
    <mergeCell ref="C457:C459"/>
    <mergeCell ref="D457:D459"/>
    <mergeCell ref="E457:E459"/>
    <mergeCell ref="F457:F459"/>
    <mergeCell ref="G457:G459"/>
    <mergeCell ref="B460:B462"/>
    <mergeCell ref="C460:C462"/>
    <mergeCell ref="D460:D462"/>
    <mergeCell ref="E460:E462"/>
    <mergeCell ref="F460:F462"/>
    <mergeCell ref="G460:G462"/>
    <mergeCell ref="B451:B453"/>
    <mergeCell ref="C451:C453"/>
    <mergeCell ref="D451:D453"/>
    <mergeCell ref="E451:E453"/>
    <mergeCell ref="F451:F453"/>
    <mergeCell ref="G451:G453"/>
    <mergeCell ref="B454:B456"/>
    <mergeCell ref="C454:C456"/>
    <mergeCell ref="D454:D456"/>
    <mergeCell ref="E454:E456"/>
    <mergeCell ref="F454:F456"/>
    <mergeCell ref="G454:G456"/>
    <mergeCell ref="B467:B469"/>
    <mergeCell ref="C467:C469"/>
    <mergeCell ref="D467:D469"/>
    <mergeCell ref="E467:E469"/>
    <mergeCell ref="F467:F469"/>
    <mergeCell ref="G467:G469"/>
    <mergeCell ref="B470:B472"/>
    <mergeCell ref="C470:C472"/>
    <mergeCell ref="D470:D472"/>
    <mergeCell ref="E470:E472"/>
    <mergeCell ref="F470:F472"/>
    <mergeCell ref="G470:G472"/>
    <mergeCell ref="B463:B465"/>
    <mergeCell ref="C463:C465"/>
    <mergeCell ref="D463:D465"/>
    <mergeCell ref="E463:E465"/>
    <mergeCell ref="F463:F465"/>
    <mergeCell ref="G463:G465"/>
    <mergeCell ref="B479:B481"/>
    <mergeCell ref="C479:C481"/>
    <mergeCell ref="D479:D481"/>
    <mergeCell ref="E479:E481"/>
    <mergeCell ref="F479:F481"/>
    <mergeCell ref="G479:G481"/>
    <mergeCell ref="B482:B484"/>
    <mergeCell ref="C482:C484"/>
    <mergeCell ref="D482:D484"/>
    <mergeCell ref="E482:E484"/>
    <mergeCell ref="F482:F484"/>
    <mergeCell ref="G482:G484"/>
    <mergeCell ref="B473:B475"/>
    <mergeCell ref="C473:C475"/>
    <mergeCell ref="D473:D475"/>
    <mergeCell ref="E473:E475"/>
    <mergeCell ref="F473:F475"/>
    <mergeCell ref="G473:G475"/>
    <mergeCell ref="B476:B478"/>
    <mergeCell ref="C476:C478"/>
    <mergeCell ref="D476:D478"/>
    <mergeCell ref="E476:E478"/>
    <mergeCell ref="F476:F478"/>
    <mergeCell ref="G476:G478"/>
    <mergeCell ref="B491:B493"/>
    <mergeCell ref="C491:C493"/>
    <mergeCell ref="D491:D493"/>
    <mergeCell ref="E491:E493"/>
    <mergeCell ref="F491:F493"/>
    <mergeCell ref="G491:G493"/>
    <mergeCell ref="B485:B487"/>
    <mergeCell ref="C485:C487"/>
    <mergeCell ref="D485:D487"/>
    <mergeCell ref="E485:E487"/>
    <mergeCell ref="F485:F487"/>
    <mergeCell ref="G485:G487"/>
    <mergeCell ref="B488:B490"/>
    <mergeCell ref="C488:C490"/>
    <mergeCell ref="D488:D490"/>
    <mergeCell ref="E488:E490"/>
    <mergeCell ref="F488:F490"/>
    <mergeCell ref="G488:G490"/>
    <mergeCell ref="B501:B503"/>
    <mergeCell ref="C501:C503"/>
    <mergeCell ref="D501:D503"/>
    <mergeCell ref="E501:E503"/>
    <mergeCell ref="F501:F503"/>
    <mergeCell ref="G501:G503"/>
    <mergeCell ref="B504:B506"/>
    <mergeCell ref="C504:C506"/>
    <mergeCell ref="D504:D506"/>
    <mergeCell ref="E504:E506"/>
    <mergeCell ref="F504:F506"/>
    <mergeCell ref="G504:G506"/>
    <mergeCell ref="B495:B497"/>
    <mergeCell ref="C495:C497"/>
    <mergeCell ref="D495:D497"/>
    <mergeCell ref="E495:E497"/>
    <mergeCell ref="F495:F497"/>
    <mergeCell ref="G495:G497"/>
    <mergeCell ref="B498:B500"/>
    <mergeCell ref="C498:C500"/>
    <mergeCell ref="D498:D500"/>
    <mergeCell ref="E498:E500"/>
    <mergeCell ref="F498:F500"/>
    <mergeCell ref="G498:G500"/>
    <mergeCell ref="B513:B515"/>
    <mergeCell ref="C513:C515"/>
    <mergeCell ref="D513:D515"/>
    <mergeCell ref="E513:E515"/>
    <mergeCell ref="F513:F515"/>
    <mergeCell ref="G513:G515"/>
    <mergeCell ref="B516:B518"/>
    <mergeCell ref="C516:C518"/>
    <mergeCell ref="D516:D518"/>
    <mergeCell ref="E516:E518"/>
    <mergeCell ref="F516:F518"/>
    <mergeCell ref="G516:G518"/>
    <mergeCell ref="B507:B509"/>
    <mergeCell ref="C507:C509"/>
    <mergeCell ref="D507:D509"/>
    <mergeCell ref="E507:E509"/>
    <mergeCell ref="F507:F509"/>
    <mergeCell ref="G507:G509"/>
    <mergeCell ref="B510:B512"/>
    <mergeCell ref="C510:C512"/>
    <mergeCell ref="D510:D512"/>
    <mergeCell ref="E510:E512"/>
    <mergeCell ref="F510:F512"/>
    <mergeCell ref="G510:G512"/>
    <mergeCell ref="B525:B527"/>
    <mergeCell ref="C525:C527"/>
    <mergeCell ref="D525:D527"/>
    <mergeCell ref="E525:E527"/>
    <mergeCell ref="F525:F527"/>
    <mergeCell ref="G525:G527"/>
    <mergeCell ref="B519:B521"/>
    <mergeCell ref="C519:C521"/>
    <mergeCell ref="D519:D521"/>
    <mergeCell ref="E519:E521"/>
    <mergeCell ref="F519:F521"/>
    <mergeCell ref="G519:G521"/>
    <mergeCell ref="B522:B524"/>
    <mergeCell ref="C522:C524"/>
    <mergeCell ref="D522:D524"/>
    <mergeCell ref="E522:E524"/>
    <mergeCell ref="F522:F524"/>
    <mergeCell ref="G522:G524"/>
    <mergeCell ref="B535:B537"/>
    <mergeCell ref="C535:C537"/>
    <mergeCell ref="D535:D537"/>
    <mergeCell ref="E535:E537"/>
    <mergeCell ref="F535:F537"/>
    <mergeCell ref="G535:G537"/>
    <mergeCell ref="B538:B540"/>
    <mergeCell ref="C538:C540"/>
    <mergeCell ref="D538:D540"/>
    <mergeCell ref="E538:E540"/>
    <mergeCell ref="F538:F540"/>
    <mergeCell ref="G538:G540"/>
    <mergeCell ref="B529:B531"/>
    <mergeCell ref="C529:C531"/>
    <mergeCell ref="D529:D531"/>
    <mergeCell ref="E529:E531"/>
    <mergeCell ref="F529:F531"/>
    <mergeCell ref="G529:G531"/>
    <mergeCell ref="B532:B534"/>
    <mergeCell ref="C532:C534"/>
    <mergeCell ref="D532:D534"/>
    <mergeCell ref="E532:E534"/>
    <mergeCell ref="F532:F534"/>
    <mergeCell ref="G532:G534"/>
    <mergeCell ref="B547:B549"/>
    <mergeCell ref="C547:C549"/>
    <mergeCell ref="D547:D549"/>
    <mergeCell ref="E547:E549"/>
    <mergeCell ref="F547:F549"/>
    <mergeCell ref="G547:G549"/>
    <mergeCell ref="B550:B552"/>
    <mergeCell ref="C550:C552"/>
    <mergeCell ref="D550:D552"/>
    <mergeCell ref="E550:E552"/>
    <mergeCell ref="F550:F552"/>
    <mergeCell ref="G550:G552"/>
    <mergeCell ref="B541:B543"/>
    <mergeCell ref="C541:C543"/>
    <mergeCell ref="D541:D543"/>
    <mergeCell ref="E541:E543"/>
    <mergeCell ref="F541:F543"/>
    <mergeCell ref="G541:G543"/>
    <mergeCell ref="B544:B546"/>
    <mergeCell ref="C544:C546"/>
    <mergeCell ref="D544:D546"/>
    <mergeCell ref="E544:E546"/>
    <mergeCell ref="F544:F546"/>
    <mergeCell ref="G544:G546"/>
    <mergeCell ref="B559:B561"/>
    <mergeCell ref="C559:C561"/>
    <mergeCell ref="D559:D561"/>
    <mergeCell ref="E559:E561"/>
    <mergeCell ref="F559:F561"/>
    <mergeCell ref="G559:G561"/>
    <mergeCell ref="B562:B564"/>
    <mergeCell ref="C562:C564"/>
    <mergeCell ref="D562:D564"/>
    <mergeCell ref="E562:E564"/>
    <mergeCell ref="F562:F564"/>
    <mergeCell ref="G562:G564"/>
    <mergeCell ref="B553:B555"/>
    <mergeCell ref="C553:C555"/>
    <mergeCell ref="D553:D555"/>
    <mergeCell ref="E553:E555"/>
    <mergeCell ref="F553:F555"/>
    <mergeCell ref="G553:G555"/>
    <mergeCell ref="B556:B558"/>
    <mergeCell ref="C556:C558"/>
    <mergeCell ref="D556:D558"/>
    <mergeCell ref="E556:E558"/>
    <mergeCell ref="F556:F558"/>
    <mergeCell ref="G556:G558"/>
    <mergeCell ref="B571:B573"/>
    <mergeCell ref="C571:C573"/>
    <mergeCell ref="D571:D573"/>
    <mergeCell ref="E571:E573"/>
    <mergeCell ref="F571:F573"/>
    <mergeCell ref="G571:G573"/>
    <mergeCell ref="B574:B576"/>
    <mergeCell ref="C574:C576"/>
    <mergeCell ref="D574:D576"/>
    <mergeCell ref="E574:E576"/>
    <mergeCell ref="F574:F576"/>
    <mergeCell ref="G574:G576"/>
    <mergeCell ref="B565:B567"/>
    <mergeCell ref="C565:C567"/>
    <mergeCell ref="D565:D567"/>
    <mergeCell ref="E565:E567"/>
    <mergeCell ref="F565:F567"/>
    <mergeCell ref="G565:G567"/>
    <mergeCell ref="B568:B570"/>
    <mergeCell ref="C568:C570"/>
    <mergeCell ref="D568:D570"/>
    <mergeCell ref="E568:E570"/>
    <mergeCell ref="F568:F570"/>
    <mergeCell ref="G568:G570"/>
    <mergeCell ref="B583:B585"/>
    <mergeCell ref="C583:C585"/>
    <mergeCell ref="D583:D585"/>
    <mergeCell ref="E583:E585"/>
    <mergeCell ref="F583:F585"/>
    <mergeCell ref="G583:G585"/>
    <mergeCell ref="B586:B588"/>
    <mergeCell ref="C586:C588"/>
    <mergeCell ref="D586:D588"/>
    <mergeCell ref="E586:E588"/>
    <mergeCell ref="F586:F588"/>
    <mergeCell ref="G586:G588"/>
    <mergeCell ref="B577:B579"/>
    <mergeCell ref="C577:C579"/>
    <mergeCell ref="D577:D579"/>
    <mergeCell ref="E577:E579"/>
    <mergeCell ref="F577:F579"/>
    <mergeCell ref="G577:G579"/>
    <mergeCell ref="B580:B582"/>
    <mergeCell ref="C580:C582"/>
    <mergeCell ref="D580:D582"/>
    <mergeCell ref="E580:E582"/>
    <mergeCell ref="F580:F582"/>
    <mergeCell ref="G580:G582"/>
    <mergeCell ref="B595:B597"/>
    <mergeCell ref="C595:C597"/>
    <mergeCell ref="D595:D597"/>
    <mergeCell ref="E595:E597"/>
    <mergeCell ref="F595:F597"/>
    <mergeCell ref="G595:G597"/>
    <mergeCell ref="B598:B600"/>
    <mergeCell ref="C598:C600"/>
    <mergeCell ref="D598:D600"/>
    <mergeCell ref="E598:E600"/>
    <mergeCell ref="F598:F600"/>
    <mergeCell ref="G598:G600"/>
    <mergeCell ref="B589:B591"/>
    <mergeCell ref="C589:C591"/>
    <mergeCell ref="D589:D591"/>
    <mergeCell ref="E589:E591"/>
    <mergeCell ref="F589:F591"/>
    <mergeCell ref="G589:G591"/>
    <mergeCell ref="B592:B594"/>
    <mergeCell ref="C592:C594"/>
    <mergeCell ref="D592:D594"/>
    <mergeCell ref="E592:E594"/>
    <mergeCell ref="F592:F594"/>
    <mergeCell ref="G592:G594"/>
    <mergeCell ref="B606:B608"/>
    <mergeCell ref="C606:C608"/>
    <mergeCell ref="D606:D608"/>
    <mergeCell ref="E606:E608"/>
    <mergeCell ref="F606:F608"/>
    <mergeCell ref="G606:G608"/>
    <mergeCell ref="B609:B611"/>
    <mergeCell ref="C609:C611"/>
    <mergeCell ref="D609:D611"/>
    <mergeCell ref="E609:E611"/>
    <mergeCell ref="F609:F611"/>
    <mergeCell ref="G609:G611"/>
    <mergeCell ref="B603:B605"/>
    <mergeCell ref="C603:C605"/>
    <mergeCell ref="D603:D605"/>
    <mergeCell ref="E603:E605"/>
    <mergeCell ref="F603:F605"/>
    <mergeCell ref="G603:G605"/>
    <mergeCell ref="B618:B620"/>
    <mergeCell ref="C618:C620"/>
    <mergeCell ref="D618:D620"/>
    <mergeCell ref="E618:E620"/>
    <mergeCell ref="F618:F620"/>
    <mergeCell ref="G618:G620"/>
    <mergeCell ref="B621:B623"/>
    <mergeCell ref="C621:C623"/>
    <mergeCell ref="D621:D623"/>
    <mergeCell ref="E621:E623"/>
    <mergeCell ref="F621:F623"/>
    <mergeCell ref="G621:G623"/>
    <mergeCell ref="B612:B614"/>
    <mergeCell ref="C612:C614"/>
    <mergeCell ref="D612:D614"/>
    <mergeCell ref="E612:E614"/>
    <mergeCell ref="F612:F614"/>
    <mergeCell ref="G612:G614"/>
    <mergeCell ref="B615:B617"/>
    <mergeCell ref="C615:C617"/>
    <mergeCell ref="D615:D617"/>
    <mergeCell ref="E615:E617"/>
    <mergeCell ref="F615:F617"/>
    <mergeCell ref="G615:G617"/>
    <mergeCell ref="B645:B647"/>
    <mergeCell ref="C645:C647"/>
    <mergeCell ref="D645:D647"/>
    <mergeCell ref="E645:E647"/>
    <mergeCell ref="F645:F647"/>
    <mergeCell ref="G645:G647"/>
    <mergeCell ref="B624:B626"/>
    <mergeCell ref="C624:C626"/>
    <mergeCell ref="D624:D626"/>
    <mergeCell ref="E624:E626"/>
    <mergeCell ref="F624:F626"/>
    <mergeCell ref="G624:G626"/>
    <mergeCell ref="B627:B629"/>
    <mergeCell ref="C627:C629"/>
    <mergeCell ref="D627:D629"/>
    <mergeCell ref="E627:E629"/>
    <mergeCell ref="F627:F629"/>
    <mergeCell ref="G627:G629"/>
    <mergeCell ref="D639:D641"/>
    <mergeCell ref="E639:E641"/>
    <mergeCell ref="F639:F641"/>
    <mergeCell ref="G639:G641"/>
    <mergeCell ref="B630:B632"/>
    <mergeCell ref="C630:C632"/>
    <mergeCell ref="D630:D632"/>
    <mergeCell ref="E630:E632"/>
    <mergeCell ref="F630:F632"/>
    <mergeCell ref="G630:G632"/>
    <mergeCell ref="B633:B635"/>
    <mergeCell ref="C633:C635"/>
    <mergeCell ref="D633:D635"/>
    <mergeCell ref="E633:E635"/>
    <mergeCell ref="F633:F635"/>
    <mergeCell ref="G633:G635"/>
    <mergeCell ref="F642:F644"/>
    <mergeCell ref="G642:G644"/>
    <mergeCell ref="B673:B675"/>
    <mergeCell ref="C673:C675"/>
    <mergeCell ref="D673:D675"/>
    <mergeCell ref="E673:E675"/>
    <mergeCell ref="F673:F675"/>
    <mergeCell ref="G673:G675"/>
    <mergeCell ref="H673:H675"/>
    <mergeCell ref="M679:P679"/>
    <mergeCell ref="M680:P680"/>
    <mergeCell ref="M603:P603"/>
    <mergeCell ref="G663:G665"/>
    <mergeCell ref="B654:B656"/>
    <mergeCell ref="C654:C656"/>
    <mergeCell ref="D654:D656"/>
    <mergeCell ref="E654:E656"/>
    <mergeCell ref="F654:F656"/>
    <mergeCell ref="G654:G656"/>
    <mergeCell ref="B657:B659"/>
    <mergeCell ref="C657:C659"/>
    <mergeCell ref="D657:D659"/>
    <mergeCell ref="E657:E659"/>
    <mergeCell ref="F657:F659"/>
    <mergeCell ref="G657:G659"/>
    <mergeCell ref="B648:B650"/>
    <mergeCell ref="C648:C650"/>
    <mergeCell ref="D648:D650"/>
    <mergeCell ref="E648:E650"/>
    <mergeCell ref="F648:F650"/>
    <mergeCell ref="G648:G650"/>
    <mergeCell ref="B651:B653"/>
    <mergeCell ref="C651:C653"/>
    <mergeCell ref="D651:D653"/>
    <mergeCell ref="B636:B638"/>
    <mergeCell ref="C636:C638"/>
    <mergeCell ref="D636:D638"/>
    <mergeCell ref="E636:E638"/>
    <mergeCell ref="F636:F638"/>
    <mergeCell ref="B666:B668"/>
    <mergeCell ref="C666:C668"/>
    <mergeCell ref="D666:D668"/>
    <mergeCell ref="E666:E668"/>
    <mergeCell ref="F666:F668"/>
    <mergeCell ref="G666:G668"/>
    <mergeCell ref="B660:B662"/>
    <mergeCell ref="C660:C662"/>
    <mergeCell ref="D660:D662"/>
    <mergeCell ref="E660:E662"/>
    <mergeCell ref="F660:F662"/>
    <mergeCell ref="G660:G662"/>
    <mergeCell ref="B663:B665"/>
    <mergeCell ref="C663:C665"/>
    <mergeCell ref="D663:D665"/>
    <mergeCell ref="E663:E665"/>
    <mergeCell ref="F663:F665"/>
    <mergeCell ref="E651:E653"/>
    <mergeCell ref="F651:F653"/>
    <mergeCell ref="G651:G653"/>
    <mergeCell ref="B642:B644"/>
    <mergeCell ref="C642:C644"/>
    <mergeCell ref="D642:D644"/>
    <mergeCell ref="E642:E644"/>
    <mergeCell ref="G636:G638"/>
    <mergeCell ref="B639:B641"/>
    <mergeCell ref="C639:C641"/>
    <mergeCell ref="G15:P15"/>
    <mergeCell ref="G20:P21"/>
    <mergeCell ref="H24:J24"/>
    <mergeCell ref="C24:G24"/>
    <mergeCell ref="B34:B36"/>
    <mergeCell ref="C34:C36"/>
    <mergeCell ref="D34:D36"/>
    <mergeCell ref="E34:E36"/>
    <mergeCell ref="F34:F36"/>
    <mergeCell ref="BZ25:CC25"/>
    <mergeCell ref="BZ26:CC26"/>
    <mergeCell ref="CE24:CH24"/>
    <mergeCell ref="CE25:CH25"/>
    <mergeCell ref="CE26:CH26"/>
    <mergeCell ref="M66:P66"/>
    <mergeCell ref="M70:P70"/>
    <mergeCell ref="M68:P68"/>
    <mergeCell ref="AA17:AO17"/>
    <mergeCell ref="R19:AC19"/>
    <mergeCell ref="B31:B33"/>
    <mergeCell ref="C31:C33"/>
    <mergeCell ref="D31:D33"/>
    <mergeCell ref="E31:E33"/>
    <mergeCell ref="F31:F33"/>
    <mergeCell ref="G31:G33"/>
    <mergeCell ref="M31:P31"/>
    <mergeCell ref="M33:P33"/>
    <mergeCell ref="B28:B30"/>
    <mergeCell ref="M605:P605"/>
    <mergeCell ref="M606:P606"/>
    <mergeCell ref="M608:P608"/>
    <mergeCell ref="M67:P67"/>
    <mergeCell ref="M681:P681"/>
    <mergeCell ref="M115:P115"/>
    <mergeCell ref="M534:P534"/>
    <mergeCell ref="M532:P532"/>
    <mergeCell ref="M531:P531"/>
    <mergeCell ref="M529:P529"/>
    <mergeCell ref="M678:P678"/>
    <mergeCell ref="B6:P6"/>
    <mergeCell ref="B8:P8"/>
    <mergeCell ref="B25:B26"/>
    <mergeCell ref="M34:P34"/>
    <mergeCell ref="M52:P52"/>
    <mergeCell ref="M58:P58"/>
    <mergeCell ref="M55:P55"/>
    <mergeCell ref="M64:P64"/>
    <mergeCell ref="M61:P61"/>
    <mergeCell ref="M36:P36"/>
    <mergeCell ref="M54:P54"/>
    <mergeCell ref="M57:P57"/>
    <mergeCell ref="M60:P60"/>
    <mergeCell ref="M63:P63"/>
    <mergeCell ref="B12:C12"/>
    <mergeCell ref="B13:C13"/>
    <mergeCell ref="B14:C14"/>
    <mergeCell ref="B15:C15"/>
    <mergeCell ref="B16:C16"/>
    <mergeCell ref="G12:P12"/>
    <mergeCell ref="G13:P13"/>
    <mergeCell ref="R603:U603"/>
    <mergeCell ref="R605:U605"/>
    <mergeCell ref="R606:U606"/>
    <mergeCell ref="R608:U608"/>
    <mergeCell ref="R609:U609"/>
    <mergeCell ref="R611:U611"/>
    <mergeCell ref="R612:U612"/>
    <mergeCell ref="R614:U614"/>
    <mergeCell ref="R25:U25"/>
    <mergeCell ref="R68:U68"/>
    <mergeCell ref="R70:U70"/>
    <mergeCell ref="R394:U394"/>
    <mergeCell ref="R396:U396"/>
    <mergeCell ref="R397:U397"/>
    <mergeCell ref="R399:U399"/>
    <mergeCell ref="R400:U400"/>
    <mergeCell ref="R402:U402"/>
    <mergeCell ref="R403:U403"/>
    <mergeCell ref="R405:U405"/>
    <mergeCell ref="R419:U419"/>
    <mergeCell ref="R421:U421"/>
    <mergeCell ref="R422:U422"/>
    <mergeCell ref="R424:U424"/>
    <mergeCell ref="R425:U425"/>
    <mergeCell ref="R427:U427"/>
    <mergeCell ref="R432:U432"/>
    <mergeCell ref="R641:U641"/>
    <mergeCell ref="R642:U642"/>
    <mergeCell ref="R644:U644"/>
    <mergeCell ref="R645:U645"/>
    <mergeCell ref="R647:U647"/>
    <mergeCell ref="R648:U648"/>
    <mergeCell ref="R650:U650"/>
    <mergeCell ref="R651:U651"/>
    <mergeCell ref="R653:U653"/>
    <mergeCell ref="R654:U654"/>
    <mergeCell ref="R656:U656"/>
    <mergeCell ref="R679:U679"/>
    <mergeCell ref="R680:U680"/>
    <mergeCell ref="R681:U681"/>
    <mergeCell ref="R615:U615"/>
    <mergeCell ref="R617:U617"/>
    <mergeCell ref="R618:U618"/>
    <mergeCell ref="R620:U620"/>
    <mergeCell ref="R621:U621"/>
    <mergeCell ref="R623:U623"/>
    <mergeCell ref="R624:U624"/>
    <mergeCell ref="R626:U626"/>
    <mergeCell ref="R627:U627"/>
    <mergeCell ref="R629:U629"/>
    <mergeCell ref="R630:U630"/>
    <mergeCell ref="R632:U632"/>
    <mergeCell ref="R633:U633"/>
    <mergeCell ref="R635:U635"/>
    <mergeCell ref="R636:U636"/>
    <mergeCell ref="R638:U638"/>
    <mergeCell ref="R639:U639"/>
    <mergeCell ref="R678:U678"/>
    <mergeCell ref="W644:Z644"/>
    <mergeCell ref="AB25:AE25"/>
    <mergeCell ref="AB68:AE68"/>
    <mergeCell ref="AB70:AE70"/>
    <mergeCell ref="W71:Z71"/>
    <mergeCell ref="W73:Z73"/>
    <mergeCell ref="W603:Z603"/>
    <mergeCell ref="W605:Z605"/>
    <mergeCell ref="W606:Z606"/>
    <mergeCell ref="W608:Z608"/>
    <mergeCell ref="W609:Z609"/>
    <mergeCell ref="W611:Z611"/>
    <mergeCell ref="W612:Z612"/>
    <mergeCell ref="W614:Z614"/>
    <mergeCell ref="W615:Z615"/>
    <mergeCell ref="W617:Z617"/>
    <mergeCell ref="W618:Z618"/>
    <mergeCell ref="W397:Z397"/>
    <mergeCell ref="W399:Z399"/>
    <mergeCell ref="W400:Z400"/>
    <mergeCell ref="W402:Z402"/>
    <mergeCell ref="W403:Z403"/>
    <mergeCell ref="W405:Z405"/>
    <mergeCell ref="W419:Z419"/>
    <mergeCell ref="W421:Z421"/>
    <mergeCell ref="W422:Z422"/>
    <mergeCell ref="W424:Z424"/>
    <mergeCell ref="W425:Z425"/>
    <mergeCell ref="W427:Z427"/>
    <mergeCell ref="W432:Z432"/>
    <mergeCell ref="W434:Z434"/>
    <mergeCell ref="AB67:AE67"/>
    <mergeCell ref="W645:Z645"/>
    <mergeCell ref="W647:Z647"/>
    <mergeCell ref="W648:Z648"/>
    <mergeCell ref="W650:Z650"/>
    <mergeCell ref="W651:Z651"/>
    <mergeCell ref="W653:Z653"/>
    <mergeCell ref="W654:Z654"/>
    <mergeCell ref="W656:Z656"/>
    <mergeCell ref="W679:Z679"/>
    <mergeCell ref="W680:Z680"/>
    <mergeCell ref="W681:Z681"/>
    <mergeCell ref="AB118:AE118"/>
    <mergeCell ref="AB116:AE116"/>
    <mergeCell ref="AB119:AE119"/>
    <mergeCell ref="AB121:AE121"/>
    <mergeCell ref="AB122:AE122"/>
    <mergeCell ref="AB124:AE124"/>
    <mergeCell ref="AB125:AE125"/>
    <mergeCell ref="AB127:AE127"/>
    <mergeCell ref="AB128:AE128"/>
    <mergeCell ref="AB130:AE130"/>
    <mergeCell ref="AB131:AE131"/>
    <mergeCell ref="AB133:AE133"/>
    <mergeCell ref="AB134:AE134"/>
    <mergeCell ref="AB136:AE136"/>
    <mergeCell ref="AB140:AE140"/>
    <mergeCell ref="AB142:AE142"/>
    <mergeCell ref="AB146:AE146"/>
    <mergeCell ref="AB148:AE148"/>
    <mergeCell ref="W394:Z394"/>
    <mergeCell ref="W396:Z396"/>
    <mergeCell ref="AB159:AE159"/>
    <mergeCell ref="K153:K155"/>
    <mergeCell ref="K156:K158"/>
    <mergeCell ref="J156:J158"/>
    <mergeCell ref="I156:I158"/>
    <mergeCell ref="H156:H158"/>
    <mergeCell ref="B159:B161"/>
    <mergeCell ref="C159:C161"/>
    <mergeCell ref="D159:D161"/>
    <mergeCell ref="E159:E161"/>
    <mergeCell ref="F159:F161"/>
    <mergeCell ref="G159:G161"/>
    <mergeCell ref="H159:H161"/>
    <mergeCell ref="I159:I161"/>
    <mergeCell ref="J159:J161"/>
    <mergeCell ref="K159:K161"/>
    <mergeCell ref="C153:C155"/>
    <mergeCell ref="K162:K164"/>
    <mergeCell ref="B153:B155"/>
    <mergeCell ref="AB161:AE161"/>
    <mergeCell ref="H165:K165"/>
    <mergeCell ref="B241:B243"/>
    <mergeCell ref="C241:C243"/>
    <mergeCell ref="D241:D243"/>
    <mergeCell ref="E241:E243"/>
    <mergeCell ref="F241:F243"/>
    <mergeCell ref="G241:G243"/>
    <mergeCell ref="K241:K243"/>
    <mergeCell ref="J241:J243"/>
    <mergeCell ref="I241:I243"/>
    <mergeCell ref="H241:H243"/>
    <mergeCell ref="B244:B246"/>
    <mergeCell ref="C244:C246"/>
    <mergeCell ref="D244:D246"/>
    <mergeCell ref="E244:E246"/>
    <mergeCell ref="F244:F246"/>
    <mergeCell ref="G244:G246"/>
    <mergeCell ref="H244:H246"/>
    <mergeCell ref="I244:I246"/>
    <mergeCell ref="J244:J246"/>
    <mergeCell ref="K244:K246"/>
    <mergeCell ref="B162:B164"/>
    <mergeCell ref="C162:C164"/>
    <mergeCell ref="D162:D164"/>
    <mergeCell ref="E162:E164"/>
    <mergeCell ref="F162:F164"/>
    <mergeCell ref="G162:G164"/>
    <mergeCell ref="H162:H164"/>
    <mergeCell ref="I162:I164"/>
    <mergeCell ref="B229:B231"/>
    <mergeCell ref="C229:C231"/>
    <mergeCell ref="H247:H249"/>
    <mergeCell ref="I247:I249"/>
    <mergeCell ref="J247:J249"/>
    <mergeCell ref="K247:K249"/>
    <mergeCell ref="B250:B252"/>
    <mergeCell ref="C250:C252"/>
    <mergeCell ref="D250:D252"/>
    <mergeCell ref="E250:E252"/>
    <mergeCell ref="F250:F252"/>
    <mergeCell ref="G250:G252"/>
    <mergeCell ref="H250:H252"/>
    <mergeCell ref="I250:I252"/>
    <mergeCell ref="J250:J252"/>
    <mergeCell ref="K250:K252"/>
    <mergeCell ref="B253:B255"/>
    <mergeCell ref="C253:C255"/>
    <mergeCell ref="D253:D255"/>
    <mergeCell ref="E253:E255"/>
    <mergeCell ref="F253:F255"/>
    <mergeCell ref="G253:G255"/>
    <mergeCell ref="H253:H255"/>
    <mergeCell ref="I253:I255"/>
    <mergeCell ref="J253:J255"/>
    <mergeCell ref="K253:K255"/>
    <mergeCell ref="H256:H258"/>
    <mergeCell ref="I256:I258"/>
    <mergeCell ref="J256:J258"/>
    <mergeCell ref="K256:K258"/>
    <mergeCell ref="B259:B261"/>
    <mergeCell ref="C259:C261"/>
    <mergeCell ref="D259:D261"/>
    <mergeCell ref="E259:E261"/>
    <mergeCell ref="F259:F261"/>
    <mergeCell ref="G259:G261"/>
    <mergeCell ref="H259:H261"/>
    <mergeCell ref="I259:I261"/>
    <mergeCell ref="J259:J261"/>
    <mergeCell ref="K259:K261"/>
    <mergeCell ref="B262:B264"/>
    <mergeCell ref="C262:C264"/>
    <mergeCell ref="D262:D264"/>
    <mergeCell ref="E262:E264"/>
    <mergeCell ref="F262:F264"/>
    <mergeCell ref="G262:G264"/>
    <mergeCell ref="H262:H264"/>
    <mergeCell ref="I262:I264"/>
    <mergeCell ref="J262:J264"/>
    <mergeCell ref="K262:K264"/>
    <mergeCell ref="D265:D267"/>
    <mergeCell ref="E265:E267"/>
    <mergeCell ref="F265:F267"/>
    <mergeCell ref="G265:G267"/>
    <mergeCell ref="H265:H267"/>
    <mergeCell ref="I265:I267"/>
    <mergeCell ref="J265:J267"/>
    <mergeCell ref="K265:K267"/>
    <mergeCell ref="B268:B270"/>
    <mergeCell ref="C268:C270"/>
    <mergeCell ref="D268:D270"/>
    <mergeCell ref="E268:E270"/>
    <mergeCell ref="F268:F270"/>
    <mergeCell ref="G268:G270"/>
    <mergeCell ref="H268:H270"/>
    <mergeCell ref="I268:I270"/>
    <mergeCell ref="J268:J270"/>
    <mergeCell ref="K268:K270"/>
    <mergeCell ref="B271:B273"/>
    <mergeCell ref="C271:C273"/>
    <mergeCell ref="D271:D273"/>
    <mergeCell ref="E271:E273"/>
    <mergeCell ref="F271:F273"/>
    <mergeCell ref="G271:G273"/>
    <mergeCell ref="H271:H273"/>
    <mergeCell ref="I271:I273"/>
    <mergeCell ref="J271:J273"/>
    <mergeCell ref="K271:K273"/>
    <mergeCell ref="B274:B276"/>
    <mergeCell ref="C274:C276"/>
    <mergeCell ref="D274:D276"/>
    <mergeCell ref="E274:E276"/>
    <mergeCell ref="F274:F276"/>
    <mergeCell ref="G274:G276"/>
    <mergeCell ref="H274:H276"/>
    <mergeCell ref="I274:I276"/>
    <mergeCell ref="J274:J276"/>
    <mergeCell ref="K274:K276"/>
    <mergeCell ref="B277:B279"/>
    <mergeCell ref="C277:C279"/>
    <mergeCell ref="D277:D279"/>
    <mergeCell ref="E277:E279"/>
    <mergeCell ref="F277:F279"/>
    <mergeCell ref="G277:G279"/>
    <mergeCell ref="H277:H279"/>
    <mergeCell ref="I277:I279"/>
    <mergeCell ref="J277:J279"/>
    <mergeCell ref="K277:K279"/>
    <mergeCell ref="B280:B282"/>
    <mergeCell ref="C280:C282"/>
    <mergeCell ref="D280:D282"/>
    <mergeCell ref="E280:E282"/>
    <mergeCell ref="F280:F282"/>
    <mergeCell ref="G280:G282"/>
    <mergeCell ref="H280:H282"/>
    <mergeCell ref="I280:I282"/>
    <mergeCell ref="J280:J282"/>
    <mergeCell ref="K280:K282"/>
    <mergeCell ref="B283:B285"/>
    <mergeCell ref="C283:C285"/>
    <mergeCell ref="D283:D285"/>
    <mergeCell ref="E283:E285"/>
    <mergeCell ref="F283:F285"/>
    <mergeCell ref="G283:G285"/>
    <mergeCell ref="H283:H285"/>
    <mergeCell ref="I283:I285"/>
    <mergeCell ref="J283:J285"/>
    <mergeCell ref="K283:K285"/>
    <mergeCell ref="B286:B288"/>
    <mergeCell ref="C286:C288"/>
    <mergeCell ref="D286:D288"/>
    <mergeCell ref="E286:E288"/>
    <mergeCell ref="F286:F288"/>
    <mergeCell ref="G286:G288"/>
    <mergeCell ref="H286:H288"/>
    <mergeCell ref="I286:I288"/>
    <mergeCell ref="J286:J288"/>
    <mergeCell ref="K286:K288"/>
    <mergeCell ref="B289:B291"/>
    <mergeCell ref="C289:C291"/>
    <mergeCell ref="D289:D291"/>
    <mergeCell ref="E289:E291"/>
    <mergeCell ref="F289:F291"/>
    <mergeCell ref="G289:G291"/>
    <mergeCell ref="H289:H291"/>
    <mergeCell ref="I289:I291"/>
    <mergeCell ref="J289:J291"/>
    <mergeCell ref="K289:K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J292:J294"/>
    <mergeCell ref="K292:K294"/>
    <mergeCell ref="G304:G306"/>
    <mergeCell ref="H304:H306"/>
    <mergeCell ref="I304:I306"/>
    <mergeCell ref="J304:J306"/>
    <mergeCell ref="K304:K306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J295:J297"/>
    <mergeCell ref="K295:K297"/>
    <mergeCell ref="B298:B300"/>
    <mergeCell ref="C298:C300"/>
    <mergeCell ref="D298:D300"/>
    <mergeCell ref="E298:E300"/>
    <mergeCell ref="F298:F300"/>
    <mergeCell ref="G298:G300"/>
    <mergeCell ref="H298:H300"/>
    <mergeCell ref="I298:I300"/>
    <mergeCell ref="J298:J300"/>
    <mergeCell ref="K298:K300"/>
    <mergeCell ref="AB249:AE249"/>
    <mergeCell ref="AB250:AE250"/>
    <mergeCell ref="AB252:AE252"/>
    <mergeCell ref="AB253:AE253"/>
    <mergeCell ref="AB255:AE255"/>
    <mergeCell ref="AB277:AE277"/>
    <mergeCell ref="AB279:AE279"/>
    <mergeCell ref="B307:B309"/>
    <mergeCell ref="C307:C309"/>
    <mergeCell ref="D307:D309"/>
    <mergeCell ref="E307:E309"/>
    <mergeCell ref="F307:F309"/>
    <mergeCell ref="G307:G309"/>
    <mergeCell ref="H307:H309"/>
    <mergeCell ref="I307:I309"/>
    <mergeCell ref="J307:J309"/>
    <mergeCell ref="K307:K309"/>
    <mergeCell ref="B301:B303"/>
    <mergeCell ref="C301:C303"/>
    <mergeCell ref="D301:D303"/>
    <mergeCell ref="E301:E303"/>
    <mergeCell ref="F301:F303"/>
    <mergeCell ref="G301:G303"/>
    <mergeCell ref="H301:H303"/>
    <mergeCell ref="I301:I303"/>
    <mergeCell ref="J301:J303"/>
    <mergeCell ref="K301:K303"/>
    <mergeCell ref="B304:B306"/>
    <mergeCell ref="C304:C306"/>
    <mergeCell ref="D304:D306"/>
    <mergeCell ref="E304:E306"/>
    <mergeCell ref="F304:F306"/>
    <mergeCell ref="B670:B672"/>
    <mergeCell ref="G670:G672"/>
    <mergeCell ref="F670:F672"/>
    <mergeCell ref="E670:E672"/>
    <mergeCell ref="D670:D672"/>
    <mergeCell ref="C670:C672"/>
    <mergeCell ref="H670:H672"/>
    <mergeCell ref="I670:I672"/>
    <mergeCell ref="J670:J672"/>
    <mergeCell ref="K670:K672"/>
    <mergeCell ref="AB394:AE394"/>
    <mergeCell ref="AB396:AE396"/>
    <mergeCell ref="AB397:AE397"/>
    <mergeCell ref="AB399:AE399"/>
    <mergeCell ref="AB400:AE400"/>
    <mergeCell ref="AB402:AE402"/>
    <mergeCell ref="AB403:AE403"/>
    <mergeCell ref="AB405:AE405"/>
    <mergeCell ref="AB419:AE419"/>
    <mergeCell ref="AB421:AE421"/>
    <mergeCell ref="AB422:AE422"/>
    <mergeCell ref="AB424:AE424"/>
    <mergeCell ref="AB425:AE425"/>
    <mergeCell ref="AB427:AE427"/>
    <mergeCell ref="AB432:AE432"/>
    <mergeCell ref="AB434:AE434"/>
    <mergeCell ref="AB435:AE435"/>
    <mergeCell ref="W437:Z437"/>
    <mergeCell ref="W438:Z438"/>
    <mergeCell ref="W440:Z440"/>
    <mergeCell ref="W620:Z620"/>
    <mergeCell ref="W621:Z621"/>
    <mergeCell ref="H528:K528"/>
    <mergeCell ref="H450:K450"/>
    <mergeCell ref="H466:K466"/>
    <mergeCell ref="H494:K494"/>
    <mergeCell ref="H431:K431"/>
    <mergeCell ref="H310:K310"/>
    <mergeCell ref="H418:K418"/>
    <mergeCell ref="H393:K393"/>
    <mergeCell ref="H392:K392"/>
    <mergeCell ref="H388:K388"/>
    <mergeCell ref="H354:K354"/>
    <mergeCell ref="H323:K323"/>
    <mergeCell ref="AB437:AE437"/>
    <mergeCell ref="AB438:AE438"/>
    <mergeCell ref="AB440:AE440"/>
    <mergeCell ref="AB473:AE473"/>
    <mergeCell ref="AB475:AE475"/>
    <mergeCell ref="AB476:AE476"/>
    <mergeCell ref="AB478:AE478"/>
    <mergeCell ref="AB482:AE482"/>
    <mergeCell ref="AB484:AE484"/>
    <mergeCell ref="AB485:AE485"/>
    <mergeCell ref="AB487:AE487"/>
    <mergeCell ref="AB488:AE488"/>
    <mergeCell ref="AB490:AE490"/>
    <mergeCell ref="W435:Z435"/>
    <mergeCell ref="R434:U434"/>
    <mergeCell ref="R435:U435"/>
    <mergeCell ref="R437:U437"/>
    <mergeCell ref="R438:U438"/>
    <mergeCell ref="R440:U440"/>
    <mergeCell ref="J364:J366"/>
    <mergeCell ref="AB679:AE679"/>
    <mergeCell ref="AB680:AE680"/>
    <mergeCell ref="AB681:AE681"/>
    <mergeCell ref="AB618:AE618"/>
    <mergeCell ref="AB620:AE620"/>
    <mergeCell ref="AB624:AE624"/>
    <mergeCell ref="AB626:AE626"/>
    <mergeCell ref="H678:K678"/>
    <mergeCell ref="H681:K681"/>
    <mergeCell ref="H679:K679"/>
    <mergeCell ref="H680:K680"/>
    <mergeCell ref="I673:I675"/>
    <mergeCell ref="J673:J675"/>
    <mergeCell ref="K673:K675"/>
    <mergeCell ref="AB670:AE670"/>
    <mergeCell ref="AB672:AE672"/>
    <mergeCell ref="AB673:AE673"/>
    <mergeCell ref="AB675:AE675"/>
    <mergeCell ref="W623:Z623"/>
    <mergeCell ref="W624:Z624"/>
    <mergeCell ref="W626:Z626"/>
    <mergeCell ref="W627:Z627"/>
    <mergeCell ref="W629:Z629"/>
    <mergeCell ref="W630:Z630"/>
    <mergeCell ref="W632:Z632"/>
    <mergeCell ref="W633:Z633"/>
    <mergeCell ref="W635:Z635"/>
    <mergeCell ref="W636:Z636"/>
    <mergeCell ref="W638:Z638"/>
    <mergeCell ref="W639:Z639"/>
    <mergeCell ref="W641:Z641"/>
    <mergeCell ref="W642:Z642"/>
    <mergeCell ref="AG68:AJ68"/>
    <mergeCell ref="AG70:AJ70"/>
    <mergeCell ref="AG116:AJ116"/>
    <mergeCell ref="AG118:AJ118"/>
    <mergeCell ref="AG119:AJ119"/>
    <mergeCell ref="AG121:AJ121"/>
    <mergeCell ref="AG122:AJ122"/>
    <mergeCell ref="AG124:AJ124"/>
    <mergeCell ref="AG125:AJ125"/>
    <mergeCell ref="AG127:AJ127"/>
    <mergeCell ref="AG128:AJ128"/>
    <mergeCell ref="AG130:AJ130"/>
    <mergeCell ref="AG131:AJ131"/>
    <mergeCell ref="AG133:AJ133"/>
    <mergeCell ref="AG134:AJ134"/>
    <mergeCell ref="AG136:AJ136"/>
    <mergeCell ref="AG140:AJ140"/>
    <mergeCell ref="AG142:AJ142"/>
    <mergeCell ref="AG146:AJ146"/>
    <mergeCell ref="AG148:AJ148"/>
    <mergeCell ref="AG159:AJ159"/>
    <mergeCell ref="AG161:AJ161"/>
    <mergeCell ref="AG241:AJ241"/>
    <mergeCell ref="AG243:AJ243"/>
    <mergeCell ref="AG244:AJ244"/>
    <mergeCell ref="AG246:AJ246"/>
    <mergeCell ref="AG247:AJ247"/>
    <mergeCell ref="AG249:AJ249"/>
    <mergeCell ref="AG250:AJ250"/>
    <mergeCell ref="AG252:AJ252"/>
    <mergeCell ref="AG253:AJ253"/>
    <mergeCell ref="AG255:AJ255"/>
    <mergeCell ref="AG277:AJ277"/>
    <mergeCell ref="AG279:AJ279"/>
    <mergeCell ref="AG394:AJ394"/>
    <mergeCell ref="AG396:AJ396"/>
    <mergeCell ref="AG397:AJ397"/>
    <mergeCell ref="AG399:AJ399"/>
    <mergeCell ref="AG400:AJ400"/>
    <mergeCell ref="AG402:AJ402"/>
    <mergeCell ref="AG403:AJ403"/>
    <mergeCell ref="AG405:AJ405"/>
    <mergeCell ref="AG419:AJ419"/>
    <mergeCell ref="AG421:AJ421"/>
    <mergeCell ref="AG422:AJ422"/>
    <mergeCell ref="AG424:AJ424"/>
    <mergeCell ref="AG425:AJ425"/>
    <mergeCell ref="AG427:AJ427"/>
    <mergeCell ref="AG432:AJ432"/>
    <mergeCell ref="AG434:AJ434"/>
    <mergeCell ref="AG435:AJ435"/>
    <mergeCell ref="AG670:AJ670"/>
    <mergeCell ref="AG672:AJ672"/>
    <mergeCell ref="AG673:AJ673"/>
    <mergeCell ref="AG675:AJ675"/>
    <mergeCell ref="AG678:AJ678"/>
    <mergeCell ref="AG679:AJ679"/>
    <mergeCell ref="AG680:AJ680"/>
    <mergeCell ref="AG681:AJ681"/>
    <mergeCell ref="AG437:AJ437"/>
    <mergeCell ref="AG438:AJ438"/>
    <mergeCell ref="AG440:AJ440"/>
    <mergeCell ref="AG473:AJ473"/>
    <mergeCell ref="AG475:AJ475"/>
    <mergeCell ref="AG476:AJ476"/>
    <mergeCell ref="AG478:AJ478"/>
    <mergeCell ref="AG482:AJ482"/>
    <mergeCell ref="AG484:AJ484"/>
    <mergeCell ref="AG485:AJ485"/>
    <mergeCell ref="AG487:AJ487"/>
    <mergeCell ref="AG488:AJ488"/>
    <mergeCell ref="AG490:AJ490"/>
    <mergeCell ref="AG618:AJ618"/>
    <mergeCell ref="AG620:AJ620"/>
    <mergeCell ref="AG624:AJ624"/>
    <mergeCell ref="AG626:AJ626"/>
  </mergeCells>
  <printOptions horizontalCentered="1"/>
  <pageMargins left="0.70866141732283472" right="0.70866141732283472" top="0.89" bottom="0.74803149606299213" header="0.31496062992125984" footer="0.31496062992125984"/>
  <pageSetup scale="23" fitToHeight="0" orientation="portrait" horizontalDpi="4294967294" verticalDpi="4294967294" r:id="rId1"/>
  <headerFooter>
    <oddHeader>&amp;C&amp;G</oddHeader>
  </headerFooter>
  <rowBreaks count="3" manualBreakCount="3">
    <brk id="151" min="1" max="35" man="1"/>
    <brk id="353" min="1" max="35" man="1"/>
    <brk id="491" min="1" max="35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20</vt:i4>
      </vt:variant>
    </vt:vector>
  </HeadingPairs>
  <TitlesOfParts>
    <vt:vector size="33" baseType="lpstr">
      <vt:lpstr>Renglones</vt:lpstr>
      <vt:lpstr>RESUMEN TOTAL</vt:lpstr>
      <vt:lpstr>(01)O.C (DECREMENTO)</vt:lpstr>
      <vt:lpstr>(01)O.T. (SUPLEMENTARIO)</vt:lpstr>
      <vt:lpstr>(01)A. TRABAJO EXTRA.</vt:lpstr>
      <vt:lpstr>RDTEC</vt:lpstr>
      <vt:lpstr>RDTEAD</vt:lpstr>
      <vt:lpstr>RDTEAU</vt:lpstr>
      <vt:lpstr>RDTEB</vt:lpstr>
      <vt:lpstr>no</vt:lpstr>
      <vt:lpstr>PRECIOS</vt:lpstr>
      <vt:lpstr>ACTAS DIRYA</vt:lpstr>
      <vt:lpstr>CRONOGRAMA EJECUCION INVERSION</vt:lpstr>
      <vt:lpstr>'(01)A. TRABAJO EXTRA.'!Área_de_impresión</vt:lpstr>
      <vt:lpstr>'(01)O.C (DECREMENTO)'!Área_de_impresión</vt:lpstr>
      <vt:lpstr>'(01)O.T. (SUPLEMENTARIO)'!Área_de_impresión</vt:lpstr>
      <vt:lpstr>'ACTAS DIRYA'!Área_de_impresión</vt:lpstr>
      <vt:lpstr>'CRONOGRAMA EJECUCION INVERSION'!Área_de_impresión</vt:lpstr>
      <vt:lpstr>no!Área_de_impresión</vt:lpstr>
      <vt:lpstr>RDTEAD!Área_de_impresión</vt:lpstr>
      <vt:lpstr>RDTEAU!Área_de_impresión</vt:lpstr>
      <vt:lpstr>RDTEB!Área_de_impresión</vt:lpstr>
      <vt:lpstr>RDTEC!Área_de_impresión</vt:lpstr>
      <vt:lpstr>Renglones!Área_de_impresión</vt:lpstr>
      <vt:lpstr>'RESUMEN TOTAL'!Área_de_impresión</vt:lpstr>
      <vt:lpstr>'ACTAS DIRYA'!Títulos_a_imprimir</vt:lpstr>
      <vt:lpstr>'CRONOGRAMA EJECUCION INVERSION'!Títulos_a_imprimir</vt:lpstr>
      <vt:lpstr>no!Títulos_a_imprimir</vt:lpstr>
      <vt:lpstr>RDTEAD!Títulos_a_imprimir</vt:lpstr>
      <vt:lpstr>RDTEAU!Títulos_a_imprimir</vt:lpstr>
      <vt:lpstr>RDTEB!Títulos_a_imprimir</vt:lpstr>
      <vt:lpstr>RDTEC!Títulos_a_imprimir</vt:lpstr>
      <vt:lpstr>Renglones!Títulos_a_imprimir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Antonio Chávez Roca</dc:creator>
  <cp:lastModifiedBy>Diego</cp:lastModifiedBy>
  <cp:lastPrinted>2022-06-16T23:45:00Z</cp:lastPrinted>
  <dcterms:created xsi:type="dcterms:W3CDTF">2018-02-08T16:02:37Z</dcterms:created>
  <dcterms:modified xsi:type="dcterms:W3CDTF">2022-08-24T15:48:30Z</dcterms:modified>
</cp:coreProperties>
</file>