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liu.se\home\gusda918\Documents\MATLAB\Finans\Inl1\"/>
    </mc:Choice>
  </mc:AlternateContent>
  <bookViews>
    <workbookView xWindow="0" yWindow="3360" windowWidth="22260" windowHeight="12645" activeTab="2"/>
  </bookViews>
  <sheets>
    <sheet name="reut" sheetId="1" r:id="rId1"/>
    <sheet name="snap" sheetId="2" r:id="rId2"/>
    <sheet name="IV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3" l="1" a="1"/>
  <c r="F3" i="3" s="1"/>
  <c r="E3" i="3"/>
  <c r="E4" i="3"/>
  <c r="E5" i="3"/>
  <c r="E6" i="3"/>
  <c r="E2" i="3"/>
  <c r="C2" i="3" a="1"/>
  <c r="C3" i="3" s="1"/>
  <c r="B2" i="3" a="1"/>
  <c r="B2" i="3" s="1"/>
  <c r="H3" i="3" l="1"/>
  <c r="I3" i="3" s="1"/>
  <c r="J3" i="3" s="1"/>
  <c r="L3" i="3" s="1"/>
  <c r="F2" i="3"/>
  <c r="F5" i="3"/>
  <c r="F4" i="3"/>
  <c r="F6" i="3"/>
  <c r="C2" i="3"/>
  <c r="C6" i="3"/>
  <c r="C5" i="3"/>
  <c r="C4" i="3"/>
  <c r="B5" i="3"/>
  <c r="B6" i="3"/>
  <c r="B4" i="3"/>
  <c r="B3" i="3"/>
  <c r="E10" i="1"/>
  <c r="F10" i="1"/>
  <c r="C10" i="1"/>
  <c r="D10" i="1"/>
  <c r="B20" i="1"/>
  <c r="B10" i="1"/>
  <c r="C15" i="1"/>
  <c r="B1" i="1"/>
  <c r="B9" i="1"/>
  <c r="E13" i="1"/>
  <c r="E14" i="1"/>
  <c r="E8" i="1"/>
  <c r="C13" i="1"/>
  <c r="F15" i="1"/>
  <c r="F13" i="1"/>
  <c r="F14" i="1"/>
  <c r="B7" i="1"/>
  <c r="E7" i="1"/>
  <c r="D9" i="1"/>
  <c r="F7" i="1"/>
  <c r="E9" i="1"/>
  <c r="B8" i="1"/>
  <c r="B15" i="1"/>
  <c r="E15" i="1"/>
  <c r="D7" i="1"/>
  <c r="D14" i="1"/>
  <c r="B14" i="1"/>
  <c r="B18" i="1"/>
  <c r="F8" i="1"/>
  <c r="C9" i="1"/>
  <c r="D13" i="1"/>
  <c r="C8" i="1"/>
  <c r="C14" i="1"/>
  <c r="B13" i="1"/>
  <c r="D8" i="1"/>
  <c r="D15" i="1"/>
  <c r="B19" i="1"/>
  <c r="B4" i="1"/>
  <c r="C7" i="1"/>
  <c r="F9" i="1"/>
  <c r="H5" i="3" l="1"/>
  <c r="I5" i="3" s="1"/>
  <c r="J5" i="3" s="1"/>
  <c r="L5" i="3" s="1"/>
  <c r="H4" i="3"/>
  <c r="I4" i="3" s="1"/>
  <c r="H6" i="3"/>
  <c r="I6" i="3" s="1"/>
  <c r="H2" i="3"/>
  <c r="I2" i="3" s="1"/>
  <c r="B11" i="1"/>
  <c r="D11" i="1"/>
  <c r="C11" i="1"/>
  <c r="F11" i="1"/>
  <c r="E11" i="1"/>
  <c r="B25" i="1"/>
  <c r="E6" i="1"/>
  <c r="F6" i="1"/>
  <c r="C6" i="1"/>
  <c r="D6" i="1"/>
  <c r="B21" i="1"/>
  <c r="B23" i="1" s="1"/>
  <c r="B6" i="1"/>
  <c r="J6" i="3" l="1"/>
  <c r="L6" i="3" s="1"/>
  <c r="J4" i="3"/>
  <c r="L4" i="3" s="1"/>
  <c r="J2" i="3"/>
  <c r="L2" i="3" s="1"/>
  <c r="B22" i="1"/>
  <c r="B26" i="1" s="1"/>
  <c r="B24" i="1" l="1"/>
</calcChain>
</file>

<file path=xl/sharedStrings.xml><?xml version="1.0" encoding="utf-8"?>
<sst xmlns="http://schemas.openxmlformats.org/spreadsheetml/2006/main" count="63" uniqueCount="32">
  <si>
    <t>OMXS30</t>
  </si>
  <si>
    <t>RIC</t>
  </si>
  <si>
    <t>S</t>
  </si>
  <si>
    <t>K</t>
  </si>
  <si>
    <t>S30162000J8.ST</t>
  </si>
  <si>
    <t>T</t>
  </si>
  <si>
    <t>t</t>
  </si>
  <si>
    <t>Ask</t>
  </si>
  <si>
    <t>Bid</t>
  </si>
  <si>
    <t>Last</t>
  </si>
  <si>
    <t>S30166000J8.ST</t>
  </si>
  <si>
    <t>Type</t>
  </si>
  <si>
    <t>3M SSVX yield</t>
  </si>
  <si>
    <t>d</t>
  </si>
  <si>
    <t>Tact360</t>
  </si>
  <si>
    <t>Tact365</t>
  </si>
  <si>
    <t>S30163000J8.ST</t>
  </si>
  <si>
    <t>S30164000J8.ST</t>
  </si>
  <si>
    <t>S30165000J8.ST</t>
  </si>
  <si>
    <t>Vol (Ask IV)</t>
  </si>
  <si>
    <t>r(eff)</t>
  </si>
  <si>
    <t>r(simp)</t>
  </si>
  <si>
    <t>C-EU</t>
  </si>
  <si>
    <t>r(cont)</t>
  </si>
  <si>
    <t>T-t (Act/365)</t>
  </si>
  <si>
    <t>vol</t>
  </si>
  <si>
    <t>r_c</t>
  </si>
  <si>
    <t>d1</t>
  </si>
  <si>
    <t>d2</t>
  </si>
  <si>
    <t>BSM</t>
  </si>
  <si>
    <t>opt cell</t>
  </si>
  <si>
    <t>C_IFDM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</si>
</sst>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1D]dd/mmm;@"/>
    <numFmt numFmtId="165" formatCode="0.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Not Signed In</v>
        <stp/>
        <stp>_x0007_.OMXS30_x0008_TRDPRC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1" s="1"/>
      </tp>
      <tp t="s">
        <v>#N/A Not Signed In</v>
        <stp/>
        <stp>_x0008_SE3MT=RR	SEC_YLD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18" s="1"/>
      </tp>
      <tp t="s">
        <v>#N/A Not Signed In</v>
        <stp/>
        <stp>_x000E_S30165000J8.ST
STRIKE_PRC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7" s="1"/>
      </tp>
      <tp t="s">
        <v>#N/A Not Signed In</v>
        <stp/>
        <stp>_x000E_S30164000J8.ST
STRIKE_PRC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D7" s="1"/>
      </tp>
      <tp t="s">
        <v>#N/A Not Signed In</v>
        <stp/>
        <stp>_x000E_S30166000J8.ST
STRIKE_PRC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7" s="1"/>
      </tp>
      <tp t="s">
        <v>#N/A Not Signed In</v>
        <stp/>
        <stp>_x000E_S30163000J8.ST
STRIKE_PRC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7" s="1"/>
      </tp>
      <tp t="s">
        <v>#N/A Not Signed In</v>
        <stp/>
        <stp>_x000E_S30162000J8.ST
STRIKE_PRC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7" s="1"/>
      </tp>
      <tp t="s">
        <v>#N/A Not Signed In</v>
        <stp/>
        <stp>_x000E_S30166000J8.ST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4" s="1"/>
      </tp>
      <tp t="s">
        <v>#N/A Not Signed In</v>
        <stp/>
        <stp>_x000E_S30164000J8.ST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D14" s="1"/>
      </tp>
      <tp t="s">
        <v>#N/A Not Signed In</v>
        <stp/>
        <stp>_x000E_S30165000J8.ST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14" s="1"/>
      </tp>
      <tp t="s">
        <v>#N/A Not Signed In</v>
        <stp/>
        <stp>_x000E_S30162000J8.ST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14" s="1"/>
      </tp>
      <tp t="s">
        <v>#N/A Not Signed In</v>
        <stp/>
        <stp>_x000E_S30163000J8.ST_x0003_BI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14" s="1"/>
      </tp>
      <tp t="s">
        <v>#N/A Not Signed In</v>
        <stp/>
        <stp>_x000E_S30163000J8.ST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13" s="1"/>
      </tp>
      <tp t="s">
        <v>#N/A Not Signed In</v>
        <stp/>
        <stp>_x000E_S30162000J8.ST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13" s="1"/>
      </tp>
      <tp t="s">
        <v>#N/A Not Signed In</v>
        <stp/>
        <stp>_x000E_S30165000J8.ST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13" s="1"/>
      </tp>
      <tp t="s">
        <v>#N/A Not Signed In</v>
        <stp/>
        <stp>_x000E_S30164000J8.ST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D13" s="1"/>
      </tp>
      <tp t="s">
        <v>#N/A Not Signed In</v>
        <stp/>
        <stp>_x000E_S30166000J8.ST_x0003_ASK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3" s="1"/>
      </tp>
      <tp t="s">
        <v>#N/A Not Signed In</v>
        <stp/>
        <stp>_x000E_S30164000J8.ST
EXPIR_DAT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D9" s="1"/>
      </tp>
      <tp t="s">
        <v>#N/A Not Signed In</v>
        <stp/>
        <stp>_x000E_S30165000J8.ST
EXPIR_DAT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9" s="1"/>
      </tp>
      <tp t="s">
        <v>#N/A Not Signed In</v>
        <stp/>
        <stp>_x000E_S30166000J8.ST
EXPIR_DAT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9" s="1"/>
      </tp>
      <tp t="s">
        <v>#N/A Not Signed In</v>
        <stp/>
        <stp>_x000E_S30162000J8.ST
EXPIR_DAT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9" s="1"/>
      </tp>
      <tp t="s">
        <v>#N/A Not Signed In</v>
        <stp/>
        <stp>_x000E_S30163000J8.ST
EXPIR_DAT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9" s="1"/>
      </tp>
      <tp t="s">
        <v>#N/A Not Signed In</v>
        <stp/>
        <stp>_x000E_S30162000J8.ST
PUTCALLIND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4" s="1"/>
      </tp>
      <tp t="s">
        <v>#N/A Not Signed In</v>
        <stp/>
        <stp>_x0008_SE3MT=RR
MATUR_DATE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19" s="1"/>
      </tp>
      <tp t="s">
        <v>#N/A Not Signed In</v>
        <stp/>
        <stp>_x000E_S30162000J8.ST_x0008_GEN_VAL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8" s="1"/>
      </tp>
      <tp t="s">
        <v>#N/A Not Signed In</v>
        <stp/>
        <stp>_x000E_S30163000J8.ST_x0008_GEN_VAL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8" s="1"/>
      </tp>
      <tp t="s">
        <v>#N/A Not Signed In</v>
        <stp/>
        <stp>_x000E_S30166000J8.ST_x0008_GEN_VAL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8" s="1"/>
      </tp>
      <tp t="s">
        <v>#N/A Not Signed In</v>
        <stp/>
        <stp>_x000E_S30164000J8.ST_x0008_GEN_VAL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D8" s="1"/>
      </tp>
      <tp t="s">
        <v>#N/A Not Signed In</v>
        <stp/>
        <stp>_x000E_S30165000J8.ST_x0008_GEN_VAL4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8" s="1"/>
      </tp>
      <tp t="s">
        <v>#N/A Not Signed In</v>
        <stp/>
        <stp>_x000E_S30163000J8.ST_x0008_TRDPRC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C15" s="1"/>
      </tp>
      <tp t="s">
        <v>#N/A Not Signed In</v>
        <stp/>
        <stp>_x000E_S30162000J8.ST_x0008_TRDPRC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B15" s="1"/>
      </tp>
      <tp t="s">
        <v>#N/A Not Signed In</v>
        <stp/>
        <stp>_x000E_S30166000J8.ST_x0008_TRDPRC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F15" s="1"/>
      </tp>
      <tp t="s">
        <v>#N/A Not Signed In</v>
        <stp/>
        <stp>_x000E_S30165000J8.ST_x0008_TRDPRC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E15" s="1"/>
      </tp>
      <tp t="s">
        <v>#N/A Not Signed In</v>
        <stp/>
        <stp>_x000E_S30164000J8.ST_x0008_TRDPRC_1_x0003_IDN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D15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F3" sqref="F3"/>
    </sheetView>
  </sheetViews>
  <sheetFormatPr defaultRowHeight="15" x14ac:dyDescent="0.25"/>
  <cols>
    <col min="1" max="1" width="13.5703125" bestFit="1" customWidth="1"/>
    <col min="2" max="7" width="14.42578125" bestFit="1" customWidth="1"/>
  </cols>
  <sheetData>
    <row r="1" spans="1:6" x14ac:dyDescent="0.25">
      <c r="A1" t="s">
        <v>0</v>
      </c>
      <c r="B1" t="str">
        <f>_xll.RtGet("IDN",".OMXS30","TRDPRC_1")</f>
        <v>#N/A Not Signed In</v>
      </c>
    </row>
    <row r="3" spans="1:6" x14ac:dyDescent="0.25">
      <c r="A3" t="s">
        <v>1</v>
      </c>
      <c r="B3" t="s">
        <v>4</v>
      </c>
      <c r="C3" t="s">
        <v>16</v>
      </c>
      <c r="D3" t="s">
        <v>17</v>
      </c>
      <c r="E3" t="s">
        <v>18</v>
      </c>
      <c r="F3" t="s">
        <v>10</v>
      </c>
    </row>
    <row r="4" spans="1:6" x14ac:dyDescent="0.25">
      <c r="A4" t="s">
        <v>11</v>
      </c>
      <c r="B4" t="str">
        <f>_xll.RtGet("IDN",B3,"PUTCALLIND")</f>
        <v>#N/A Not Signed In</v>
      </c>
    </row>
    <row r="6" spans="1:6" x14ac:dyDescent="0.25">
      <c r="A6" t="s">
        <v>2</v>
      </c>
      <c r="B6" t="str">
        <f>$B$1</f>
        <v>#N/A Not Signed In</v>
      </c>
      <c r="C6" t="str">
        <f t="shared" ref="C6:F6" si="0">$B$1</f>
        <v>#N/A Not Signed In</v>
      </c>
      <c r="D6" t="str">
        <f t="shared" si="0"/>
        <v>#N/A Not Signed In</v>
      </c>
      <c r="E6" t="str">
        <f t="shared" si="0"/>
        <v>#N/A Not Signed In</v>
      </c>
      <c r="F6" t="str">
        <f t="shared" si="0"/>
        <v>#N/A Not Signed In</v>
      </c>
    </row>
    <row r="7" spans="1:6" x14ac:dyDescent="0.25">
      <c r="A7" t="s">
        <v>3</v>
      </c>
      <c r="B7" t="str">
        <f>_xll.RtGet("IDN",B3,"STRIKE_PRC")</f>
        <v>#N/A Not Signed In</v>
      </c>
      <c r="C7" t="str">
        <f>_xll.RtGet("IDN",C3,"STRIKE_PRC")</f>
        <v>#N/A Not Signed In</v>
      </c>
      <c r="D7" t="str">
        <f>_xll.RtGet("IDN",D3,"STRIKE_PRC")</f>
        <v>#N/A Not Signed In</v>
      </c>
      <c r="E7" t="str">
        <f>_xll.RtGet("IDN",E3,"STRIKE_PRC")</f>
        <v>#N/A Not Signed In</v>
      </c>
      <c r="F7" t="str">
        <f>_xll.RtGet("IDN",F3,"STRIKE_PRC")</f>
        <v>#N/A Not Signed In</v>
      </c>
    </row>
    <row r="8" spans="1:6" x14ac:dyDescent="0.25">
      <c r="A8" t="s">
        <v>19</v>
      </c>
      <c r="B8" t="str">
        <f>_xll.RtGet("IDN",B3,"GEN_VAL4")</f>
        <v>#N/A Not Signed In</v>
      </c>
      <c r="C8" t="str">
        <f>_xll.RtGet("IDN",C3,"GEN_VAL4")</f>
        <v>#N/A Not Signed In</v>
      </c>
      <c r="D8" t="str">
        <f>_xll.RtGet("IDN",D3,"GEN_VAL4")</f>
        <v>#N/A Not Signed In</v>
      </c>
      <c r="E8" t="str">
        <f>_xll.RtGet("IDN",E3,"GEN_VAL4")</f>
        <v>#N/A Not Signed In</v>
      </c>
      <c r="F8" t="str">
        <f>_xll.RtGet("IDN",F3,"GEN_VAL4")</f>
        <v>#N/A Not Signed In</v>
      </c>
    </row>
    <row r="9" spans="1:6" x14ac:dyDescent="0.25">
      <c r="A9" t="s">
        <v>5</v>
      </c>
      <c r="B9" s="1" t="str">
        <f>_xll.RtGet("IDN",B3,"EXPIR_DATE")</f>
        <v>#N/A Not Signed In</v>
      </c>
      <c r="C9" s="1" t="str">
        <f>_xll.RtGet("IDN",C3,"EXPIR_DATE")</f>
        <v>#N/A Not Signed In</v>
      </c>
      <c r="D9" s="1" t="str">
        <f>_xll.RtGet("IDN",D3,"EXPIR_DATE")</f>
        <v>#N/A Not Signed In</v>
      </c>
      <c r="E9" s="1" t="str">
        <f>_xll.RtGet("IDN",E3,"EXPIR_DATE")</f>
        <v>#N/A Not Signed In</v>
      </c>
      <c r="F9" s="1" t="str">
        <f>_xll.RtGet("IDN",F3,"EXPIR_DATE")</f>
        <v>#N/A Not Signed In</v>
      </c>
    </row>
    <row r="10" spans="1:6" x14ac:dyDescent="0.25">
      <c r="A10" t="s">
        <v>6</v>
      </c>
      <c r="B10" s="1">
        <f ca="1">TODAY()</f>
        <v>43359</v>
      </c>
      <c r="C10" s="1">
        <f t="shared" ref="C10:F10" ca="1" si="1">TODAY()</f>
        <v>43359</v>
      </c>
      <c r="D10" s="1">
        <f t="shared" ca="1" si="1"/>
        <v>43359</v>
      </c>
      <c r="E10" s="1">
        <f t="shared" ca="1" si="1"/>
        <v>43359</v>
      </c>
      <c r="F10" s="1">
        <f t="shared" ca="1" si="1"/>
        <v>43359</v>
      </c>
    </row>
    <row r="11" spans="1:6" x14ac:dyDescent="0.25">
      <c r="A11" t="s">
        <v>24</v>
      </c>
      <c r="B11" s="2" t="e">
        <f ca="1">(B9-B10)/365</f>
        <v>#VALUE!</v>
      </c>
      <c r="C11" s="2" t="e">
        <f t="shared" ref="C11:F11" ca="1" si="2">(C9-C10)/365</f>
        <v>#VALUE!</v>
      </c>
      <c r="D11" s="2" t="e">
        <f t="shared" ca="1" si="2"/>
        <v>#VALUE!</v>
      </c>
      <c r="E11" s="2" t="e">
        <f t="shared" ca="1" si="2"/>
        <v>#VALUE!</v>
      </c>
      <c r="F11" s="2" t="e">
        <f t="shared" ca="1" si="2"/>
        <v>#VALUE!</v>
      </c>
    </row>
    <row r="13" spans="1:6" x14ac:dyDescent="0.25">
      <c r="A13" t="s">
        <v>7</v>
      </c>
      <c r="B13" t="str">
        <f>_xll.RtGet("IDN",B3,"ASK")</f>
        <v>#N/A Not Signed In</v>
      </c>
      <c r="C13" t="str">
        <f>_xll.RtGet("IDN",C3,"ASK")</f>
        <v>#N/A Not Signed In</v>
      </c>
      <c r="D13" t="str">
        <f>_xll.RtGet("IDN",D3,"ASK")</f>
        <v>#N/A Not Signed In</v>
      </c>
      <c r="E13" t="str">
        <f>_xll.RtGet("IDN",E3,"ASK")</f>
        <v>#N/A Not Signed In</v>
      </c>
      <c r="F13" t="str">
        <f>_xll.RtGet("IDN",F3,"ASK")</f>
        <v>#N/A Not Signed In</v>
      </c>
    </row>
    <row r="14" spans="1:6" x14ac:dyDescent="0.25">
      <c r="A14" t="s">
        <v>8</v>
      </c>
      <c r="B14" t="str">
        <f>_xll.RtGet("IDN",B3,"BID")</f>
        <v>#N/A Not Signed In</v>
      </c>
      <c r="C14" t="str">
        <f>_xll.RtGet("IDN",C3,"BID")</f>
        <v>#N/A Not Signed In</v>
      </c>
      <c r="D14" t="str">
        <f>_xll.RtGet("IDN",D3,"BID")</f>
        <v>#N/A Not Signed In</v>
      </c>
      <c r="E14" t="str">
        <f>_xll.RtGet("IDN",E3,"BID")</f>
        <v>#N/A Not Signed In</v>
      </c>
      <c r="F14" t="str">
        <f>_xll.RtGet("IDN",F3,"BID")</f>
        <v>#N/A Not Signed In</v>
      </c>
    </row>
    <row r="15" spans="1:6" x14ac:dyDescent="0.25">
      <c r="A15" t="s">
        <v>9</v>
      </c>
      <c r="B15" t="str">
        <f>_xll.RtGet("IDN",B3,"TRDPRC_1")</f>
        <v>#N/A Not Signed In</v>
      </c>
      <c r="C15" t="str">
        <f>_xll.RtGet("IDN",C3,"TRDPRC_1")</f>
        <v>#N/A Not Signed In</v>
      </c>
      <c r="D15" t="str">
        <f>_xll.RtGet("IDN",D3,"TRDPRC_1")</f>
        <v>#N/A Not Signed In</v>
      </c>
      <c r="E15" t="str">
        <f>_xll.RtGet("IDN",E3,"TRDPRC_1")</f>
        <v>#N/A Not Signed In</v>
      </c>
      <c r="F15" t="str">
        <f>_xll.RtGet("IDN",F3,"TRDPRC_1")</f>
        <v>#N/A Not Signed In</v>
      </c>
    </row>
    <row r="18" spans="1:2" x14ac:dyDescent="0.25">
      <c r="A18" t="s">
        <v>12</v>
      </c>
      <c r="B18" t="str">
        <f>_xll.RtGet("IDN","SE3MT=RR","SEC_YLD_1")</f>
        <v>#N/A Not Signed In</v>
      </c>
    </row>
    <row r="19" spans="1:2" x14ac:dyDescent="0.25">
      <c r="A19" t="s">
        <v>5</v>
      </c>
      <c r="B19" s="1" t="str">
        <f>_xll.RtGet("IDN","SE3MT=RR","MATUR_DATE")</f>
        <v>#N/A Not Signed In</v>
      </c>
    </row>
    <row r="20" spans="1:2" x14ac:dyDescent="0.25">
      <c r="A20" t="s">
        <v>6</v>
      </c>
      <c r="B20" s="1">
        <f ca="1">TODAY()</f>
        <v>43359</v>
      </c>
    </row>
    <row r="21" spans="1:2" x14ac:dyDescent="0.25">
      <c r="A21" t="s">
        <v>13</v>
      </c>
      <c r="B21" s="3" t="e">
        <f ca="1">B19-B20</f>
        <v>#VALUE!</v>
      </c>
    </row>
    <row r="22" spans="1:2" x14ac:dyDescent="0.25">
      <c r="A22" t="s">
        <v>14</v>
      </c>
      <c r="B22" s="4" t="e">
        <f ca="1">B21/360</f>
        <v>#VALUE!</v>
      </c>
    </row>
    <row r="23" spans="1:2" x14ac:dyDescent="0.25">
      <c r="A23" t="s">
        <v>15</v>
      </c>
      <c r="B23" s="4" t="e">
        <f ca="1">B21/365</f>
        <v>#VALUE!</v>
      </c>
    </row>
    <row r="24" spans="1:2" x14ac:dyDescent="0.25">
      <c r="A24" t="s">
        <v>20</v>
      </c>
      <c r="B24" s="4" t="e">
        <f ca="1">(1+B18*B22)^(1/B23)-1</f>
        <v>#VALUE!</v>
      </c>
    </row>
    <row r="25" spans="1:2" x14ac:dyDescent="0.25">
      <c r="A25" t="s">
        <v>21</v>
      </c>
      <c r="B25" s="4" t="str">
        <f>B18</f>
        <v>#N/A Not Signed In</v>
      </c>
    </row>
    <row r="26" spans="1:2" x14ac:dyDescent="0.25">
      <c r="A26" t="s">
        <v>23</v>
      </c>
      <c r="B26" s="4" t="e">
        <f ca="1">(1/B23)*LN(1+B25*B22)</f>
        <v>#VALUE!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I28" sqref="I28"/>
    </sheetView>
  </sheetViews>
  <sheetFormatPr defaultRowHeight="15" x14ac:dyDescent="0.25"/>
  <cols>
    <col min="1" max="1" width="13.5703125" bestFit="1" customWidth="1"/>
    <col min="2" max="7" width="14.42578125" bestFit="1" customWidth="1"/>
  </cols>
  <sheetData>
    <row r="1" spans="1:6" x14ac:dyDescent="0.25">
      <c r="A1" t="s">
        <v>0</v>
      </c>
      <c r="B1">
        <v>1627.0430000000001</v>
      </c>
    </row>
    <row r="3" spans="1:6" x14ac:dyDescent="0.25">
      <c r="A3" t="s">
        <v>1</v>
      </c>
      <c r="B3" t="s">
        <v>4</v>
      </c>
      <c r="C3" t="s">
        <v>16</v>
      </c>
      <c r="D3" t="s">
        <v>17</v>
      </c>
      <c r="E3" t="s">
        <v>18</v>
      </c>
      <c r="F3" t="s">
        <v>10</v>
      </c>
    </row>
    <row r="4" spans="1:6" x14ac:dyDescent="0.25">
      <c r="A4" t="s">
        <v>11</v>
      </c>
      <c r="B4" t="s">
        <v>22</v>
      </c>
    </row>
    <row r="6" spans="1:6" x14ac:dyDescent="0.25">
      <c r="A6" t="s">
        <v>2</v>
      </c>
      <c r="B6">
        <v>1627.0430000000001</v>
      </c>
      <c r="C6">
        <v>1627.0430000000001</v>
      </c>
      <c r="D6">
        <v>1627.0430000000001</v>
      </c>
      <c r="E6">
        <v>1627.0430000000001</v>
      </c>
      <c r="F6">
        <v>1627.0430000000001</v>
      </c>
    </row>
    <row r="7" spans="1:6" x14ac:dyDescent="0.25">
      <c r="A7" t="s">
        <v>3</v>
      </c>
      <c r="B7">
        <v>1620</v>
      </c>
      <c r="C7">
        <v>1630</v>
      </c>
      <c r="D7">
        <v>1640</v>
      </c>
      <c r="E7">
        <v>1650</v>
      </c>
      <c r="F7">
        <v>1660</v>
      </c>
    </row>
    <row r="8" spans="1:6" x14ac:dyDescent="0.25">
      <c r="A8" t="s">
        <v>19</v>
      </c>
      <c r="B8">
        <v>13.63</v>
      </c>
      <c r="C8">
        <v>13.35</v>
      </c>
      <c r="D8">
        <v>13.030000000000001</v>
      </c>
      <c r="E8">
        <v>12.65</v>
      </c>
      <c r="F8">
        <v>12.450000000000001</v>
      </c>
    </row>
    <row r="9" spans="1:6" x14ac:dyDescent="0.25">
      <c r="A9" t="s">
        <v>5</v>
      </c>
      <c r="B9" s="1">
        <v>43392</v>
      </c>
      <c r="C9" s="1">
        <v>43392</v>
      </c>
      <c r="D9" s="1">
        <v>43392</v>
      </c>
      <c r="E9" s="1">
        <v>43392</v>
      </c>
      <c r="F9" s="1">
        <v>43392</v>
      </c>
    </row>
    <row r="10" spans="1:6" x14ac:dyDescent="0.25">
      <c r="A10" t="s">
        <v>6</v>
      </c>
      <c r="B10" s="1">
        <v>43356</v>
      </c>
      <c r="C10" s="1">
        <v>43356</v>
      </c>
      <c r="D10" s="1">
        <v>43356</v>
      </c>
      <c r="E10" s="1">
        <v>43356</v>
      </c>
      <c r="F10" s="1">
        <v>43356</v>
      </c>
    </row>
    <row r="11" spans="1:6" x14ac:dyDescent="0.25">
      <c r="A11" t="s">
        <v>24</v>
      </c>
      <c r="B11" s="2">
        <v>9.8630136986301367E-2</v>
      </c>
      <c r="C11" s="2">
        <v>9.8630136986301367E-2</v>
      </c>
      <c r="D11" s="2">
        <v>9.8630136986301367E-2</v>
      </c>
      <c r="E11" s="2">
        <v>9.8630136986301367E-2</v>
      </c>
      <c r="F11" s="2">
        <v>9.8630136986301367E-2</v>
      </c>
    </row>
    <row r="13" spans="1:6" x14ac:dyDescent="0.25">
      <c r="A13" t="s">
        <v>7</v>
      </c>
      <c r="B13">
        <v>29.5</v>
      </c>
      <c r="C13">
        <v>24</v>
      </c>
      <c r="D13">
        <v>19</v>
      </c>
      <c r="E13">
        <v>15</v>
      </c>
      <c r="F13">
        <v>11.25</v>
      </c>
    </row>
    <row r="14" spans="1:6" x14ac:dyDescent="0.25">
      <c r="A14" t="s">
        <v>8</v>
      </c>
      <c r="B14">
        <v>28.5</v>
      </c>
      <c r="C14">
        <v>23</v>
      </c>
      <c r="D14">
        <v>18.25</v>
      </c>
      <c r="E14">
        <v>14</v>
      </c>
      <c r="F14">
        <v>10.5</v>
      </c>
    </row>
    <row r="15" spans="1:6" x14ac:dyDescent="0.25">
      <c r="A15" t="s">
        <v>9</v>
      </c>
      <c r="B15">
        <v>29.75</v>
      </c>
      <c r="C15">
        <v>22.75</v>
      </c>
      <c r="D15">
        <v>18.25</v>
      </c>
      <c r="E15">
        <v>13.25</v>
      </c>
      <c r="F15">
        <v>10</v>
      </c>
    </row>
    <row r="18" spans="1:2" x14ac:dyDescent="0.25">
      <c r="A18" t="s">
        <v>12</v>
      </c>
      <c r="B18">
        <v>-0.83200000000000007</v>
      </c>
    </row>
    <row r="19" spans="1:2" x14ac:dyDescent="0.25">
      <c r="A19" t="s">
        <v>5</v>
      </c>
      <c r="B19" s="1">
        <v>43453</v>
      </c>
    </row>
    <row r="20" spans="1:2" x14ac:dyDescent="0.25">
      <c r="A20" t="s">
        <v>6</v>
      </c>
      <c r="B20" s="1">
        <v>43356</v>
      </c>
    </row>
    <row r="21" spans="1:2" x14ac:dyDescent="0.25">
      <c r="A21" t="s">
        <v>13</v>
      </c>
      <c r="B21" s="3">
        <v>97</v>
      </c>
    </row>
    <row r="22" spans="1:2" x14ac:dyDescent="0.25">
      <c r="A22" t="s">
        <v>14</v>
      </c>
      <c r="B22" s="4">
        <v>0.26944444444444443</v>
      </c>
    </row>
    <row r="23" spans="1:2" x14ac:dyDescent="0.25">
      <c r="A23" t="s">
        <v>15</v>
      </c>
      <c r="B23" s="4">
        <v>0.26575342465753427</v>
      </c>
    </row>
    <row r="24" spans="1:2" x14ac:dyDescent="0.25">
      <c r="A24" t="s">
        <v>20</v>
      </c>
      <c r="B24" s="4">
        <v>-0.61524194847125879</v>
      </c>
    </row>
    <row r="25" spans="1:2" x14ac:dyDescent="0.25">
      <c r="A25" t="s">
        <v>21</v>
      </c>
      <c r="B25" s="4">
        <v>-0.83200000000000007</v>
      </c>
    </row>
    <row r="26" spans="1:2" x14ac:dyDescent="0.25">
      <c r="A26" t="s">
        <v>23</v>
      </c>
      <c r="B26" s="4">
        <v>-0.9551405798317083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N24" sqref="N24"/>
    </sheetView>
  </sheetViews>
  <sheetFormatPr defaultRowHeight="15" x14ac:dyDescent="0.25"/>
  <cols>
    <col min="8" max="9" width="12.7109375" bestFit="1" customWidth="1"/>
    <col min="10" max="10" width="12" bestFit="1" customWidth="1"/>
  </cols>
  <sheetData>
    <row r="1" spans="1:12" x14ac:dyDescent="0.25">
      <c r="A1" t="s">
        <v>31</v>
      </c>
      <c r="B1" t="s">
        <v>3</v>
      </c>
      <c r="C1" t="s">
        <v>2</v>
      </c>
      <c r="D1" t="s">
        <v>25</v>
      </c>
      <c r="E1" t="s">
        <v>26</v>
      </c>
      <c r="F1" t="s">
        <v>5</v>
      </c>
      <c r="H1" t="s">
        <v>27</v>
      </c>
      <c r="I1" t="s">
        <v>28</v>
      </c>
      <c r="J1" t="s">
        <v>29</v>
      </c>
      <c r="L1" t="s">
        <v>30</v>
      </c>
    </row>
    <row r="2" spans="1:12" x14ac:dyDescent="0.25">
      <c r="A2">
        <v>30.540859411633154</v>
      </c>
      <c r="B2">
        <f t="array" ref="B2:B6">TRANSPOSE(snap!B7:F7)</f>
        <v>1620</v>
      </c>
      <c r="C2">
        <f t="array" ref="C2:C6">TRANSPOSE(snap!B6:F6)</f>
        <v>1627.0430000000001</v>
      </c>
      <c r="D2">
        <v>13.609962328104713</v>
      </c>
      <c r="E2">
        <f>snap!$B$26/100</f>
        <v>-9.5514057983170832E-3</v>
      </c>
      <c r="F2">
        <f t="array" ref="F2:F6">TRANSPOSE(snap!B11:F11)</f>
        <v>9.8630136986301367E-2</v>
      </c>
      <c r="H2">
        <f>(LN(C2/B2)+(E2+0.5*(0.01*D2)^2)*F2)/(0.01*D2*SQRT(F2))</f>
        <v>0.10082473968128858</v>
      </c>
      <c r="I2">
        <f>H2-0.01*D2*SQRT(F2)</f>
        <v>5.8082060472798944E-2</v>
      </c>
      <c r="J2">
        <f>C2*_xlfn.NORM.DIST(H2,0,1,TRUE) - B2*EXP(-E2*F2)*_xlfn.NORM.DIST(I2,0,1,TRUE)</f>
        <v>30.540406403010707</v>
      </c>
      <c r="L2">
        <f>J2-A2</f>
        <v>-4.5300862244701534E-4</v>
      </c>
    </row>
    <row r="3" spans="1:12" x14ac:dyDescent="0.25">
      <c r="A3">
        <v>25.017714864013861</v>
      </c>
      <c r="B3">
        <v>1630</v>
      </c>
      <c r="C3">
        <v>1627.0430000000001</v>
      </c>
      <c r="D3">
        <v>13.328144078192954</v>
      </c>
      <c r="E3">
        <f>snap!$B$26/100</f>
        <v>-9.5514057983170832E-3</v>
      </c>
      <c r="F3">
        <v>9.8630136986301367E-2</v>
      </c>
      <c r="H3">
        <f t="shared" ref="H3:H6" si="0">(LN(C3/B3)+(E3+0.5*(0.01*D3)^2)*F3)/(0.01*D3*SQRT(F3))</f>
        <v>-4.4956796184308548E-2</v>
      </c>
      <c r="I3">
        <f t="shared" ref="I3:I6" si="1">H3-0.01*D3*SQRT(F3)</f>
        <v>-8.6814412909840252E-2</v>
      </c>
      <c r="J3">
        <f t="shared" ref="J3:J6" si="2">C3*_xlfn.NORM.DIST(H3,0,1,TRUE) - B3*EXP(-E3*F3)*_xlfn.NORM.DIST(I3,0,1,TRUE)</f>
        <v>25.017531673084363</v>
      </c>
      <c r="L3">
        <f t="shared" ref="L3:L6" si="3">J3-A3</f>
        <v>-1.8319092949781179E-4</v>
      </c>
    </row>
    <row r="4" spans="1:12" x14ac:dyDescent="0.25">
      <c r="A4">
        <v>20.008706417618846</v>
      </c>
      <c r="B4">
        <v>1640</v>
      </c>
      <c r="C4">
        <v>1627.0430000000001</v>
      </c>
      <c r="D4">
        <v>13.008450327650637</v>
      </c>
      <c r="E4">
        <f>snap!$B$26/100</f>
        <v>-9.5514057983170832E-3</v>
      </c>
      <c r="F4">
        <v>9.8630136986301367E-2</v>
      </c>
      <c r="H4">
        <f t="shared" si="0"/>
        <v>-0.19678882630870384</v>
      </c>
      <c r="I4">
        <f t="shared" si="1"/>
        <v>-0.23764243089261691</v>
      </c>
      <c r="J4">
        <f t="shared" si="2"/>
        <v>20.00868892834751</v>
      </c>
      <c r="L4">
        <f t="shared" si="3"/>
        <v>-1.7489271336046386E-5</v>
      </c>
    </row>
    <row r="5" spans="1:12" x14ac:dyDescent="0.25">
      <c r="A5">
        <v>15.505804666918401</v>
      </c>
      <c r="B5">
        <v>1650</v>
      </c>
      <c r="C5">
        <v>1627.0430000000001</v>
      </c>
      <c r="D5">
        <v>12.630665650088742</v>
      </c>
      <c r="E5">
        <f>snap!$B$26/100</f>
        <v>-9.5514057983170832E-3</v>
      </c>
      <c r="F5">
        <v>9.8630136986301367E-2</v>
      </c>
      <c r="H5">
        <f t="shared" si="0"/>
        <v>-0.35713037000354519</v>
      </c>
      <c r="I5">
        <f t="shared" si="1"/>
        <v>-0.39679752536051471</v>
      </c>
      <c r="J5">
        <f t="shared" si="2"/>
        <v>15.5052532393305</v>
      </c>
      <c r="L5">
        <f t="shared" si="3"/>
        <v>-5.5142758790083235E-4</v>
      </c>
    </row>
    <row r="6" spans="1:12" x14ac:dyDescent="0.25">
      <c r="A6">
        <v>11.970158416203777</v>
      </c>
      <c r="B6">
        <v>1660</v>
      </c>
      <c r="C6">
        <v>1627.0430000000001</v>
      </c>
      <c r="D6">
        <v>12.435014686540944</v>
      </c>
      <c r="E6">
        <f>snap!$B$26/100</f>
        <v>-9.5514057983170832E-3</v>
      </c>
      <c r="F6">
        <v>9.8630136986301367E-2</v>
      </c>
      <c r="H6">
        <f t="shared" si="0"/>
        <v>-0.51809074570688196</v>
      </c>
      <c r="I6">
        <f t="shared" si="1"/>
        <v>-0.55714345069505899</v>
      </c>
      <c r="J6">
        <f t="shared" si="2"/>
        <v>11.970162343486493</v>
      </c>
      <c r="L6">
        <f t="shared" si="3"/>
        <v>3.9272827159209101E-6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reut</vt:lpstr>
      <vt:lpstr>snap</vt:lpstr>
      <vt:lpstr>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Dackner</dc:creator>
  <cp:lastModifiedBy>Gustav Dackner</cp:lastModifiedBy>
  <dcterms:created xsi:type="dcterms:W3CDTF">2015-06-05T18:19:34Z</dcterms:created>
  <dcterms:modified xsi:type="dcterms:W3CDTF">2018-09-16T13:42:32Z</dcterms:modified>
</cp:coreProperties>
</file>