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Desired Orbit" sheetId="1" r:id="rId4"/>
    <sheet state="visible" name="Flybys" sheetId="2" r:id="rId5"/>
    <sheet state="visible" name="Initial Orbit" sheetId="3" r:id="rId6"/>
    <sheet state="visible" name="Inclination Change" sheetId="4" r:id="rId7"/>
    <sheet state="visible" name="Extra Template" sheetId="5" r:id="rId8"/>
    <sheet state="visible" name="Usage Example - Values" sheetId="6" r:id="rId9"/>
    <sheet state="visible" name="Usage Example - Matrix" sheetId="7" r:id="rId10"/>
    <sheet state="visible" name="Application of Propulsion"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1AU-&gt;2AU-&gt;1AU Bielliptic Transfer</t>
      </text>
    </comment>
    <comment authorId="0" ref="B5">
      <text>
        <t xml:space="preserve">https://www.sciencedirect.com/science/article/pii/S0094576521003337</t>
      </text>
    </comment>
    <comment authorId="0" ref="B24">
      <text>
        <t xml:space="preserve">1AU-&gt;2AU-&gt;1AU Bielliptic Transfer</t>
      </text>
    </comment>
    <comment authorId="0" ref="B25">
      <text>
        <t xml:space="preserve">https://www.sciencedirect.com/science/article/pii/S0094576521003337</t>
      </text>
    </comment>
    <comment authorId="0" ref="B3">
      <text>
        <t xml:space="preserve">It would go LEO =&gt; Escape Earth with 0 excess =&gt; Orbit around Sun starting at Earth's pos/vel =&gt; inclination change
	-Matt Mader</t>
      </text>
    </comment>
  </commentList>
</comments>
</file>

<file path=xl/sharedStrings.xml><?xml version="1.0" encoding="utf-8"?>
<sst xmlns="http://schemas.openxmlformats.org/spreadsheetml/2006/main" count="310" uniqueCount="189">
  <si>
    <t>Final Operating Orbit</t>
  </si>
  <si>
    <t>Metric Value Derivations</t>
  </si>
  <si>
    <t>ID</t>
  </si>
  <si>
    <t>Option</t>
  </si>
  <si>
    <t>Time</t>
  </si>
  <si>
    <t>Inclination</t>
  </si>
  <si>
    <t>Perihelion</t>
  </si>
  <si>
    <t>Period</t>
  </si>
  <si>
    <t>∆V</t>
  </si>
  <si>
    <t>Cost</t>
  </si>
  <si>
    <t>Value</t>
  </si>
  <si>
    <t>Metric</t>
  </si>
  <si>
    <t>Source</t>
  </si>
  <si>
    <t>Elliptical Orbit (Venus flyby)</t>
  </si>
  <si>
    <t>Time (years)</t>
  </si>
  <si>
    <t>Requierd time to achieve the final orbit</t>
  </si>
  <si>
    <t>Elliptical Orbit (Earth flyby)</t>
  </si>
  <si>
    <t>inclination (deg)</t>
  </si>
  <si>
    <t>The desired inclination of the orbit (&gt;=75 deg is required)</t>
  </si>
  <si>
    <t>Elliptical Orbit (Mars flyby)</t>
  </si>
  <si>
    <t>Perihelion (AU)</t>
  </si>
  <si>
    <t>The shortest distance to the Sun</t>
  </si>
  <si>
    <t>Modified Ulysses orbit (Jupiter flyby)</t>
  </si>
  <si>
    <t>Period (days)</t>
  </si>
  <si>
    <t>How frequently the spacecraft can observe poles of the Sun</t>
  </si>
  <si>
    <t>Circular orbit (Spiral + Orbit Cranking)</t>
  </si>
  <si>
    <t>75~90</t>
  </si>
  <si>
    <t>∆V (km/s)</t>
  </si>
  <si>
    <t>Required ∆V to achieve the final orbit</t>
  </si>
  <si>
    <t>Non-Keplarian Orbit (beta=0.8)</t>
  </si>
  <si>
    <t>Value and Cost Functions</t>
  </si>
  <si>
    <t>(Time / 6 years) + (∆V /10)</t>
  </si>
  <si>
    <t>0.9*(2-Perihelion)^2 + 0.1*10/sqrt(Period)</t>
  </si>
  <si>
    <t>Delta-V Budget Wikipedia</t>
  </si>
  <si>
    <t>Aphelion</t>
  </si>
  <si>
    <t>semi-major axis</t>
  </si>
  <si>
    <t>Elliptical Orbit - Venus flyby</t>
  </si>
  <si>
    <t>Elliptical Orbit - Earth flyby</t>
  </si>
  <si>
    <t>Elliptical Orbit - Mars flyby</t>
  </si>
  <si>
    <t>Modified Ulysses orbit</t>
  </si>
  <si>
    <t>~3 years</t>
  </si>
  <si>
    <t>Circular orbit (Orbit Cranking)</t>
  </si>
  <si>
    <t>Non-Keplarian Orbit</t>
  </si>
  <si>
    <t>Potential ∆V Gain (km/s)</t>
  </si>
  <si>
    <t>Mission Compatibility (out of 10)</t>
  </si>
  <si>
    <t>Time Required from Earth (days)</t>
  </si>
  <si>
    <t>∆V Required (km/s)</t>
  </si>
  <si>
    <t># Gravity assist (Estimated)</t>
  </si>
  <si>
    <t>Orbital Period (days)</t>
  </si>
  <si>
    <t>Venus</t>
  </si>
  <si>
    <t>Jupiter</t>
  </si>
  <si>
    <t>Mars</t>
  </si>
  <si>
    <t>Earth</t>
  </si>
  <si>
    <t>Mercury</t>
  </si>
  <si>
    <t>Moon</t>
  </si>
  <si>
    <t>Planetary Flybys</t>
  </si>
  <si>
    <t>Potential ∆V Gain</t>
  </si>
  <si>
    <t>Mission Compatibility</t>
  </si>
  <si>
    <t>Time Required from Earth</t>
  </si>
  <si>
    <t>∆V Required</t>
  </si>
  <si>
    <t>∆V that can be gained from gravity assist</t>
  </si>
  <si>
    <t>How compatible a flyby subject is with our mission goals and instrument package</t>
  </si>
  <si>
    <t>Amount of days to get there (generally)</t>
  </si>
  <si>
    <t>∆V required to enter gravity assist</t>
  </si>
  <si>
    <t>100 * (Time Required/ 8 years) * (∆V Required/10)</t>
  </si>
  <si>
    <t>100*(Mission Compatibility/10)* ∆V Gain</t>
  </si>
  <si>
    <t>Initial Orbit</t>
  </si>
  <si>
    <t>Mass</t>
  </si>
  <si>
    <t>Compatibility</t>
  </si>
  <si>
    <t>dV to Escape</t>
  </si>
  <si>
    <t>LEO</t>
  </si>
  <si>
    <t>How much mass can be taken to that orbit. Normalized by LEO mass (10,784 kg) (0 to 1)</t>
  </si>
  <si>
    <t>Determined by Atlas V numbers, launch vehicle may add some variance to the actual ratios.</t>
  </si>
  <si>
    <t>Sun Synchronous</t>
  </si>
  <si>
    <t>Inclination (deg)</t>
  </si>
  <si>
    <t>Launch assumed from Cape Canaveral</t>
  </si>
  <si>
    <t>Heliocentric</t>
  </si>
  <si>
    <t>Determined by how well it fits mission objectives (1-5).</t>
  </si>
  <si>
    <t>Determined by how well the orbit fits with the inclination change and flyby options. LEO (200km) would increase mass significantly, but would need additional propulsion systems to escape the low altitude and low inclined orbit. Sun Synchronous has a similar issue of needing more propulsion, but surpasses the desired inclination. This will decrease delta V costs after escaping Earth. Heliocentric orbits achieve escape velocity which allows the spacecraft to immediately proceed with mission. However, this means the launch window will be more restricted and the spacecraft will not have time to calibrate.</t>
  </si>
  <si>
    <t>delta V needed to escape Earth at that orbit (km/s)</t>
  </si>
  <si>
    <t>60*(dV to Escape/5.505)+30*(1-Mass)+10*(Inclin/75)</t>
  </si>
  <si>
    <t>30*Mass + 30*(Inclin/75) + 40*(Compatibility/5)</t>
  </si>
  <si>
    <t>Inclination Change Method</t>
  </si>
  <si>
    <t>Direct Transfer from 1 AU</t>
  </si>
  <si>
    <t>dV Cost</t>
  </si>
  <si>
    <t>(1-((dV expended) / 43 km/s))*100</t>
  </si>
  <si>
    <t>43 km/s was max for single impulsive burn</t>
  </si>
  <si>
    <t>Bielliptic Transfer</t>
  </si>
  <si>
    <t xml:space="preserve">((6 years after launch)/(Est time to 75 deg inc) + (3 years after launch)/(Est time to 30 deg inc)) * </t>
  </si>
  <si>
    <t>Solar Sail</t>
  </si>
  <si>
    <t>Feasibility</t>
  </si>
  <si>
    <t>Team confidence in method with technical limitations and past mission usage considerations (0-1)</t>
  </si>
  <si>
    <t>Gravity Assist Inner Planets</t>
  </si>
  <si>
    <t>Gravity Assist Outer Planets</t>
  </si>
  <si>
    <t>100 - (0.3*(dVCost * Time))</t>
  </si>
  <si>
    <t>(Time * Feasibility)/3.5 * 100</t>
  </si>
  <si>
    <t>Category</t>
  </si>
  <si>
    <t>Metric (on the order of 100) Value Derivations</t>
  </si>
  <si>
    <t>Metric 1</t>
  </si>
  <si>
    <t>Metric 2</t>
  </si>
  <si>
    <t>Metric 3</t>
  </si>
  <si>
    <t>...</t>
  </si>
  <si>
    <t>Reference</t>
  </si>
  <si>
    <t>Metric N</t>
  </si>
  <si>
    <t>Value and Cost Functions (on the order of 100?)</t>
  </si>
  <si>
    <t>0.5*(Metric 2 + Metric 3)</t>
  </si>
  <si>
    <t>Sensor</t>
  </si>
  <si>
    <t>Science [ - ]</t>
  </si>
  <si>
    <t>Power Draw [W]</t>
  </si>
  <si>
    <t>Duty Cycle [%]</t>
  </si>
  <si>
    <t>Base Mass [kg]</t>
  </si>
  <si>
    <t>Additional Mass [kg]</t>
  </si>
  <si>
    <t>Reliability [%]</t>
  </si>
  <si>
    <t>COR</t>
  </si>
  <si>
    <t>TSI</t>
  </si>
  <si>
    <t>EUVI</t>
  </si>
  <si>
    <t>DSI</t>
  </si>
  <si>
    <t>UVS</t>
  </si>
  <si>
    <t>MAG</t>
  </si>
  <si>
    <t>- Requires boom</t>
  </si>
  <si>
    <t>SW</t>
  </si>
  <si>
    <t>EPP</t>
  </si>
  <si>
    <t>RPW</t>
  </si>
  <si>
    <t>- Has long thin antanae (size question)</t>
  </si>
  <si>
    <t>Placeholder</t>
  </si>
  <si>
    <t>From Lecture</t>
  </si>
  <si>
    <t>Scientific Payload</t>
  </si>
  <si>
    <t>Science</t>
  </si>
  <si>
    <t>Power</t>
  </si>
  <si>
    <t>Reliability</t>
  </si>
  <si>
    <t>1</t>
  </si>
  <si>
    <t>Whatever SOLARIS had</t>
  </si>
  <si>
    <t>How well they satesfy needs outlined in the Heliophysics Decadal Survey (0-100)</t>
  </si>
  <si>
    <t>2</t>
  </si>
  <si>
    <t>(rated operating power) * (duty cycle)</t>
  </si>
  <si>
    <t>3</t>
  </si>
  <si>
    <t>(rated mass) + (estimate of support hardware)</t>
  </si>
  <si>
    <t>Example note: "Support hardware could be additional mass of booms required to separate sensor components or biaxial gimbals to mound sensor to for precision tracking"</t>
  </si>
  <si>
    <t>4</t>
  </si>
  <si>
    <t>IDK on this one boys I'm getting tired</t>
  </si>
  <si>
    <t>5</t>
  </si>
  <si>
    <t>6</t>
  </si>
  <si>
    <t>COR + TSI</t>
  </si>
  <si>
    <t>7</t>
  </si>
  <si>
    <t>COR + TSI + EUVI</t>
  </si>
  <si>
    <t>8</t>
  </si>
  <si>
    <t>COR + TSI + EUVI + DSI</t>
  </si>
  <si>
    <t>0.8*Mass + 0.2*Power</t>
  </si>
  <si>
    <t>Example note: "Since we are most likely operating in ranges where solar-power is effecient, mass requirements would be tighter than power requirements and thus weighted higher"</t>
  </si>
  <si>
    <t>Science*Reliability</t>
  </si>
  <si>
    <t>Example note: "Sensors with higher reliability should be rewarded on top of sensors that collect cool data"</t>
  </si>
  <si>
    <t>Key</t>
  </si>
  <si>
    <t>Acronym</t>
  </si>
  <si>
    <t>Expansion</t>
  </si>
  <si>
    <t>Coronagraph</t>
  </si>
  <si>
    <t>Total Solar Irradiance Monitor</t>
  </si>
  <si>
    <t>Extreme Ultra-Violet Imager</t>
  </si>
  <si>
    <t>Doppler-Stokes Imager</t>
  </si>
  <si>
    <t>Ultra-Violet Spectrograph</t>
  </si>
  <si>
    <t>Magnetometer</t>
  </si>
  <si>
    <t>Solar Wind Ion Comp. and Electron Spec.</t>
  </si>
  <si>
    <t>Energetic Particles Package (20 keV - 10 MeV)</t>
  </si>
  <si>
    <t>Radio and Plasma Waves</t>
  </si>
  <si>
    <t>Application of Propulsion - Brett</t>
  </si>
  <si>
    <t>Mass Requirement</t>
  </si>
  <si>
    <t>Platform Mass Allowance</t>
  </si>
  <si>
    <t>Mission Time (Post-Launch)</t>
  </si>
  <si>
    <t xml:space="preserve">Long - Duration </t>
  </si>
  <si>
    <t xml:space="preserve">&gt;6.7 years  </t>
  </si>
  <si>
    <t>Prop Mass Requirement</t>
  </si>
  <si>
    <t>LongDuration: (platform mass coeff)^2*.15     | Short Duration (platform mass coeff)*.65</t>
  </si>
  <si>
    <t>Short - Duration</t>
  </si>
  <si>
    <t>&lt;5 years</t>
  </si>
  <si>
    <t xml:space="preserve">Mass Allowance </t>
  </si>
  <si>
    <t>Coefficient, independent variable in  prop mass requirement eq</t>
  </si>
  <si>
    <t>Time Requirement</t>
  </si>
  <si>
    <t>Placeholders, rough numbers from Polaris Mission concept</t>
  </si>
  <si>
    <t>Potential for Non-Keplerian Orbit</t>
  </si>
  <si>
    <t>Long-Duration: Polaris Mission Concept (Solar Sail)</t>
  </si>
  <si>
    <t>Short Duration (Impulse Based, chemical propulsion)</t>
  </si>
  <si>
    <t>Long Duration Propulsion Methods</t>
  </si>
  <si>
    <t>Electron Sail/Engine</t>
  </si>
  <si>
    <t>Shord Duration Propulsion Methods</t>
  </si>
  <si>
    <t xml:space="preserve">Chemical </t>
  </si>
  <si>
    <t>Ion</t>
  </si>
  <si>
    <t>Nuclear</t>
  </si>
  <si>
    <t>Electric Propulsion</t>
  </si>
  <si>
    <t>Basic Solar Sail Physics</t>
  </si>
  <si>
    <t>Comparison of Solar Sail with Electric, Nuclear, and Chemical Prop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</si>
</sst>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7">
    <font>
      <sz val="10.0"/>
      <color rgb="FF000000"/>
      <name val="Arial"/>
    </font>
    <font>
      <b/>
      <color theme="1"/>
      <name val="Arial"/>
    </font>
    <font/>
    <font>
      <color theme="1"/>
      <name val="Arial"/>
    </font>
    <font>
      <color rgb="FF000000"/>
      <name val="&quot;Arial&quot;"/>
    </font>
    <font>
      <color rgb="FF000000"/>
      <name val="Roboto"/>
    </font>
    <font>
      <u/>
      <color rgb="FF1155CC"/>
    </font>
  </fonts>
  <fills count="8">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s>
  <borders count="2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left style="thin">
        <color rgb="FF000000"/>
      </left>
      <top style="thin">
        <color rgb="FF000000"/>
      </top>
    </border>
    <border>
      <top style="thin">
        <color rgb="FF000000"/>
      </top>
    </border>
    <border>
      <right style="thin">
        <color rgb="FF000000"/>
      </right>
      <top style="thin">
        <color rgb="FF000000"/>
      </top>
    </border>
    <border>
      <right style="medium">
        <color rgb="FF000000"/>
      </right>
    </border>
    <border>
      <left style="thin">
        <color rgb="FF000000"/>
      </left>
    </border>
    <border>
      <right style="thin">
        <color rgb="FF000000"/>
      </right>
    </border>
    <border>
      <left style="medium">
        <color rgb="FF000000"/>
      </left>
      <bottom style="medium">
        <color rgb="FF000000"/>
      </bottom>
    </border>
    <border>
      <right style="medium">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1" numFmtId="0" xfId="0" applyAlignment="1" applyBorder="1" applyFont="1">
      <alignment horizontal="center" readingOrder="0"/>
    </xf>
    <xf borderId="5" fillId="0" fontId="1" numFmtId="0" xfId="0" applyAlignment="1" applyBorder="1" applyFont="1">
      <alignment horizontal="center" readingOrder="0"/>
    </xf>
    <xf borderId="6" fillId="0" fontId="1" numFmtId="0" xfId="0" applyAlignment="1" applyBorder="1" applyFont="1">
      <alignment horizontal="center" readingOrder="0"/>
    </xf>
    <xf borderId="7" fillId="0" fontId="1" numFmtId="0" xfId="0" applyAlignment="1" applyBorder="1" applyFont="1">
      <alignment horizontal="center" readingOrder="0"/>
    </xf>
    <xf borderId="0" fillId="0" fontId="1" numFmtId="0" xfId="0" applyAlignment="1" applyFont="1">
      <alignment horizontal="center" readingOrder="0"/>
    </xf>
    <xf borderId="8" fillId="0" fontId="1" numFmtId="0" xfId="0" applyAlignment="1" applyBorder="1" applyFont="1">
      <alignment horizontal="center" readingOrder="0"/>
    </xf>
    <xf borderId="4" fillId="0" fontId="3" numFmtId="0" xfId="0" applyAlignment="1" applyBorder="1" applyFont="1">
      <alignment readingOrder="0"/>
    </xf>
    <xf borderId="9" fillId="0" fontId="3" numFmtId="0" xfId="0" applyAlignment="1" applyBorder="1" applyFont="1">
      <alignment readingOrder="0"/>
    </xf>
    <xf borderId="0" fillId="0" fontId="3" numFmtId="2" xfId="0" applyAlignment="1" applyFont="1" applyNumberFormat="1">
      <alignment readingOrder="0"/>
    </xf>
    <xf borderId="0" fillId="0" fontId="3" numFmtId="0" xfId="0" applyAlignment="1" applyFont="1">
      <alignment horizontal="center" readingOrder="0"/>
    </xf>
    <xf borderId="0" fillId="0" fontId="3" numFmtId="2" xfId="0" applyAlignment="1" applyFont="1" applyNumberFormat="1">
      <alignment horizontal="center" readingOrder="0"/>
    </xf>
    <xf borderId="10" fillId="0" fontId="3" numFmtId="0" xfId="0" applyAlignment="1" applyBorder="1" applyFont="1">
      <alignment horizontal="center" readingOrder="0"/>
    </xf>
    <xf borderId="0" fillId="0" fontId="3" numFmtId="164" xfId="0" applyAlignment="1" applyFont="1" applyNumberFormat="1">
      <alignment horizontal="center"/>
    </xf>
    <xf borderId="8" fillId="0" fontId="3" numFmtId="164" xfId="0" applyAlignment="1" applyBorder="1" applyFont="1" applyNumberFormat="1">
      <alignment horizontal="center"/>
    </xf>
    <xf borderId="8" fillId="0" fontId="4" numFmtId="0" xfId="0" applyAlignment="1" applyBorder="1" applyFont="1">
      <alignment readingOrder="0"/>
    </xf>
    <xf borderId="4" fillId="0" fontId="4" numFmtId="0" xfId="0" applyAlignment="1" applyBorder="1" applyFont="1">
      <alignment readingOrder="0"/>
    </xf>
    <xf borderId="9" fillId="0" fontId="4" numFmtId="0" xfId="0" applyAlignment="1" applyBorder="1" applyFont="1">
      <alignment readingOrder="0"/>
    </xf>
    <xf borderId="0" fillId="0" fontId="3" numFmtId="2" xfId="0" applyFont="1" applyNumberFormat="1"/>
    <xf borderId="10" fillId="0" fontId="3" numFmtId="0" xfId="0" applyAlignment="1" applyBorder="1" applyFont="1">
      <alignment horizontal="center" readingOrder="0"/>
    </xf>
    <xf borderId="4" fillId="0" fontId="3" numFmtId="0" xfId="0" applyAlignment="1" applyBorder="1" applyFont="1">
      <alignment readingOrder="0"/>
    </xf>
    <xf borderId="8" fillId="0" fontId="3" numFmtId="0" xfId="0" applyAlignment="1" applyBorder="1" applyFont="1">
      <alignment readingOrder="0"/>
    </xf>
    <xf borderId="0" fillId="0" fontId="3" numFmtId="2" xfId="0" applyFont="1" applyNumberFormat="1"/>
    <xf borderId="0" fillId="0" fontId="3" numFmtId="0" xfId="0" applyAlignment="1" applyFont="1">
      <alignment horizontal="center" readingOrder="0"/>
    </xf>
    <xf borderId="0" fillId="0" fontId="3" numFmtId="0" xfId="0" applyAlignment="1" applyFont="1">
      <alignment readingOrder="0"/>
    </xf>
    <xf borderId="0" fillId="0" fontId="3" numFmtId="165" xfId="0" applyAlignment="1" applyFont="1" applyNumberFormat="1">
      <alignment horizontal="center" readingOrder="0"/>
    </xf>
    <xf borderId="0" fillId="0" fontId="4" numFmtId="0" xfId="0" applyAlignment="1" applyFont="1">
      <alignment horizontal="center" readingOrder="0"/>
    </xf>
    <xf borderId="11" fillId="0" fontId="3" numFmtId="0" xfId="0" applyAlignment="1" applyBorder="1" applyFont="1">
      <alignment readingOrder="0"/>
    </xf>
    <xf borderId="12" fillId="0" fontId="3" numFmtId="0" xfId="0" applyAlignment="1" applyBorder="1" applyFont="1">
      <alignment readingOrder="0"/>
    </xf>
    <xf borderId="11" fillId="0" fontId="4" numFmtId="0" xfId="0" applyAlignment="1" applyBorder="1" applyFont="1">
      <alignment readingOrder="0"/>
    </xf>
    <xf borderId="13" fillId="0" fontId="4" numFmtId="0" xfId="0" applyAlignment="1" applyBorder="1" applyFont="1">
      <alignment readingOrder="0"/>
    </xf>
    <xf borderId="14" fillId="0" fontId="3" numFmtId="0" xfId="0" applyAlignment="1" applyBorder="1" applyFont="1">
      <alignment readingOrder="0"/>
    </xf>
    <xf borderId="14" fillId="0" fontId="3" numFmtId="0" xfId="0" applyAlignment="1" applyBorder="1" applyFont="1">
      <alignment horizontal="center" readingOrder="0"/>
    </xf>
    <xf borderId="14" fillId="0" fontId="3" numFmtId="2" xfId="0" applyAlignment="1" applyBorder="1" applyFont="1" applyNumberFormat="1">
      <alignment horizontal="center" readingOrder="0"/>
    </xf>
    <xf borderId="15" fillId="0" fontId="3" numFmtId="0" xfId="0" applyAlignment="1" applyBorder="1" applyFont="1">
      <alignment horizontal="center" readingOrder="0"/>
    </xf>
    <xf borderId="14" fillId="0" fontId="3" numFmtId="164" xfId="0" applyAlignment="1" applyBorder="1" applyFont="1" applyNumberFormat="1">
      <alignment horizontal="center"/>
    </xf>
    <xf borderId="12" fillId="0" fontId="3" numFmtId="164" xfId="0" applyAlignment="1" applyBorder="1" applyFont="1" applyNumberFormat="1">
      <alignment horizontal="center"/>
    </xf>
    <xf borderId="0" fillId="0" fontId="3" numFmtId="0" xfId="0" applyFont="1"/>
    <xf borderId="1" fillId="3" fontId="1" numFmtId="0" xfId="0" applyAlignment="1" applyBorder="1" applyFill="1" applyFont="1">
      <alignment readingOrder="0"/>
    </xf>
    <xf borderId="8" fillId="4" fontId="5" numFmtId="0" xfId="0" applyAlignment="1" applyBorder="1" applyFill="1" applyFont="1">
      <alignment readingOrder="0"/>
    </xf>
    <xf borderId="11" fillId="5" fontId="3" numFmtId="0" xfId="0" applyAlignment="1" applyBorder="1" applyFill="1" applyFont="1">
      <alignment readingOrder="0"/>
    </xf>
    <xf borderId="12" fillId="5" fontId="3" numFmtId="0" xfId="0" applyAlignment="1" applyBorder="1" applyFont="1">
      <alignment readingOrder="0"/>
    </xf>
    <xf borderId="0" fillId="0" fontId="6" numFmtId="0" xfId="0" applyAlignment="1" applyFont="1">
      <alignment readingOrder="0"/>
    </xf>
    <xf borderId="0" fillId="0" fontId="3" numFmtId="0" xfId="0" applyAlignment="1" applyFont="1">
      <alignment readingOrder="0"/>
    </xf>
    <xf borderId="0" fillId="0" fontId="1" numFmtId="0" xfId="0" applyAlignment="1" applyFont="1">
      <alignment horizontal="left" readingOrder="0"/>
    </xf>
    <xf borderId="0" fillId="0" fontId="3" numFmtId="0" xfId="0" applyAlignment="1" applyFont="1">
      <alignment horizontal="center" readingOrder="0"/>
    </xf>
    <xf borderId="0" fillId="0" fontId="4" numFmtId="0" xfId="0" applyAlignment="1" applyFont="1">
      <alignment readingOrder="0"/>
    </xf>
    <xf borderId="0" fillId="0" fontId="3" numFmtId="0" xfId="0" applyFont="1"/>
    <xf borderId="0" fillId="0" fontId="3" numFmtId="0" xfId="0" applyAlignment="1" applyFont="1">
      <alignment readingOrder="0"/>
    </xf>
    <xf borderId="0" fillId="2" fontId="1" numFmtId="0" xfId="0" applyAlignment="1" applyFont="1">
      <alignment horizontal="center" readingOrder="0"/>
    </xf>
    <xf borderId="0" fillId="0" fontId="3" numFmtId="165" xfId="0" applyFont="1" applyNumberFormat="1"/>
    <xf borderId="8" fillId="0" fontId="3" numFmtId="0" xfId="0" applyAlignment="1" applyBorder="1" applyFont="1">
      <alignment readingOrder="0"/>
    </xf>
    <xf borderId="11" fillId="0" fontId="3" numFmtId="0" xfId="0" applyAlignment="1" applyBorder="1" applyFont="1">
      <alignment horizontal="center" readingOrder="0"/>
    </xf>
    <xf borderId="0" fillId="0" fontId="1" numFmtId="0" xfId="0" applyAlignment="1" applyFont="1">
      <alignment readingOrder="0"/>
    </xf>
    <xf borderId="0" fillId="0" fontId="3" numFmtId="2" xfId="0" applyAlignment="1" applyFont="1" applyNumberFormat="1">
      <alignment readingOrder="0"/>
    </xf>
    <xf borderId="8" fillId="0" fontId="3" numFmtId="2" xfId="0" applyBorder="1" applyFont="1" applyNumberFormat="1"/>
    <xf borderId="11" fillId="0" fontId="3" numFmtId="0" xfId="0" applyAlignment="1" applyBorder="1" applyFont="1">
      <alignment readingOrder="0"/>
    </xf>
    <xf borderId="14" fillId="0" fontId="3" numFmtId="2" xfId="0" applyAlignment="1" applyBorder="1" applyFont="1" applyNumberFormat="1">
      <alignment readingOrder="0"/>
    </xf>
    <xf borderId="14" fillId="0" fontId="3" numFmtId="0" xfId="0" applyAlignment="1" applyBorder="1" applyFont="1">
      <alignment readingOrder="0"/>
    </xf>
    <xf borderId="14" fillId="0" fontId="3" numFmtId="2" xfId="0" applyBorder="1" applyFont="1" applyNumberFormat="1"/>
    <xf borderId="12" fillId="0" fontId="3" numFmtId="2" xfId="0" applyBorder="1" applyFont="1" applyNumberFormat="1"/>
    <xf borderId="0" fillId="0" fontId="3" numFmtId="0" xfId="0" applyAlignment="1" applyFont="1">
      <alignment readingOrder="0" shrinkToFit="0" vertical="top" wrapText="1"/>
    </xf>
    <xf borderId="0" fillId="6" fontId="1" numFmtId="0" xfId="0" applyAlignment="1" applyFill="1" applyFont="1">
      <alignment horizontal="center" readingOrder="0"/>
    </xf>
    <xf borderId="9" fillId="0" fontId="3" numFmtId="2" xfId="0" applyBorder="1" applyFont="1" applyNumberFormat="1"/>
    <xf borderId="10" fillId="0" fontId="3" numFmtId="0" xfId="0" applyAlignment="1" applyBorder="1" applyFont="1">
      <alignment readingOrder="0"/>
    </xf>
    <xf borderId="0" fillId="0" fontId="3" numFmtId="1" xfId="0" applyFont="1" applyNumberFormat="1"/>
    <xf borderId="8" fillId="0" fontId="3" numFmtId="1" xfId="0" applyBorder="1" applyFont="1" applyNumberFormat="1"/>
    <xf borderId="0" fillId="6" fontId="3" numFmtId="0" xfId="0" applyAlignment="1" applyFont="1">
      <alignment readingOrder="0"/>
    </xf>
    <xf borderId="0" fillId="6" fontId="3" numFmtId="0" xfId="0" applyAlignment="1" applyFont="1">
      <alignment readingOrder="0"/>
    </xf>
    <xf borderId="0" fillId="6" fontId="3" numFmtId="0" xfId="0" applyFont="1"/>
    <xf borderId="13" fillId="0" fontId="3" numFmtId="2" xfId="0" applyBorder="1" applyFont="1" applyNumberFormat="1"/>
    <xf borderId="15" fillId="0" fontId="3" numFmtId="0" xfId="0" applyAlignment="1" applyBorder="1" applyFont="1">
      <alignment readingOrder="0"/>
    </xf>
    <xf borderId="14" fillId="0" fontId="3" numFmtId="1" xfId="0" applyBorder="1" applyFont="1" applyNumberFormat="1"/>
    <xf borderId="12" fillId="0" fontId="3" numFmtId="1" xfId="0" applyBorder="1" applyFont="1" applyNumberFormat="1"/>
    <xf borderId="0" fillId="0" fontId="3" numFmtId="1" xfId="0" applyAlignment="1" applyFont="1" applyNumberFormat="1">
      <alignment readingOrder="0"/>
    </xf>
    <xf borderId="0" fillId="3" fontId="1" numFmtId="0" xfId="0" applyAlignment="1" applyFont="1">
      <alignment readingOrder="0"/>
    </xf>
    <xf borderId="0" fillId="4" fontId="5" numFmtId="0" xfId="0" applyAlignment="1" applyFont="1">
      <alignment readingOrder="0"/>
    </xf>
    <xf borderId="0" fillId="5" fontId="3" numFmtId="0" xfId="0" applyAlignment="1" applyFont="1">
      <alignment readingOrder="0"/>
    </xf>
    <xf borderId="16" fillId="0" fontId="1" numFmtId="0" xfId="0" applyAlignment="1" applyBorder="1" applyFont="1">
      <alignment readingOrder="0"/>
    </xf>
    <xf borderId="17" fillId="0" fontId="1" numFmtId="0" xfId="0" applyAlignment="1" applyBorder="1" applyFont="1">
      <alignment readingOrder="0"/>
    </xf>
    <xf borderId="18" fillId="0" fontId="1" numFmtId="0" xfId="0" applyAlignment="1" applyBorder="1" applyFont="1">
      <alignment readingOrder="0"/>
    </xf>
    <xf borderId="0" fillId="0" fontId="1" numFmtId="0" xfId="0" applyAlignment="1" applyFont="1">
      <alignment readingOrder="0"/>
    </xf>
    <xf borderId="0" fillId="0" fontId="3" numFmtId="9" xfId="0" applyAlignment="1" applyFont="1" applyNumberFormat="1">
      <alignment readingOrder="0"/>
    </xf>
    <xf borderId="10" fillId="0" fontId="3" numFmtId="9" xfId="0" applyAlignment="1" applyBorder="1" applyFont="1" applyNumberFormat="1">
      <alignment readingOrder="0"/>
    </xf>
    <xf borderId="9" fillId="0" fontId="3" numFmtId="0" xfId="0" applyAlignment="1" applyBorder="1" applyFont="1">
      <alignment readingOrder="0"/>
    </xf>
    <xf borderId="19" fillId="0" fontId="3" numFmtId="0" xfId="0" applyAlignment="1" applyBorder="1" applyFont="1">
      <alignment readingOrder="0"/>
    </xf>
    <xf borderId="20" fillId="0" fontId="3" numFmtId="0" xfId="0" applyAlignment="1" applyBorder="1" applyFont="1">
      <alignment readingOrder="0"/>
    </xf>
    <xf borderId="20" fillId="0" fontId="3" numFmtId="9" xfId="0" applyAlignment="1" applyBorder="1" applyFont="1" applyNumberFormat="1">
      <alignment readingOrder="0"/>
    </xf>
    <xf borderId="21" fillId="0" fontId="3" numFmtId="9" xfId="0" applyAlignment="1" applyBorder="1" applyFont="1" applyNumberFormat="1">
      <alignment readingOrder="0"/>
    </xf>
    <xf borderId="0" fillId="7" fontId="3" numFmtId="0" xfId="0" applyAlignment="1" applyFill="1" applyFont="1">
      <alignment readingOrder="0"/>
    </xf>
    <xf borderId="16" fillId="2" fontId="1" numFmtId="0" xfId="0" applyAlignment="1" applyBorder="1" applyFont="1">
      <alignment horizontal="center" readingOrder="0"/>
    </xf>
    <xf borderId="17" fillId="0" fontId="2" numFmtId="0" xfId="0" applyBorder="1" applyFont="1"/>
    <xf borderId="18" fillId="0" fontId="2" numFmtId="0" xfId="0" applyBorder="1" applyFont="1"/>
    <xf borderId="0" fillId="0" fontId="3" numFmtId="0" xfId="0" applyAlignment="1" applyFont="1">
      <alignment shrinkToFit="0" wrapText="1"/>
    </xf>
    <xf borderId="19" fillId="0" fontId="1" numFmtId="0" xfId="0" applyAlignment="1" applyBorder="1" applyFont="1">
      <alignment horizontal="center" readingOrder="0"/>
    </xf>
    <xf borderId="20" fillId="0" fontId="1" numFmtId="0" xfId="0" applyAlignment="1" applyBorder="1" applyFont="1">
      <alignment horizontal="center" readingOrder="0"/>
    </xf>
    <xf borderId="16" fillId="0" fontId="1" numFmtId="0" xfId="0" applyAlignment="1" applyBorder="1" applyFont="1">
      <alignment horizontal="center" readingOrder="0"/>
    </xf>
    <xf borderId="17" fillId="0" fontId="1" numFmtId="0" xfId="0" applyAlignment="1" applyBorder="1" applyFont="1">
      <alignment horizontal="center" readingOrder="0"/>
    </xf>
    <xf borderId="18" fillId="0" fontId="1" numFmtId="0" xfId="0" applyAlignment="1" applyBorder="1" applyFont="1">
      <alignment horizontal="center" readingOrder="0"/>
    </xf>
    <xf borderId="9" fillId="0" fontId="3" numFmtId="49" xfId="0" applyAlignment="1" applyBorder="1" applyFont="1" applyNumberFormat="1">
      <alignment horizontal="center" readingOrder="0"/>
    </xf>
    <xf borderId="9" fillId="0" fontId="3" numFmtId="0" xfId="0" applyBorder="1" applyFont="1"/>
    <xf borderId="10" fillId="0" fontId="3" numFmtId="0" xfId="0" applyBorder="1" applyFont="1"/>
    <xf borderId="0" fillId="0" fontId="3" numFmtId="0" xfId="0" applyAlignment="1" applyFont="1">
      <alignment readingOrder="0" shrinkToFit="0" wrapText="1"/>
    </xf>
    <xf borderId="0" fillId="0" fontId="3" numFmtId="0" xfId="0" applyAlignment="1" applyFont="1">
      <alignment readingOrder="0"/>
    </xf>
    <xf borderId="10" fillId="0" fontId="3" numFmtId="9" xfId="0" applyBorder="1" applyFont="1" applyNumberFormat="1"/>
    <xf borderId="9" fillId="0" fontId="3" numFmtId="0" xfId="0" applyBorder="1" applyFont="1"/>
    <xf borderId="10" fillId="0" fontId="3" numFmtId="0" xfId="0" applyBorder="1" applyFont="1"/>
    <xf borderId="9" fillId="3" fontId="1" numFmtId="0" xfId="0" applyAlignment="1" applyBorder="1" applyFont="1">
      <alignment readingOrder="0"/>
    </xf>
    <xf borderId="10" fillId="0" fontId="2" numFmtId="0" xfId="0" applyBorder="1" applyFont="1"/>
    <xf borderId="19" fillId="0" fontId="3" numFmtId="49" xfId="0" applyAlignment="1" applyBorder="1" applyFont="1" applyNumberFormat="1">
      <alignment horizontal="center" readingOrder="0"/>
    </xf>
    <xf borderId="20" fillId="0" fontId="3" numFmtId="0" xfId="0" applyAlignment="1" applyBorder="1" applyFont="1">
      <alignment readingOrder="0"/>
    </xf>
    <xf borderId="19" fillId="0" fontId="3" numFmtId="0" xfId="0" applyBorder="1" applyFont="1"/>
    <xf borderId="20" fillId="0" fontId="3" numFmtId="0" xfId="0" applyBorder="1" applyFont="1"/>
    <xf borderId="21" fillId="0" fontId="3" numFmtId="9" xfId="0" applyBorder="1" applyFont="1" applyNumberFormat="1"/>
    <xf borderId="21" fillId="0" fontId="3" numFmtId="0" xfId="0" applyBorder="1" applyFont="1"/>
    <xf borderId="9" fillId="4" fontId="3" numFmtId="0" xfId="0" applyAlignment="1" applyBorder="1" applyFont="1">
      <alignment readingOrder="0"/>
    </xf>
    <xf borderId="10" fillId="4" fontId="3" numFmtId="0" xfId="0" applyAlignment="1" applyBorder="1" applyFont="1">
      <alignment readingOrder="0"/>
    </xf>
    <xf borderId="0" fillId="0" fontId="3" numFmtId="0" xfId="0" applyAlignment="1" applyFont="1">
      <alignment readingOrder="0" shrinkToFit="0" wrapText="1"/>
    </xf>
    <xf borderId="19" fillId="5" fontId="3" numFmtId="0" xfId="0" applyAlignment="1" applyBorder="1" applyFont="1">
      <alignment readingOrder="0"/>
    </xf>
    <xf borderId="21" fillId="5" fontId="3" numFmtId="0" xfId="0" applyAlignment="1" applyBorder="1" applyFont="1">
      <alignment readingOrder="0"/>
    </xf>
    <xf borderId="19" fillId="0" fontId="3" numFmtId="0" xfId="0" applyAlignment="1" applyBorder="1" applyFont="1">
      <alignment readingOrder="0"/>
    </xf>
    <xf borderId="21" fillId="0" fontId="3" numFmtId="0" xfId="0" applyAlignment="1" applyBorder="1" applyFont="1">
      <alignment readingOrder="0"/>
    </xf>
    <xf borderId="0" fillId="0" fontId="1" numFmtId="0" xfId="0" applyAlignment="1" applyFont="1">
      <alignment readingOrder="0"/>
    </xf>
    <xf borderId="0" fillId="0" fontId="3" numFmtId="0" xfId="0" applyAlignment="1" applyFont="1">
      <alignment readingOrder="0"/>
    </xf>
  </cellXfs>
  <cellStyles count="1">
    <cellStyle xfId="0" name="Normal" builtinId="0"/>
  </cellStyles>
  <dxfs count="8">
    <dxf>
      <font/>
      <fill>
        <patternFill patternType="none"/>
      </fill>
      <border/>
    </dxf>
    <dxf>
      <font/>
      <fill>
        <patternFill patternType="solid">
          <fgColor rgb="FFB7B7B7"/>
          <bgColor rgb="FFB7B7B7"/>
        </patternFill>
      </fill>
      <border/>
    </dxf>
    <dxf>
      <font/>
      <fill>
        <patternFill patternType="solid">
          <fgColor theme="0"/>
          <bgColor theme="0"/>
        </patternFill>
      </fill>
      <border/>
    </dxf>
    <dxf>
      <font/>
      <fill>
        <patternFill patternType="solid">
          <fgColor rgb="FFEFEFEF"/>
          <bgColor rgb="FFEFEFEF"/>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s>
  <tableStyles count="22">
    <tableStyle count="3" pivot="0" name="Final Desired Orbit-style">
      <tableStyleElement dxfId="1" type="headerRow"/>
      <tableStyleElement dxfId="2" type="firstRowStripe"/>
      <tableStyleElement dxfId="3" type="secondRowStripe"/>
    </tableStyle>
    <tableStyle count="3" pivot="0" name="Final Desired Orbit-style 2">
      <tableStyleElement dxfId="1" type="headerRow"/>
      <tableStyleElement dxfId="2" type="firstRowStripe"/>
      <tableStyleElement dxfId="3" type="secondRowStripe"/>
    </tableStyle>
    <tableStyle count="3" pivot="0" name="Final Desired Orbit-style 3">
      <tableStyleElement dxfId="1" type="headerRow"/>
      <tableStyleElement dxfId="2" type="firstRowStripe"/>
      <tableStyleElement dxfId="3" type="secondRowStripe"/>
    </tableStyle>
    <tableStyle count="2" pivot="0" name="Final Desired Orbit-style 4">
      <tableStyleElement dxfId="2" type="firstRowStripe"/>
      <tableStyleElement dxfId="3" type="secondRowStripe"/>
    </tableStyle>
    <tableStyle count="2" pivot="0" name="Final Desired Orbit-style 5">
      <tableStyleElement dxfId="2" type="firstRowStripe"/>
      <tableStyleElement dxfId="3" type="secondRowStripe"/>
    </tableStyle>
    <tableStyle count="3" pivot="0" name="Final Desired Orbit-style 6">
      <tableStyleElement dxfId="1" type="headerRow"/>
      <tableStyleElement dxfId="2" type="firstRowStripe"/>
      <tableStyleElement dxfId="3" type="secondRowStripe"/>
    </tableStyle>
    <tableStyle count="2" pivot="0" name="Flybys-style">
      <tableStyleElement dxfId="2" type="firstRowStripe"/>
      <tableStyleElement dxfId="3" type="secondRowStripe"/>
    </tableStyle>
    <tableStyle count="3" pivot="0" name="Flybys-style 2">
      <tableStyleElement dxfId="1" type="headerRow"/>
      <tableStyleElement dxfId="2" type="firstRowStripe"/>
      <tableStyleElement dxfId="3" type="secondRowStripe"/>
    </tableStyle>
    <tableStyle count="3" pivot="0" name="Flybys-style 3">
      <tableStyleElement dxfId="1" type="headerRow"/>
      <tableStyleElement dxfId="2" type="firstRowStripe"/>
      <tableStyleElement dxfId="3" type="secondRowStripe"/>
    </tableStyle>
    <tableStyle count="3" pivot="0" name="Initial Orbit-style">
      <tableStyleElement dxfId="1" type="headerRow"/>
      <tableStyleElement dxfId="2" type="firstRowStripe"/>
      <tableStyleElement dxfId="3" type="secondRowStripe"/>
    </tableStyle>
    <tableStyle count="3" pivot="0" name="Initial Orbit-style 2">
      <tableStyleElement dxfId="1" type="headerRow"/>
      <tableStyleElement dxfId="2" type="firstRowStripe"/>
      <tableStyleElement dxfId="3" type="secondRowStripe"/>
    </tableStyle>
    <tableStyle count="3" pivot="0" name="Inclination Change-style">
      <tableStyleElement dxfId="1" type="headerRow"/>
      <tableStyleElement dxfId="2" type="firstRowStripe"/>
      <tableStyleElement dxfId="3" type="secondRowStripe"/>
    </tableStyle>
    <tableStyle count="2" pivot="0" name="Inclination Change-style 2">
      <tableStyleElement dxfId="2" type="firstRowStripe"/>
      <tableStyleElement dxfId="3" type="secondRowStripe"/>
    </tableStyle>
    <tableStyle count="3" pivot="0" name="Inclination Change-style 3">
      <tableStyleElement dxfId="1" type="headerRow"/>
      <tableStyleElement dxfId="2" type="firstRowStripe"/>
      <tableStyleElement dxfId="3" type="secondRowStripe"/>
    </tableStyle>
    <tableStyle count="3" pivot="0" name="Extra Template-style">
      <tableStyleElement dxfId="1" type="headerRow"/>
      <tableStyleElement dxfId="2" type="firstRowStripe"/>
      <tableStyleElement dxfId="3" type="secondRowStripe"/>
    </tableStyle>
    <tableStyle count="3" pivot="0" name="Extra Template-style 2">
      <tableStyleElement dxfId="1" type="headerRow"/>
      <tableStyleElement dxfId="2" type="firstRowStripe"/>
      <tableStyleElement dxfId="3" type="secondRowStripe"/>
    </tableStyle>
    <tableStyle count="3" pivot="0" name="Usage Example - Values-style">
      <tableStyleElement dxfId="4" type="headerRow"/>
      <tableStyleElement dxfId="5" type="firstRowStripe"/>
      <tableStyleElement dxfId="6" type="secondRowStripe"/>
    </tableStyle>
    <tableStyle count="3" pivot="0" name="Usage Example - Matrix-style">
      <tableStyleElement dxfId="1" type="headerRow"/>
      <tableStyleElement dxfId="5" type="firstRowStripe"/>
      <tableStyleElement dxfId="3" type="secondRowStripe"/>
    </tableStyle>
    <tableStyle count="3" pivot="0" name="Usage Example - Matrix-style 2">
      <tableStyleElement dxfId="1" type="headerRow"/>
      <tableStyleElement dxfId="2" type="firstRowStripe"/>
      <tableStyleElement dxfId="3" type="secondRowStripe"/>
    </tableStyle>
    <tableStyle count="3" pivot="0" name="Usage Example - Matrix-style 3">
      <tableStyleElement dxfId="1" type="headerRow"/>
      <tableStyleElement dxfId="2" type="firstRowStripe"/>
      <tableStyleElement dxfId="3" type="secondRowStripe"/>
    </tableStyle>
    <tableStyle count="3" pivot="0" name="Application of Propulsion-style">
      <tableStyleElement dxfId="1" type="headerRow"/>
      <tableStyleElement dxfId="2" type="firstRowStripe"/>
      <tableStyleElement dxfId="3" type="secondRowStripe"/>
    </tableStyle>
    <tableStyle count="3" pivot="0" name="Application of Propulsion-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Final Desired Orbit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dPt>
            <c:idx val="0"/>
            <c:marker>
              <c:symbol val="none"/>
            </c:marker>
          </c:dPt>
          <c:dPt>
            <c:idx val="5"/>
            <c:marker>
              <c:symbol val="none"/>
            </c:marker>
          </c:dPt>
          <c:xVal>
            <c:numRef>
              <c:f>'Final Desired Orbit'!$H$3:$H$8</c:f>
            </c:numRef>
          </c:xVal>
          <c:yVal>
            <c:numRef>
              <c:f>'Final Desired Orbit'!$I$3:$I$8</c:f>
              <c:numCache/>
            </c:numRef>
          </c:yVal>
        </c:ser>
        <c:dLbls>
          <c:showLegendKey val="0"/>
          <c:showVal val="0"/>
          <c:showCatName val="0"/>
          <c:showSerName val="0"/>
          <c:showPercent val="0"/>
          <c:showBubbleSize val="0"/>
        </c:dLbls>
        <c:axId val="111371763"/>
        <c:axId val="1530615745"/>
      </c:scatterChart>
      <c:valAx>
        <c:axId val="111371763"/>
        <c:scaling>
          <c:orientation val="minMax"/>
          <c:max val="2.4"/>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615745"/>
      </c:valAx>
      <c:valAx>
        <c:axId val="1530615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37176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Planet Flyby Pareto</a:t>
            </a:r>
          </a:p>
        </c:rich>
      </c:tx>
      <c:overlay val="0"/>
    </c:title>
    <c:plotArea>
      <c:layout/>
      <c:scatterChart>
        <c:scatterStyle val="lineMarker"/>
        <c:varyColors val="0"/>
        <c:ser>
          <c:idx val="0"/>
          <c:order val="0"/>
          <c:spPr>
            <a:ln>
              <a:noFill/>
            </a:ln>
          </c:spPr>
          <c:marker>
            <c:symbol val="circle"/>
            <c:size val="7"/>
            <c:spPr>
              <a:solidFill>
                <a:srgbClr val="F6B26B"/>
              </a:solidFill>
              <a:ln cmpd="sng">
                <a:solidFill>
                  <a:srgbClr val="F6B26B"/>
                </a:solidFill>
              </a:ln>
            </c:spPr>
          </c:marker>
          <c:dPt>
            <c:idx val="0"/>
            <c:marker>
              <c:symbol val="none"/>
            </c:marker>
          </c:dPt>
          <c:dPt>
            <c:idx val="2"/>
            <c:marker>
              <c:symbol val="none"/>
            </c:marker>
          </c:dPt>
          <c:dPt>
            <c:idx val="3"/>
            <c:marker>
              <c:symbol val="none"/>
            </c:marker>
          </c:dPt>
          <c:dPt>
            <c:idx val="4"/>
            <c:marker>
              <c:symbol val="none"/>
            </c:marker>
          </c:dPt>
          <c:dPt>
            <c:idx val="5"/>
            <c:marker>
              <c:symbol val="none"/>
            </c:marker>
          </c:dPt>
          <c:xVal>
            <c:numRef>
              <c:f>Flybys!$C$23:$C$28</c:f>
            </c:numRef>
          </c:xVal>
          <c:yVal>
            <c:numRef>
              <c:f>Flybys!$D$23:$D$28</c:f>
              <c:numCache/>
            </c:numRef>
          </c:yVal>
        </c:ser>
        <c:dLbls>
          <c:showLegendKey val="0"/>
          <c:showVal val="0"/>
          <c:showCatName val="0"/>
          <c:showSerName val="0"/>
          <c:showPercent val="0"/>
          <c:showBubbleSize val="0"/>
        </c:dLbls>
        <c:axId val="1194767144"/>
        <c:axId val="162107031"/>
      </c:scatterChart>
      <c:valAx>
        <c:axId val="1194767144"/>
        <c:scaling>
          <c:orientation val="minMax"/>
          <c:max val="25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107031"/>
      </c:valAx>
      <c:valAx>
        <c:axId val="162107031"/>
        <c:scaling>
          <c:orientation val="minMax"/>
          <c:max val="1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476714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Value vs. Cost</a:t>
            </a:r>
          </a:p>
        </c:rich>
      </c:tx>
      <c:overlay val="0"/>
    </c:title>
    <c:plotArea>
      <c:layout/>
      <c:scatterChart>
        <c:scatterStyle val="lineMarker"/>
        <c:varyColors val="0"/>
        <c:ser>
          <c:idx val="0"/>
          <c:order val="0"/>
          <c:tx>
            <c:strRef>
              <c:f>'Initial Orbit'!$H$2</c:f>
            </c:strRef>
          </c:tx>
          <c:spPr>
            <a:ln>
              <a:noFill/>
            </a:ln>
          </c:spPr>
          <c:marker>
            <c:symbol val="circle"/>
            <c:size val="7"/>
            <c:spPr>
              <a:solidFill>
                <a:schemeClr val="accent1"/>
              </a:solidFill>
              <a:ln cmpd="sng">
                <a:solidFill>
                  <a:schemeClr val="accent1"/>
                </a:solidFill>
              </a:ln>
            </c:spPr>
          </c:marker>
          <c:dPt>
            <c:idx val="0"/>
            <c:marker>
              <c:symbol val="none"/>
            </c:marker>
          </c:dPt>
          <c:xVal>
            <c:numRef>
              <c:f>'Initial Orbit'!$G$3:$G$5</c:f>
            </c:numRef>
          </c:xVal>
          <c:yVal>
            <c:numRef>
              <c:f>'Initial Orbit'!$H$3:$H$5</c:f>
              <c:numCache/>
            </c:numRef>
          </c:yVal>
        </c:ser>
        <c:dLbls>
          <c:showLegendKey val="0"/>
          <c:showVal val="0"/>
          <c:showCatName val="0"/>
          <c:showSerName val="0"/>
          <c:showPercent val="0"/>
          <c:showBubbleSize val="0"/>
        </c:dLbls>
        <c:axId val="150669487"/>
        <c:axId val="1666171560"/>
      </c:scatterChart>
      <c:valAx>
        <c:axId val="1506694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6171560"/>
      </c:valAx>
      <c:valAx>
        <c:axId val="16661715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66948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Inclination Change Method Pareto</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'Inclination Change'!$F$3:$F$7</c:f>
            </c:numRef>
          </c:xVal>
          <c:yVal>
            <c:numRef>
              <c:f>'Inclination Change'!$G$3:$G$7</c:f>
              <c:numCache/>
            </c:numRef>
          </c:yVal>
        </c:ser>
        <c:dLbls>
          <c:showLegendKey val="0"/>
          <c:showVal val="0"/>
          <c:showCatName val="0"/>
          <c:showSerName val="0"/>
          <c:showPercent val="0"/>
          <c:showBubbleSize val="0"/>
        </c:dLbls>
        <c:axId val="762791382"/>
        <c:axId val="878132906"/>
      </c:scatterChart>
      <c:valAx>
        <c:axId val="762791382"/>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8132906"/>
      </c:valAx>
      <c:valAx>
        <c:axId val="8781329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279138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Example Pareto Frontier</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'Usage Example - Matrix'!$G$4:$G$10</c:f>
            </c:numRef>
          </c:xVal>
          <c:yVal>
            <c:numRef>
              <c:f>'Usage Example - Matrix'!$H$4:$H$10</c:f>
              <c:numCache/>
            </c:numRef>
          </c:yVal>
        </c:ser>
        <c:dLbls>
          <c:showLegendKey val="0"/>
          <c:showVal val="0"/>
          <c:showCatName val="0"/>
          <c:showSerName val="0"/>
          <c:showPercent val="0"/>
          <c:showBubbleSize val="0"/>
        </c:dLbls>
        <c:axId val="1995153181"/>
        <c:axId val="1036207962"/>
      </c:scatterChart>
      <c:valAx>
        <c:axId val="19951531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6207962"/>
      </c:valAx>
      <c:valAx>
        <c:axId val="1036207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515318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11</xdr:row>
      <xdr:rowOff>95250</xdr:rowOff>
    </xdr:from>
    <xdr:ext cx="8039100" cy="4981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1409700</xdr:colOff>
      <xdr:row>27</xdr:row>
      <xdr:rowOff>9525</xdr:rowOff>
    </xdr:from>
    <xdr:ext cx="6248400" cy="38671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866775</xdr:colOff>
      <xdr:row>15</xdr:row>
      <xdr:rowOff>123825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381000</xdr:colOff>
      <xdr:row>11</xdr:row>
      <xdr:rowOff>85725</xdr:rowOff>
    </xdr:from>
    <xdr:ext cx="7486650" cy="48672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13</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962025</xdr:colOff>
      <xdr:row>15</xdr:row>
      <xdr:rowOff>28575</xdr:rowOff>
    </xdr:from>
    <xdr:ext cx="4467225" cy="5743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32:F32" displayName="Table_1" id="1">
  <tableColumns count="6">
    <tableColumn name="Column1" id="1"/>
    <tableColumn name="Column2" id="2"/>
    <tableColumn name="Column3" id="3"/>
    <tableColumn name="Column4" id="4"/>
    <tableColumn name="Column5" id="5"/>
    <tableColumn name="Column6" id="6"/>
  </tableColumns>
  <tableStyleInfo name="Final Desired Orbit-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ref="A2:H21" displayName="Table_10" id="10">
  <tableColumns count="8">
    <tableColumn name="ID" id="1"/>
    <tableColumn name="Option" id="2"/>
    <tableColumn name="Mass" id="3"/>
    <tableColumn name="Inclination" id="4"/>
    <tableColumn name="Compatibility" id="5"/>
    <tableColumn name="dV to Escape" id="6"/>
    <tableColumn name="Cost" id="7"/>
    <tableColumn name="Value" id="8"/>
  </tableColumns>
  <tableStyleInfo name="Initial Orbit-style" showColumnStripes="0" showFirstColumn="1" showLastColumn="1" showRowStripes="1"/>
</table>
</file>

<file path=xl/tables/table11.xml><?xml version="1.0" encoding="utf-8"?>
<table xmlns="http://schemas.openxmlformats.org/spreadsheetml/2006/main" ref="J2:K8" displayName="Table_11" id="11">
  <tableColumns count="2">
    <tableColumn name="Metric" id="1"/>
    <tableColumn name="Source" id="2"/>
  </tableColumns>
  <tableStyleInfo name="Initial Orbit-style 2" showColumnStripes="0" showFirstColumn="1" showLastColumn="1" showRowStripes="1"/>
</table>
</file>

<file path=xl/tables/table12.xml><?xml version="1.0" encoding="utf-8"?>
<table xmlns="http://schemas.openxmlformats.org/spreadsheetml/2006/main" ref="A2:G20" displayName="Table_12" id="12">
  <tableColumns count="7">
    <tableColumn name="ID" id="1"/>
    <tableColumn name="Option" id="2"/>
    <tableColumn name="dV Cost" id="3"/>
    <tableColumn name="Time" id="4"/>
    <tableColumn name="Feasibility" id="5"/>
    <tableColumn name="Cost" id="6"/>
    <tableColumn name="Value" id="7"/>
  </tableColumns>
  <tableStyleInfo name="Inclination Change-style" showColumnStripes="0" showFirstColumn="1" showLastColumn="1" showRowStripes="1"/>
</table>
</file>

<file path=xl/tables/table13.xml><?xml version="1.0" encoding="utf-8"?>
<table xmlns="http://schemas.openxmlformats.org/spreadsheetml/2006/main" headerRowCount="0" ref="A23:C27" displayName="Table_13" id="13">
  <tableColumns count="3">
    <tableColumn name="Column1" id="1"/>
    <tableColumn name="Column2" id="2"/>
    <tableColumn name="Column3" id="3"/>
  </tableColumns>
  <tableStyleInfo name="Inclination Change-style 2" showColumnStripes="0" showFirstColumn="1" showLastColumn="1" showRowStripes="1"/>
</table>
</file>

<file path=xl/tables/table14.xml><?xml version="1.0" encoding="utf-8"?>
<table xmlns="http://schemas.openxmlformats.org/spreadsheetml/2006/main" headerRowCount="0" ref="I2:K7" displayName="Table_14" id="14">
  <tableColumns count="3">
    <tableColumn name="Column1" id="1"/>
    <tableColumn name="Column2" id="2"/>
    <tableColumn name="Column3" id="3"/>
  </tableColumns>
  <tableStyleInfo name="Inclination Change-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ref="A2:H20" displayName="Table_15" id="15">
  <tableColumns count="8">
    <tableColumn name="ID" id="1"/>
    <tableColumn name="Option" id="2"/>
    <tableColumn name="Metric 1" id="3"/>
    <tableColumn name="Metric 2" id="4"/>
    <tableColumn name="Metric 3" id="5"/>
    <tableColumn name="..." id="6"/>
    <tableColumn name="Cost" id="7"/>
    <tableColumn name="Value" id="8"/>
  </tableColumns>
  <tableStyleInfo name="Extra Template-style" showColumnStripes="0" showFirstColumn="1" showLastColumn="1" showRowStripes="1"/>
</table>
</file>

<file path=xl/tables/table16.xml><?xml version="1.0" encoding="utf-8"?>
<table xmlns="http://schemas.openxmlformats.org/spreadsheetml/2006/main" ref="J2:K7" displayName="Table_16" id="16">
  <tableColumns count="2">
    <tableColumn name="Metric" id="1"/>
    <tableColumn name="Source" id="2"/>
  </tableColumns>
  <tableStyleInfo name="Extra Template-style 2" showColumnStripes="0" showFirstColumn="1" showLastColumn="1" showRowStripes="1"/>
</table>
</file>

<file path=xl/tables/table17.xml><?xml version="1.0" encoding="utf-8"?>
<table xmlns="http://schemas.openxmlformats.org/spreadsheetml/2006/main" headerRowCount="0" ref="A1:H10" displayName="Table_17" id="17">
  <tableColumns count="8">
    <tableColumn name="Column1" id="1"/>
    <tableColumn name="Column2" id="2"/>
    <tableColumn name="Column3" id="3"/>
    <tableColumn name="Column4" id="4"/>
    <tableColumn name="Column5" id="5"/>
    <tableColumn name="Column6" id="6"/>
    <tableColumn name="Column7" id="7"/>
    <tableColumn name="Column8" id="8"/>
  </tableColumns>
  <tableStyleInfo name="Usage Example - Values-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ref="A2:H10" displayName="Table_18" id="18">
  <tableColumns count="8">
    <tableColumn name="ID" id="1"/>
    <tableColumn name="Option" id="2"/>
    <tableColumn name="Science" id="3"/>
    <tableColumn name="Power" id="4"/>
    <tableColumn name="Mass" id="5"/>
    <tableColumn name="Reliability" id="6"/>
    <tableColumn name="Cost" id="7"/>
    <tableColumn name="Value" id="8"/>
  </tableColumns>
  <tableStyleInfo name="Usage Example - Matrix-style" showColumnStripes="0" showFirstColumn="1" showLastColumn="1" showRowStripes="1"/>
</table>
</file>

<file path=xl/tables/table19.xml><?xml version="1.0" encoding="utf-8"?>
<table xmlns="http://schemas.openxmlformats.org/spreadsheetml/2006/main" ref="J14:K23" displayName="Table_19" id="19">
  <tableColumns count="2">
    <tableColumn name="Acronym" id="1"/>
    <tableColumn name="Expansion" id="2"/>
  </tableColumns>
  <tableStyleInfo name="Usage Example - Matrix-style 2" showColumnStripes="0" showFirstColumn="1" showLastColumn="1" showRowStripes="1"/>
</table>
</file>

<file path=xl/tables/table2.xml><?xml version="1.0" encoding="utf-8"?>
<table xmlns="http://schemas.openxmlformats.org/spreadsheetml/2006/main" ref="A2:I20" displayName="Table_2" id="2">
  <tableColumns count="9">
    <tableColumn name="ID" id="1"/>
    <tableColumn name="Option" id="2"/>
    <tableColumn name="Time" id="3"/>
    <tableColumn name="Inclination" id="4"/>
    <tableColumn name="Perihelion" id="5"/>
    <tableColumn name="Period" id="6"/>
    <tableColumn name="∆V" id="7"/>
    <tableColumn name="Cost" id="8"/>
    <tableColumn name="Value" id="9"/>
  </tableColumns>
  <tableStyleInfo name="Final Desired Orbit-style 2" showColumnStripes="0" showFirstColumn="1" showLastColumn="1" showRowStripes="1"/>
</table>
</file>

<file path=xl/tables/table20.xml><?xml version="1.0" encoding="utf-8"?>
<table xmlns="http://schemas.openxmlformats.org/spreadsheetml/2006/main" ref="J2:K7" displayName="Table_20" id="20">
  <tableColumns count="2">
    <tableColumn name="Metric" id="1"/>
    <tableColumn name="Source" id="2"/>
  </tableColumns>
  <tableStyleInfo name="Usage Example - Matrix-style 3" showColumnStripes="0" showFirstColumn="1" showLastColumn="1" showRowStripes="1"/>
</table>
</file>

<file path=xl/tables/table21.xml><?xml version="1.0" encoding="utf-8"?>
<table xmlns="http://schemas.openxmlformats.org/spreadsheetml/2006/main" headerRowCount="0" ref="A2:H20" displayName="Table_21" id="21">
  <tableColumns count="8">
    <tableColumn name="Column1" id="1"/>
    <tableColumn name="Column2" id="2"/>
    <tableColumn name="Column3" id="3"/>
    <tableColumn name="Column4" id="4"/>
    <tableColumn name="Column5" id="5"/>
    <tableColumn name="Column6" id="6"/>
    <tableColumn name="Column7" id="7"/>
    <tableColumn name="Column8" id="8"/>
  </tableColumns>
  <tableStyleInfo name="Application of Propulsion-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ref="J2:K7" displayName="Table_22" id="22">
  <tableColumns count="2">
    <tableColumn name="Metric" id="1"/>
    <tableColumn name="Source" id="2"/>
  </tableColumns>
  <tableStyleInfo name="Application of Propulsion-style 2" showColumnStripes="0" showFirstColumn="1" showLastColumn="1" showRowStripes="1"/>
</table>
</file>

<file path=xl/tables/table3.xml><?xml version="1.0" encoding="utf-8"?>
<table xmlns="http://schemas.openxmlformats.org/spreadsheetml/2006/main" headerRowCount="0" ref="A23:I23" display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inal Desired Orbit-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33:G38" displayName="Table_4" id="4">
  <tableColumns count="7">
    <tableColumn name="Column1" id="1"/>
    <tableColumn name="Column2" id="2"/>
    <tableColumn name="Column3" id="3"/>
    <tableColumn name="Column4" id="4"/>
    <tableColumn name="Column5" id="5"/>
    <tableColumn name="Column6" id="6"/>
    <tableColumn name="Column7" id="7"/>
  </tableColumns>
  <tableStyleInfo name="Final Desired Orbit-style 4" showColumnStripes="0" showFirstColumn="1" showLastColumn="1" showRowStripes="1"/>
</table>
</file>

<file path=xl/tables/table5.xml><?xml version="1.0" encoding="utf-8"?>
<table xmlns="http://schemas.openxmlformats.org/spreadsheetml/2006/main" headerRowCount="0" ref="A24:I29" displayName="Table_5" id="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inal Desired Orbit-style 5" showColumnStripes="0" showFirstColumn="1" showLastColumn="1" showRowStripes="1"/>
</table>
</file>

<file path=xl/tables/table6.xml><?xml version="1.0" encoding="utf-8"?>
<table xmlns="http://schemas.openxmlformats.org/spreadsheetml/2006/main" ref="K2:L7" displayName="Table_6" id="6">
  <tableColumns count="2">
    <tableColumn name="Metric" id="1"/>
    <tableColumn name="Source" id="2"/>
  </tableColumns>
  <tableStyleInfo name="Final Desired Orbit-style 6" showColumnStripes="0" showFirstColumn="1" showLastColumn="1" showRowStripes="1"/>
</table>
</file>

<file path=xl/tables/table7.xml><?xml version="1.0" encoding="utf-8"?>
<table xmlns="http://schemas.openxmlformats.org/spreadsheetml/2006/main" headerRowCount="0" ref="A23:D28" displayName="Table_7" id="7">
  <tableColumns count="4">
    <tableColumn name="Column1" id="1"/>
    <tableColumn name="Column2" id="2"/>
    <tableColumn name="Column3" id="3"/>
    <tableColumn name="Column4" id="4"/>
  </tableColumns>
  <tableStyleInfo name="Flybys-style" showColumnStripes="0" showFirstColumn="1" showLastColumn="1" showRowStripes="1"/>
</table>
</file>

<file path=xl/tables/table8.xml><?xml version="1.0" encoding="utf-8"?>
<table xmlns="http://schemas.openxmlformats.org/spreadsheetml/2006/main" ref="J2:K7" displayName="Table_8" id="8">
  <tableColumns count="2">
    <tableColumn name="Metric" id="1"/>
    <tableColumn name="Source" id="2"/>
  </tableColumns>
  <tableStyleInfo name="Flybys-style 2" showColumnStripes="0" showFirstColumn="1" showLastColumn="1" showRowStripes="1"/>
</table>
</file>

<file path=xl/tables/table9.xml><?xml version="1.0" encoding="utf-8"?>
<table xmlns="http://schemas.openxmlformats.org/spreadsheetml/2006/main" ref="A2:H20" displayName="Table_9" id="9">
  <tableColumns count="8">
    <tableColumn name="ID" id="1"/>
    <tableColumn name="Option" id="2"/>
    <tableColumn name="Potential ∆V Gain" id="3"/>
    <tableColumn name="Mission Compatibility" id="4"/>
    <tableColumn name="Time Required from Earth" id="5"/>
    <tableColumn name="∆V Required" id="6"/>
    <tableColumn name="Cost" id="7"/>
    <tableColumn name="Value" id="8"/>
  </tableColumns>
  <tableStyleInfo name="Flybys-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Delta-v_budget" TargetMode="External"/><Relationship Id="rId2" Type="http://schemas.openxmlformats.org/officeDocument/2006/relationships/drawing" Target="../drawings/drawing1.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0.xml"/><Relationship Id="rId5"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 Id="rId9" Type="http://schemas.openxmlformats.org/officeDocument/2006/relationships/table" Target="../tables/table14.xml"/><Relationship Id="rId7" Type="http://schemas.openxmlformats.org/officeDocument/2006/relationships/table" Target="../tables/table12.xml"/><Relationship Id="rId8"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5.xml"/><Relationship Id="rId5" Type="http://schemas.openxmlformats.org/officeDocument/2006/relationships/table" Target="../tables/table1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5" Type="http://schemas.openxmlformats.org/officeDocument/2006/relationships/table" Target="../tables/table18.xml"/><Relationship Id="rId6" Type="http://schemas.openxmlformats.org/officeDocument/2006/relationships/table" Target="../tables/table19.xml"/><Relationship Id="rId7"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hyperlink" Target="http://ffden-2.phys.uaf.edu/webproj/212_spring_2015/Robert_Miller/physics.html" TargetMode="External"/><Relationship Id="rId2" Type="http://schemas.openxmlformats.org/officeDocument/2006/relationships/hyperlink" Target="https://ntrs.nasa.gov/api/citations/19720011121/downloads/19720011121.pdf" TargetMode="External"/><Relationship Id="rId3" Type="http://schemas.openxmlformats.org/officeDocument/2006/relationships/drawing" Target="../drawings/drawing8.xml"/><Relationship Id="rId6" Type="http://schemas.openxmlformats.org/officeDocument/2006/relationships/table" Target="../tables/table21.xml"/><Relationship Id="rId7"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33.0"/>
    <col customWidth="1" min="3" max="3" width="6.29"/>
    <col customWidth="1" min="4" max="4" width="11.86"/>
    <col customWidth="1" min="5" max="5" width="11.43"/>
    <col customWidth="1" min="6" max="6" width="10.29"/>
    <col customWidth="1" min="7" max="7" width="7.0"/>
    <col customWidth="1" min="8" max="8" width="9.43"/>
    <col customWidth="1" min="9" max="9" width="8.57"/>
    <col customWidth="1" min="11" max="11" width="15.71"/>
    <col customWidth="1" min="12" max="12" width="51.57"/>
  </cols>
  <sheetData>
    <row r="1">
      <c r="A1" s="1" t="s">
        <v>0</v>
      </c>
      <c r="B1" s="2"/>
      <c r="C1" s="2"/>
      <c r="D1" s="2"/>
      <c r="E1" s="2"/>
      <c r="F1" s="2"/>
      <c r="G1" s="2"/>
      <c r="H1" s="2"/>
      <c r="I1" s="3"/>
      <c r="K1" s="1" t="s">
        <v>1</v>
      </c>
      <c r="L1" s="3"/>
    </row>
    <row r="2">
      <c r="A2" s="4" t="s">
        <v>2</v>
      </c>
      <c r="B2" s="5" t="s">
        <v>3</v>
      </c>
      <c r="C2" s="6" t="s">
        <v>4</v>
      </c>
      <c r="D2" s="6" t="s">
        <v>5</v>
      </c>
      <c r="E2" s="6" t="s">
        <v>6</v>
      </c>
      <c r="F2" s="6" t="s">
        <v>7</v>
      </c>
      <c r="G2" s="7" t="s">
        <v>8</v>
      </c>
      <c r="H2" s="8" t="s">
        <v>9</v>
      </c>
      <c r="I2" s="9" t="s">
        <v>10</v>
      </c>
      <c r="K2" s="4" t="s">
        <v>11</v>
      </c>
      <c r="L2" s="9" t="s">
        <v>12</v>
      </c>
    </row>
    <row r="3">
      <c r="A3" s="10">
        <v>5.1</v>
      </c>
      <c r="B3" s="11" t="s">
        <v>13</v>
      </c>
      <c r="C3" s="12">
        <f>J33</f>
        <v>2.789322382</v>
      </c>
      <c r="D3" s="13">
        <v>75.0</v>
      </c>
      <c r="E3" s="13">
        <v>0.046</v>
      </c>
      <c r="F3" s="14">
        <f t="shared" ref="F3:F7" si="1">G24</f>
        <v>88.27856959</v>
      </c>
      <c r="G3" s="15">
        <v>2.5</v>
      </c>
      <c r="H3" s="16">
        <f t="shared" ref="H3:H8" si="2">C3/6+G3/10</f>
        <v>0.7148870637</v>
      </c>
      <c r="I3" s="17">
        <f t="shared" ref="I3:I8" si="3">0.9*(2-E3)^2+0.1*10/sqrt(F3)</f>
        <v>3.542736433</v>
      </c>
      <c r="K3" s="10" t="s">
        <v>14</v>
      </c>
      <c r="L3" s="18" t="s">
        <v>15</v>
      </c>
    </row>
    <row r="4">
      <c r="A4" s="19">
        <v>5.2</v>
      </c>
      <c r="B4" s="20" t="s">
        <v>16</v>
      </c>
      <c r="C4" s="21">
        <f>J36</f>
        <v>3.041149897</v>
      </c>
      <c r="D4" s="13">
        <v>75.0</v>
      </c>
      <c r="E4" s="14">
        <v>0.2</v>
      </c>
      <c r="F4" s="14">
        <f t="shared" si="1"/>
        <v>174.0213172</v>
      </c>
      <c r="G4" s="22">
        <v>11.2</v>
      </c>
      <c r="H4" s="16">
        <f t="shared" si="2"/>
        <v>1.626858316</v>
      </c>
      <c r="I4" s="17">
        <f t="shared" si="3"/>
        <v>2.991805161</v>
      </c>
      <c r="K4" s="23" t="s">
        <v>17</v>
      </c>
      <c r="L4" s="24" t="s">
        <v>18</v>
      </c>
    </row>
    <row r="5">
      <c r="A5" s="19">
        <v>5.3</v>
      </c>
      <c r="B5" s="20" t="s">
        <v>19</v>
      </c>
      <c r="C5" s="25">
        <f>J35</f>
        <v>11.99504449</v>
      </c>
      <c r="D5" s="26">
        <v>75.0</v>
      </c>
      <c r="E5" s="14">
        <v>0.3</v>
      </c>
      <c r="F5" s="14">
        <f t="shared" si="1"/>
        <v>319.6975737</v>
      </c>
      <c r="G5" s="15">
        <v>2.9</v>
      </c>
      <c r="H5" s="16">
        <f t="shared" si="2"/>
        <v>2.289174082</v>
      </c>
      <c r="I5" s="17">
        <f t="shared" si="3"/>
        <v>2.656928134</v>
      </c>
      <c r="K5" s="23" t="s">
        <v>20</v>
      </c>
      <c r="L5" s="24" t="s">
        <v>21</v>
      </c>
    </row>
    <row r="6">
      <c r="A6" s="10">
        <v>5.4</v>
      </c>
      <c r="B6" s="11" t="s">
        <v>22</v>
      </c>
      <c r="C6" s="27">
        <v>5.5</v>
      </c>
      <c r="D6" s="13">
        <v>79.11</v>
      </c>
      <c r="E6" s="14">
        <v>0.9</v>
      </c>
      <c r="F6" s="28">
        <f t="shared" si="1"/>
        <v>2042.083658</v>
      </c>
      <c r="G6" s="15">
        <v>8.8</v>
      </c>
      <c r="H6" s="16">
        <f t="shared" si="2"/>
        <v>1.796666667</v>
      </c>
      <c r="I6" s="17">
        <f t="shared" si="3"/>
        <v>1.111129074</v>
      </c>
      <c r="K6" s="10" t="s">
        <v>23</v>
      </c>
      <c r="L6" s="24" t="s">
        <v>24</v>
      </c>
    </row>
    <row r="7">
      <c r="A7" s="10">
        <v>5.5</v>
      </c>
      <c r="B7" s="11" t="s">
        <v>25</v>
      </c>
      <c r="C7" s="27">
        <v>4.9</v>
      </c>
      <c r="D7" s="13" t="s">
        <v>26</v>
      </c>
      <c r="E7" s="29">
        <v>0.48</v>
      </c>
      <c r="F7" s="14">
        <f t="shared" si="1"/>
        <v>121.4701465</v>
      </c>
      <c r="G7" s="15">
        <v>0.0</v>
      </c>
      <c r="H7" s="16">
        <f t="shared" si="2"/>
        <v>0.8166666667</v>
      </c>
      <c r="I7" s="17">
        <f t="shared" si="3"/>
        <v>2.17009299</v>
      </c>
      <c r="K7" s="30" t="s">
        <v>27</v>
      </c>
      <c r="L7" s="31" t="s">
        <v>28</v>
      </c>
    </row>
    <row r="8">
      <c r="A8" s="32">
        <v>5.6</v>
      </c>
      <c r="B8" s="33" t="s">
        <v>29</v>
      </c>
      <c r="C8" s="34">
        <v>7.0</v>
      </c>
      <c r="D8" s="35">
        <v>75.0</v>
      </c>
      <c r="E8" s="35">
        <v>0.48</v>
      </c>
      <c r="F8" s="36">
        <v>271.6</v>
      </c>
      <c r="G8" s="37">
        <v>0.0</v>
      </c>
      <c r="H8" s="38">
        <f t="shared" si="2"/>
        <v>1.166666667</v>
      </c>
      <c r="I8" s="39">
        <f t="shared" si="3"/>
        <v>2.140038539</v>
      </c>
    </row>
    <row r="9">
      <c r="A9" s="40"/>
      <c r="B9" s="40"/>
      <c r="C9" s="40"/>
      <c r="D9" s="40"/>
      <c r="F9" s="40"/>
      <c r="G9" s="40"/>
      <c r="H9" s="40"/>
      <c r="I9" s="40"/>
      <c r="K9" s="41" t="s">
        <v>30</v>
      </c>
      <c r="L9" s="3"/>
    </row>
    <row r="10">
      <c r="A10" s="40"/>
      <c r="B10" s="40"/>
      <c r="C10" s="40"/>
      <c r="D10" s="40"/>
      <c r="H10" s="40"/>
      <c r="I10" s="40"/>
      <c r="K10" s="23" t="s">
        <v>9</v>
      </c>
      <c r="L10" s="42" t="s">
        <v>31</v>
      </c>
    </row>
    <row r="11">
      <c r="A11" s="40"/>
      <c r="B11" s="40"/>
      <c r="C11" s="40"/>
      <c r="D11" s="40"/>
      <c r="E11" s="40"/>
      <c r="F11" s="40"/>
      <c r="G11" s="40"/>
      <c r="H11" s="40"/>
      <c r="I11" s="40"/>
      <c r="K11" s="43" t="s">
        <v>10</v>
      </c>
      <c r="L11" s="44" t="s">
        <v>32</v>
      </c>
    </row>
    <row r="12">
      <c r="A12" s="40"/>
      <c r="B12" s="40"/>
      <c r="C12" s="40"/>
      <c r="D12" s="40"/>
      <c r="E12" s="40"/>
      <c r="F12" s="40"/>
      <c r="G12" s="40"/>
      <c r="H12" s="40"/>
      <c r="I12" s="40"/>
    </row>
    <row r="13">
      <c r="A13" s="40"/>
      <c r="B13" s="40"/>
      <c r="C13" s="40"/>
      <c r="D13" s="40"/>
      <c r="E13" s="40"/>
      <c r="F13" s="40"/>
      <c r="G13" s="40"/>
      <c r="H13" s="40"/>
      <c r="I13" s="40"/>
    </row>
    <row r="14">
      <c r="A14" s="40"/>
      <c r="B14" s="40"/>
      <c r="C14" s="40"/>
      <c r="D14" s="40"/>
      <c r="E14" s="40"/>
      <c r="F14" s="40"/>
      <c r="G14" s="40"/>
      <c r="H14" s="40"/>
      <c r="I14" s="40"/>
      <c r="K14" s="45" t="s">
        <v>33</v>
      </c>
    </row>
    <row r="15">
      <c r="A15" s="40"/>
      <c r="B15" s="40"/>
      <c r="C15" s="40"/>
      <c r="D15" s="40"/>
      <c r="E15" s="40"/>
      <c r="F15" s="40"/>
      <c r="G15" s="40"/>
      <c r="H15" s="40"/>
      <c r="I15" s="40"/>
      <c r="K15" s="46"/>
    </row>
    <row r="16">
      <c r="A16" s="40"/>
      <c r="B16" s="40"/>
      <c r="C16" s="40"/>
      <c r="D16" s="40"/>
      <c r="E16" s="40"/>
      <c r="F16" s="40"/>
      <c r="G16" s="40"/>
      <c r="H16" s="40"/>
      <c r="I16" s="40"/>
    </row>
    <row r="17">
      <c r="A17" s="40"/>
      <c r="B17" s="40"/>
      <c r="C17" s="40"/>
      <c r="D17" s="40"/>
      <c r="E17" s="40"/>
      <c r="F17" s="40"/>
      <c r="G17" s="40"/>
      <c r="H17" s="40"/>
      <c r="I17" s="40"/>
    </row>
    <row r="18">
      <c r="A18" s="40"/>
      <c r="B18" s="40"/>
      <c r="C18" s="40"/>
      <c r="D18" s="40"/>
      <c r="E18" s="40"/>
      <c r="F18" s="40"/>
      <c r="G18" s="40"/>
      <c r="H18" s="40"/>
      <c r="I18" s="40"/>
    </row>
    <row r="19">
      <c r="A19" s="40"/>
      <c r="B19" s="40"/>
      <c r="C19" s="40"/>
      <c r="D19" s="40"/>
      <c r="E19" s="40"/>
      <c r="F19" s="40"/>
      <c r="G19" s="40"/>
      <c r="H19" s="40"/>
      <c r="I19" s="40"/>
    </row>
    <row r="20">
      <c r="A20" s="40"/>
      <c r="B20" s="40"/>
      <c r="C20" s="40"/>
      <c r="D20" s="40"/>
      <c r="E20" s="40"/>
      <c r="F20" s="40"/>
      <c r="G20" s="40"/>
      <c r="H20" s="40"/>
      <c r="I20" s="40"/>
    </row>
    <row r="23">
      <c r="A23" s="8"/>
      <c r="B23" s="8" t="s">
        <v>3</v>
      </c>
      <c r="C23" s="8" t="s">
        <v>4</v>
      </c>
      <c r="D23" s="8" t="s">
        <v>5</v>
      </c>
      <c r="E23" s="8" t="s">
        <v>6</v>
      </c>
      <c r="F23" s="8" t="s">
        <v>34</v>
      </c>
      <c r="G23" s="8" t="s">
        <v>7</v>
      </c>
      <c r="H23" s="8" t="s">
        <v>35</v>
      </c>
      <c r="I23" s="47"/>
    </row>
    <row r="24">
      <c r="A24" s="27"/>
      <c r="B24" s="27" t="s">
        <v>36</v>
      </c>
      <c r="C24" s="40"/>
      <c r="D24" s="13">
        <v>75.0</v>
      </c>
      <c r="E24" s="13">
        <v>0.046</v>
      </c>
      <c r="F24" s="13">
        <v>0.73</v>
      </c>
      <c r="G24" s="48">
        <f t="shared" ref="G24:G28" si="4">2*pi()*sqrt(((E24+F24)*149600000/2)^3/132712440018)/86400</f>
        <v>88.27856959</v>
      </c>
      <c r="H24" s="48">
        <f t="shared" ref="H24:H27" si="5">(E24+F24)*149600000/2</f>
        <v>58044800</v>
      </c>
      <c r="I24" s="13"/>
    </row>
    <row r="25">
      <c r="A25" s="49"/>
      <c r="B25" s="49" t="s">
        <v>37</v>
      </c>
      <c r="C25" s="40"/>
      <c r="D25" s="13">
        <v>75.0</v>
      </c>
      <c r="E25" s="13">
        <v>0.2</v>
      </c>
      <c r="F25" s="13">
        <v>1.02</v>
      </c>
      <c r="G25" s="48">
        <f t="shared" si="4"/>
        <v>174.0213172</v>
      </c>
      <c r="H25" s="48">
        <f t="shared" si="5"/>
        <v>91256000</v>
      </c>
      <c r="I25" s="13"/>
    </row>
    <row r="26">
      <c r="A26" s="49"/>
      <c r="B26" s="49" t="s">
        <v>38</v>
      </c>
      <c r="C26" s="27"/>
      <c r="D26" s="13"/>
      <c r="E26" s="13">
        <v>0.3</v>
      </c>
      <c r="F26" s="13">
        <v>1.53</v>
      </c>
      <c r="G26" s="48">
        <f t="shared" si="4"/>
        <v>319.6975737</v>
      </c>
      <c r="H26" s="48">
        <f t="shared" si="5"/>
        <v>136884000</v>
      </c>
      <c r="I26" s="13"/>
    </row>
    <row r="27">
      <c r="A27" s="27"/>
      <c r="B27" s="27" t="s">
        <v>39</v>
      </c>
      <c r="C27" s="27" t="s">
        <v>40</v>
      </c>
      <c r="D27" s="13">
        <v>79.11</v>
      </c>
      <c r="E27" s="13">
        <v>0.9</v>
      </c>
      <c r="F27" s="13">
        <v>5.4</v>
      </c>
      <c r="G27" s="48">
        <f t="shared" si="4"/>
        <v>2042.083658</v>
      </c>
      <c r="H27" s="48">
        <f t="shared" si="5"/>
        <v>471240000</v>
      </c>
      <c r="I27" s="13"/>
    </row>
    <row r="28">
      <c r="A28" s="27"/>
      <c r="B28" s="27" t="s">
        <v>41</v>
      </c>
      <c r="C28" s="40"/>
      <c r="D28" s="13">
        <v>75.0</v>
      </c>
      <c r="E28" s="29">
        <v>0.48</v>
      </c>
      <c r="F28" s="29">
        <v>0.48</v>
      </c>
      <c r="G28" s="48">
        <f t="shared" si="4"/>
        <v>121.4701465</v>
      </c>
      <c r="H28" s="48"/>
      <c r="I28" s="48"/>
    </row>
    <row r="29">
      <c r="A29" s="49"/>
      <c r="B29" s="49" t="s">
        <v>42</v>
      </c>
      <c r="C29" s="40"/>
      <c r="D29" s="13">
        <v>75.0</v>
      </c>
      <c r="E29" s="13"/>
      <c r="F29" s="13"/>
      <c r="G29" s="13">
        <v>270.0</v>
      </c>
      <c r="H29" s="48"/>
      <c r="I29" s="48"/>
    </row>
    <row r="32">
      <c r="A32" s="8"/>
      <c r="B32" s="8" t="s">
        <v>3</v>
      </c>
      <c r="C32" s="8" t="s">
        <v>43</v>
      </c>
      <c r="D32" s="8" t="s">
        <v>44</v>
      </c>
      <c r="E32" s="8" t="s">
        <v>45</v>
      </c>
      <c r="F32" s="8" t="s">
        <v>46</v>
      </c>
      <c r="G32" s="46" t="s">
        <v>47</v>
      </c>
      <c r="H32" s="46" t="s">
        <v>48</v>
      </c>
    </row>
    <row r="33">
      <c r="A33" s="27"/>
      <c r="B33" s="27" t="s">
        <v>49</v>
      </c>
      <c r="C33" s="27">
        <v>11.2</v>
      </c>
      <c r="D33" s="27">
        <v>8.0</v>
      </c>
      <c r="E33" s="46">
        <v>120.0</v>
      </c>
      <c r="F33" s="27">
        <v>2.5</v>
      </c>
      <c r="G33" s="27">
        <v>5.0</v>
      </c>
      <c r="H33" s="46">
        <v>224.7</v>
      </c>
      <c r="I33" s="50">
        <f t="shared" ref="I33:I36" si="6">E33+(G33-1)*H33</f>
        <v>1018.8</v>
      </c>
      <c r="J33" s="50">
        <f t="shared" ref="J33:J36" si="7">I33/365.25</f>
        <v>2.789322382</v>
      </c>
    </row>
    <row r="34">
      <c r="A34" s="27"/>
      <c r="B34" s="27" t="s">
        <v>50</v>
      </c>
      <c r="C34" s="27">
        <v>14.0</v>
      </c>
      <c r="D34" s="27">
        <v>7.0</v>
      </c>
      <c r="E34" s="27">
        <f>2*365</f>
        <v>730</v>
      </c>
      <c r="F34" s="27">
        <v>8.8</v>
      </c>
      <c r="G34" s="27">
        <v>1.0</v>
      </c>
      <c r="H34" s="46">
        <f>11.87*365.25</f>
        <v>4335.5175</v>
      </c>
      <c r="I34" s="50">
        <f t="shared" si="6"/>
        <v>730</v>
      </c>
      <c r="J34" s="50">
        <f t="shared" si="7"/>
        <v>1.998631075</v>
      </c>
    </row>
    <row r="35">
      <c r="A35" s="27"/>
      <c r="B35" s="27" t="s">
        <v>51</v>
      </c>
      <c r="C35" s="27">
        <v>11.3</v>
      </c>
      <c r="D35" s="27">
        <v>6.0</v>
      </c>
      <c r="E35" s="40">
        <f>8.5*30.5</f>
        <v>259.25</v>
      </c>
      <c r="F35" s="27">
        <v>2.9</v>
      </c>
      <c r="G35" s="27">
        <v>7.0</v>
      </c>
      <c r="H35" s="46">
        <v>686.99</v>
      </c>
      <c r="I35" s="50">
        <f t="shared" si="6"/>
        <v>4381.19</v>
      </c>
      <c r="J35" s="50">
        <f t="shared" si="7"/>
        <v>11.99504449</v>
      </c>
    </row>
    <row r="36">
      <c r="A36" s="46"/>
      <c r="B36" s="46" t="s">
        <v>52</v>
      </c>
      <c r="C36" s="27">
        <v>5.2</v>
      </c>
      <c r="D36" s="27">
        <v>3.0</v>
      </c>
      <c r="E36" s="27">
        <v>15.0</v>
      </c>
      <c r="F36" s="27">
        <v>11.2</v>
      </c>
      <c r="G36" s="27">
        <v>4.0</v>
      </c>
      <c r="H36" s="46">
        <v>365.26</v>
      </c>
      <c r="I36" s="50">
        <f t="shared" si="6"/>
        <v>1110.78</v>
      </c>
      <c r="J36" s="50">
        <f t="shared" si="7"/>
        <v>3.041149897</v>
      </c>
    </row>
    <row r="37">
      <c r="A37" s="27"/>
      <c r="B37" s="27" t="s">
        <v>53</v>
      </c>
      <c r="C37" s="27">
        <v>13.3</v>
      </c>
      <c r="D37" s="27">
        <v>2.0</v>
      </c>
      <c r="E37" s="40">
        <f>3.5*30.5</f>
        <v>106.75</v>
      </c>
      <c r="F37" s="27">
        <v>7.5</v>
      </c>
      <c r="G37" s="51"/>
    </row>
    <row r="38">
      <c r="A38" s="27"/>
      <c r="B38" s="27" t="s">
        <v>54</v>
      </c>
      <c r="C38" s="27">
        <v>0.9</v>
      </c>
      <c r="D38" s="27">
        <v>1.0</v>
      </c>
      <c r="E38" s="27">
        <v>3.0</v>
      </c>
      <c r="F38" s="27">
        <v>6.1</v>
      </c>
      <c r="G38" s="51"/>
    </row>
  </sheetData>
  <mergeCells count="3">
    <mergeCell ref="K1:L1"/>
    <mergeCell ref="K9:L9"/>
    <mergeCell ref="A1:I1"/>
  </mergeCells>
  <hyperlinks>
    <hyperlink r:id="rId1" ref="K14"/>
  </hyperlinks>
  <drawing r:id="rId2"/>
  <tableParts count="6">
    <tablePart r:id="rId9"/>
    <tablePart r:id="rId10"/>
    <tablePart r:id="rId11"/>
    <tablePart r:id="rId12"/>
    <tablePart r:id="rId13"/>
    <tablePart r:id="rId1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2" max="2" width="8.0"/>
    <col customWidth="1" min="3" max="3" width="16.86"/>
    <col customWidth="1" min="4" max="4" width="20.86"/>
    <col customWidth="1" min="5" max="5" width="24.43"/>
    <col customWidth="1" min="6" max="6" width="12.43"/>
    <col customWidth="1" min="7" max="7" width="5.86"/>
    <col customWidth="1" min="8" max="8" width="6.14"/>
    <col customWidth="1" min="10" max="10" width="24.43"/>
    <col customWidth="1" min="11" max="11" width="69.29"/>
  </cols>
  <sheetData>
    <row r="1">
      <c r="A1" s="52" t="s">
        <v>55</v>
      </c>
      <c r="J1" s="1" t="s">
        <v>1</v>
      </c>
      <c r="K1" s="3"/>
    </row>
    <row r="2">
      <c r="A2" s="8" t="s">
        <v>2</v>
      </c>
      <c r="B2" s="8" t="s">
        <v>3</v>
      </c>
      <c r="C2" s="8" t="s">
        <v>56</v>
      </c>
      <c r="D2" s="8" t="s">
        <v>57</v>
      </c>
      <c r="E2" s="8" t="s">
        <v>58</v>
      </c>
      <c r="F2" s="8" t="s">
        <v>59</v>
      </c>
      <c r="G2" s="8" t="s">
        <v>9</v>
      </c>
      <c r="H2" s="8" t="s">
        <v>10</v>
      </c>
      <c r="J2" s="4" t="s">
        <v>11</v>
      </c>
      <c r="K2" s="9" t="s">
        <v>12</v>
      </c>
    </row>
    <row r="3">
      <c r="A3" s="27">
        <v>6.1</v>
      </c>
      <c r="B3" s="27" t="s">
        <v>49</v>
      </c>
      <c r="C3" s="27">
        <v>11.2</v>
      </c>
      <c r="D3" s="27">
        <v>8.0</v>
      </c>
      <c r="E3" s="46">
        <v>120.0</v>
      </c>
      <c r="F3" s="27">
        <v>2.5</v>
      </c>
      <c r="G3" s="53">
        <f t="shared" ref="G3:G8" si="1">100*(E3/(8*365))*F3</f>
        <v>10.2739726</v>
      </c>
      <c r="H3" s="40">
        <f t="shared" ref="H3:H8" si="2">100*C3*(D3/10)</f>
        <v>896</v>
      </c>
      <c r="J3" s="10" t="str">
        <f>C2</f>
        <v>Potential ∆V Gain</v>
      </c>
      <c r="K3" s="54" t="s">
        <v>60</v>
      </c>
    </row>
    <row r="4">
      <c r="A4" s="27">
        <v>6.2</v>
      </c>
      <c r="B4" s="27" t="s">
        <v>50</v>
      </c>
      <c r="C4" s="27">
        <v>14.0</v>
      </c>
      <c r="D4" s="27">
        <v>7.0</v>
      </c>
      <c r="E4" s="27">
        <f>2*365</f>
        <v>730</v>
      </c>
      <c r="F4" s="27">
        <v>8.8</v>
      </c>
      <c r="G4" s="53">
        <f t="shared" si="1"/>
        <v>220</v>
      </c>
      <c r="H4" s="40">
        <f t="shared" si="2"/>
        <v>980</v>
      </c>
      <c r="J4" s="10" t="str">
        <f>D2</f>
        <v>Mission Compatibility</v>
      </c>
      <c r="K4" s="54" t="s">
        <v>61</v>
      </c>
    </row>
    <row r="5">
      <c r="A5" s="27">
        <v>6.3</v>
      </c>
      <c r="B5" s="27" t="s">
        <v>51</v>
      </c>
      <c r="C5" s="27">
        <v>11.3</v>
      </c>
      <c r="D5" s="27">
        <v>6.0</v>
      </c>
      <c r="E5" s="40">
        <f>8.5*30.5</f>
        <v>259.25</v>
      </c>
      <c r="F5" s="27">
        <v>2.9</v>
      </c>
      <c r="G5" s="53">
        <f t="shared" si="1"/>
        <v>25.74743151</v>
      </c>
      <c r="H5" s="40">
        <f t="shared" si="2"/>
        <v>678</v>
      </c>
      <c r="J5" s="10" t="str">
        <f>E2</f>
        <v>Time Required from Earth</v>
      </c>
      <c r="K5" s="54" t="s">
        <v>62</v>
      </c>
    </row>
    <row r="6">
      <c r="A6" s="46">
        <v>6.4</v>
      </c>
      <c r="B6" s="46" t="s">
        <v>52</v>
      </c>
      <c r="C6" s="27">
        <v>5.2</v>
      </c>
      <c r="D6" s="27">
        <v>3.0</v>
      </c>
      <c r="E6" s="27">
        <v>15.0</v>
      </c>
      <c r="F6" s="27">
        <v>11.2</v>
      </c>
      <c r="G6" s="53">
        <f t="shared" si="1"/>
        <v>5.753424658</v>
      </c>
      <c r="H6" s="40">
        <f t="shared" si="2"/>
        <v>156</v>
      </c>
      <c r="J6" s="55" t="s">
        <v>46</v>
      </c>
      <c r="K6" s="31" t="s">
        <v>63</v>
      </c>
    </row>
    <row r="7">
      <c r="A7" s="27">
        <v>6.5</v>
      </c>
      <c r="B7" s="27" t="s">
        <v>53</v>
      </c>
      <c r="C7" s="27">
        <v>13.3</v>
      </c>
      <c r="D7" s="27">
        <v>2.0</v>
      </c>
      <c r="E7" s="40">
        <f>3.5*30.5</f>
        <v>106.75</v>
      </c>
      <c r="F7" s="27">
        <v>7.5</v>
      </c>
      <c r="G7" s="53">
        <f t="shared" si="1"/>
        <v>27.41866438</v>
      </c>
      <c r="H7" s="40">
        <f t="shared" si="2"/>
        <v>266</v>
      </c>
      <c r="J7" s="27"/>
      <c r="K7" s="40"/>
    </row>
    <row r="8">
      <c r="A8" s="27">
        <v>6.6</v>
      </c>
      <c r="B8" s="27" t="s">
        <v>54</v>
      </c>
      <c r="C8" s="27">
        <v>0.9</v>
      </c>
      <c r="D8" s="27">
        <v>1.0</v>
      </c>
      <c r="E8" s="27">
        <v>3.0</v>
      </c>
      <c r="F8" s="27">
        <v>6.1</v>
      </c>
      <c r="G8" s="53">
        <f t="shared" si="1"/>
        <v>0.6267123288</v>
      </c>
      <c r="H8" s="40">
        <f t="shared" si="2"/>
        <v>9</v>
      </c>
    </row>
    <row r="9">
      <c r="A9" s="40"/>
      <c r="B9" s="40"/>
      <c r="C9" s="40"/>
      <c r="D9" s="40"/>
      <c r="E9" s="40"/>
      <c r="F9" s="40"/>
      <c r="G9" s="40"/>
      <c r="H9" s="40"/>
      <c r="J9" s="41" t="s">
        <v>30</v>
      </c>
      <c r="K9" s="3"/>
    </row>
    <row r="10">
      <c r="A10" s="40"/>
      <c r="B10" s="40"/>
      <c r="C10" s="40"/>
      <c r="D10" s="40"/>
      <c r="E10" s="40"/>
      <c r="F10" s="40"/>
      <c r="G10" s="40"/>
      <c r="H10" s="40"/>
      <c r="J10" s="23" t="s">
        <v>9</v>
      </c>
      <c r="K10" s="42" t="s">
        <v>64</v>
      </c>
    </row>
    <row r="11">
      <c r="A11" s="40"/>
      <c r="B11" s="40"/>
      <c r="C11" s="40"/>
      <c r="D11" s="40"/>
      <c r="E11" s="40"/>
      <c r="F11" s="40"/>
      <c r="G11" s="40"/>
      <c r="H11" s="40"/>
      <c r="J11" s="43" t="s">
        <v>10</v>
      </c>
      <c r="K11" s="44" t="s">
        <v>65</v>
      </c>
    </row>
    <row r="12">
      <c r="A12" s="40"/>
      <c r="B12" s="40"/>
      <c r="C12" s="40"/>
      <c r="D12" s="40"/>
      <c r="E12" s="40"/>
      <c r="F12" s="40"/>
      <c r="G12" s="40"/>
      <c r="H12" s="40"/>
    </row>
    <row r="13">
      <c r="A13" s="40"/>
      <c r="B13" s="40"/>
      <c r="C13" s="40"/>
      <c r="D13" s="40"/>
      <c r="E13" s="40"/>
      <c r="F13" s="40"/>
      <c r="G13" s="40"/>
      <c r="H13" s="40"/>
    </row>
    <row r="14">
      <c r="A14" s="40"/>
      <c r="B14" s="40"/>
      <c r="C14" s="40"/>
      <c r="D14" s="40"/>
      <c r="E14" s="40"/>
      <c r="F14" s="40"/>
      <c r="G14" s="40"/>
      <c r="H14" s="40"/>
    </row>
    <row r="15">
      <c r="A15" s="40"/>
      <c r="B15" s="40"/>
      <c r="C15" s="40"/>
      <c r="D15" s="40"/>
      <c r="E15" s="40"/>
      <c r="F15" s="40"/>
      <c r="G15" s="40"/>
      <c r="H15" s="40"/>
    </row>
    <row r="16">
      <c r="A16" s="40"/>
      <c r="B16" s="40"/>
      <c r="C16" s="40"/>
      <c r="D16" s="40"/>
      <c r="E16" s="40"/>
      <c r="F16" s="40"/>
      <c r="G16" s="40"/>
      <c r="H16" s="40"/>
    </row>
    <row r="17">
      <c r="A17" s="40"/>
      <c r="B17" s="40"/>
      <c r="C17" s="40"/>
      <c r="D17" s="40"/>
      <c r="E17" s="40"/>
      <c r="F17" s="40"/>
      <c r="G17" s="40"/>
      <c r="H17" s="40"/>
    </row>
    <row r="18">
      <c r="A18" s="40"/>
      <c r="B18" s="40"/>
      <c r="C18" s="40"/>
      <c r="D18" s="40"/>
      <c r="E18" s="40"/>
      <c r="F18" s="40"/>
      <c r="G18" s="40"/>
      <c r="H18" s="40"/>
    </row>
    <row r="19">
      <c r="A19" s="40"/>
      <c r="B19" s="40"/>
      <c r="C19" s="40"/>
      <c r="D19" s="40"/>
      <c r="E19" s="40"/>
      <c r="F19" s="40"/>
      <c r="G19" s="40"/>
      <c r="H19" s="40"/>
    </row>
    <row r="20">
      <c r="A20" s="40"/>
      <c r="B20" s="40"/>
      <c r="C20" s="40"/>
      <c r="D20" s="40"/>
      <c r="E20" s="40"/>
      <c r="F20" s="40"/>
      <c r="G20" s="40"/>
      <c r="H20" s="40"/>
    </row>
    <row r="23">
      <c r="A23" s="27"/>
      <c r="B23" s="27" t="s">
        <v>49</v>
      </c>
      <c r="C23" s="53">
        <f t="shared" ref="C23:D23" si="3">G3</f>
        <v>10.2739726</v>
      </c>
      <c r="D23" s="40">
        <f t="shared" si="3"/>
        <v>896</v>
      </c>
    </row>
    <row r="24">
      <c r="A24" s="27"/>
      <c r="B24" s="27" t="s">
        <v>50</v>
      </c>
      <c r="C24" s="53">
        <f t="shared" ref="C24:D24" si="4">G4</f>
        <v>220</v>
      </c>
      <c r="D24" s="40">
        <f t="shared" si="4"/>
        <v>980</v>
      </c>
    </row>
    <row r="25">
      <c r="A25" s="27"/>
      <c r="B25" s="27" t="s">
        <v>51</v>
      </c>
      <c r="C25" s="53">
        <f t="shared" ref="C25:D25" si="5">G5</f>
        <v>25.74743151</v>
      </c>
      <c r="D25" s="40">
        <f t="shared" si="5"/>
        <v>678</v>
      </c>
    </row>
    <row r="26">
      <c r="A26" s="46"/>
      <c r="B26" s="46" t="s">
        <v>52</v>
      </c>
      <c r="C26" s="53">
        <f t="shared" ref="C26:D26" si="6">G6</f>
        <v>5.753424658</v>
      </c>
      <c r="D26" s="40">
        <f t="shared" si="6"/>
        <v>156</v>
      </c>
    </row>
    <row r="27">
      <c r="A27" s="27"/>
      <c r="B27" s="27" t="s">
        <v>53</v>
      </c>
      <c r="C27" s="53">
        <f t="shared" ref="C27:D27" si="7">G7</f>
        <v>27.41866438</v>
      </c>
      <c r="D27" s="40">
        <f t="shared" si="7"/>
        <v>266</v>
      </c>
    </row>
    <row r="28">
      <c r="A28" s="27"/>
      <c r="B28" s="27" t="s">
        <v>54</v>
      </c>
      <c r="C28" s="53">
        <f t="shared" ref="C28:D28" si="8">G8</f>
        <v>0.6267123288</v>
      </c>
      <c r="D28" s="40">
        <f t="shared" si="8"/>
        <v>9</v>
      </c>
    </row>
  </sheetData>
  <mergeCells count="3">
    <mergeCell ref="J1:K1"/>
    <mergeCell ref="J9:K9"/>
    <mergeCell ref="A1:H1"/>
  </mergeCells>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2" max="2" width="16.14"/>
    <col customWidth="1" min="3" max="3" width="5.86"/>
    <col customWidth="1" min="4" max="4" width="10.71"/>
    <col customWidth="1" min="5" max="6" width="13.14"/>
    <col customWidth="1" min="7" max="7" width="5.86"/>
    <col customWidth="1" min="8" max="8" width="6.14"/>
    <col customWidth="1" min="10" max="10" width="13.14"/>
    <col customWidth="1" min="11" max="11" width="76.14"/>
  </cols>
  <sheetData>
    <row r="1">
      <c r="A1" s="1" t="s">
        <v>66</v>
      </c>
      <c r="B1" s="2"/>
      <c r="C1" s="2"/>
      <c r="D1" s="2"/>
      <c r="E1" s="2"/>
      <c r="F1" s="2"/>
      <c r="G1" s="2"/>
      <c r="H1" s="3"/>
      <c r="J1" s="1" t="s">
        <v>1</v>
      </c>
      <c r="K1" s="3"/>
    </row>
    <row r="2">
      <c r="A2" s="4" t="s">
        <v>2</v>
      </c>
      <c r="B2" s="8" t="s">
        <v>3</v>
      </c>
      <c r="C2" s="8" t="s">
        <v>67</v>
      </c>
      <c r="D2" s="8" t="s">
        <v>5</v>
      </c>
      <c r="E2" s="8" t="s">
        <v>68</v>
      </c>
      <c r="F2" s="56" t="s">
        <v>69</v>
      </c>
      <c r="G2" s="8" t="s">
        <v>9</v>
      </c>
      <c r="H2" s="9" t="s">
        <v>10</v>
      </c>
      <c r="J2" s="4" t="s">
        <v>11</v>
      </c>
      <c r="K2" s="9" t="s">
        <v>12</v>
      </c>
    </row>
    <row r="3">
      <c r="A3" s="10">
        <v>7.1</v>
      </c>
      <c r="B3" s="27" t="s">
        <v>70</v>
      </c>
      <c r="C3" s="27">
        <f>10784/10784</f>
        <v>1</v>
      </c>
      <c r="D3" s="27">
        <v>28.5</v>
      </c>
      <c r="E3" s="27">
        <v>1.0</v>
      </c>
      <c r="F3" s="57">
        <v>5.505</v>
      </c>
      <c r="G3" s="21">
        <f t="shared" ref="G3:G5" si="1">60*(F3/5.505)+30*(1-C3)+10*(D3/75)</f>
        <v>63.8</v>
      </c>
      <c r="H3" s="58">
        <f t="shared" ref="H3:H5" si="2">30*C3+30*(D3/75)+40*(E3/5)</f>
        <v>49.4</v>
      </c>
      <c r="J3" s="23" t="s">
        <v>67</v>
      </c>
      <c r="K3" s="54" t="s">
        <v>71</v>
      </c>
      <c r="M3" s="46" t="s">
        <v>72</v>
      </c>
    </row>
    <row r="4">
      <c r="A4" s="10">
        <v>7.2</v>
      </c>
      <c r="B4" s="27" t="s">
        <v>73</v>
      </c>
      <c r="C4" s="12">
        <f>8346/10784</f>
        <v>0.7739243323</v>
      </c>
      <c r="D4" s="27">
        <v>98.0</v>
      </c>
      <c r="E4" s="27">
        <v>3.0</v>
      </c>
      <c r="F4" s="57">
        <v>5.383</v>
      </c>
      <c r="G4" s="21">
        <f t="shared" si="1"/>
        <v>78.51923642</v>
      </c>
      <c r="H4" s="58">
        <f t="shared" si="2"/>
        <v>86.41772997</v>
      </c>
      <c r="J4" s="10" t="s">
        <v>5</v>
      </c>
      <c r="K4" s="54" t="s">
        <v>74</v>
      </c>
      <c r="M4" s="46" t="s">
        <v>75</v>
      </c>
    </row>
    <row r="5">
      <c r="A5" s="59">
        <v>7.3</v>
      </c>
      <c r="B5" s="34" t="s">
        <v>76</v>
      </c>
      <c r="C5" s="60">
        <f>2746/10784</f>
        <v>0.2546364985</v>
      </c>
      <c r="D5" s="34">
        <v>28.5</v>
      </c>
      <c r="E5" s="34">
        <v>4.0</v>
      </c>
      <c r="F5" s="61">
        <v>0.0</v>
      </c>
      <c r="G5" s="62">
        <f t="shared" si="1"/>
        <v>26.16090504</v>
      </c>
      <c r="H5" s="63">
        <f t="shared" si="2"/>
        <v>51.03909496</v>
      </c>
      <c r="J5" s="10" t="s">
        <v>68</v>
      </c>
      <c r="K5" s="54" t="s">
        <v>77</v>
      </c>
      <c r="M5" s="64" t="s">
        <v>78</v>
      </c>
    </row>
    <row r="6">
      <c r="C6" s="27"/>
      <c r="D6" s="40"/>
      <c r="E6" s="40"/>
      <c r="F6" s="40"/>
      <c r="G6" s="40"/>
      <c r="H6" s="40"/>
      <c r="J6" s="59" t="s">
        <v>69</v>
      </c>
      <c r="K6" s="31" t="s">
        <v>79</v>
      </c>
    </row>
    <row r="7">
      <c r="C7" s="40"/>
      <c r="D7" s="40"/>
      <c r="E7" s="40"/>
      <c r="F7" s="40"/>
      <c r="G7" s="40"/>
      <c r="H7" s="40"/>
      <c r="K7" s="40"/>
    </row>
    <row r="8">
      <c r="A8" s="40"/>
      <c r="B8" s="40"/>
      <c r="C8" s="40"/>
      <c r="D8" s="40"/>
      <c r="E8" s="40"/>
      <c r="F8" s="40"/>
      <c r="G8" s="40"/>
      <c r="H8" s="40"/>
      <c r="K8" s="40"/>
    </row>
    <row r="9">
      <c r="A9" s="40"/>
      <c r="B9" s="40"/>
      <c r="C9" s="40"/>
      <c r="D9" s="40"/>
      <c r="E9" s="40"/>
      <c r="F9" s="40"/>
      <c r="G9" s="40"/>
      <c r="H9" s="40"/>
    </row>
    <row r="10">
      <c r="A10" s="40"/>
      <c r="B10" s="40"/>
      <c r="C10" s="40"/>
      <c r="D10" s="40"/>
      <c r="E10" s="40"/>
      <c r="F10" s="40"/>
      <c r="G10" s="40"/>
      <c r="H10" s="40"/>
      <c r="J10" s="41" t="s">
        <v>30</v>
      </c>
      <c r="K10" s="3"/>
    </row>
    <row r="11">
      <c r="A11" s="40"/>
      <c r="B11" s="40"/>
      <c r="C11" s="40"/>
      <c r="D11" s="40"/>
      <c r="E11" s="40"/>
      <c r="F11" s="40"/>
      <c r="G11" s="40"/>
      <c r="H11" s="40"/>
      <c r="J11" s="23" t="s">
        <v>9</v>
      </c>
      <c r="K11" s="42" t="s">
        <v>80</v>
      </c>
    </row>
    <row r="12">
      <c r="A12" s="40"/>
      <c r="B12" s="40"/>
      <c r="C12" s="40"/>
      <c r="D12" s="40"/>
      <c r="E12" s="40"/>
      <c r="F12" s="40"/>
      <c r="G12" s="40"/>
      <c r="H12" s="40"/>
      <c r="J12" s="43" t="s">
        <v>10</v>
      </c>
      <c r="K12" s="44" t="s">
        <v>81</v>
      </c>
    </row>
    <row r="13">
      <c r="A13" s="40"/>
      <c r="B13" s="40"/>
      <c r="C13" s="40"/>
      <c r="D13" s="40"/>
      <c r="E13" s="40"/>
      <c r="F13" s="40"/>
      <c r="G13" s="40"/>
      <c r="H13" s="40"/>
    </row>
    <row r="14">
      <c r="A14" s="40"/>
      <c r="B14" s="40"/>
      <c r="C14" s="40"/>
      <c r="D14" s="40"/>
      <c r="E14" s="40"/>
      <c r="F14" s="40"/>
      <c r="G14" s="40"/>
      <c r="H14" s="40"/>
    </row>
    <row r="15">
      <c r="A15" s="40"/>
      <c r="B15" s="40"/>
      <c r="C15" s="40"/>
      <c r="D15" s="40"/>
      <c r="E15" s="40"/>
      <c r="F15" s="40"/>
      <c r="G15" s="40"/>
      <c r="H15" s="40"/>
    </row>
    <row r="16">
      <c r="A16" s="40"/>
      <c r="B16" s="40"/>
      <c r="C16" s="40"/>
      <c r="D16" s="40"/>
      <c r="E16" s="40"/>
      <c r="F16" s="40"/>
      <c r="G16" s="40"/>
      <c r="H16" s="40"/>
    </row>
    <row r="17">
      <c r="A17" s="40"/>
      <c r="B17" s="40"/>
      <c r="C17" s="40"/>
      <c r="D17" s="40"/>
      <c r="E17" s="40"/>
      <c r="F17" s="40"/>
      <c r="G17" s="40"/>
      <c r="H17" s="40"/>
    </row>
    <row r="18">
      <c r="A18" s="40"/>
      <c r="B18" s="40"/>
      <c r="C18" s="40"/>
      <c r="D18" s="40"/>
      <c r="E18" s="40"/>
      <c r="F18" s="40"/>
      <c r="G18" s="40"/>
      <c r="H18" s="40"/>
    </row>
    <row r="19">
      <c r="A19" s="40"/>
      <c r="B19" s="40"/>
      <c r="C19" s="40"/>
      <c r="D19" s="40"/>
      <c r="E19" s="40"/>
      <c r="F19" s="40"/>
      <c r="G19" s="40"/>
      <c r="H19" s="40"/>
    </row>
    <row r="20">
      <c r="A20" s="40"/>
      <c r="B20" s="40"/>
      <c r="C20" s="40"/>
      <c r="D20" s="40"/>
      <c r="E20" s="40"/>
      <c r="F20" s="40"/>
      <c r="G20" s="40"/>
      <c r="H20" s="40"/>
    </row>
    <row r="21">
      <c r="A21" s="40"/>
      <c r="B21" s="40"/>
      <c r="C21" s="40"/>
      <c r="D21" s="40"/>
      <c r="E21" s="40"/>
      <c r="F21" s="40"/>
      <c r="G21" s="40"/>
      <c r="H21" s="40"/>
    </row>
  </sheetData>
  <mergeCells count="4">
    <mergeCell ref="J1:K1"/>
    <mergeCell ref="J10:K10"/>
    <mergeCell ref="A1:H1"/>
    <mergeCell ref="M5:P13"/>
  </mergeCell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6"/>
    <col customWidth="1" min="2" max="2" width="25.0"/>
    <col customWidth="1" min="3" max="3" width="8.29"/>
    <col customWidth="1" min="4" max="4" width="5.86"/>
    <col customWidth="1" min="5" max="5" width="10.43"/>
    <col customWidth="1" min="6" max="6" width="5.43"/>
    <col customWidth="1" min="7" max="7" width="6.14"/>
    <col customWidth="1" min="9" max="9" width="8.43"/>
    <col customWidth="1" min="10" max="10" width="26.29"/>
  </cols>
  <sheetData>
    <row r="1">
      <c r="A1" s="1" t="s">
        <v>82</v>
      </c>
      <c r="B1" s="2"/>
      <c r="C1" s="2"/>
      <c r="D1" s="2"/>
      <c r="E1" s="2"/>
      <c r="F1" s="2"/>
      <c r="G1" s="3"/>
      <c r="I1" s="1" t="s">
        <v>1</v>
      </c>
      <c r="J1" s="3"/>
    </row>
    <row r="2">
      <c r="A2" s="4" t="s">
        <v>2</v>
      </c>
      <c r="B2" s="8" t="s">
        <v>3</v>
      </c>
      <c r="C2" s="5" t="str">
        <f>I3</f>
        <v>dV Cost</v>
      </c>
      <c r="D2" s="6" t="str">
        <f>I4</f>
        <v>Time</v>
      </c>
      <c r="E2" s="7" t="str">
        <f>I5</f>
        <v>Feasibility</v>
      </c>
      <c r="F2" s="8" t="s">
        <v>9</v>
      </c>
      <c r="G2" s="9" t="s">
        <v>10</v>
      </c>
      <c r="I2" s="4" t="s">
        <v>11</v>
      </c>
      <c r="J2" s="9" t="s">
        <v>12</v>
      </c>
      <c r="K2" s="65"/>
    </row>
    <row r="3">
      <c r="A3" s="10">
        <v>8.1</v>
      </c>
      <c r="B3" s="27" t="s">
        <v>83</v>
      </c>
      <c r="C3" s="66">
        <f>(1-((42.121) / 43))*100</f>
        <v>2.044186047</v>
      </c>
      <c r="D3" s="21">
        <f>6/0.25 + 3/0.25</f>
        <v>36</v>
      </c>
      <c r="E3" s="67">
        <v>0.01</v>
      </c>
      <c r="F3" s="68">
        <f t="shared" ref="F3:F7" si="1">100-(C3*D3*0.3)</f>
        <v>77.9227907</v>
      </c>
      <c r="G3" s="69">
        <f t="shared" ref="G3:G7" si="2">D3*(E3) /3.5 * 100</f>
        <v>10.28571429</v>
      </c>
      <c r="I3" s="10" t="s">
        <v>84</v>
      </c>
      <c r="J3" s="54" t="s">
        <v>85</v>
      </c>
      <c r="K3" s="70" t="s">
        <v>86</v>
      </c>
    </row>
    <row r="4">
      <c r="A4" s="10">
        <v>8.2</v>
      </c>
      <c r="B4" s="27" t="s">
        <v>87</v>
      </c>
      <c r="C4" s="66">
        <f>(1-((35.604) / 43))*100</f>
        <v>17.2</v>
      </c>
      <c r="D4" s="21">
        <f>6/2 + 3/2</f>
        <v>4.5</v>
      </c>
      <c r="E4" s="67">
        <v>0.2</v>
      </c>
      <c r="F4" s="68">
        <f t="shared" si="1"/>
        <v>76.78</v>
      </c>
      <c r="G4" s="69">
        <f t="shared" si="2"/>
        <v>25.71428571</v>
      </c>
      <c r="I4" s="10" t="s">
        <v>4</v>
      </c>
      <c r="J4" s="54" t="s">
        <v>88</v>
      </c>
      <c r="K4" s="71"/>
    </row>
    <row r="5">
      <c r="A5" s="10">
        <v>8.3</v>
      </c>
      <c r="B5" s="27" t="s">
        <v>89</v>
      </c>
      <c r="C5" s="66">
        <f>(1-((0) / 43))*100</f>
        <v>100</v>
      </c>
      <c r="D5" s="21">
        <f>6/7 + 3/4</f>
        <v>1.607142857</v>
      </c>
      <c r="E5" s="67">
        <v>0.7</v>
      </c>
      <c r="F5" s="68">
        <f t="shared" si="1"/>
        <v>51.78571429</v>
      </c>
      <c r="G5" s="69">
        <f t="shared" si="2"/>
        <v>32.14285714</v>
      </c>
      <c r="I5" s="59" t="s">
        <v>90</v>
      </c>
      <c r="J5" s="31" t="s">
        <v>91</v>
      </c>
      <c r="K5" s="72"/>
    </row>
    <row r="6">
      <c r="A6" s="10">
        <v>8.4</v>
      </c>
      <c r="B6" s="27" t="s">
        <v>92</v>
      </c>
      <c r="C6" s="66">
        <f>(1-((5) / 43))*100</f>
        <v>88.37209302</v>
      </c>
      <c r="D6" s="21">
        <f>6/5 + 3/2</f>
        <v>2.7</v>
      </c>
      <c r="E6" s="67">
        <v>0.9</v>
      </c>
      <c r="F6" s="68">
        <f t="shared" si="1"/>
        <v>28.41860465</v>
      </c>
      <c r="G6" s="69">
        <f t="shared" si="2"/>
        <v>69.42857143</v>
      </c>
      <c r="I6" s="27"/>
      <c r="J6" s="40"/>
      <c r="K6" s="72"/>
    </row>
    <row r="7">
      <c r="A7" s="59">
        <v>8.5</v>
      </c>
      <c r="B7" s="34" t="s">
        <v>93</v>
      </c>
      <c r="C7" s="73">
        <f>(1-((10) / 43))*100</f>
        <v>76.74418605</v>
      </c>
      <c r="D7" s="62">
        <f>6/6 + 3/3</f>
        <v>2</v>
      </c>
      <c r="E7" s="74">
        <v>0.9</v>
      </c>
      <c r="F7" s="75">
        <f t="shared" si="1"/>
        <v>53.95348837</v>
      </c>
      <c r="G7" s="76">
        <f t="shared" si="2"/>
        <v>51.42857143</v>
      </c>
      <c r="I7" s="27"/>
      <c r="J7" s="40"/>
      <c r="K7" s="40"/>
    </row>
    <row r="8">
      <c r="A8" s="40"/>
      <c r="B8" s="40"/>
      <c r="C8" s="40"/>
      <c r="D8" s="40"/>
      <c r="E8" s="40"/>
      <c r="F8" s="40"/>
      <c r="G8" s="40"/>
    </row>
    <row r="9">
      <c r="A9" s="40"/>
      <c r="B9" s="40"/>
      <c r="C9" s="40"/>
      <c r="D9" s="40"/>
      <c r="E9" s="40"/>
      <c r="F9" s="40"/>
      <c r="G9" s="40"/>
      <c r="I9" s="41" t="s">
        <v>30</v>
      </c>
      <c r="J9" s="3"/>
    </row>
    <row r="10">
      <c r="A10" s="40"/>
      <c r="B10" s="40"/>
      <c r="C10" s="40"/>
      <c r="D10" s="40"/>
      <c r="E10" s="40"/>
      <c r="F10" s="40"/>
      <c r="G10" s="40"/>
      <c r="I10" s="23" t="s">
        <v>9</v>
      </c>
      <c r="J10" s="42" t="s">
        <v>94</v>
      </c>
    </row>
    <row r="11">
      <c r="A11" s="40"/>
      <c r="B11" s="40"/>
      <c r="C11" s="40"/>
      <c r="D11" s="40"/>
      <c r="E11" s="40"/>
      <c r="F11" s="40"/>
      <c r="G11" s="40"/>
      <c r="I11" s="43" t="s">
        <v>10</v>
      </c>
      <c r="J11" s="44" t="s">
        <v>95</v>
      </c>
    </row>
    <row r="12">
      <c r="A12" s="40"/>
      <c r="B12" s="40"/>
      <c r="C12" s="40"/>
      <c r="D12" s="40"/>
      <c r="E12" s="40"/>
      <c r="F12" s="40"/>
      <c r="G12" s="40"/>
    </row>
    <row r="13">
      <c r="A13" s="40"/>
      <c r="B13" s="40"/>
      <c r="C13" s="40"/>
      <c r="D13" s="40"/>
      <c r="E13" s="40"/>
      <c r="F13" s="40"/>
      <c r="G13" s="40"/>
    </row>
    <row r="14">
      <c r="A14" s="40"/>
      <c r="B14" s="40"/>
      <c r="C14" s="40"/>
      <c r="D14" s="40"/>
      <c r="E14" s="40"/>
      <c r="F14" s="40"/>
      <c r="G14" s="40"/>
    </row>
    <row r="15">
      <c r="A15" s="40"/>
      <c r="B15" s="40"/>
      <c r="C15" s="40"/>
      <c r="D15" s="40"/>
      <c r="E15" s="40"/>
      <c r="F15" s="40"/>
      <c r="G15" s="40"/>
    </row>
    <row r="16">
      <c r="A16" s="40"/>
      <c r="B16" s="40"/>
      <c r="C16" s="40"/>
      <c r="D16" s="40"/>
      <c r="E16" s="40"/>
      <c r="F16" s="40"/>
      <c r="G16" s="40"/>
    </row>
    <row r="17">
      <c r="A17" s="40"/>
      <c r="B17" s="40"/>
      <c r="C17" s="40"/>
      <c r="D17" s="40"/>
      <c r="E17" s="40"/>
      <c r="F17" s="40"/>
      <c r="G17" s="40"/>
    </row>
    <row r="18">
      <c r="A18" s="40"/>
      <c r="B18" s="40"/>
      <c r="C18" s="40"/>
      <c r="D18" s="40"/>
      <c r="E18" s="40"/>
      <c r="F18" s="40"/>
      <c r="G18" s="40"/>
    </row>
    <row r="19">
      <c r="A19" s="40"/>
      <c r="B19" s="40"/>
      <c r="C19" s="40"/>
      <c r="D19" s="40"/>
      <c r="E19" s="40"/>
      <c r="F19" s="40"/>
      <c r="G19" s="40"/>
    </row>
    <row r="20">
      <c r="A20" s="40"/>
      <c r="B20" s="40"/>
      <c r="C20" s="40"/>
      <c r="D20" s="40"/>
      <c r="E20" s="40"/>
      <c r="F20" s="40"/>
      <c r="G20" s="40"/>
    </row>
    <row r="23">
      <c r="A23" s="27"/>
      <c r="B23" s="27" t="s">
        <v>83</v>
      </c>
      <c r="C23" s="77">
        <f t="shared" ref="C23:C27" si="3">F3</f>
        <v>77.9227907</v>
      </c>
    </row>
    <row r="24">
      <c r="A24" s="27"/>
      <c r="B24" s="27" t="s">
        <v>87</v>
      </c>
      <c r="C24" s="77">
        <f t="shared" si="3"/>
        <v>76.78</v>
      </c>
    </row>
    <row r="25">
      <c r="A25" s="27"/>
      <c r="B25" s="27" t="s">
        <v>89</v>
      </c>
      <c r="C25" s="77">
        <f t="shared" si="3"/>
        <v>51.78571429</v>
      </c>
    </row>
    <row r="26">
      <c r="A26" s="27"/>
      <c r="B26" s="27" t="s">
        <v>92</v>
      </c>
      <c r="C26" s="77">
        <f t="shared" si="3"/>
        <v>28.41860465</v>
      </c>
    </row>
    <row r="27">
      <c r="A27" s="27"/>
      <c r="B27" s="27" t="s">
        <v>93</v>
      </c>
      <c r="C27" s="77">
        <f t="shared" si="3"/>
        <v>53.95348837</v>
      </c>
    </row>
  </sheetData>
  <mergeCells count="3">
    <mergeCell ref="I1:J1"/>
    <mergeCell ref="I9:J9"/>
    <mergeCell ref="A1:G1"/>
  </mergeCells>
  <drawing r:id="rId2"/>
  <legacyDrawing r:id="rId3"/>
  <tableParts count="3">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6.57"/>
    <col customWidth="1" min="11" max="11" width="59.86"/>
  </cols>
  <sheetData>
    <row r="1">
      <c r="A1" s="52" t="s">
        <v>96</v>
      </c>
      <c r="J1" s="52" t="s">
        <v>97</v>
      </c>
    </row>
    <row r="2">
      <c r="A2" s="8" t="s">
        <v>2</v>
      </c>
      <c r="B2" s="8" t="s">
        <v>3</v>
      </c>
      <c r="C2" s="8" t="s">
        <v>98</v>
      </c>
      <c r="D2" s="8" t="s">
        <v>99</v>
      </c>
      <c r="E2" s="8" t="s">
        <v>100</v>
      </c>
      <c r="F2" s="8" t="s">
        <v>101</v>
      </c>
      <c r="G2" s="8" t="s">
        <v>9</v>
      </c>
      <c r="H2" s="8" t="s">
        <v>10</v>
      </c>
      <c r="J2" s="8" t="s">
        <v>11</v>
      </c>
      <c r="K2" s="8" t="s">
        <v>12</v>
      </c>
    </row>
    <row r="3">
      <c r="A3" s="27">
        <v>1.0</v>
      </c>
      <c r="B3" s="27" t="s">
        <v>102</v>
      </c>
      <c r="C3" s="40"/>
      <c r="D3" s="40"/>
      <c r="E3" s="40"/>
      <c r="F3" s="40"/>
      <c r="G3" s="40"/>
      <c r="H3" s="40"/>
      <c r="J3" s="27" t="s">
        <v>98</v>
      </c>
      <c r="K3" s="40"/>
    </row>
    <row r="4">
      <c r="A4" s="27">
        <v>2.0</v>
      </c>
      <c r="B4" s="40"/>
      <c r="C4" s="40"/>
      <c r="D4" s="40"/>
      <c r="E4" s="40"/>
      <c r="F4" s="40"/>
      <c r="G4" s="40"/>
      <c r="H4" s="40"/>
      <c r="J4" s="27" t="s">
        <v>99</v>
      </c>
      <c r="K4" s="40"/>
    </row>
    <row r="5">
      <c r="A5" s="27">
        <v>3.0</v>
      </c>
      <c r="B5" s="40"/>
      <c r="C5" s="40"/>
      <c r="D5" s="40"/>
      <c r="E5" s="40"/>
      <c r="F5" s="40"/>
      <c r="G5" s="40"/>
      <c r="H5" s="40"/>
      <c r="J5" s="27" t="s">
        <v>100</v>
      </c>
      <c r="K5" s="40"/>
    </row>
    <row r="6">
      <c r="A6" s="27">
        <v>4.0</v>
      </c>
      <c r="B6" s="40"/>
      <c r="C6" s="40"/>
      <c r="D6" s="40"/>
      <c r="E6" s="40"/>
      <c r="F6" s="40"/>
      <c r="G6" s="40"/>
      <c r="H6" s="40"/>
      <c r="J6" s="27" t="s">
        <v>101</v>
      </c>
      <c r="K6" s="40"/>
    </row>
    <row r="7">
      <c r="A7" s="27">
        <v>5.0</v>
      </c>
      <c r="B7" s="40"/>
      <c r="C7" s="40"/>
      <c r="D7" s="40"/>
      <c r="E7" s="40"/>
      <c r="F7" s="40"/>
      <c r="G7" s="40"/>
      <c r="H7" s="40"/>
      <c r="J7" s="27" t="s">
        <v>103</v>
      </c>
      <c r="K7" s="40"/>
    </row>
    <row r="8">
      <c r="A8" s="40"/>
      <c r="B8" s="40"/>
      <c r="C8" s="40"/>
      <c r="D8" s="40"/>
      <c r="E8" s="40"/>
      <c r="F8" s="40"/>
      <c r="G8" s="40"/>
      <c r="H8" s="40"/>
    </row>
    <row r="9">
      <c r="A9" s="40"/>
      <c r="B9" s="40"/>
      <c r="C9" s="40"/>
      <c r="D9" s="40"/>
      <c r="E9" s="40"/>
      <c r="F9" s="40"/>
      <c r="G9" s="40"/>
      <c r="H9" s="40"/>
      <c r="J9" s="78" t="s">
        <v>104</v>
      </c>
    </row>
    <row r="10">
      <c r="A10" s="40"/>
      <c r="B10" s="40"/>
      <c r="C10" s="40"/>
      <c r="D10" s="40"/>
      <c r="E10" s="40"/>
      <c r="F10" s="40"/>
      <c r="G10" s="40"/>
      <c r="H10" s="40"/>
      <c r="J10" s="46" t="s">
        <v>9</v>
      </c>
      <c r="K10" s="79" t="s">
        <v>105</v>
      </c>
    </row>
    <row r="11">
      <c r="A11" s="40"/>
      <c r="B11" s="40"/>
      <c r="C11" s="40"/>
      <c r="D11" s="40"/>
      <c r="E11" s="40"/>
      <c r="F11" s="40"/>
      <c r="G11" s="40"/>
      <c r="H11" s="40"/>
      <c r="J11" s="80" t="s">
        <v>10</v>
      </c>
      <c r="K11" s="80" t="s">
        <v>98</v>
      </c>
    </row>
    <row r="12">
      <c r="A12" s="40"/>
      <c r="B12" s="40"/>
      <c r="C12" s="40"/>
      <c r="D12" s="40"/>
      <c r="E12" s="40"/>
      <c r="F12" s="40"/>
      <c r="G12" s="40"/>
      <c r="H12" s="40"/>
    </row>
    <row r="13">
      <c r="A13" s="40"/>
      <c r="B13" s="40"/>
      <c r="C13" s="40"/>
      <c r="D13" s="40"/>
      <c r="E13" s="40"/>
      <c r="F13" s="40"/>
      <c r="G13" s="40"/>
      <c r="H13" s="40"/>
    </row>
    <row r="14">
      <c r="A14" s="40"/>
      <c r="B14" s="40"/>
      <c r="C14" s="40"/>
      <c r="D14" s="40"/>
      <c r="E14" s="40"/>
      <c r="F14" s="40"/>
      <c r="G14" s="40"/>
      <c r="H14" s="40"/>
    </row>
    <row r="15">
      <c r="A15" s="40"/>
      <c r="B15" s="40"/>
      <c r="C15" s="40"/>
      <c r="D15" s="40"/>
      <c r="E15" s="40"/>
      <c r="F15" s="40"/>
      <c r="G15" s="40"/>
      <c r="H15" s="40"/>
    </row>
    <row r="16">
      <c r="A16" s="40"/>
      <c r="B16" s="40"/>
      <c r="C16" s="40"/>
      <c r="D16" s="40"/>
      <c r="E16" s="40"/>
      <c r="F16" s="40"/>
      <c r="G16" s="40"/>
      <c r="H16" s="40"/>
    </row>
    <row r="17">
      <c r="A17" s="40"/>
      <c r="B17" s="40"/>
      <c r="C17" s="40"/>
      <c r="D17" s="40"/>
      <c r="E17" s="40"/>
      <c r="F17" s="40"/>
      <c r="G17" s="40"/>
      <c r="H17" s="40"/>
    </row>
    <row r="18">
      <c r="A18" s="40"/>
      <c r="B18" s="40"/>
      <c r="C18" s="40"/>
      <c r="D18" s="40"/>
      <c r="E18" s="40"/>
      <c r="F18" s="40"/>
      <c r="G18" s="40"/>
      <c r="H18" s="40"/>
    </row>
    <row r="19">
      <c r="A19" s="40"/>
      <c r="B19" s="40"/>
      <c r="C19" s="40"/>
      <c r="D19" s="40"/>
      <c r="E19" s="40"/>
      <c r="F19" s="40"/>
      <c r="G19" s="40"/>
      <c r="H19" s="40"/>
    </row>
    <row r="20">
      <c r="A20" s="40"/>
      <c r="B20" s="40"/>
      <c r="C20" s="40"/>
      <c r="D20" s="40"/>
      <c r="E20" s="40"/>
      <c r="F20" s="40"/>
      <c r="G20" s="40"/>
      <c r="H20" s="40"/>
    </row>
  </sheetData>
  <mergeCells count="3">
    <mergeCell ref="A1:H1"/>
    <mergeCell ref="J1:K1"/>
    <mergeCell ref="J9:K9"/>
  </mergeCells>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5.57"/>
    <col customWidth="1" min="5" max="5" width="15.0"/>
    <col customWidth="1" min="6" max="6" width="19.71"/>
  </cols>
  <sheetData>
    <row r="1">
      <c r="A1" s="81" t="s">
        <v>106</v>
      </c>
      <c r="B1" s="82" t="s">
        <v>107</v>
      </c>
      <c r="C1" s="82" t="s">
        <v>108</v>
      </c>
      <c r="D1" s="82" t="s">
        <v>109</v>
      </c>
      <c r="E1" s="82" t="s">
        <v>110</v>
      </c>
      <c r="F1" s="82" t="s">
        <v>111</v>
      </c>
      <c r="G1" s="83" t="s">
        <v>112</v>
      </c>
      <c r="H1" s="84"/>
    </row>
    <row r="2">
      <c r="A2" s="11" t="s">
        <v>113</v>
      </c>
      <c r="B2" s="27">
        <v>10.0</v>
      </c>
      <c r="C2" s="27">
        <v>15.0</v>
      </c>
      <c r="D2" s="85">
        <v>1.0</v>
      </c>
      <c r="E2" s="27">
        <v>10.0</v>
      </c>
      <c r="F2" s="27">
        <v>0.0</v>
      </c>
      <c r="G2" s="86">
        <v>0.9</v>
      </c>
      <c r="H2" s="51"/>
    </row>
    <row r="3">
      <c r="A3" s="11" t="s">
        <v>114</v>
      </c>
      <c r="B3" s="27">
        <v>10.0</v>
      </c>
      <c r="C3" s="27">
        <v>14.0</v>
      </c>
      <c r="D3" s="85">
        <v>1.0</v>
      </c>
      <c r="E3" s="27">
        <v>7.0</v>
      </c>
      <c r="F3" s="27">
        <v>0.0</v>
      </c>
      <c r="G3" s="86">
        <v>0.9</v>
      </c>
      <c r="H3" s="51"/>
    </row>
    <row r="4">
      <c r="A4" s="11" t="s">
        <v>115</v>
      </c>
      <c r="B4" s="27">
        <v>10.0</v>
      </c>
      <c r="C4" s="27">
        <v>12.0</v>
      </c>
      <c r="D4" s="85">
        <v>1.0</v>
      </c>
      <c r="E4" s="27">
        <v>10.0</v>
      </c>
      <c r="F4" s="27">
        <v>0.0</v>
      </c>
      <c r="G4" s="86">
        <v>0.9</v>
      </c>
      <c r="H4" s="51"/>
    </row>
    <row r="5">
      <c r="A5" s="87" t="s">
        <v>116</v>
      </c>
      <c r="B5" s="27">
        <v>10.0</v>
      </c>
      <c r="C5" s="27">
        <v>37.0</v>
      </c>
      <c r="D5" s="85">
        <v>1.0</v>
      </c>
      <c r="E5" s="27">
        <v>25.0</v>
      </c>
      <c r="F5" s="27">
        <v>0.0</v>
      </c>
      <c r="G5" s="86">
        <v>0.9</v>
      </c>
      <c r="H5" s="51"/>
    </row>
    <row r="6">
      <c r="A6" s="87" t="s">
        <v>117</v>
      </c>
      <c r="B6" s="27">
        <v>10.0</v>
      </c>
      <c r="C6" s="27">
        <v>22.0</v>
      </c>
      <c r="D6" s="85">
        <v>1.0</v>
      </c>
      <c r="E6" s="27">
        <v>15.0</v>
      </c>
      <c r="F6" s="27">
        <v>0.0</v>
      </c>
      <c r="G6" s="86">
        <v>0.9</v>
      </c>
      <c r="H6" s="51"/>
    </row>
    <row r="7">
      <c r="A7" s="87" t="s">
        <v>118</v>
      </c>
      <c r="B7" s="27">
        <v>10.0</v>
      </c>
      <c r="C7" s="27">
        <v>2.5</v>
      </c>
      <c r="D7" s="85">
        <v>1.0</v>
      </c>
      <c r="E7" s="27">
        <v>1.5</v>
      </c>
      <c r="F7" s="27">
        <v>0.0</v>
      </c>
      <c r="G7" s="86">
        <v>0.9</v>
      </c>
      <c r="H7" s="27" t="s">
        <v>119</v>
      </c>
    </row>
    <row r="8">
      <c r="A8" s="87" t="s">
        <v>120</v>
      </c>
      <c r="B8" s="27">
        <v>10.0</v>
      </c>
      <c r="C8" s="27">
        <v>15.0</v>
      </c>
      <c r="D8" s="85">
        <v>1.0</v>
      </c>
      <c r="E8" s="27">
        <v>10.0</v>
      </c>
      <c r="F8" s="27">
        <v>0.0</v>
      </c>
      <c r="G8" s="86">
        <v>0.9</v>
      </c>
      <c r="H8" s="51"/>
    </row>
    <row r="9">
      <c r="A9" s="87" t="s">
        <v>121</v>
      </c>
      <c r="B9" s="27">
        <v>10.0</v>
      </c>
      <c r="C9" s="27">
        <v>9.0</v>
      </c>
      <c r="D9" s="85">
        <v>1.0</v>
      </c>
      <c r="E9" s="27">
        <v>9.0</v>
      </c>
      <c r="F9" s="27">
        <v>0.0</v>
      </c>
      <c r="G9" s="86">
        <v>0.9</v>
      </c>
      <c r="H9" s="51"/>
    </row>
    <row r="10">
      <c r="A10" s="88" t="s">
        <v>122</v>
      </c>
      <c r="B10" s="89">
        <v>10.0</v>
      </c>
      <c r="C10" s="89">
        <v>15.0</v>
      </c>
      <c r="D10" s="90">
        <v>1.0</v>
      </c>
      <c r="E10" s="89">
        <v>10.0</v>
      </c>
      <c r="F10" s="89">
        <v>0.0</v>
      </c>
      <c r="G10" s="91">
        <v>0.9</v>
      </c>
      <c r="H10" s="27" t="s">
        <v>123</v>
      </c>
    </row>
    <row r="11">
      <c r="B11" s="92" t="s">
        <v>124</v>
      </c>
      <c r="C11" s="46" t="s">
        <v>125</v>
      </c>
      <c r="D11" s="92" t="s">
        <v>124</v>
      </c>
      <c r="E11" s="46" t="s">
        <v>125</v>
      </c>
      <c r="F11" s="92" t="s">
        <v>124</v>
      </c>
      <c r="G11" s="92" t="s">
        <v>124</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6.57"/>
    <col customWidth="1" min="11" max="11" width="74.14"/>
    <col customWidth="1" min="12" max="12" width="63.0"/>
  </cols>
  <sheetData>
    <row r="1">
      <c r="A1" s="93" t="s">
        <v>126</v>
      </c>
      <c r="B1" s="94"/>
      <c r="C1" s="94"/>
      <c r="D1" s="94"/>
      <c r="E1" s="94"/>
      <c r="F1" s="94"/>
      <c r="G1" s="94"/>
      <c r="H1" s="95"/>
      <c r="J1" s="93" t="s">
        <v>1</v>
      </c>
      <c r="K1" s="95"/>
      <c r="L1" s="96"/>
    </row>
    <row r="2">
      <c r="A2" s="97" t="s">
        <v>2</v>
      </c>
      <c r="B2" s="98" t="s">
        <v>3</v>
      </c>
      <c r="C2" s="99" t="s">
        <v>127</v>
      </c>
      <c r="D2" s="100" t="s">
        <v>128</v>
      </c>
      <c r="E2" s="100" t="s">
        <v>67</v>
      </c>
      <c r="F2" s="101" t="s">
        <v>129</v>
      </c>
      <c r="G2" s="99" t="s">
        <v>9</v>
      </c>
      <c r="H2" s="101" t="s">
        <v>10</v>
      </c>
      <c r="J2" s="99" t="s">
        <v>11</v>
      </c>
      <c r="K2" s="101" t="s">
        <v>12</v>
      </c>
      <c r="L2" s="96"/>
    </row>
    <row r="3">
      <c r="A3" s="102" t="s">
        <v>130</v>
      </c>
      <c r="B3" s="27" t="s">
        <v>131</v>
      </c>
      <c r="C3" s="11"/>
      <c r="D3" s="27"/>
      <c r="E3" s="27"/>
      <c r="F3" s="67"/>
      <c r="G3" s="103"/>
      <c r="H3" s="104"/>
      <c r="J3" s="11" t="s">
        <v>127</v>
      </c>
      <c r="K3" s="67" t="s">
        <v>132</v>
      </c>
      <c r="L3" s="96"/>
    </row>
    <row r="4">
      <c r="A4" s="102" t="s">
        <v>133</v>
      </c>
      <c r="B4" s="46" t="s">
        <v>113</v>
      </c>
      <c r="C4" s="11">
        <f>'Usage Example - Values'!$B$2</f>
        <v>10</v>
      </c>
      <c r="D4" s="27">
        <f>'Usage Example - Values'!$C$2*'Usage Example - Values'!$D$2</f>
        <v>15</v>
      </c>
      <c r="E4" s="27">
        <f>'Usage Example - Values'!$E$2+'Usage Example - Values'!$F$2</f>
        <v>10</v>
      </c>
      <c r="F4" s="86">
        <f>'Usage Example - Values'!$G$2</f>
        <v>0.9</v>
      </c>
      <c r="G4" s="103">
        <f t="shared" ref="G4:G10" si="1">0.8*E4+0.2*D4</f>
        <v>11</v>
      </c>
      <c r="H4" s="104">
        <f t="shared" ref="H4:H10" si="2">C4*F4</f>
        <v>9</v>
      </c>
      <c r="J4" s="11" t="s">
        <v>128</v>
      </c>
      <c r="K4" s="67" t="s">
        <v>134</v>
      </c>
      <c r="L4" s="96"/>
    </row>
    <row r="5">
      <c r="A5" s="102" t="s">
        <v>135</v>
      </c>
      <c r="B5" s="46" t="s">
        <v>114</v>
      </c>
      <c r="C5" s="11">
        <f>'Usage Example - Values'!$B$3</f>
        <v>10</v>
      </c>
      <c r="D5" s="27">
        <f>'Usage Example - Values'!$C$3*'Usage Example - Values'!$D$3</f>
        <v>14</v>
      </c>
      <c r="E5" s="27">
        <f>'Usage Example - Values'!$E$3+'Usage Example - Values'!$F$3</f>
        <v>7</v>
      </c>
      <c r="F5" s="86">
        <f>'Usage Example - Values'!$G$3</f>
        <v>0.9</v>
      </c>
      <c r="G5" s="103">
        <f t="shared" si="1"/>
        <v>8.4</v>
      </c>
      <c r="H5" s="104">
        <f t="shared" si="2"/>
        <v>9</v>
      </c>
      <c r="J5" s="11" t="s">
        <v>67</v>
      </c>
      <c r="K5" s="67" t="s">
        <v>136</v>
      </c>
      <c r="L5" s="105" t="s">
        <v>137</v>
      </c>
    </row>
    <row r="6">
      <c r="A6" s="102" t="s">
        <v>138</v>
      </c>
      <c r="B6" s="46" t="s">
        <v>115</v>
      </c>
      <c r="C6" s="11">
        <f>'Usage Example - Values'!$B$4</f>
        <v>10</v>
      </c>
      <c r="D6" s="27">
        <f>'Usage Example - Values'!$C$4*'Usage Example - Values'!$D$4</f>
        <v>12</v>
      </c>
      <c r="E6" s="27">
        <f>'Usage Example - Values'!$E$4+'Usage Example - Values'!$F$4</f>
        <v>10</v>
      </c>
      <c r="F6" s="86">
        <f>'Usage Example - Values'!$G$4</f>
        <v>0.9</v>
      </c>
      <c r="G6" s="103">
        <f t="shared" si="1"/>
        <v>10.4</v>
      </c>
      <c r="H6" s="104">
        <f t="shared" si="2"/>
        <v>9</v>
      </c>
      <c r="J6" s="11" t="s">
        <v>129</v>
      </c>
      <c r="K6" s="67" t="s">
        <v>139</v>
      </c>
      <c r="L6" s="96"/>
    </row>
    <row r="7">
      <c r="A7" s="102" t="s">
        <v>140</v>
      </c>
      <c r="B7" s="106" t="s">
        <v>116</v>
      </c>
      <c r="C7" s="11">
        <f>'Usage Example - Values'!$B$5</f>
        <v>10</v>
      </c>
      <c r="D7" s="27">
        <f>'Usage Example - Values'!$C$5*'Usage Example - Values'!$D$5</f>
        <v>37</v>
      </c>
      <c r="E7" s="27">
        <f>'Usage Example - Values'!$E$5+'Usage Example - Values'!$F$5</f>
        <v>25</v>
      </c>
      <c r="F7" s="86">
        <f>'Usage Example - Values'!$G$5</f>
        <v>0.9</v>
      </c>
      <c r="G7" s="103">
        <f t="shared" si="1"/>
        <v>27.4</v>
      </c>
      <c r="H7" s="104">
        <f t="shared" si="2"/>
        <v>9</v>
      </c>
      <c r="J7" s="11"/>
      <c r="K7" s="104"/>
      <c r="L7" s="96"/>
    </row>
    <row r="8">
      <c r="A8" s="102" t="s">
        <v>141</v>
      </c>
      <c r="B8" s="46" t="s">
        <v>142</v>
      </c>
      <c r="C8" s="103">
        <f t="shared" ref="C8:E8" si="3">C4+C5</f>
        <v>20</v>
      </c>
      <c r="D8" s="40">
        <f t="shared" si="3"/>
        <v>29</v>
      </c>
      <c r="E8" s="40">
        <f t="shared" si="3"/>
        <v>17</v>
      </c>
      <c r="F8" s="107">
        <f>1-(1-F4)*(1-F5)</f>
        <v>0.99</v>
      </c>
      <c r="G8" s="103">
        <f t="shared" si="1"/>
        <v>19.4</v>
      </c>
      <c r="H8" s="104">
        <f t="shared" si="2"/>
        <v>19.8</v>
      </c>
      <c r="J8" s="108"/>
      <c r="K8" s="109"/>
      <c r="L8" s="96"/>
    </row>
    <row r="9">
      <c r="A9" s="102" t="s">
        <v>143</v>
      </c>
      <c r="B9" s="46" t="s">
        <v>144</v>
      </c>
      <c r="C9" s="103">
        <f t="shared" ref="C9:E9" si="4">C8+C6</f>
        <v>30</v>
      </c>
      <c r="D9" s="40">
        <f t="shared" si="4"/>
        <v>41</v>
      </c>
      <c r="E9" s="40">
        <f t="shared" si="4"/>
        <v>27</v>
      </c>
      <c r="F9" s="107">
        <f t="shared" ref="F9:F10" si="6">1-(1-F8)*(1-F6)</f>
        <v>0.999</v>
      </c>
      <c r="G9" s="103">
        <f t="shared" si="1"/>
        <v>29.8</v>
      </c>
      <c r="H9" s="104">
        <f t="shared" si="2"/>
        <v>29.97</v>
      </c>
      <c r="J9" s="110" t="s">
        <v>30</v>
      </c>
      <c r="K9" s="111"/>
      <c r="L9" s="96"/>
    </row>
    <row r="10">
      <c r="A10" s="112" t="s">
        <v>145</v>
      </c>
      <c r="B10" s="113" t="s">
        <v>146</v>
      </c>
      <c r="C10" s="114">
        <f t="shared" ref="C10:E10" si="5">C9+C7</f>
        <v>40</v>
      </c>
      <c r="D10" s="115">
        <f t="shared" si="5"/>
        <v>78</v>
      </c>
      <c r="E10" s="115">
        <f t="shared" si="5"/>
        <v>52</v>
      </c>
      <c r="F10" s="116">
        <f t="shared" si="6"/>
        <v>0.9999</v>
      </c>
      <c r="G10" s="114">
        <f t="shared" si="1"/>
        <v>57.2</v>
      </c>
      <c r="H10" s="117">
        <f t="shared" si="2"/>
        <v>39.996</v>
      </c>
      <c r="J10" s="118" t="s">
        <v>9</v>
      </c>
      <c r="K10" s="119" t="s">
        <v>147</v>
      </c>
      <c r="L10" s="120" t="s">
        <v>148</v>
      </c>
    </row>
    <row r="11">
      <c r="A11" s="46"/>
      <c r="J11" s="121" t="s">
        <v>10</v>
      </c>
      <c r="K11" s="122" t="s">
        <v>149</v>
      </c>
      <c r="L11" s="120" t="s">
        <v>150</v>
      </c>
    </row>
    <row r="12">
      <c r="A12" s="46"/>
      <c r="L12" s="96"/>
    </row>
    <row r="13">
      <c r="J13" s="93" t="s">
        <v>151</v>
      </c>
      <c r="K13" s="95"/>
      <c r="L13" s="96"/>
    </row>
    <row r="14">
      <c r="J14" s="99" t="s">
        <v>152</v>
      </c>
      <c r="K14" s="101" t="s">
        <v>153</v>
      </c>
      <c r="L14" s="96"/>
    </row>
    <row r="15">
      <c r="J15" s="11" t="s">
        <v>113</v>
      </c>
      <c r="K15" s="67" t="s">
        <v>154</v>
      </c>
      <c r="L15" s="96"/>
    </row>
    <row r="16">
      <c r="J16" s="11" t="s">
        <v>114</v>
      </c>
      <c r="K16" s="67" t="s">
        <v>155</v>
      </c>
      <c r="L16" s="96"/>
    </row>
    <row r="17">
      <c r="J17" s="11" t="s">
        <v>115</v>
      </c>
      <c r="K17" s="67" t="s">
        <v>156</v>
      </c>
      <c r="L17" s="96"/>
    </row>
    <row r="18">
      <c r="J18" s="11" t="s">
        <v>116</v>
      </c>
      <c r="K18" s="67" t="s">
        <v>157</v>
      </c>
      <c r="L18" s="96"/>
    </row>
    <row r="19">
      <c r="J19" s="11" t="s">
        <v>117</v>
      </c>
      <c r="K19" s="67" t="s">
        <v>158</v>
      </c>
      <c r="L19" s="96"/>
    </row>
    <row r="20">
      <c r="J20" s="11" t="s">
        <v>118</v>
      </c>
      <c r="K20" s="67" t="s">
        <v>159</v>
      </c>
      <c r="L20" s="96"/>
    </row>
    <row r="21">
      <c r="J21" s="11" t="s">
        <v>120</v>
      </c>
      <c r="K21" s="67" t="s">
        <v>160</v>
      </c>
      <c r="L21" s="96"/>
    </row>
    <row r="22">
      <c r="J22" s="11" t="s">
        <v>121</v>
      </c>
      <c r="K22" s="67" t="s">
        <v>161</v>
      </c>
      <c r="L22" s="96"/>
    </row>
    <row r="23">
      <c r="J23" s="123" t="s">
        <v>122</v>
      </c>
      <c r="K23" s="124" t="s">
        <v>162</v>
      </c>
      <c r="L23" s="96"/>
    </row>
    <row r="24">
      <c r="L24" s="96"/>
    </row>
    <row r="25">
      <c r="L25" s="96"/>
    </row>
    <row r="27">
      <c r="L27" s="96"/>
    </row>
    <row r="28">
      <c r="L28" s="96"/>
    </row>
    <row r="29">
      <c r="L29" s="96"/>
    </row>
    <row r="30">
      <c r="L30" s="96"/>
    </row>
    <row r="31">
      <c r="L31" s="96"/>
    </row>
    <row r="32">
      <c r="L32" s="96"/>
    </row>
    <row r="33">
      <c r="L33" s="96"/>
    </row>
    <row r="34">
      <c r="L34" s="96"/>
    </row>
    <row r="35">
      <c r="L35" s="96"/>
    </row>
    <row r="36">
      <c r="L36" s="96"/>
    </row>
    <row r="37">
      <c r="L37" s="96"/>
    </row>
    <row r="38">
      <c r="L38" s="96"/>
    </row>
    <row r="39">
      <c r="L39" s="96"/>
    </row>
    <row r="40">
      <c r="L40" s="96"/>
    </row>
    <row r="41">
      <c r="L41" s="96"/>
    </row>
    <row r="42">
      <c r="L42" s="96"/>
    </row>
    <row r="43">
      <c r="L43" s="96"/>
    </row>
    <row r="44">
      <c r="L44" s="96"/>
    </row>
    <row r="45">
      <c r="L45" s="96"/>
    </row>
    <row r="46">
      <c r="L46" s="96"/>
    </row>
    <row r="47">
      <c r="L47" s="96"/>
    </row>
    <row r="48">
      <c r="L48" s="96"/>
    </row>
    <row r="49">
      <c r="L49" s="96"/>
    </row>
    <row r="50">
      <c r="L50" s="96"/>
    </row>
    <row r="51">
      <c r="L51" s="96"/>
    </row>
    <row r="52">
      <c r="L52" s="96"/>
    </row>
    <row r="53">
      <c r="L53" s="96"/>
    </row>
    <row r="54">
      <c r="L54" s="96"/>
    </row>
    <row r="55">
      <c r="L55" s="96"/>
    </row>
    <row r="56">
      <c r="L56" s="96"/>
    </row>
    <row r="57">
      <c r="L57" s="96"/>
    </row>
    <row r="58">
      <c r="L58" s="96"/>
    </row>
    <row r="59">
      <c r="L59" s="96"/>
    </row>
    <row r="60">
      <c r="L60" s="96"/>
    </row>
    <row r="61">
      <c r="L61" s="96"/>
    </row>
    <row r="62">
      <c r="L62" s="96"/>
    </row>
    <row r="63">
      <c r="L63" s="96"/>
    </row>
    <row r="64">
      <c r="L64" s="96"/>
    </row>
    <row r="65">
      <c r="L65" s="96"/>
    </row>
    <row r="66">
      <c r="L66" s="96"/>
    </row>
    <row r="67">
      <c r="L67" s="96"/>
    </row>
    <row r="68">
      <c r="L68" s="96"/>
    </row>
    <row r="69">
      <c r="L69" s="96"/>
    </row>
    <row r="70">
      <c r="L70" s="96"/>
    </row>
    <row r="71">
      <c r="L71" s="96"/>
    </row>
    <row r="72">
      <c r="L72" s="96"/>
    </row>
    <row r="73">
      <c r="L73" s="96"/>
    </row>
    <row r="74">
      <c r="L74" s="96"/>
    </row>
    <row r="75">
      <c r="L75" s="96"/>
    </row>
    <row r="76">
      <c r="L76" s="96"/>
    </row>
    <row r="77">
      <c r="L77" s="96"/>
    </row>
    <row r="78">
      <c r="L78" s="96"/>
    </row>
    <row r="79">
      <c r="L79" s="96"/>
    </row>
    <row r="80">
      <c r="L80" s="96"/>
    </row>
    <row r="81">
      <c r="L81" s="96"/>
    </row>
    <row r="82">
      <c r="L82" s="96"/>
    </row>
    <row r="83">
      <c r="L83" s="96"/>
    </row>
    <row r="84">
      <c r="L84" s="96"/>
    </row>
    <row r="85">
      <c r="L85" s="96"/>
    </row>
    <row r="86">
      <c r="L86" s="96"/>
    </row>
    <row r="87">
      <c r="L87" s="96"/>
    </row>
    <row r="88">
      <c r="L88" s="96"/>
    </row>
    <row r="89">
      <c r="L89" s="96"/>
    </row>
    <row r="90">
      <c r="L90" s="96"/>
    </row>
    <row r="91">
      <c r="L91" s="96"/>
    </row>
    <row r="92">
      <c r="L92" s="96"/>
    </row>
    <row r="93">
      <c r="L93" s="96"/>
    </row>
    <row r="94">
      <c r="L94" s="96"/>
    </row>
    <row r="95">
      <c r="L95" s="96"/>
    </row>
    <row r="96">
      <c r="L96" s="96"/>
    </row>
    <row r="97">
      <c r="L97" s="96"/>
    </row>
    <row r="98">
      <c r="L98" s="96"/>
    </row>
    <row r="99">
      <c r="L99" s="96"/>
    </row>
    <row r="100">
      <c r="L100" s="96"/>
    </row>
    <row r="101">
      <c r="L101" s="96"/>
    </row>
    <row r="102">
      <c r="L102" s="96"/>
    </row>
    <row r="103">
      <c r="L103" s="96"/>
    </row>
    <row r="104">
      <c r="L104" s="96"/>
    </row>
    <row r="105">
      <c r="L105" s="96"/>
    </row>
    <row r="106">
      <c r="L106" s="96"/>
    </row>
    <row r="107">
      <c r="L107" s="96"/>
    </row>
    <row r="108">
      <c r="L108" s="96"/>
    </row>
    <row r="109">
      <c r="L109" s="96"/>
    </row>
    <row r="110">
      <c r="L110" s="96"/>
    </row>
    <row r="111">
      <c r="L111" s="96"/>
    </row>
    <row r="112">
      <c r="L112" s="96"/>
    </row>
    <row r="113">
      <c r="L113" s="96"/>
    </row>
    <row r="114">
      <c r="L114" s="96"/>
    </row>
    <row r="115">
      <c r="L115" s="96"/>
    </row>
    <row r="116">
      <c r="L116" s="96"/>
    </row>
    <row r="117">
      <c r="L117" s="96"/>
    </row>
    <row r="118">
      <c r="L118" s="96"/>
    </row>
    <row r="119">
      <c r="L119" s="96"/>
    </row>
    <row r="120">
      <c r="L120" s="96"/>
    </row>
    <row r="121">
      <c r="L121" s="96"/>
    </row>
    <row r="122">
      <c r="L122" s="96"/>
    </row>
    <row r="123">
      <c r="L123" s="96"/>
    </row>
    <row r="124">
      <c r="L124" s="96"/>
    </row>
    <row r="125">
      <c r="L125" s="96"/>
    </row>
    <row r="126">
      <c r="L126" s="96"/>
    </row>
    <row r="127">
      <c r="L127" s="96"/>
    </row>
    <row r="128">
      <c r="L128" s="96"/>
    </row>
    <row r="129">
      <c r="L129" s="96"/>
    </row>
    <row r="130">
      <c r="L130" s="96"/>
    </row>
    <row r="131">
      <c r="L131" s="96"/>
    </row>
    <row r="132">
      <c r="L132" s="96"/>
    </row>
    <row r="133">
      <c r="L133" s="96"/>
    </row>
    <row r="134">
      <c r="L134" s="96"/>
    </row>
    <row r="135">
      <c r="L135" s="96"/>
    </row>
    <row r="136">
      <c r="L136" s="96"/>
    </row>
    <row r="137">
      <c r="L137" s="96"/>
    </row>
    <row r="138">
      <c r="L138" s="96"/>
    </row>
    <row r="139">
      <c r="L139" s="96"/>
    </row>
    <row r="140">
      <c r="L140" s="96"/>
    </row>
    <row r="141">
      <c r="L141" s="96"/>
    </row>
    <row r="142">
      <c r="L142" s="96"/>
    </row>
    <row r="143">
      <c r="L143" s="96"/>
    </row>
    <row r="144">
      <c r="L144" s="96"/>
    </row>
    <row r="145">
      <c r="L145" s="96"/>
    </row>
    <row r="146">
      <c r="L146" s="96"/>
    </row>
    <row r="147">
      <c r="L147" s="96"/>
    </row>
    <row r="148">
      <c r="L148" s="96"/>
    </row>
    <row r="149">
      <c r="L149" s="96"/>
    </row>
    <row r="150">
      <c r="L150" s="96"/>
    </row>
    <row r="151">
      <c r="L151" s="96"/>
    </row>
    <row r="152">
      <c r="L152" s="96"/>
    </row>
    <row r="153">
      <c r="L153" s="96"/>
    </row>
    <row r="154">
      <c r="L154" s="96"/>
    </row>
    <row r="155">
      <c r="L155" s="96"/>
    </row>
    <row r="156">
      <c r="L156" s="96"/>
    </row>
    <row r="157">
      <c r="L157" s="96"/>
    </row>
    <row r="158">
      <c r="L158" s="96"/>
    </row>
    <row r="159">
      <c r="L159" s="96"/>
    </row>
    <row r="160">
      <c r="L160" s="96"/>
    </row>
    <row r="161">
      <c r="L161" s="96"/>
    </row>
    <row r="162">
      <c r="L162" s="96"/>
    </row>
    <row r="163">
      <c r="L163" s="96"/>
    </row>
    <row r="164">
      <c r="L164" s="96"/>
    </row>
    <row r="165">
      <c r="L165" s="96"/>
    </row>
    <row r="166">
      <c r="L166" s="96"/>
    </row>
    <row r="167">
      <c r="L167" s="96"/>
    </row>
    <row r="168">
      <c r="L168" s="96"/>
    </row>
    <row r="169">
      <c r="L169" s="96"/>
    </row>
    <row r="170">
      <c r="L170" s="96"/>
    </row>
    <row r="171">
      <c r="L171" s="96"/>
    </row>
    <row r="172">
      <c r="L172" s="96"/>
    </row>
    <row r="173">
      <c r="L173" s="96"/>
    </row>
    <row r="174">
      <c r="L174" s="96"/>
    </row>
    <row r="175">
      <c r="L175" s="96"/>
    </row>
    <row r="176">
      <c r="L176" s="96"/>
    </row>
    <row r="177">
      <c r="L177" s="96"/>
    </row>
    <row r="178">
      <c r="L178" s="96"/>
    </row>
    <row r="179">
      <c r="L179" s="96"/>
    </row>
    <row r="180">
      <c r="L180" s="96"/>
    </row>
    <row r="181">
      <c r="L181" s="96"/>
    </row>
    <row r="182">
      <c r="L182" s="96"/>
    </row>
    <row r="183">
      <c r="L183" s="96"/>
    </row>
    <row r="184">
      <c r="L184" s="96"/>
    </row>
    <row r="185">
      <c r="L185" s="96"/>
    </row>
    <row r="186">
      <c r="L186" s="96"/>
    </row>
    <row r="187">
      <c r="L187" s="96"/>
    </row>
    <row r="188">
      <c r="L188" s="96"/>
    </row>
    <row r="189">
      <c r="L189" s="96"/>
    </row>
    <row r="190">
      <c r="L190" s="96"/>
    </row>
    <row r="191">
      <c r="L191" s="96"/>
    </row>
    <row r="192">
      <c r="L192" s="96"/>
    </row>
    <row r="193">
      <c r="L193" s="96"/>
    </row>
    <row r="194">
      <c r="L194" s="96"/>
    </row>
    <row r="195">
      <c r="L195" s="96"/>
    </row>
    <row r="196">
      <c r="L196" s="96"/>
    </row>
    <row r="197">
      <c r="L197" s="96"/>
    </row>
    <row r="198">
      <c r="L198" s="96"/>
    </row>
    <row r="199">
      <c r="L199" s="96"/>
    </row>
    <row r="200">
      <c r="L200" s="96"/>
    </row>
    <row r="201">
      <c r="L201" s="96"/>
    </row>
    <row r="202">
      <c r="L202" s="96"/>
    </row>
    <row r="203">
      <c r="L203" s="96"/>
    </row>
    <row r="204">
      <c r="L204" s="96"/>
    </row>
    <row r="205">
      <c r="L205" s="96"/>
    </row>
    <row r="206">
      <c r="L206" s="96"/>
    </row>
    <row r="207">
      <c r="L207" s="96"/>
    </row>
    <row r="208">
      <c r="L208" s="96"/>
    </row>
    <row r="209">
      <c r="L209" s="96"/>
    </row>
    <row r="210">
      <c r="L210" s="96"/>
    </row>
    <row r="211">
      <c r="L211" s="96"/>
    </row>
    <row r="212">
      <c r="L212" s="96"/>
    </row>
    <row r="213">
      <c r="L213" s="96"/>
    </row>
    <row r="214">
      <c r="L214" s="96"/>
    </row>
    <row r="215">
      <c r="L215" s="96"/>
    </row>
    <row r="216">
      <c r="L216" s="96"/>
    </row>
    <row r="217">
      <c r="L217" s="96"/>
    </row>
    <row r="218">
      <c r="L218" s="96"/>
    </row>
    <row r="219">
      <c r="L219" s="96"/>
    </row>
    <row r="220">
      <c r="L220" s="96"/>
    </row>
    <row r="221">
      <c r="L221" s="96"/>
    </row>
    <row r="222">
      <c r="L222" s="96"/>
    </row>
    <row r="223">
      <c r="L223" s="96"/>
    </row>
    <row r="224">
      <c r="L224" s="96"/>
    </row>
    <row r="225">
      <c r="L225" s="96"/>
    </row>
    <row r="226">
      <c r="L226" s="96"/>
    </row>
    <row r="227">
      <c r="L227" s="96"/>
    </row>
    <row r="228">
      <c r="L228" s="96"/>
    </row>
    <row r="229">
      <c r="L229" s="96"/>
    </row>
    <row r="230">
      <c r="L230" s="96"/>
    </row>
    <row r="231">
      <c r="L231" s="96"/>
    </row>
    <row r="232">
      <c r="L232" s="96"/>
    </row>
    <row r="233">
      <c r="L233" s="96"/>
    </row>
    <row r="234">
      <c r="L234" s="96"/>
    </row>
    <row r="235">
      <c r="L235" s="96"/>
    </row>
    <row r="236">
      <c r="L236" s="96"/>
    </row>
    <row r="237">
      <c r="L237" s="96"/>
    </row>
    <row r="238">
      <c r="L238" s="96"/>
    </row>
    <row r="239">
      <c r="L239" s="96"/>
    </row>
    <row r="240">
      <c r="L240" s="96"/>
    </row>
    <row r="241">
      <c r="L241" s="96"/>
    </row>
    <row r="242">
      <c r="L242" s="96"/>
    </row>
    <row r="243">
      <c r="L243" s="96"/>
    </row>
    <row r="244">
      <c r="L244" s="96"/>
    </row>
    <row r="245">
      <c r="L245" s="96"/>
    </row>
    <row r="246">
      <c r="L246" s="96"/>
    </row>
    <row r="247">
      <c r="L247" s="96"/>
    </row>
    <row r="248">
      <c r="L248" s="96"/>
    </row>
    <row r="249">
      <c r="L249" s="96"/>
    </row>
    <row r="250">
      <c r="L250" s="96"/>
    </row>
    <row r="251">
      <c r="L251" s="96"/>
    </row>
    <row r="252">
      <c r="L252" s="96"/>
    </row>
    <row r="253">
      <c r="L253" s="96"/>
    </row>
    <row r="254">
      <c r="L254" s="96"/>
    </row>
    <row r="255">
      <c r="L255" s="96"/>
    </row>
    <row r="256">
      <c r="L256" s="96"/>
    </row>
    <row r="257">
      <c r="L257" s="96"/>
    </row>
    <row r="258">
      <c r="L258" s="96"/>
    </row>
    <row r="259">
      <c r="L259" s="96"/>
    </row>
    <row r="260">
      <c r="L260" s="96"/>
    </row>
    <row r="261">
      <c r="L261" s="96"/>
    </row>
    <row r="262">
      <c r="L262" s="96"/>
    </row>
    <row r="263">
      <c r="L263" s="96"/>
    </row>
    <row r="264">
      <c r="L264" s="96"/>
    </row>
    <row r="265">
      <c r="L265" s="96"/>
    </row>
    <row r="266">
      <c r="L266" s="96"/>
    </row>
    <row r="267">
      <c r="L267" s="96"/>
    </row>
    <row r="268">
      <c r="L268" s="96"/>
    </row>
    <row r="269">
      <c r="L269" s="96"/>
    </row>
    <row r="270">
      <c r="L270" s="96"/>
    </row>
    <row r="271">
      <c r="L271" s="96"/>
    </row>
    <row r="272">
      <c r="L272" s="96"/>
    </row>
    <row r="273">
      <c r="L273" s="96"/>
    </row>
    <row r="274">
      <c r="L274" s="96"/>
    </row>
    <row r="275">
      <c r="L275" s="96"/>
    </row>
    <row r="276">
      <c r="L276" s="96"/>
    </row>
    <row r="277">
      <c r="L277" s="96"/>
    </row>
    <row r="278">
      <c r="L278" s="96"/>
    </row>
    <row r="279">
      <c r="L279" s="96"/>
    </row>
    <row r="280">
      <c r="L280" s="96"/>
    </row>
    <row r="281">
      <c r="L281" s="96"/>
    </row>
    <row r="282">
      <c r="L282" s="96"/>
    </row>
    <row r="283">
      <c r="L283" s="96"/>
    </row>
    <row r="284">
      <c r="L284" s="96"/>
    </row>
    <row r="285">
      <c r="L285" s="96"/>
    </row>
    <row r="286">
      <c r="L286" s="96"/>
    </row>
    <row r="287">
      <c r="L287" s="96"/>
    </row>
    <row r="288">
      <c r="L288" s="96"/>
    </row>
    <row r="289">
      <c r="L289" s="96"/>
    </row>
    <row r="290">
      <c r="L290" s="96"/>
    </row>
    <row r="291">
      <c r="L291" s="96"/>
    </row>
    <row r="292">
      <c r="L292" s="96"/>
    </row>
    <row r="293">
      <c r="L293" s="96"/>
    </row>
    <row r="294">
      <c r="L294" s="96"/>
    </row>
    <row r="295">
      <c r="L295" s="96"/>
    </row>
    <row r="296">
      <c r="L296" s="96"/>
    </row>
    <row r="297">
      <c r="L297" s="96"/>
    </row>
    <row r="298">
      <c r="L298" s="96"/>
    </row>
    <row r="299">
      <c r="L299" s="96"/>
    </row>
    <row r="300">
      <c r="L300" s="96"/>
    </row>
    <row r="301">
      <c r="L301" s="96"/>
    </row>
    <row r="302">
      <c r="L302" s="96"/>
    </row>
    <row r="303">
      <c r="L303" s="96"/>
    </row>
    <row r="304">
      <c r="L304" s="96"/>
    </row>
    <row r="305">
      <c r="L305" s="96"/>
    </row>
    <row r="306">
      <c r="L306" s="96"/>
    </row>
    <row r="307">
      <c r="L307" s="96"/>
    </row>
    <row r="308">
      <c r="L308" s="96"/>
    </row>
    <row r="309">
      <c r="L309" s="96"/>
    </row>
    <row r="310">
      <c r="L310" s="96"/>
    </row>
    <row r="311">
      <c r="L311" s="96"/>
    </row>
    <row r="312">
      <c r="L312" s="96"/>
    </row>
    <row r="313">
      <c r="L313" s="96"/>
    </row>
    <row r="314">
      <c r="L314" s="96"/>
    </row>
    <row r="315">
      <c r="L315" s="96"/>
    </row>
    <row r="316">
      <c r="L316" s="96"/>
    </row>
    <row r="317">
      <c r="L317" s="96"/>
    </row>
    <row r="318">
      <c r="L318" s="96"/>
    </row>
    <row r="319">
      <c r="L319" s="96"/>
    </row>
    <row r="320">
      <c r="L320" s="96"/>
    </row>
    <row r="321">
      <c r="L321" s="96"/>
    </row>
    <row r="322">
      <c r="L322" s="96"/>
    </row>
    <row r="323">
      <c r="L323" s="96"/>
    </row>
    <row r="324">
      <c r="L324" s="96"/>
    </row>
    <row r="325">
      <c r="L325" s="96"/>
    </row>
    <row r="326">
      <c r="L326" s="96"/>
    </row>
    <row r="327">
      <c r="L327" s="96"/>
    </row>
    <row r="328">
      <c r="L328" s="96"/>
    </row>
    <row r="329">
      <c r="L329" s="96"/>
    </row>
    <row r="330">
      <c r="L330" s="96"/>
    </row>
    <row r="331">
      <c r="L331" s="96"/>
    </row>
    <row r="332">
      <c r="L332" s="96"/>
    </row>
    <row r="333">
      <c r="L333" s="96"/>
    </row>
    <row r="334">
      <c r="L334" s="96"/>
    </row>
    <row r="335">
      <c r="L335" s="96"/>
    </row>
    <row r="336">
      <c r="L336" s="96"/>
    </row>
    <row r="337">
      <c r="L337" s="96"/>
    </row>
    <row r="338">
      <c r="L338" s="96"/>
    </row>
    <row r="339">
      <c r="L339" s="96"/>
    </row>
    <row r="340">
      <c r="L340" s="96"/>
    </row>
    <row r="341">
      <c r="L341" s="96"/>
    </row>
    <row r="342">
      <c r="L342" s="96"/>
    </row>
    <row r="343">
      <c r="L343" s="96"/>
    </row>
    <row r="344">
      <c r="L344" s="96"/>
    </row>
    <row r="345">
      <c r="L345" s="96"/>
    </row>
    <row r="346">
      <c r="L346" s="96"/>
    </row>
    <row r="347">
      <c r="L347" s="96"/>
    </row>
    <row r="348">
      <c r="L348" s="96"/>
    </row>
    <row r="349">
      <c r="L349" s="96"/>
    </row>
    <row r="350">
      <c r="L350" s="96"/>
    </row>
    <row r="351">
      <c r="L351" s="96"/>
    </row>
    <row r="352">
      <c r="L352" s="96"/>
    </row>
    <row r="353">
      <c r="L353" s="96"/>
    </row>
    <row r="354">
      <c r="L354" s="96"/>
    </row>
    <row r="355">
      <c r="L355" s="96"/>
    </row>
    <row r="356">
      <c r="L356" s="96"/>
    </row>
    <row r="357">
      <c r="L357" s="96"/>
    </row>
    <row r="358">
      <c r="L358" s="96"/>
    </row>
    <row r="359">
      <c r="L359" s="96"/>
    </row>
    <row r="360">
      <c r="L360" s="96"/>
    </row>
    <row r="361">
      <c r="L361" s="96"/>
    </row>
    <row r="362">
      <c r="L362" s="96"/>
    </row>
    <row r="363">
      <c r="L363" s="96"/>
    </row>
    <row r="364">
      <c r="L364" s="96"/>
    </row>
    <row r="365">
      <c r="L365" s="96"/>
    </row>
    <row r="366">
      <c r="L366" s="96"/>
    </row>
    <row r="367">
      <c r="L367" s="96"/>
    </row>
    <row r="368">
      <c r="L368" s="96"/>
    </row>
    <row r="369">
      <c r="L369" s="96"/>
    </row>
    <row r="370">
      <c r="L370" s="96"/>
    </row>
    <row r="371">
      <c r="L371" s="96"/>
    </row>
    <row r="372">
      <c r="L372" s="96"/>
    </row>
    <row r="373">
      <c r="L373" s="96"/>
    </row>
    <row r="374">
      <c r="L374" s="96"/>
    </row>
    <row r="375">
      <c r="L375" s="96"/>
    </row>
    <row r="376">
      <c r="L376" s="96"/>
    </row>
    <row r="377">
      <c r="L377" s="96"/>
    </row>
    <row r="378">
      <c r="L378" s="96"/>
    </row>
    <row r="379">
      <c r="L379" s="96"/>
    </row>
    <row r="380">
      <c r="L380" s="96"/>
    </row>
    <row r="381">
      <c r="L381" s="96"/>
    </row>
    <row r="382">
      <c r="L382" s="96"/>
    </row>
    <row r="383">
      <c r="L383" s="96"/>
    </row>
    <row r="384">
      <c r="L384" s="96"/>
    </row>
    <row r="385">
      <c r="L385" s="96"/>
    </row>
    <row r="386">
      <c r="L386" s="96"/>
    </row>
    <row r="387">
      <c r="L387" s="96"/>
    </row>
    <row r="388">
      <c r="L388" s="96"/>
    </row>
    <row r="389">
      <c r="L389" s="96"/>
    </row>
    <row r="390">
      <c r="L390" s="96"/>
    </row>
    <row r="391">
      <c r="L391" s="96"/>
    </row>
    <row r="392">
      <c r="L392" s="96"/>
    </row>
    <row r="393">
      <c r="L393" s="96"/>
    </row>
    <row r="394">
      <c r="L394" s="96"/>
    </row>
    <row r="395">
      <c r="L395" s="96"/>
    </row>
    <row r="396">
      <c r="L396" s="96"/>
    </row>
    <row r="397">
      <c r="L397" s="96"/>
    </row>
    <row r="398">
      <c r="L398" s="96"/>
    </row>
    <row r="399">
      <c r="L399" s="96"/>
    </row>
    <row r="400">
      <c r="L400" s="96"/>
    </row>
    <row r="401">
      <c r="L401" s="96"/>
    </row>
    <row r="402">
      <c r="L402" s="96"/>
    </row>
    <row r="403">
      <c r="L403" s="96"/>
    </row>
    <row r="404">
      <c r="L404" s="96"/>
    </row>
    <row r="405">
      <c r="L405" s="96"/>
    </row>
    <row r="406">
      <c r="L406" s="96"/>
    </row>
    <row r="407">
      <c r="L407" s="96"/>
    </row>
    <row r="408">
      <c r="L408" s="96"/>
    </row>
    <row r="409">
      <c r="L409" s="96"/>
    </row>
    <row r="410">
      <c r="L410" s="96"/>
    </row>
    <row r="411">
      <c r="L411" s="96"/>
    </row>
    <row r="412">
      <c r="L412" s="96"/>
    </row>
    <row r="413">
      <c r="L413" s="96"/>
    </row>
    <row r="414">
      <c r="L414" s="96"/>
    </row>
    <row r="415">
      <c r="L415" s="96"/>
    </row>
    <row r="416">
      <c r="L416" s="96"/>
    </row>
    <row r="417">
      <c r="L417" s="96"/>
    </row>
    <row r="418">
      <c r="L418" s="96"/>
    </row>
    <row r="419">
      <c r="L419" s="96"/>
    </row>
    <row r="420">
      <c r="L420" s="96"/>
    </row>
    <row r="421">
      <c r="L421" s="96"/>
    </row>
    <row r="422">
      <c r="L422" s="96"/>
    </row>
    <row r="423">
      <c r="L423" s="96"/>
    </row>
    <row r="424">
      <c r="L424" s="96"/>
    </row>
    <row r="425">
      <c r="L425" s="96"/>
    </row>
    <row r="426">
      <c r="L426" s="96"/>
    </row>
    <row r="427">
      <c r="L427" s="96"/>
    </row>
    <row r="428">
      <c r="L428" s="96"/>
    </row>
    <row r="429">
      <c r="L429" s="96"/>
    </row>
    <row r="430">
      <c r="L430" s="96"/>
    </row>
    <row r="431">
      <c r="L431" s="96"/>
    </row>
    <row r="432">
      <c r="L432" s="96"/>
    </row>
    <row r="433">
      <c r="L433" s="96"/>
    </row>
    <row r="434">
      <c r="L434" s="96"/>
    </row>
    <row r="435">
      <c r="L435" s="96"/>
    </row>
    <row r="436">
      <c r="L436" s="96"/>
    </row>
    <row r="437">
      <c r="L437" s="96"/>
    </row>
    <row r="438">
      <c r="L438" s="96"/>
    </row>
    <row r="439">
      <c r="L439" s="96"/>
    </row>
    <row r="440">
      <c r="L440" s="96"/>
    </row>
    <row r="441">
      <c r="L441" s="96"/>
    </row>
    <row r="442">
      <c r="L442" s="96"/>
    </row>
    <row r="443">
      <c r="L443" s="96"/>
    </row>
    <row r="444">
      <c r="L444" s="96"/>
    </row>
    <row r="445">
      <c r="L445" s="96"/>
    </row>
    <row r="446">
      <c r="L446" s="96"/>
    </row>
    <row r="447">
      <c r="L447" s="96"/>
    </row>
    <row r="448">
      <c r="L448" s="96"/>
    </row>
    <row r="449">
      <c r="L449" s="96"/>
    </row>
    <row r="450">
      <c r="L450" s="96"/>
    </row>
    <row r="451">
      <c r="L451" s="96"/>
    </row>
    <row r="452">
      <c r="L452" s="96"/>
    </row>
    <row r="453">
      <c r="L453" s="96"/>
    </row>
    <row r="454">
      <c r="L454" s="96"/>
    </row>
    <row r="455">
      <c r="L455" s="96"/>
    </row>
    <row r="456">
      <c r="L456" s="96"/>
    </row>
    <row r="457">
      <c r="L457" s="96"/>
    </row>
    <row r="458">
      <c r="L458" s="96"/>
    </row>
    <row r="459">
      <c r="L459" s="96"/>
    </row>
    <row r="460">
      <c r="L460" s="96"/>
    </row>
    <row r="461">
      <c r="L461" s="96"/>
    </row>
    <row r="462">
      <c r="L462" s="96"/>
    </row>
    <row r="463">
      <c r="L463" s="96"/>
    </row>
    <row r="464">
      <c r="L464" s="96"/>
    </row>
    <row r="465">
      <c r="L465" s="96"/>
    </row>
    <row r="466">
      <c r="L466" s="96"/>
    </row>
    <row r="467">
      <c r="L467" s="96"/>
    </row>
    <row r="468">
      <c r="L468" s="96"/>
    </row>
    <row r="469">
      <c r="L469" s="96"/>
    </row>
    <row r="470">
      <c r="L470" s="96"/>
    </row>
    <row r="471">
      <c r="L471" s="96"/>
    </row>
    <row r="472">
      <c r="L472" s="96"/>
    </row>
    <row r="473">
      <c r="L473" s="96"/>
    </row>
    <row r="474">
      <c r="L474" s="96"/>
    </row>
    <row r="475">
      <c r="L475" s="96"/>
    </row>
    <row r="476">
      <c r="L476" s="96"/>
    </row>
    <row r="477">
      <c r="L477" s="96"/>
    </row>
    <row r="478">
      <c r="L478" s="96"/>
    </row>
    <row r="479">
      <c r="L479" s="96"/>
    </row>
    <row r="480">
      <c r="L480" s="96"/>
    </row>
    <row r="481">
      <c r="L481" s="96"/>
    </row>
    <row r="482">
      <c r="L482" s="96"/>
    </row>
    <row r="483">
      <c r="L483" s="96"/>
    </row>
    <row r="484">
      <c r="L484" s="96"/>
    </row>
    <row r="485">
      <c r="L485" s="96"/>
    </row>
    <row r="486">
      <c r="L486" s="96"/>
    </row>
    <row r="487">
      <c r="L487" s="96"/>
    </row>
    <row r="488">
      <c r="L488" s="96"/>
    </row>
    <row r="489">
      <c r="L489" s="96"/>
    </row>
    <row r="490">
      <c r="L490" s="96"/>
    </row>
    <row r="491">
      <c r="L491" s="96"/>
    </row>
    <row r="492">
      <c r="L492" s="96"/>
    </row>
    <row r="493">
      <c r="L493" s="96"/>
    </row>
    <row r="494">
      <c r="L494" s="96"/>
    </row>
    <row r="495">
      <c r="L495" s="96"/>
    </row>
    <row r="496">
      <c r="L496" s="96"/>
    </row>
    <row r="497">
      <c r="L497" s="96"/>
    </row>
    <row r="498">
      <c r="L498" s="96"/>
    </row>
    <row r="499">
      <c r="L499" s="96"/>
    </row>
    <row r="500">
      <c r="L500" s="96"/>
    </row>
    <row r="501">
      <c r="L501" s="96"/>
    </row>
    <row r="502">
      <c r="L502" s="96"/>
    </row>
    <row r="503">
      <c r="L503" s="96"/>
    </row>
    <row r="504">
      <c r="L504" s="96"/>
    </row>
    <row r="505">
      <c r="L505" s="96"/>
    </row>
    <row r="506">
      <c r="L506" s="96"/>
    </row>
    <row r="507">
      <c r="L507" s="96"/>
    </row>
    <row r="508">
      <c r="L508" s="96"/>
    </row>
    <row r="509">
      <c r="L509" s="96"/>
    </row>
    <row r="510">
      <c r="L510" s="96"/>
    </row>
    <row r="511">
      <c r="L511" s="96"/>
    </row>
    <row r="512">
      <c r="L512" s="96"/>
    </row>
    <row r="513">
      <c r="L513" s="96"/>
    </row>
    <row r="514">
      <c r="L514" s="96"/>
    </row>
    <row r="515">
      <c r="L515" s="96"/>
    </row>
    <row r="516">
      <c r="L516" s="96"/>
    </row>
    <row r="517">
      <c r="L517" s="96"/>
    </row>
    <row r="518">
      <c r="L518" s="96"/>
    </row>
    <row r="519">
      <c r="L519" s="96"/>
    </row>
    <row r="520">
      <c r="L520" s="96"/>
    </row>
    <row r="521">
      <c r="L521" s="96"/>
    </row>
    <row r="522">
      <c r="L522" s="96"/>
    </row>
    <row r="523">
      <c r="L523" s="96"/>
    </row>
    <row r="524">
      <c r="L524" s="96"/>
    </row>
    <row r="525">
      <c r="L525" s="96"/>
    </row>
    <row r="526">
      <c r="L526" s="96"/>
    </row>
    <row r="527">
      <c r="L527" s="96"/>
    </row>
    <row r="528">
      <c r="L528" s="96"/>
    </row>
    <row r="529">
      <c r="L529" s="96"/>
    </row>
    <row r="530">
      <c r="L530" s="96"/>
    </row>
    <row r="531">
      <c r="L531" s="96"/>
    </row>
    <row r="532">
      <c r="L532" s="96"/>
    </row>
    <row r="533">
      <c r="L533" s="96"/>
    </row>
    <row r="534">
      <c r="L534" s="96"/>
    </row>
    <row r="535">
      <c r="L535" s="96"/>
    </row>
    <row r="536">
      <c r="L536" s="96"/>
    </row>
    <row r="537">
      <c r="L537" s="96"/>
    </row>
    <row r="538">
      <c r="L538" s="96"/>
    </row>
    <row r="539">
      <c r="L539" s="96"/>
    </row>
    <row r="540">
      <c r="L540" s="96"/>
    </row>
    <row r="541">
      <c r="L541" s="96"/>
    </row>
    <row r="542">
      <c r="L542" s="96"/>
    </row>
    <row r="543">
      <c r="L543" s="96"/>
    </row>
    <row r="544">
      <c r="L544" s="96"/>
    </row>
    <row r="545">
      <c r="L545" s="96"/>
    </row>
    <row r="546">
      <c r="L546" s="96"/>
    </row>
    <row r="547">
      <c r="L547" s="96"/>
    </row>
    <row r="548">
      <c r="L548" s="96"/>
    </row>
    <row r="549">
      <c r="L549" s="96"/>
    </row>
    <row r="550">
      <c r="L550" s="96"/>
    </row>
    <row r="551">
      <c r="L551" s="96"/>
    </row>
    <row r="552">
      <c r="L552" s="96"/>
    </row>
    <row r="553">
      <c r="L553" s="96"/>
    </row>
    <row r="554">
      <c r="L554" s="96"/>
    </row>
    <row r="555">
      <c r="L555" s="96"/>
    </row>
    <row r="556">
      <c r="L556" s="96"/>
    </row>
    <row r="557">
      <c r="L557" s="96"/>
    </row>
    <row r="558">
      <c r="L558" s="96"/>
    </row>
    <row r="559">
      <c r="L559" s="96"/>
    </row>
    <row r="560">
      <c r="L560" s="96"/>
    </row>
    <row r="561">
      <c r="L561" s="96"/>
    </row>
    <row r="562">
      <c r="L562" s="96"/>
    </row>
    <row r="563">
      <c r="L563" s="96"/>
    </row>
    <row r="564">
      <c r="L564" s="96"/>
    </row>
    <row r="565">
      <c r="L565" s="96"/>
    </row>
    <row r="566">
      <c r="L566" s="96"/>
    </row>
    <row r="567">
      <c r="L567" s="96"/>
    </row>
    <row r="568">
      <c r="L568" s="96"/>
    </row>
    <row r="569">
      <c r="L569" s="96"/>
    </row>
    <row r="570">
      <c r="L570" s="96"/>
    </row>
    <row r="571">
      <c r="L571" s="96"/>
    </row>
    <row r="572">
      <c r="L572" s="96"/>
    </row>
    <row r="573">
      <c r="L573" s="96"/>
    </row>
    <row r="574">
      <c r="L574" s="96"/>
    </row>
    <row r="575">
      <c r="L575" s="96"/>
    </row>
    <row r="576">
      <c r="L576" s="96"/>
    </row>
    <row r="577">
      <c r="L577" s="96"/>
    </row>
    <row r="578">
      <c r="L578" s="96"/>
    </row>
    <row r="579">
      <c r="L579" s="96"/>
    </row>
    <row r="580">
      <c r="L580" s="96"/>
    </row>
    <row r="581">
      <c r="L581" s="96"/>
    </row>
    <row r="582">
      <c r="L582" s="96"/>
    </row>
    <row r="583">
      <c r="L583" s="96"/>
    </row>
    <row r="584">
      <c r="L584" s="96"/>
    </row>
    <row r="585">
      <c r="L585" s="96"/>
    </row>
    <row r="586">
      <c r="L586" s="96"/>
    </row>
    <row r="587">
      <c r="L587" s="96"/>
    </row>
    <row r="588">
      <c r="L588" s="96"/>
    </row>
    <row r="589">
      <c r="L589" s="96"/>
    </row>
    <row r="590">
      <c r="L590" s="96"/>
    </row>
    <row r="591">
      <c r="L591" s="96"/>
    </row>
    <row r="592">
      <c r="L592" s="96"/>
    </row>
    <row r="593">
      <c r="L593" s="96"/>
    </row>
    <row r="594">
      <c r="L594" s="96"/>
    </row>
    <row r="595">
      <c r="L595" s="96"/>
    </row>
    <row r="596">
      <c r="L596" s="96"/>
    </row>
    <row r="597">
      <c r="L597" s="96"/>
    </row>
    <row r="598">
      <c r="L598" s="96"/>
    </row>
    <row r="599">
      <c r="L599" s="96"/>
    </row>
    <row r="600">
      <c r="L600" s="96"/>
    </row>
    <row r="601">
      <c r="L601" s="96"/>
    </row>
    <row r="602">
      <c r="L602" s="96"/>
    </row>
    <row r="603">
      <c r="L603" s="96"/>
    </row>
    <row r="604">
      <c r="L604" s="96"/>
    </row>
    <row r="605">
      <c r="L605" s="96"/>
    </row>
    <row r="606">
      <c r="L606" s="96"/>
    </row>
    <row r="607">
      <c r="L607" s="96"/>
    </row>
    <row r="608">
      <c r="L608" s="96"/>
    </row>
    <row r="609">
      <c r="L609" s="96"/>
    </row>
    <row r="610">
      <c r="L610" s="96"/>
    </row>
    <row r="611">
      <c r="L611" s="96"/>
    </row>
    <row r="612">
      <c r="L612" s="96"/>
    </row>
    <row r="613">
      <c r="L613" s="96"/>
    </row>
    <row r="614">
      <c r="L614" s="96"/>
    </row>
    <row r="615">
      <c r="L615" s="96"/>
    </row>
    <row r="616">
      <c r="L616" s="96"/>
    </row>
    <row r="617">
      <c r="L617" s="96"/>
    </row>
    <row r="618">
      <c r="L618" s="96"/>
    </row>
    <row r="619">
      <c r="L619" s="96"/>
    </row>
    <row r="620">
      <c r="L620" s="96"/>
    </row>
    <row r="621">
      <c r="L621" s="96"/>
    </row>
    <row r="622">
      <c r="L622" s="96"/>
    </row>
    <row r="623">
      <c r="L623" s="96"/>
    </row>
    <row r="624">
      <c r="L624" s="96"/>
    </row>
    <row r="625">
      <c r="L625" s="96"/>
    </row>
    <row r="626">
      <c r="L626" s="96"/>
    </row>
    <row r="627">
      <c r="L627" s="96"/>
    </row>
    <row r="628">
      <c r="L628" s="96"/>
    </row>
    <row r="629">
      <c r="L629" s="96"/>
    </row>
    <row r="630">
      <c r="L630" s="96"/>
    </row>
    <row r="631">
      <c r="L631" s="96"/>
    </row>
    <row r="632">
      <c r="L632" s="96"/>
    </row>
    <row r="633">
      <c r="L633" s="96"/>
    </row>
    <row r="634">
      <c r="L634" s="96"/>
    </row>
    <row r="635">
      <c r="L635" s="96"/>
    </row>
    <row r="636">
      <c r="L636" s="96"/>
    </row>
    <row r="637">
      <c r="L637" s="96"/>
    </row>
    <row r="638">
      <c r="L638" s="96"/>
    </row>
    <row r="639">
      <c r="L639" s="96"/>
    </row>
    <row r="640">
      <c r="L640" s="96"/>
    </row>
    <row r="641">
      <c r="L641" s="96"/>
    </row>
    <row r="642">
      <c r="L642" s="96"/>
    </row>
    <row r="643">
      <c r="L643" s="96"/>
    </row>
    <row r="644">
      <c r="L644" s="96"/>
    </row>
    <row r="645">
      <c r="L645" s="96"/>
    </row>
    <row r="646">
      <c r="L646" s="96"/>
    </row>
    <row r="647">
      <c r="L647" s="96"/>
    </row>
    <row r="648">
      <c r="L648" s="96"/>
    </row>
    <row r="649">
      <c r="L649" s="96"/>
    </row>
    <row r="650">
      <c r="L650" s="96"/>
    </row>
    <row r="651">
      <c r="L651" s="96"/>
    </row>
    <row r="652">
      <c r="L652" s="96"/>
    </row>
    <row r="653">
      <c r="L653" s="96"/>
    </row>
    <row r="654">
      <c r="L654" s="96"/>
    </row>
    <row r="655">
      <c r="L655" s="96"/>
    </row>
    <row r="656">
      <c r="L656" s="96"/>
    </row>
    <row r="657">
      <c r="L657" s="96"/>
    </row>
    <row r="658">
      <c r="L658" s="96"/>
    </row>
    <row r="659">
      <c r="L659" s="96"/>
    </row>
    <row r="660">
      <c r="L660" s="96"/>
    </row>
    <row r="661">
      <c r="L661" s="96"/>
    </row>
    <row r="662">
      <c r="L662" s="96"/>
    </row>
    <row r="663">
      <c r="L663" s="96"/>
    </row>
    <row r="664">
      <c r="L664" s="96"/>
    </row>
    <row r="665">
      <c r="L665" s="96"/>
    </row>
    <row r="666">
      <c r="L666" s="96"/>
    </row>
    <row r="667">
      <c r="L667" s="96"/>
    </row>
    <row r="668">
      <c r="L668" s="96"/>
    </row>
    <row r="669">
      <c r="L669" s="96"/>
    </row>
    <row r="670">
      <c r="L670" s="96"/>
    </row>
    <row r="671">
      <c r="L671" s="96"/>
    </row>
    <row r="672">
      <c r="L672" s="96"/>
    </row>
    <row r="673">
      <c r="L673" s="96"/>
    </row>
    <row r="674">
      <c r="L674" s="96"/>
    </row>
    <row r="675">
      <c r="L675" s="96"/>
    </row>
    <row r="676">
      <c r="L676" s="96"/>
    </row>
    <row r="677">
      <c r="L677" s="96"/>
    </row>
    <row r="678">
      <c r="L678" s="96"/>
    </row>
    <row r="679">
      <c r="L679" s="96"/>
    </row>
    <row r="680">
      <c r="L680" s="96"/>
    </row>
    <row r="681">
      <c r="L681" s="96"/>
    </row>
    <row r="682">
      <c r="L682" s="96"/>
    </row>
    <row r="683">
      <c r="L683" s="96"/>
    </row>
    <row r="684">
      <c r="L684" s="96"/>
    </row>
    <row r="685">
      <c r="L685" s="96"/>
    </row>
    <row r="686">
      <c r="L686" s="96"/>
    </row>
    <row r="687">
      <c r="L687" s="96"/>
    </row>
    <row r="688">
      <c r="L688" s="96"/>
    </row>
    <row r="689">
      <c r="L689" s="96"/>
    </row>
    <row r="690">
      <c r="L690" s="96"/>
    </row>
    <row r="691">
      <c r="L691" s="96"/>
    </row>
    <row r="692">
      <c r="L692" s="96"/>
    </row>
    <row r="693">
      <c r="L693" s="96"/>
    </row>
    <row r="694">
      <c r="L694" s="96"/>
    </row>
    <row r="695">
      <c r="L695" s="96"/>
    </row>
    <row r="696">
      <c r="L696" s="96"/>
    </row>
    <row r="697">
      <c r="L697" s="96"/>
    </row>
    <row r="698">
      <c r="L698" s="96"/>
    </row>
    <row r="699">
      <c r="L699" s="96"/>
    </row>
    <row r="700">
      <c r="L700" s="96"/>
    </row>
    <row r="701">
      <c r="L701" s="96"/>
    </row>
    <row r="702">
      <c r="L702" s="96"/>
    </row>
    <row r="703">
      <c r="L703" s="96"/>
    </row>
    <row r="704">
      <c r="L704" s="96"/>
    </row>
    <row r="705">
      <c r="L705" s="96"/>
    </row>
    <row r="706">
      <c r="L706" s="96"/>
    </row>
    <row r="707">
      <c r="L707" s="96"/>
    </row>
    <row r="708">
      <c r="L708" s="96"/>
    </row>
    <row r="709">
      <c r="L709" s="96"/>
    </row>
    <row r="710">
      <c r="L710" s="96"/>
    </row>
    <row r="711">
      <c r="L711" s="96"/>
    </row>
    <row r="712">
      <c r="L712" s="96"/>
    </row>
    <row r="713">
      <c r="L713" s="96"/>
    </row>
    <row r="714">
      <c r="L714" s="96"/>
    </row>
    <row r="715">
      <c r="L715" s="96"/>
    </row>
    <row r="716">
      <c r="L716" s="96"/>
    </row>
    <row r="717">
      <c r="L717" s="96"/>
    </row>
    <row r="718">
      <c r="L718" s="96"/>
    </row>
    <row r="719">
      <c r="L719" s="96"/>
    </row>
    <row r="720">
      <c r="L720" s="96"/>
    </row>
    <row r="721">
      <c r="L721" s="96"/>
    </row>
    <row r="722">
      <c r="L722" s="96"/>
    </row>
    <row r="723">
      <c r="L723" s="96"/>
    </row>
    <row r="724">
      <c r="L724" s="96"/>
    </row>
    <row r="725">
      <c r="L725" s="96"/>
    </row>
    <row r="726">
      <c r="L726" s="96"/>
    </row>
    <row r="727">
      <c r="L727" s="96"/>
    </row>
    <row r="728">
      <c r="L728" s="96"/>
    </row>
    <row r="729">
      <c r="L729" s="96"/>
    </row>
    <row r="730">
      <c r="L730" s="96"/>
    </row>
    <row r="731">
      <c r="L731" s="96"/>
    </row>
    <row r="732">
      <c r="L732" s="96"/>
    </row>
    <row r="733">
      <c r="L733" s="96"/>
    </row>
    <row r="734">
      <c r="L734" s="96"/>
    </row>
    <row r="735">
      <c r="L735" s="96"/>
    </row>
    <row r="736">
      <c r="L736" s="96"/>
    </row>
    <row r="737">
      <c r="L737" s="96"/>
    </row>
    <row r="738">
      <c r="L738" s="96"/>
    </row>
    <row r="739">
      <c r="L739" s="96"/>
    </row>
    <row r="740">
      <c r="L740" s="96"/>
    </row>
    <row r="741">
      <c r="L741" s="96"/>
    </row>
    <row r="742">
      <c r="L742" s="96"/>
    </row>
    <row r="743">
      <c r="L743" s="96"/>
    </row>
    <row r="744">
      <c r="L744" s="96"/>
    </row>
    <row r="745">
      <c r="L745" s="96"/>
    </row>
    <row r="746">
      <c r="L746" s="96"/>
    </row>
    <row r="747">
      <c r="L747" s="96"/>
    </row>
    <row r="748">
      <c r="L748" s="96"/>
    </row>
    <row r="749">
      <c r="L749" s="96"/>
    </row>
    <row r="750">
      <c r="L750" s="96"/>
    </row>
    <row r="751">
      <c r="L751" s="96"/>
    </row>
    <row r="752">
      <c r="L752" s="96"/>
    </row>
    <row r="753">
      <c r="L753" s="96"/>
    </row>
    <row r="754">
      <c r="L754" s="96"/>
    </row>
    <row r="755">
      <c r="L755" s="96"/>
    </row>
    <row r="756">
      <c r="L756" s="96"/>
    </row>
    <row r="757">
      <c r="L757" s="96"/>
    </row>
    <row r="758">
      <c r="L758" s="96"/>
    </row>
    <row r="759">
      <c r="L759" s="96"/>
    </row>
    <row r="760">
      <c r="L760" s="96"/>
    </row>
    <row r="761">
      <c r="L761" s="96"/>
    </row>
    <row r="762">
      <c r="L762" s="96"/>
    </row>
    <row r="763">
      <c r="L763" s="96"/>
    </row>
    <row r="764">
      <c r="L764" s="96"/>
    </row>
    <row r="765">
      <c r="L765" s="96"/>
    </row>
    <row r="766">
      <c r="L766" s="96"/>
    </row>
    <row r="767">
      <c r="L767" s="96"/>
    </row>
    <row r="768">
      <c r="L768" s="96"/>
    </row>
    <row r="769">
      <c r="L769" s="96"/>
    </row>
    <row r="770">
      <c r="L770" s="96"/>
    </row>
    <row r="771">
      <c r="L771" s="96"/>
    </row>
    <row r="772">
      <c r="L772" s="96"/>
    </row>
    <row r="773">
      <c r="L773" s="96"/>
    </row>
    <row r="774">
      <c r="L774" s="96"/>
    </row>
    <row r="775">
      <c r="L775" s="96"/>
    </row>
    <row r="776">
      <c r="L776" s="96"/>
    </row>
    <row r="777">
      <c r="L777" s="96"/>
    </row>
    <row r="778">
      <c r="L778" s="96"/>
    </row>
    <row r="779">
      <c r="L779" s="96"/>
    </row>
    <row r="780">
      <c r="L780" s="96"/>
    </row>
    <row r="781">
      <c r="L781" s="96"/>
    </row>
    <row r="782">
      <c r="L782" s="96"/>
    </row>
    <row r="783">
      <c r="L783" s="96"/>
    </row>
    <row r="784">
      <c r="L784" s="96"/>
    </row>
    <row r="785">
      <c r="L785" s="96"/>
    </row>
    <row r="786">
      <c r="L786" s="96"/>
    </row>
    <row r="787">
      <c r="L787" s="96"/>
    </row>
    <row r="788">
      <c r="L788" s="96"/>
    </row>
    <row r="789">
      <c r="L789" s="96"/>
    </row>
    <row r="790">
      <c r="L790" s="96"/>
    </row>
    <row r="791">
      <c r="L791" s="96"/>
    </row>
    <row r="792">
      <c r="L792" s="96"/>
    </row>
    <row r="793">
      <c r="L793" s="96"/>
    </row>
    <row r="794">
      <c r="L794" s="96"/>
    </row>
    <row r="795">
      <c r="L795" s="96"/>
    </row>
    <row r="796">
      <c r="L796" s="96"/>
    </row>
    <row r="797">
      <c r="L797" s="96"/>
    </row>
    <row r="798">
      <c r="L798" s="96"/>
    </row>
    <row r="799">
      <c r="L799" s="96"/>
    </row>
    <row r="800">
      <c r="L800" s="96"/>
    </row>
    <row r="801">
      <c r="L801" s="96"/>
    </row>
    <row r="802">
      <c r="L802" s="96"/>
    </row>
    <row r="803">
      <c r="L803" s="96"/>
    </row>
    <row r="804">
      <c r="L804" s="96"/>
    </row>
    <row r="805">
      <c r="L805" s="96"/>
    </row>
    <row r="806">
      <c r="L806" s="96"/>
    </row>
    <row r="807">
      <c r="L807" s="96"/>
    </row>
    <row r="808">
      <c r="L808" s="96"/>
    </row>
    <row r="809">
      <c r="L809" s="96"/>
    </row>
    <row r="810">
      <c r="L810" s="96"/>
    </row>
    <row r="811">
      <c r="L811" s="96"/>
    </row>
    <row r="812">
      <c r="L812" s="96"/>
    </row>
    <row r="813">
      <c r="L813" s="96"/>
    </row>
    <row r="814">
      <c r="L814" s="96"/>
    </row>
    <row r="815">
      <c r="L815" s="96"/>
    </row>
    <row r="816">
      <c r="L816" s="96"/>
    </row>
    <row r="817">
      <c r="L817" s="96"/>
    </row>
    <row r="818">
      <c r="L818" s="96"/>
    </row>
    <row r="819">
      <c r="L819" s="96"/>
    </row>
    <row r="820">
      <c r="L820" s="96"/>
    </row>
    <row r="821">
      <c r="L821" s="96"/>
    </row>
    <row r="822">
      <c r="L822" s="96"/>
    </row>
    <row r="823">
      <c r="L823" s="96"/>
    </row>
    <row r="824">
      <c r="L824" s="96"/>
    </row>
    <row r="825">
      <c r="L825" s="96"/>
    </row>
    <row r="826">
      <c r="L826" s="96"/>
    </row>
    <row r="827">
      <c r="L827" s="96"/>
    </row>
    <row r="828">
      <c r="L828" s="96"/>
    </row>
    <row r="829">
      <c r="L829" s="96"/>
    </row>
    <row r="830">
      <c r="L830" s="96"/>
    </row>
    <row r="831">
      <c r="L831" s="96"/>
    </row>
    <row r="832">
      <c r="L832" s="96"/>
    </row>
    <row r="833">
      <c r="L833" s="96"/>
    </row>
    <row r="834">
      <c r="L834" s="96"/>
    </row>
    <row r="835">
      <c r="L835" s="96"/>
    </row>
    <row r="836">
      <c r="L836" s="96"/>
    </row>
    <row r="837">
      <c r="L837" s="96"/>
    </row>
    <row r="838">
      <c r="L838" s="96"/>
    </row>
    <row r="839">
      <c r="L839" s="96"/>
    </row>
    <row r="840">
      <c r="L840" s="96"/>
    </row>
    <row r="841">
      <c r="L841" s="96"/>
    </row>
    <row r="842">
      <c r="L842" s="96"/>
    </row>
    <row r="843">
      <c r="L843" s="96"/>
    </row>
    <row r="844">
      <c r="L844" s="96"/>
    </row>
    <row r="845">
      <c r="L845" s="96"/>
    </row>
    <row r="846">
      <c r="L846" s="96"/>
    </row>
    <row r="847">
      <c r="L847" s="96"/>
    </row>
    <row r="848">
      <c r="L848" s="96"/>
    </row>
    <row r="849">
      <c r="L849" s="96"/>
    </row>
    <row r="850">
      <c r="L850" s="96"/>
    </row>
    <row r="851">
      <c r="L851" s="96"/>
    </row>
    <row r="852">
      <c r="L852" s="96"/>
    </row>
    <row r="853">
      <c r="L853" s="96"/>
    </row>
    <row r="854">
      <c r="L854" s="96"/>
    </row>
    <row r="855">
      <c r="L855" s="96"/>
    </row>
    <row r="856">
      <c r="L856" s="96"/>
    </row>
    <row r="857">
      <c r="L857" s="96"/>
    </row>
    <row r="858">
      <c r="L858" s="96"/>
    </row>
    <row r="859">
      <c r="L859" s="96"/>
    </row>
    <row r="860">
      <c r="L860" s="96"/>
    </row>
    <row r="861">
      <c r="L861" s="96"/>
    </row>
    <row r="862">
      <c r="L862" s="96"/>
    </row>
    <row r="863">
      <c r="L863" s="96"/>
    </row>
    <row r="864">
      <c r="L864" s="96"/>
    </row>
    <row r="865">
      <c r="L865" s="96"/>
    </row>
    <row r="866">
      <c r="L866" s="96"/>
    </row>
    <row r="867">
      <c r="L867" s="96"/>
    </row>
    <row r="868">
      <c r="L868" s="96"/>
    </row>
    <row r="869">
      <c r="L869" s="96"/>
    </row>
    <row r="870">
      <c r="L870" s="96"/>
    </row>
    <row r="871">
      <c r="L871" s="96"/>
    </row>
    <row r="872">
      <c r="L872" s="96"/>
    </row>
    <row r="873">
      <c r="L873" s="96"/>
    </row>
    <row r="874">
      <c r="L874" s="96"/>
    </row>
    <row r="875">
      <c r="L875" s="96"/>
    </row>
    <row r="876">
      <c r="L876" s="96"/>
    </row>
    <row r="877">
      <c r="L877" s="96"/>
    </row>
    <row r="878">
      <c r="L878" s="96"/>
    </row>
    <row r="879">
      <c r="L879" s="96"/>
    </row>
    <row r="880">
      <c r="L880" s="96"/>
    </row>
    <row r="881">
      <c r="L881" s="96"/>
    </row>
    <row r="882">
      <c r="L882" s="96"/>
    </row>
    <row r="883">
      <c r="L883" s="96"/>
    </row>
    <row r="884">
      <c r="L884" s="96"/>
    </row>
    <row r="885">
      <c r="L885" s="96"/>
    </row>
    <row r="886">
      <c r="L886" s="96"/>
    </row>
    <row r="887">
      <c r="L887" s="96"/>
    </row>
    <row r="888">
      <c r="L888" s="96"/>
    </row>
    <row r="889">
      <c r="L889" s="96"/>
    </row>
    <row r="890">
      <c r="L890" s="96"/>
    </row>
    <row r="891">
      <c r="L891" s="96"/>
    </row>
    <row r="892">
      <c r="L892" s="96"/>
    </row>
    <row r="893">
      <c r="L893" s="96"/>
    </row>
    <row r="894">
      <c r="L894" s="96"/>
    </row>
    <row r="895">
      <c r="L895" s="96"/>
    </row>
    <row r="896">
      <c r="L896" s="96"/>
    </row>
    <row r="897">
      <c r="L897" s="96"/>
    </row>
    <row r="898">
      <c r="L898" s="96"/>
    </row>
    <row r="899">
      <c r="L899" s="96"/>
    </row>
    <row r="900">
      <c r="L900" s="96"/>
    </row>
    <row r="901">
      <c r="L901" s="96"/>
    </row>
    <row r="902">
      <c r="L902" s="96"/>
    </row>
    <row r="903">
      <c r="L903" s="96"/>
    </row>
    <row r="904">
      <c r="L904" s="96"/>
    </row>
    <row r="905">
      <c r="L905" s="96"/>
    </row>
    <row r="906">
      <c r="L906" s="96"/>
    </row>
    <row r="907">
      <c r="L907" s="96"/>
    </row>
    <row r="908">
      <c r="L908" s="96"/>
    </row>
    <row r="909">
      <c r="L909" s="96"/>
    </row>
    <row r="910">
      <c r="L910" s="96"/>
    </row>
    <row r="911">
      <c r="L911" s="96"/>
    </row>
    <row r="912">
      <c r="L912" s="96"/>
    </row>
    <row r="913">
      <c r="L913" s="96"/>
    </row>
    <row r="914">
      <c r="L914" s="96"/>
    </row>
    <row r="915">
      <c r="L915" s="96"/>
    </row>
    <row r="916">
      <c r="L916" s="96"/>
    </row>
    <row r="917">
      <c r="L917" s="96"/>
    </row>
    <row r="918">
      <c r="L918" s="96"/>
    </row>
    <row r="919">
      <c r="L919" s="96"/>
    </row>
    <row r="920">
      <c r="L920" s="96"/>
    </row>
    <row r="921">
      <c r="L921" s="96"/>
    </row>
    <row r="922">
      <c r="L922" s="96"/>
    </row>
    <row r="923">
      <c r="L923" s="96"/>
    </row>
    <row r="924">
      <c r="L924" s="96"/>
    </row>
    <row r="925">
      <c r="L925" s="96"/>
    </row>
    <row r="926">
      <c r="L926" s="96"/>
    </row>
    <row r="927">
      <c r="L927" s="96"/>
    </row>
    <row r="928">
      <c r="L928" s="96"/>
    </row>
    <row r="929">
      <c r="L929" s="96"/>
    </row>
    <row r="930">
      <c r="L930" s="96"/>
    </row>
    <row r="931">
      <c r="L931" s="96"/>
    </row>
    <row r="932">
      <c r="L932" s="96"/>
    </row>
    <row r="933">
      <c r="L933" s="96"/>
    </row>
    <row r="934">
      <c r="L934" s="96"/>
    </row>
    <row r="935">
      <c r="L935" s="96"/>
    </row>
    <row r="936">
      <c r="L936" s="96"/>
    </row>
    <row r="937">
      <c r="L937" s="96"/>
    </row>
    <row r="938">
      <c r="L938" s="96"/>
    </row>
    <row r="939">
      <c r="L939" s="96"/>
    </row>
    <row r="940">
      <c r="L940" s="96"/>
    </row>
    <row r="941">
      <c r="L941" s="96"/>
    </row>
    <row r="942">
      <c r="L942" s="96"/>
    </row>
    <row r="943">
      <c r="L943" s="96"/>
    </row>
    <row r="944">
      <c r="L944" s="96"/>
    </row>
    <row r="945">
      <c r="L945" s="96"/>
    </row>
    <row r="946">
      <c r="L946" s="96"/>
    </row>
    <row r="947">
      <c r="L947" s="96"/>
    </row>
    <row r="948">
      <c r="L948" s="96"/>
    </row>
    <row r="949">
      <c r="L949" s="96"/>
    </row>
    <row r="950">
      <c r="L950" s="96"/>
    </row>
    <row r="951">
      <c r="L951" s="96"/>
    </row>
    <row r="952">
      <c r="L952" s="96"/>
    </row>
    <row r="953">
      <c r="L953" s="96"/>
    </row>
    <row r="954">
      <c r="L954" s="96"/>
    </row>
    <row r="955">
      <c r="L955" s="96"/>
    </row>
    <row r="956">
      <c r="L956" s="96"/>
    </row>
    <row r="957">
      <c r="L957" s="96"/>
    </row>
    <row r="958">
      <c r="L958" s="96"/>
    </row>
    <row r="959">
      <c r="L959" s="96"/>
    </row>
    <row r="960">
      <c r="L960" s="96"/>
    </row>
    <row r="961">
      <c r="L961" s="96"/>
    </row>
    <row r="962">
      <c r="L962" s="96"/>
    </row>
    <row r="963">
      <c r="L963" s="96"/>
    </row>
    <row r="964">
      <c r="L964" s="96"/>
    </row>
    <row r="965">
      <c r="L965" s="96"/>
    </row>
    <row r="966">
      <c r="L966" s="96"/>
    </row>
    <row r="967">
      <c r="L967" s="96"/>
    </row>
    <row r="968">
      <c r="L968" s="96"/>
    </row>
    <row r="969">
      <c r="L969" s="96"/>
    </row>
    <row r="970">
      <c r="L970" s="96"/>
    </row>
    <row r="971">
      <c r="L971" s="96"/>
    </row>
    <row r="972">
      <c r="L972" s="96"/>
    </row>
    <row r="973">
      <c r="L973" s="96"/>
    </row>
    <row r="974">
      <c r="L974" s="96"/>
    </row>
    <row r="975">
      <c r="L975" s="96"/>
    </row>
    <row r="976">
      <c r="L976" s="96"/>
    </row>
    <row r="977">
      <c r="L977" s="96"/>
    </row>
    <row r="978">
      <c r="L978" s="96"/>
    </row>
    <row r="979">
      <c r="L979" s="96"/>
    </row>
    <row r="980">
      <c r="L980" s="96"/>
    </row>
    <row r="981">
      <c r="L981" s="96"/>
    </row>
    <row r="982">
      <c r="L982" s="96"/>
    </row>
    <row r="983">
      <c r="L983" s="96"/>
    </row>
    <row r="984">
      <c r="L984" s="96"/>
    </row>
    <row r="985">
      <c r="L985" s="96"/>
    </row>
    <row r="986">
      <c r="L986" s="96"/>
    </row>
    <row r="987">
      <c r="L987" s="96"/>
    </row>
    <row r="988">
      <c r="L988" s="96"/>
    </row>
    <row r="989">
      <c r="L989" s="96"/>
    </row>
    <row r="990">
      <c r="L990" s="96"/>
    </row>
    <row r="991">
      <c r="L991" s="96"/>
    </row>
    <row r="992">
      <c r="L992" s="96"/>
    </row>
    <row r="993">
      <c r="L993" s="96"/>
    </row>
    <row r="994">
      <c r="L994" s="96"/>
    </row>
    <row r="995">
      <c r="L995" s="96"/>
    </row>
    <row r="996">
      <c r="L996" s="96"/>
    </row>
    <row r="997">
      <c r="L997" s="96"/>
    </row>
    <row r="998">
      <c r="L998" s="96"/>
    </row>
    <row r="999">
      <c r="L999" s="96"/>
    </row>
    <row r="1000">
      <c r="L1000" s="96"/>
    </row>
  </sheetData>
  <mergeCells count="4">
    <mergeCell ref="A1:H1"/>
    <mergeCell ref="J1:K1"/>
    <mergeCell ref="J9:K9"/>
    <mergeCell ref="J13:K13"/>
  </mergeCells>
  <conditionalFormatting sqref="C11:H20 A13:B20">
    <cfRule type="notContainsBlanks" dxfId="7" priority="1">
      <formula>LEN(TRIM(C11))&gt;0</formula>
    </cfRule>
  </conditionalFormatting>
  <drawing r:id="rId1"/>
  <tableParts count="3">
    <tablePart r:id="rId5"/>
    <tablePart r:id="rId6"/>
    <tablePart r:id="rId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2" max="2" width="14.43"/>
    <col customWidth="1" min="3" max="3" width="17.71"/>
    <col customWidth="1" min="4" max="4" width="23.57"/>
    <col customWidth="1" min="5" max="5" width="25.86"/>
    <col customWidth="1" min="6" max="6" width="20.71"/>
    <col customWidth="1" min="10" max="10" width="43.57"/>
    <col customWidth="1" min="11" max="11" width="72.71"/>
  </cols>
  <sheetData>
    <row r="1">
      <c r="A1" s="52" t="s">
        <v>163</v>
      </c>
      <c r="J1" s="52" t="s">
        <v>97</v>
      </c>
    </row>
    <row r="2">
      <c r="A2" s="8" t="s">
        <v>2</v>
      </c>
      <c r="B2" s="8" t="s">
        <v>3</v>
      </c>
      <c r="C2" s="8" t="s">
        <v>164</v>
      </c>
      <c r="D2" s="8" t="s">
        <v>165</v>
      </c>
      <c r="E2" s="125" t="s">
        <v>166</v>
      </c>
      <c r="F2" s="56"/>
      <c r="G2" s="8" t="s">
        <v>9</v>
      </c>
      <c r="H2" s="8" t="s">
        <v>10</v>
      </c>
      <c r="J2" s="8" t="s">
        <v>11</v>
      </c>
      <c r="K2" s="8" t="s">
        <v>12</v>
      </c>
    </row>
    <row r="3">
      <c r="A3" s="27">
        <v>1.0</v>
      </c>
      <c r="B3" s="27" t="s">
        <v>167</v>
      </c>
      <c r="C3" s="27">
        <f>D3^2*0.15</f>
        <v>3.75</v>
      </c>
      <c r="D3" s="27">
        <v>5.0</v>
      </c>
      <c r="E3" s="46" t="s">
        <v>168</v>
      </c>
      <c r="H3" s="40"/>
      <c r="J3" s="27" t="s">
        <v>169</v>
      </c>
      <c r="K3" s="46" t="s">
        <v>170</v>
      </c>
    </row>
    <row r="4">
      <c r="A4" s="27">
        <v>2.0</v>
      </c>
      <c r="B4" s="27" t="s">
        <v>171</v>
      </c>
      <c r="C4" s="27">
        <f>D4*0.65</f>
        <v>3.25</v>
      </c>
      <c r="D4" s="46">
        <v>5.0</v>
      </c>
      <c r="E4" s="27" t="s">
        <v>172</v>
      </c>
      <c r="G4" s="40"/>
      <c r="H4" s="40"/>
      <c r="J4" s="27" t="s">
        <v>9</v>
      </c>
    </row>
    <row r="5">
      <c r="A5" s="27"/>
      <c r="B5" s="40"/>
      <c r="C5" s="40"/>
      <c r="D5" s="40"/>
      <c r="E5" s="40"/>
      <c r="G5" s="40"/>
      <c r="H5" s="40"/>
      <c r="J5" s="46" t="s">
        <v>173</v>
      </c>
      <c r="K5" s="46" t="s">
        <v>174</v>
      </c>
    </row>
    <row r="6">
      <c r="A6" s="27"/>
      <c r="B6" s="27"/>
      <c r="C6" s="40"/>
      <c r="D6" s="40"/>
      <c r="E6" s="40"/>
      <c r="G6" s="40"/>
      <c r="H6" s="40"/>
      <c r="J6" s="27" t="s">
        <v>175</v>
      </c>
      <c r="K6" s="46" t="s">
        <v>176</v>
      </c>
    </row>
    <row r="7">
      <c r="A7" s="27"/>
      <c r="B7" s="40"/>
      <c r="C7" s="40"/>
      <c r="D7" s="40"/>
      <c r="E7" s="40"/>
      <c r="G7" s="40"/>
      <c r="H7" s="40"/>
      <c r="J7" s="27" t="s">
        <v>177</v>
      </c>
      <c r="K7" s="40"/>
    </row>
    <row r="8">
      <c r="A8" s="40"/>
      <c r="B8" s="40"/>
      <c r="C8" s="40"/>
      <c r="D8" s="40"/>
      <c r="E8" s="40"/>
      <c r="G8" s="40"/>
      <c r="H8" s="40"/>
    </row>
    <row r="9">
      <c r="A9" s="40"/>
      <c r="B9" s="40"/>
      <c r="C9" s="40"/>
      <c r="D9" s="40"/>
      <c r="E9" s="40"/>
      <c r="G9" s="40"/>
      <c r="H9" s="40"/>
      <c r="J9" s="78" t="s">
        <v>104</v>
      </c>
    </row>
    <row r="10">
      <c r="A10" s="40"/>
      <c r="B10" s="40"/>
      <c r="C10" s="40"/>
      <c r="D10" s="40"/>
      <c r="E10" s="40"/>
      <c r="G10" s="40"/>
      <c r="H10" s="40"/>
      <c r="J10" s="46" t="s">
        <v>9</v>
      </c>
      <c r="K10" s="79" t="s">
        <v>105</v>
      </c>
    </row>
    <row r="11">
      <c r="A11" s="40"/>
      <c r="B11" s="40"/>
      <c r="C11" s="40"/>
      <c r="D11" s="40"/>
      <c r="E11" s="40"/>
      <c r="G11" s="40"/>
      <c r="H11" s="40"/>
      <c r="J11" s="80" t="s">
        <v>10</v>
      </c>
      <c r="K11" s="80" t="s">
        <v>98</v>
      </c>
    </row>
    <row r="12">
      <c r="A12" s="40"/>
      <c r="B12" s="40"/>
      <c r="C12" s="40"/>
      <c r="D12" s="40"/>
      <c r="E12" s="40"/>
      <c r="G12" s="40"/>
      <c r="H12" s="40"/>
    </row>
    <row r="13">
      <c r="A13" s="40"/>
      <c r="B13" s="40"/>
      <c r="C13" s="40"/>
      <c r="D13" s="40"/>
      <c r="E13" s="40"/>
      <c r="G13" s="40"/>
      <c r="H13" s="40"/>
    </row>
    <row r="14">
      <c r="A14" s="40"/>
      <c r="B14" s="40"/>
      <c r="C14" s="40"/>
      <c r="D14" s="40"/>
      <c r="E14" s="40"/>
      <c r="G14" s="40"/>
      <c r="H14" s="40"/>
      <c r="J14" s="46" t="s">
        <v>178</v>
      </c>
      <c r="K14" s="126" t="s">
        <v>179</v>
      </c>
    </row>
    <row r="15">
      <c r="A15" s="40"/>
      <c r="B15" s="40"/>
      <c r="C15" s="40"/>
      <c r="D15" s="40"/>
      <c r="E15" s="40"/>
      <c r="G15" s="40"/>
      <c r="H15" s="40"/>
    </row>
    <row r="16">
      <c r="A16" s="40"/>
      <c r="B16" s="40"/>
      <c r="C16" s="40"/>
      <c r="D16" s="40"/>
      <c r="E16" s="40"/>
      <c r="G16" s="40"/>
      <c r="H16" s="40"/>
    </row>
    <row r="17">
      <c r="A17" s="40"/>
      <c r="B17" s="40"/>
      <c r="C17" s="40"/>
      <c r="D17" s="40"/>
      <c r="E17" s="40"/>
      <c r="G17" s="40"/>
      <c r="H17" s="40"/>
    </row>
    <row r="18">
      <c r="A18" s="40"/>
      <c r="B18" s="40"/>
      <c r="C18" s="40"/>
      <c r="D18" s="40"/>
      <c r="E18" s="40"/>
      <c r="G18" s="40"/>
      <c r="H18" s="40"/>
    </row>
    <row r="19">
      <c r="A19" s="40"/>
      <c r="B19" s="40"/>
      <c r="C19" s="40"/>
      <c r="D19" s="40"/>
      <c r="E19" s="40"/>
      <c r="G19" s="40"/>
      <c r="H19" s="40"/>
    </row>
    <row r="20">
      <c r="A20" s="40"/>
      <c r="B20" s="40"/>
      <c r="C20" s="40"/>
      <c r="D20" s="40"/>
      <c r="E20" s="40"/>
      <c r="G20" s="40"/>
      <c r="H20" s="40"/>
    </row>
    <row r="22">
      <c r="A22" s="46" t="s">
        <v>180</v>
      </c>
      <c r="B22" s="46" t="s">
        <v>89</v>
      </c>
      <c r="C22" s="46" t="s">
        <v>181</v>
      </c>
    </row>
    <row r="23">
      <c r="A23" s="46" t="s">
        <v>182</v>
      </c>
      <c r="B23" s="46" t="s">
        <v>183</v>
      </c>
      <c r="C23" s="46" t="s">
        <v>184</v>
      </c>
      <c r="D23" s="46" t="s">
        <v>185</v>
      </c>
      <c r="E23" s="46" t="s">
        <v>186</v>
      </c>
    </row>
    <row r="25">
      <c r="A25" s="45" t="s">
        <v>187</v>
      </c>
    </row>
    <row r="26">
      <c r="A26" s="45" t="s">
        <v>188</v>
      </c>
    </row>
  </sheetData>
  <mergeCells count="3">
    <mergeCell ref="A1:H1"/>
    <mergeCell ref="J1:K1"/>
    <mergeCell ref="J9:K9"/>
  </mergeCells>
  <hyperlinks>
    <hyperlink r:id="rId1" ref="A25"/>
    <hyperlink r:id="rId2" ref="A26"/>
  </hyperlinks>
  <drawing r:id="rId3"/>
  <tableParts count="2">
    <tablePart r:id="rId6"/>
    <tablePart r:id="rId7"/>
  </tableParts>
</worksheet>
</file>