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Payload Matrix" sheetId="2" r:id="rId5"/>
    <sheet state="visible" name="Sensor Values" sheetId="3" r:id="rId6"/>
    <sheet state="visible" name="Cleaned and Pretty Version"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0">
      <text>
        <t xml:space="preserve">From what I can tell, it proposed using all the instruments
	-Anonymous</t>
      </text>
    </comment>
  </commentList>
</comments>
</file>

<file path=xl/comments2.xml><?xml version="1.0" encoding="utf-8"?>
<comments xmlns:r="http://schemas.openxmlformats.org/officeDocument/2006/relationships" xmlns="http://schemas.openxmlformats.org/spreadsheetml/2006/main">
  <authors>
    <author/>
  </authors>
  <commentList>
    <comment authorId="0" ref="B35">
      <text>
        <t xml:space="preserve">initial idea for science value, based off science value equation shown in lecture. not sure if it makes sense to include planetary flyby or not, could theoretically go off just the term of (inst_1_tasks*inclusion_of_inst1+inst_2_tasks*inclusion_of_inst2+......) not sure though
</t>
      </text>
    </comment>
  </commentList>
</comments>
</file>

<file path=xl/sharedStrings.xml><?xml version="1.0" encoding="utf-8"?>
<sst xmlns="http://schemas.openxmlformats.org/spreadsheetml/2006/main" count="232" uniqueCount="130">
  <si>
    <t>Category</t>
  </si>
  <si>
    <t>Metric (on the order of 100) Value Derivations</t>
  </si>
  <si>
    <t>ID</t>
  </si>
  <si>
    <t>Option</t>
  </si>
  <si>
    <t>Metric 1</t>
  </si>
  <si>
    <t>Metric 2</t>
  </si>
  <si>
    <t>Metric 3</t>
  </si>
  <si>
    <t>...</t>
  </si>
  <si>
    <t>Cost</t>
  </si>
  <si>
    <t>Value</t>
  </si>
  <si>
    <t>Metric</t>
  </si>
  <si>
    <t>Source</t>
  </si>
  <si>
    <t>Reference</t>
  </si>
  <si>
    <t>Metric N</t>
  </si>
  <si>
    <t>Value and Cost Functions (on the order of 100?)</t>
  </si>
  <si>
    <t>0.5*(Metric 2 + Metric 3)</t>
  </si>
  <si>
    <t>Instruments</t>
  </si>
  <si>
    <t>Power (W)</t>
  </si>
  <si>
    <t>Mass (kg)</t>
  </si>
  <si>
    <t>Ease of Integration</t>
  </si>
  <si>
    <t>Price ($FY22)</t>
  </si>
  <si>
    <t>Reliability*</t>
  </si>
  <si>
    <t>#Tasks Achieved</t>
  </si>
  <si>
    <t>#Tasks/#Total Tasks</t>
  </si>
  <si>
    <t>Science Potential</t>
  </si>
  <si>
    <t>1</t>
  </si>
  <si>
    <t>COR</t>
  </si>
  <si>
    <t>2</t>
  </si>
  <si>
    <t>TSI</t>
  </si>
  <si>
    <t>3</t>
  </si>
  <si>
    <t>EUVI</t>
  </si>
  <si>
    <t>4</t>
  </si>
  <si>
    <t>DSI</t>
  </si>
  <si>
    <t>5</t>
  </si>
  <si>
    <t>UVS</t>
  </si>
  <si>
    <t>6</t>
  </si>
  <si>
    <t>MAG</t>
  </si>
  <si>
    <t>7</t>
  </si>
  <si>
    <t>SW</t>
  </si>
  <si>
    <t>8</t>
  </si>
  <si>
    <t>EPP</t>
  </si>
  <si>
    <t>RPW</t>
  </si>
  <si>
    <t>Payload Package</t>
  </si>
  <si>
    <t>Reliability</t>
  </si>
  <si>
    <t>All</t>
  </si>
  <si>
    <t>Remote + Mag</t>
  </si>
  <si>
    <t>In Situ</t>
  </si>
  <si>
    <t>DSI-EUVI-MAG</t>
  </si>
  <si>
    <t>Polaris</t>
  </si>
  <si>
    <t>Higher score is correlated with higher cost</t>
  </si>
  <si>
    <t>Normalized grades against Polaris</t>
  </si>
  <si>
    <t>*placeholders</t>
  </si>
  <si>
    <t>Power, mass from givens, ease of integration - penalized for multiple parts etc</t>
  </si>
  <si>
    <t>Pricing done with SMAD</t>
  </si>
  <si>
    <t>Reliability assumed .9 for all</t>
  </si>
  <si>
    <t>Individual Instrument Metric Value Derivations</t>
  </si>
  <si>
    <t>Power</t>
  </si>
  <si>
    <t>Total Wattage of Selected Instrument/Instrument Package</t>
  </si>
  <si>
    <t>Mass</t>
  </si>
  <si>
    <t>Total Mass of Selected Instrument/Instrument Package</t>
  </si>
  <si>
    <t>Example note: "Support hardware could be additional mass of booms required to separate sensor components or biaxial gimbals to mound sensor to for precision tracking"</t>
  </si>
  <si>
    <t>Price</t>
  </si>
  <si>
    <t>Total Price of Selected Instrument/Instrument Package</t>
  </si>
  <si>
    <t>Value and Cost Functions</t>
  </si>
  <si>
    <t>(0.3*Mass) + (0.2*Power) + (0.1*EoI) + (0.3*Price) + (.1*Reliability)</t>
  </si>
  <si>
    <t>Example note: "Since we are most likely operating in ranges where solar-power is effecient, mass requirements would be tighter than power requirements and thus weighted higher"</t>
  </si>
  <si>
    <t>(number of tasks achieved)*(sum of task weights)</t>
  </si>
  <si>
    <t>Example note: "Sensors with higher reliability should be rewarded on top of sensors that collect cool data"</t>
  </si>
  <si>
    <t>Key</t>
  </si>
  <si>
    <t>Acronym</t>
  </si>
  <si>
    <t>Expansion</t>
  </si>
  <si>
    <t>Coronagraph</t>
  </si>
  <si>
    <t>Total Solar Irradiance Monitor</t>
  </si>
  <si>
    <t>Extreme Ultra-Violet Imager</t>
  </si>
  <si>
    <t>Doppler-Stokes Imager</t>
  </si>
  <si>
    <t>Ultra-Violet Spectrograph</t>
  </si>
  <si>
    <t>Magnetometer</t>
  </si>
  <si>
    <t>Solar Wind Ion Comp. and Electron Spec.</t>
  </si>
  <si>
    <t>Energetic Particles Package (20 keV - 10 MeV)</t>
  </si>
  <si>
    <t>Radio and Plasma Waves</t>
  </si>
  <si>
    <t>Sensor</t>
  </si>
  <si>
    <t>Science (#Tasks)</t>
  </si>
  <si>
    <t>Coverage (#Tasks/#Total Tasks)</t>
  </si>
  <si>
    <t>Power Draw [W]</t>
  </si>
  <si>
    <t>Duty Cycle</t>
  </si>
  <si>
    <t>Base Mass [kg]</t>
  </si>
  <si>
    <t>Additional Mass [kg]</t>
  </si>
  <si>
    <t>Reliability (Arbitrary .9 right now)</t>
  </si>
  <si>
    <t>Price ($)</t>
  </si>
  <si>
    <t>Incovenience Factors</t>
  </si>
  <si>
    <t>Really Large</t>
  </si>
  <si>
    <t>Boom, 2 sensors, positioning on boom</t>
  </si>
  <si>
    <t>2 sensors</t>
  </si>
  <si>
    <t>4 Components</t>
  </si>
  <si>
    <t>3 antanae w/ specific angles, lengths</t>
  </si>
  <si>
    <t>From Lecture</t>
  </si>
  <si>
    <t>From lecture</t>
  </si>
  <si>
    <t>Placeholder</t>
  </si>
  <si>
    <t>SMAD</t>
  </si>
  <si>
    <t>$1 in 2010 → 2022 | Inflation Calculator (in2013dollars.com)</t>
  </si>
  <si>
    <t>^months</t>
  </si>
  <si>
    <t>Instrument Sum</t>
  </si>
  <si>
    <t>Weight (1-3)</t>
  </si>
  <si>
    <t>payload</t>
  </si>
  <si>
    <t>science value</t>
  </si>
  <si>
    <t>Higher score = higher value</t>
  </si>
  <si>
    <t>SV=t_pl(t_x*I_x+t_y*I_y+....+t_f*I_z)</t>
  </si>
  <si>
    <t xml:space="preserve">sv=weight of main mission(tasks of instrument1*inclusion of instrument1+tasks ofinst.2*inc.ofinst.2+.....)+weight of secondary mission(tasks of inst.1*inclusion of inst.1+....) </t>
  </si>
  <si>
    <t>&lt; follows this equation</t>
  </si>
  <si>
    <t>Scientific Instruments</t>
  </si>
  <si>
    <t>Total Price</t>
  </si>
  <si>
    <t>Ref</t>
  </si>
  <si>
    <t>Total Wattage of Selected Instrument</t>
  </si>
  <si>
    <t>Total Mass of Selected Instrument</t>
  </si>
  <si>
    <t>Rewarding Fewer Components/Smaller Size</t>
  </si>
  <si>
    <t>Total Price of Selected Instrument</t>
  </si>
  <si>
    <t>Set to 0.9 for Each Component</t>
  </si>
  <si>
    <t>Number of Scientific Objectives Aided</t>
  </si>
  <si>
    <t>Fraction of Scientific Objectives Aided</t>
  </si>
  <si>
    <t>Tasks Achieved * Fraction of Objectives</t>
  </si>
  <si>
    <t>Payload Package Metric Value Derivations</t>
  </si>
  <si>
    <t>Total Wattage of Selected Instrument Package</t>
  </si>
  <si>
    <t>Total Mass of Selected Instrument Package</t>
  </si>
  <si>
    <t>Average of Component Eases -0.05 * Number of Instruments</t>
  </si>
  <si>
    <t>Total Price of Selected Instrument Package</t>
  </si>
  <si>
    <t>1-π(1-Individual Instrument Reliability)</t>
  </si>
  <si>
    <t>Summary</t>
  </si>
  <si>
    <t>1/(.35*|Mass|+.2*|Power Usage|+.1*|Ease of Integration|+.3*|Price|+.05*|Reliability|) **</t>
  </si>
  <si>
    <t>Σ(Science Objective Weight*(ΣScience Potentials of Applicable Instruments))</t>
  </si>
  <si>
    <t>** Normalized by Polaris Mission Scores in Applicable Category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</si>
</sst>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0.0"/>
      <color rgb="FF000000"/>
      <name val="Arial"/>
    </font>
    <font>
      <b/>
      <color theme="1"/>
      <name val="Arial"/>
    </font>
    <font>
      <color theme="1"/>
      <name val="Arial"/>
    </font>
    <font>
      <color rgb="FF000000"/>
      <name val="Roboto"/>
    </font>
    <font/>
    <font>
      <u/>
      <color rgb="FF0000FF"/>
    </font>
    <font>
      <sz val="11.0"/>
      <color rgb="FF000000"/>
      <name val="Inconsolata"/>
    </font>
  </fonts>
  <fills count="11">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BDBDBD"/>
        <bgColor rgb="FFBDBDBD"/>
      </patternFill>
    </fill>
    <fill>
      <patternFill patternType="solid">
        <fgColor rgb="FFD9D9D9"/>
        <bgColor rgb="FFD9D9D9"/>
      </patternFill>
    </fill>
    <fill>
      <patternFill patternType="solid">
        <fgColor rgb="FFF3F3F3"/>
        <bgColor rgb="FFF3F3F3"/>
      </patternFill>
    </fill>
  </fills>
  <borders count="2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border>
    <border>
      <right style="thin">
        <color rgb="FF000000"/>
      </right>
    </border>
    <border>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readingOrder="0"/>
    </xf>
    <xf borderId="0" fillId="0" fontId="2" numFmtId="0" xfId="0" applyAlignment="1" applyFont="1">
      <alignment readingOrder="0"/>
    </xf>
    <xf borderId="0" fillId="0" fontId="2" numFmtId="0" xfId="0" applyFont="1"/>
    <xf borderId="0" fillId="3" fontId="1" numFmtId="0" xfId="0" applyAlignment="1" applyFill="1" applyFont="1">
      <alignment readingOrder="0"/>
    </xf>
    <xf borderId="0" fillId="0" fontId="2" numFmtId="0" xfId="0" applyAlignment="1" applyFont="1">
      <alignment readingOrder="0"/>
    </xf>
    <xf borderId="0" fillId="4" fontId="3" numFmtId="0" xfId="0" applyAlignment="1" applyFill="1" applyFont="1">
      <alignment readingOrder="0"/>
    </xf>
    <xf borderId="0" fillId="5" fontId="2" numFmtId="0" xfId="0" applyAlignment="1" applyFill="1" applyFont="1">
      <alignment readingOrder="0"/>
    </xf>
    <xf borderId="1" fillId="2" fontId="1" numFmtId="0" xfId="0" applyAlignment="1" applyBorder="1" applyFont="1">
      <alignment horizontal="center" readingOrder="0"/>
    </xf>
    <xf borderId="2" fillId="0" fontId="4" numFmtId="0" xfId="0" applyBorder="1" applyFont="1"/>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2" numFmtId="0" xfId="0" applyFont="1"/>
    <xf borderId="0" fillId="0" fontId="2" numFmtId="0" xfId="0" applyAlignment="1" applyFont="1">
      <alignment shrinkToFit="0" wrapText="1"/>
    </xf>
    <xf borderId="4" fillId="0" fontId="1" numFmtId="0" xfId="0" applyAlignment="1" applyBorder="1" applyFont="1">
      <alignment horizontal="center" readingOrder="0"/>
    </xf>
    <xf borderId="4" fillId="3" fontId="1" numFmtId="0" xfId="0" applyAlignment="1" applyBorder="1" applyFont="1">
      <alignment horizontal="center" readingOrder="0" vertical="bottom"/>
    </xf>
    <xf borderId="5" fillId="0" fontId="1" numFmtId="0" xfId="0" applyAlignment="1" applyBorder="1" applyFont="1">
      <alignment readingOrder="0"/>
    </xf>
    <xf borderId="0" fillId="0" fontId="1" numFmtId="0" xfId="0" applyAlignment="1" applyFont="1">
      <alignment readingOrder="0"/>
    </xf>
    <xf borderId="0" fillId="0" fontId="2" numFmtId="49" xfId="0" applyAlignment="1" applyFont="1" applyNumberFormat="1">
      <alignment horizontal="center" readingOrder="0"/>
    </xf>
    <xf borderId="0" fillId="4" fontId="2" numFmtId="10" xfId="0" applyAlignment="1" applyFont="1" applyNumberFormat="1">
      <alignment vertical="bottom"/>
    </xf>
    <xf borderId="5" fillId="0" fontId="2" numFmtId="0" xfId="0" applyAlignment="1" applyBorder="1" applyFont="1">
      <alignment readingOrder="0"/>
    </xf>
    <xf borderId="0" fillId="0" fontId="2" numFmtId="0" xfId="0" applyFont="1"/>
    <xf borderId="6" fillId="0" fontId="2" numFmtId="0" xfId="0" applyBorder="1" applyFont="1"/>
    <xf borderId="0" fillId="0" fontId="2" numFmtId="0" xfId="0" applyAlignment="1" applyFont="1">
      <alignment readingOrder="0" shrinkToFit="0" wrapText="1"/>
    </xf>
    <xf borderId="0" fillId="0" fontId="2" numFmtId="0" xfId="0" applyAlignment="1" applyFont="1">
      <alignment readingOrder="0"/>
    </xf>
    <xf borderId="7" fillId="0" fontId="2" numFmtId="0" xfId="0" applyBorder="1" applyFont="1"/>
    <xf borderId="0" fillId="0" fontId="2" numFmtId="0" xfId="0" applyAlignment="1" applyFont="1">
      <alignment readingOrder="0" shrinkToFit="0" wrapText="1"/>
    </xf>
    <xf borderId="0" fillId="0" fontId="2" numFmtId="0" xfId="0" applyAlignment="1" applyFont="1">
      <alignment horizontal="center" readingOrder="0"/>
    </xf>
    <xf borderId="8" fillId="0" fontId="2" numFmtId="0" xfId="0" applyAlignment="1" applyBorder="1" applyFont="1">
      <alignment readingOrder="0"/>
    </xf>
    <xf borderId="9" fillId="0" fontId="2" numFmtId="0" xfId="0" applyBorder="1" applyFont="1"/>
    <xf borderId="10" fillId="0" fontId="2" numFmtId="0" xfId="0" applyBorder="1" applyFont="1"/>
    <xf borderId="0" fillId="0" fontId="2" numFmtId="10" xfId="0" applyFont="1" applyNumberFormat="1"/>
    <xf borderId="3" fillId="0" fontId="4" numFmtId="0" xfId="0" applyBorder="1" applyFont="1"/>
    <xf borderId="1" fillId="0" fontId="1" numFmtId="0" xfId="0" applyAlignment="1" applyBorder="1" applyFont="1">
      <alignment horizontal="center" readingOrder="0"/>
    </xf>
    <xf borderId="3" fillId="0" fontId="1" numFmtId="0" xfId="0" applyAlignment="1" applyBorder="1" applyFont="1">
      <alignment horizontal="center" readingOrder="0"/>
    </xf>
    <xf borderId="11" fillId="0" fontId="2" numFmtId="0" xfId="0" applyAlignment="1" applyBorder="1" applyFont="1">
      <alignment readingOrder="0"/>
    </xf>
    <xf borderId="7" fillId="0" fontId="2" numFmtId="0" xfId="0" applyAlignment="1" applyBorder="1" applyFont="1">
      <alignment readingOrder="0"/>
    </xf>
    <xf borderId="11" fillId="0" fontId="2" numFmtId="0" xfId="0" applyBorder="1" applyFont="1"/>
    <xf borderId="7" fillId="0" fontId="2" numFmtId="0" xfId="0" applyBorder="1" applyFont="1"/>
    <xf borderId="11" fillId="3" fontId="1" numFmtId="0" xfId="0" applyAlignment="1" applyBorder="1" applyFont="1">
      <alignment readingOrder="0"/>
    </xf>
    <xf borderId="7" fillId="0" fontId="4" numFmtId="0" xfId="0" applyBorder="1" applyFont="1"/>
    <xf borderId="11" fillId="4" fontId="2" numFmtId="0" xfId="0" applyAlignment="1" applyBorder="1" applyFont="1">
      <alignment readingOrder="0"/>
    </xf>
    <xf borderId="7" fillId="4" fontId="2" numFmtId="0" xfId="0" applyAlignment="1" applyBorder="1" applyFont="1">
      <alignment readingOrder="0"/>
    </xf>
    <xf borderId="9" fillId="5" fontId="2" numFmtId="0" xfId="0" applyAlignment="1" applyBorder="1" applyFont="1">
      <alignment readingOrder="0"/>
    </xf>
    <xf borderId="9" fillId="0" fontId="2" numFmtId="0" xfId="0" applyAlignment="1" applyBorder="1" applyFont="1">
      <alignment readingOrder="0"/>
    </xf>
    <xf borderId="12" fillId="0" fontId="2" numFmtId="0" xfId="0" applyAlignment="1" applyBorder="1" applyFont="1">
      <alignment readingOrder="0"/>
    </xf>
    <xf borderId="13" fillId="0" fontId="1" numFmtId="0" xfId="0" applyAlignment="1" applyBorder="1" applyFont="1">
      <alignment readingOrder="0"/>
    </xf>
    <xf borderId="0" fillId="0" fontId="1" numFmtId="0" xfId="0" applyAlignment="1" applyFont="1">
      <alignment readingOrder="0"/>
    </xf>
    <xf borderId="13" fillId="0" fontId="2" numFmtId="0" xfId="0" applyAlignment="1" applyBorder="1" applyFont="1">
      <alignment readingOrder="0"/>
    </xf>
    <xf borderId="5" fillId="0" fontId="2" numFmtId="9" xfId="0" applyAlignment="1" applyBorder="1" applyFont="1" applyNumberFormat="1">
      <alignment readingOrder="0"/>
    </xf>
    <xf borderId="5" fillId="0" fontId="2" numFmtId="0" xfId="0" applyAlignment="1" applyBorder="1" applyFont="1">
      <alignment readingOrder="0"/>
    </xf>
    <xf borderId="14" fillId="0" fontId="2" numFmtId="0" xfId="0" applyAlignment="1" applyBorder="1" applyFont="1">
      <alignment readingOrder="0"/>
    </xf>
    <xf borderId="0" fillId="0" fontId="2" numFmtId="9" xfId="0" applyAlignment="1" applyFont="1" applyNumberFormat="1">
      <alignment readingOrder="0"/>
    </xf>
    <xf borderId="11" fillId="0" fontId="2" numFmtId="0" xfId="0" applyAlignment="1" applyBorder="1" applyFont="1">
      <alignment readingOrder="0"/>
    </xf>
    <xf borderId="9" fillId="0" fontId="2" numFmtId="0" xfId="0" applyAlignment="1" applyBorder="1" applyFont="1">
      <alignment readingOrder="0"/>
    </xf>
    <xf borderId="8" fillId="0" fontId="2" numFmtId="9" xfId="0" applyAlignment="1" applyBorder="1" applyFont="1" applyNumberFormat="1">
      <alignment readingOrder="0"/>
    </xf>
    <xf borderId="8" fillId="0" fontId="2" numFmtId="0" xfId="0" applyAlignment="1" applyBorder="1" applyFont="1">
      <alignment readingOrder="0"/>
    </xf>
    <xf borderId="0" fillId="6" fontId="2" numFmtId="0" xfId="0" applyAlignment="1" applyFill="1" applyFont="1">
      <alignment readingOrder="0"/>
    </xf>
    <xf borderId="0" fillId="7" fontId="2" numFmtId="0" xfId="0" applyAlignment="1" applyFill="1" applyFont="1">
      <alignment readingOrder="0"/>
    </xf>
    <xf borderId="0" fillId="6" fontId="2" numFmtId="0" xfId="0" applyAlignment="1" applyFont="1">
      <alignment readingOrder="0"/>
    </xf>
    <xf borderId="0" fillId="7" fontId="2"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4" fontId="6" numFmtId="0" xfId="0" applyFont="1"/>
    <xf borderId="15" fillId="8" fontId="1" numFmtId="0" xfId="0" applyAlignment="1" applyBorder="1" applyFill="1" applyFont="1">
      <alignment horizontal="center" readingOrder="0"/>
    </xf>
    <xf borderId="16" fillId="8" fontId="4" numFmtId="0" xfId="0" applyBorder="1" applyFont="1"/>
    <xf borderId="17" fillId="8" fontId="4" numFmtId="0" xfId="0" applyBorder="1" applyFont="1"/>
    <xf borderId="0" fillId="0" fontId="2" numFmtId="0" xfId="0" applyAlignment="1" applyFont="1">
      <alignment horizontal="center"/>
    </xf>
    <xf borderId="15" fillId="2" fontId="1" numFmtId="0" xfId="0" applyAlignment="1" applyBorder="1" applyFont="1">
      <alignment horizontal="center" readingOrder="0"/>
    </xf>
    <xf borderId="16" fillId="0" fontId="4" numFmtId="0" xfId="0" applyBorder="1" applyFont="1"/>
    <xf borderId="17" fillId="0" fontId="4" numFmtId="0" xfId="0" applyBorder="1" applyFont="1"/>
    <xf borderId="18" fillId="4" fontId="1" numFmtId="0" xfId="0" applyAlignment="1" applyBorder="1" applyFont="1">
      <alignment horizontal="center"/>
    </xf>
    <xf borderId="0" fillId="4" fontId="1" numFmtId="0" xfId="0" applyAlignment="1" applyFont="1">
      <alignment horizontal="center" readingOrder="0"/>
    </xf>
    <xf borderId="0" fillId="4" fontId="1" numFmtId="0" xfId="0" applyAlignment="1" applyFont="1">
      <alignment horizontal="center"/>
    </xf>
    <xf borderId="19" fillId="4" fontId="1" numFmtId="0" xfId="0" applyAlignment="1" applyBorder="1" applyFont="1">
      <alignment horizontal="center"/>
    </xf>
    <xf borderId="18" fillId="9" fontId="1" numFmtId="0" xfId="0" applyAlignment="1" applyBorder="1" applyFill="1" applyFont="1">
      <alignment horizontal="center" readingOrder="0"/>
    </xf>
    <xf borderId="11" fillId="9" fontId="1" numFmtId="0" xfId="0" applyAlignment="1" applyBorder="1" applyFont="1">
      <alignment horizontal="center" readingOrder="0"/>
    </xf>
    <xf borderId="0" fillId="9" fontId="1" numFmtId="0" xfId="0" applyAlignment="1" applyFont="1">
      <alignment horizontal="center" readingOrder="0"/>
    </xf>
    <xf borderId="0" fillId="9" fontId="1" numFmtId="0" xfId="0" applyAlignment="1" applyFont="1">
      <alignment horizontal="center"/>
    </xf>
    <xf borderId="7" fillId="9" fontId="1" numFmtId="0" xfId="0" applyAlignment="1" applyBorder="1" applyFont="1">
      <alignment horizontal="center" readingOrder="0"/>
    </xf>
    <xf borderId="19" fillId="9" fontId="1" numFmtId="0" xfId="0" applyAlignment="1" applyBorder="1" applyFont="1">
      <alignment horizontal="center" readingOrder="0"/>
    </xf>
    <xf borderId="18" fillId="0" fontId="1" numFmtId="0" xfId="0" applyAlignment="1" applyBorder="1" applyFont="1">
      <alignment horizontal="center" readingOrder="0"/>
    </xf>
    <xf borderId="19" fillId="0" fontId="1" numFmtId="0" xfId="0" applyAlignment="1" applyBorder="1" applyFont="1">
      <alignment horizontal="center" readingOrder="0"/>
    </xf>
    <xf borderId="18" fillId="10" fontId="2" numFmtId="0" xfId="0" applyAlignment="1" applyBorder="1" applyFill="1" applyFont="1">
      <alignment horizontal="center"/>
    </xf>
    <xf borderId="0" fillId="10" fontId="2" numFmtId="0" xfId="0" applyAlignment="1" applyFont="1">
      <alignment horizontal="center"/>
    </xf>
    <xf borderId="0" fillId="10" fontId="2" numFmtId="4" xfId="0" applyAlignment="1" applyFont="1" applyNumberFormat="1">
      <alignment horizontal="center"/>
    </xf>
    <xf borderId="0" fillId="10" fontId="2" numFmtId="10" xfId="0" applyAlignment="1" applyFont="1" applyNumberFormat="1">
      <alignment horizontal="center"/>
    </xf>
    <xf borderId="19" fillId="10" fontId="2" numFmtId="4" xfId="0" applyAlignment="1" applyBorder="1" applyFont="1" applyNumberFormat="1">
      <alignment horizontal="center"/>
    </xf>
    <xf borderId="18" fillId="6" fontId="2" numFmtId="0" xfId="0" applyAlignment="1" applyBorder="1" applyFont="1">
      <alignment horizontal="center" readingOrder="0"/>
    </xf>
    <xf borderId="11" fillId="6" fontId="2" numFmtId="0" xfId="0" applyAlignment="1" applyBorder="1" applyFont="1">
      <alignment horizontal="center"/>
    </xf>
    <xf borderId="0" fillId="6" fontId="2" numFmtId="0" xfId="0" applyAlignment="1" applyFont="1">
      <alignment horizontal="center"/>
    </xf>
    <xf borderId="0" fillId="6" fontId="2" numFmtId="4" xfId="0" applyAlignment="1" applyFont="1" applyNumberFormat="1">
      <alignment horizontal="center"/>
    </xf>
    <xf borderId="7" fillId="6" fontId="2" numFmtId="10" xfId="0" applyAlignment="1" applyBorder="1" applyFont="1" applyNumberFormat="1">
      <alignment horizontal="center"/>
    </xf>
    <xf borderId="0" fillId="6" fontId="2" numFmtId="164" xfId="0" applyAlignment="1" applyFont="1" applyNumberFormat="1">
      <alignment horizontal="center"/>
    </xf>
    <xf borderId="19" fillId="6" fontId="2" numFmtId="164" xfId="0" applyAlignment="1" applyBorder="1" applyFont="1" applyNumberFormat="1">
      <alignment horizontal="center"/>
    </xf>
    <xf borderId="18" fillId="0" fontId="2" numFmtId="0" xfId="0" applyAlignment="1" applyBorder="1" applyFont="1">
      <alignment readingOrder="0"/>
    </xf>
    <xf borderId="19" fillId="0" fontId="2" numFmtId="0" xfId="0" applyAlignment="1" applyBorder="1" applyFont="1">
      <alignment readingOrder="0"/>
    </xf>
    <xf borderId="18" fillId="4" fontId="2" numFmtId="0" xfId="0" applyAlignment="1" applyBorder="1" applyFont="1">
      <alignment horizontal="center"/>
    </xf>
    <xf borderId="0" fillId="4" fontId="2" numFmtId="0" xfId="0" applyAlignment="1" applyFont="1">
      <alignment horizontal="center"/>
    </xf>
    <xf borderId="0" fillId="4" fontId="2" numFmtId="4" xfId="0" applyAlignment="1" applyFont="1" applyNumberFormat="1">
      <alignment horizontal="center"/>
    </xf>
    <xf borderId="0" fillId="4" fontId="2" numFmtId="10" xfId="0" applyAlignment="1" applyFont="1" applyNumberFormat="1">
      <alignment horizontal="center"/>
    </xf>
    <xf borderId="19" fillId="4" fontId="2" numFmtId="4" xfId="0" applyAlignment="1" applyBorder="1" applyFont="1" applyNumberFormat="1">
      <alignment horizontal="center"/>
    </xf>
    <xf borderId="18" fillId="5" fontId="2" numFmtId="0" xfId="0" applyAlignment="1" applyBorder="1" applyFont="1">
      <alignment horizontal="center" readingOrder="0"/>
    </xf>
    <xf borderId="11" fillId="5" fontId="2" numFmtId="0" xfId="0" applyAlignment="1" applyBorder="1" applyFont="1">
      <alignment horizontal="center"/>
    </xf>
    <xf borderId="0" fillId="5" fontId="2" numFmtId="0" xfId="0" applyAlignment="1" applyFont="1">
      <alignment horizontal="center"/>
    </xf>
    <xf borderId="0" fillId="5" fontId="2" numFmtId="4" xfId="0" applyAlignment="1" applyFont="1" applyNumberFormat="1">
      <alignment horizontal="center"/>
    </xf>
    <xf borderId="7" fillId="5" fontId="2" numFmtId="10" xfId="0" applyAlignment="1" applyBorder="1" applyFont="1" applyNumberFormat="1">
      <alignment horizontal="center"/>
    </xf>
    <xf borderId="0" fillId="5" fontId="2" numFmtId="164" xfId="0" applyAlignment="1" applyFont="1" applyNumberFormat="1">
      <alignment horizontal="center"/>
    </xf>
    <xf borderId="19" fillId="5" fontId="2" numFmtId="164" xfId="0" applyAlignment="1" applyBorder="1" applyFont="1" applyNumberFormat="1">
      <alignment horizontal="center"/>
    </xf>
    <xf borderId="20" fillId="6" fontId="2" numFmtId="0" xfId="0" applyAlignment="1" applyBorder="1" applyFont="1">
      <alignment horizontal="center" readingOrder="0"/>
    </xf>
    <xf borderId="21" fillId="6" fontId="2" numFmtId="0" xfId="0" applyAlignment="1" applyBorder="1" applyFont="1">
      <alignment horizontal="center"/>
    </xf>
    <xf borderId="22" fillId="6" fontId="2" numFmtId="0" xfId="0" applyAlignment="1" applyBorder="1" applyFont="1">
      <alignment horizontal="center"/>
    </xf>
    <xf borderId="22" fillId="6" fontId="2" numFmtId="4" xfId="0" applyAlignment="1" applyBorder="1" applyFont="1" applyNumberFormat="1">
      <alignment horizontal="center"/>
    </xf>
    <xf borderId="23" fillId="6" fontId="2" numFmtId="10" xfId="0" applyAlignment="1" applyBorder="1" applyFont="1" applyNumberFormat="1">
      <alignment horizontal="center"/>
    </xf>
    <xf borderId="22" fillId="6" fontId="2" numFmtId="164" xfId="0" applyAlignment="1" applyBorder="1" applyFont="1" applyNumberFormat="1">
      <alignment horizontal="center"/>
    </xf>
    <xf borderId="24" fillId="6" fontId="2" numFmtId="164" xfId="0" applyAlignment="1" applyBorder="1" applyFont="1" applyNumberFormat="1">
      <alignment horizontal="center"/>
    </xf>
    <xf borderId="20" fillId="10" fontId="2" numFmtId="0" xfId="0" applyAlignment="1" applyBorder="1" applyFont="1">
      <alignment horizontal="center"/>
    </xf>
    <xf borderId="22" fillId="10" fontId="2" numFmtId="0" xfId="0" applyAlignment="1" applyBorder="1" applyFont="1">
      <alignment horizontal="center"/>
    </xf>
    <xf borderId="22" fillId="10" fontId="2" numFmtId="4" xfId="0" applyAlignment="1" applyBorder="1" applyFont="1" applyNumberFormat="1">
      <alignment horizontal="center"/>
    </xf>
    <xf borderId="22" fillId="10" fontId="2" numFmtId="10" xfId="0" applyAlignment="1" applyBorder="1" applyFont="1" applyNumberFormat="1">
      <alignment horizontal="center"/>
    </xf>
    <xf borderId="24" fillId="10" fontId="2" numFmtId="4" xfId="0" applyAlignment="1" applyBorder="1" applyFont="1" applyNumberFormat="1">
      <alignment horizontal="center"/>
    </xf>
    <xf borderId="20" fillId="0" fontId="2" numFmtId="0" xfId="0" applyAlignment="1" applyBorder="1" applyFont="1">
      <alignment readingOrder="0"/>
    </xf>
    <xf borderId="24" fillId="0" fontId="2" numFmtId="0" xfId="0" applyAlignment="1" applyBorder="1" applyFont="1">
      <alignment readingOrder="0"/>
    </xf>
    <xf borderId="18" fillId="5" fontId="2" numFmtId="0" xfId="0" applyAlignment="1" applyBorder="1" applyFont="1">
      <alignment readingOrder="0"/>
    </xf>
    <xf borderId="19" fillId="5" fontId="2" numFmtId="0" xfId="0" applyAlignment="1" applyBorder="1" applyFont="1">
      <alignment readingOrder="0"/>
    </xf>
    <xf borderId="18" fillId="4" fontId="2" numFmtId="0" xfId="0" applyAlignment="1" applyBorder="1" applyFont="1">
      <alignment readingOrder="0"/>
    </xf>
    <xf borderId="19" fillId="4" fontId="2" numFmtId="0" xfId="0" applyAlignment="1" applyBorder="1" applyFont="1">
      <alignment readingOrder="0"/>
    </xf>
    <xf borderId="20" fillId="5" fontId="2" numFmtId="0" xfId="0" applyAlignment="1" applyBorder="1" applyFont="1">
      <alignment readingOrder="0"/>
    </xf>
    <xf borderId="24" fillId="5" fontId="2" numFmtId="0" xfId="0" applyAlignment="1" applyBorder="1" applyFont="1">
      <alignment readingOrder="0"/>
    </xf>
    <xf borderId="15" fillId="3" fontId="1" numFmtId="0" xfId="0" applyAlignment="1" applyBorder="1" applyFont="1">
      <alignment horizontal="center" readingOrder="0"/>
    </xf>
    <xf borderId="0" fillId="0" fontId="2" numFmtId="0" xfId="0" applyAlignment="1" applyFont="1">
      <alignment horizontal="center" readingOrder="0"/>
    </xf>
  </cellXfs>
  <cellStyles count="1">
    <cellStyle xfId="0" name="Normal" builtinId="0"/>
  </cellStyles>
  <dxfs count="8">
    <dxf>
      <font/>
      <fill>
        <patternFill patternType="none"/>
      </fill>
      <border/>
    </dxf>
    <dxf>
      <font/>
      <fill>
        <patternFill patternType="solid">
          <fgColor rgb="FFB7B7B7"/>
          <bgColor rgb="FFB7B7B7"/>
        </patternFill>
      </fill>
      <border/>
    </dxf>
    <dxf>
      <font/>
      <fill>
        <patternFill patternType="solid">
          <fgColor theme="0"/>
          <bgColor theme="0"/>
        </patternFill>
      </fill>
      <border/>
    </dxf>
    <dxf>
      <font/>
      <fill>
        <patternFill patternType="solid">
          <fgColor rgb="FFEFEFEF"/>
          <bgColor rgb="FFEFEFEF"/>
        </patternFill>
      </fill>
      <border/>
    </dxf>
    <dxf>
      <font/>
      <fill>
        <patternFill patternType="solid">
          <fgColor rgb="FFB7E1CD"/>
          <bgColor rgb="FFB7E1CD"/>
        </patternFill>
      </fill>
      <border/>
    </dxf>
    <dxf>
      <font/>
      <fill>
        <patternFill patternType="solid">
          <fgColor rgb="FFFFFFFF"/>
          <bgColor rgb="FFFFFFFF"/>
        </patternFill>
      </fill>
      <border/>
    </dxf>
    <dxf>
      <font/>
      <fill>
        <patternFill patternType="solid">
          <fgColor rgb="FFBDBDBD"/>
          <bgColor rgb="FFBDBDBD"/>
        </patternFill>
      </fill>
      <border/>
    </dxf>
    <dxf>
      <font/>
      <fill>
        <patternFill patternType="solid">
          <fgColor rgb="FFF3F3F3"/>
          <bgColor rgb="FFF3F3F3"/>
        </patternFill>
      </fill>
      <border/>
    </dxf>
  </dxfs>
  <tableStyles count="9">
    <tableStyle count="3" pivot="0" name="Template-style">
      <tableStyleElement dxfId="1" type="headerRow"/>
      <tableStyleElement dxfId="2" type="firstRowStripe"/>
      <tableStyleElement dxfId="3" type="secondRowStripe"/>
    </tableStyle>
    <tableStyle count="3" pivot="0" name="Template-style 2">
      <tableStyleElement dxfId="1" type="headerRow"/>
      <tableStyleElement dxfId="2" type="firstRowStripe"/>
      <tableStyleElement dxfId="3" type="secondRowStripe"/>
    </tableStyle>
    <tableStyle count="3" pivot="0" name="Payload Matrix-style">
      <tableStyleElement dxfId="1" type="headerRow"/>
      <tableStyleElement dxfId="5" type="firstRowStripe"/>
      <tableStyleElement dxfId="3" type="secondRowStripe"/>
    </tableStyle>
    <tableStyle count="3" pivot="0" name="Payload Matrix-style 2">
      <tableStyleElement dxfId="1" type="headerRow"/>
      <tableStyleElement dxfId="2" type="firstRowStripe"/>
      <tableStyleElement dxfId="3" type="secondRowStripe"/>
    </tableStyle>
    <tableStyle count="3" pivot="0" name="Payload Matrix-style 3">
      <tableStyleElement dxfId="1" type="headerRow"/>
      <tableStyleElement dxfId="2" type="firstRowStripe"/>
      <tableStyleElement dxfId="3" type="secondRowStripe"/>
    </tableStyle>
    <tableStyle count="3" pivot="0" name="Sensor Values-style">
      <tableStyleElement dxfId="6" type="headerRow"/>
      <tableStyleElement dxfId="5" type="firstRowStripe"/>
      <tableStyleElement dxfId="7" type="secondRowStripe"/>
    </tableStyle>
    <tableStyle count="3" pivot="0" name="Cleaned and Pretty Version-style">
      <tableStyleElement dxfId="1" type="headerRow"/>
      <tableStyleElement dxfId="2" type="firstRowStripe"/>
      <tableStyleElement dxfId="3" type="secondRowStripe"/>
    </tableStyle>
    <tableStyle count="3" pivot="0" name="Cleaned and Pretty Version-style 2">
      <tableStyleElement dxfId="1" type="headerRow"/>
      <tableStyleElement dxfId="2" type="firstRowStripe"/>
      <tableStyleElement dxfId="3" type="secondRowStripe"/>
    </tableStyle>
    <tableStyle count="3" pivot="0" name="Cleaned and Pretty Version-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Example Pareto Frontier</a:t>
            </a:r>
          </a:p>
        </c:rich>
      </c:tx>
      <c:overlay val="0"/>
    </c:title>
    <c:plotArea>
      <c:layout/>
      <c:scatterChart>
        <c:scatterStyle val="lineMarker"/>
        <c:varyColors val="0"/>
        <c:dLbls>
          <c:showLegendKey val="0"/>
          <c:showVal val="0"/>
          <c:showCatName val="0"/>
          <c:showSerName val="0"/>
          <c:showPercent val="0"/>
          <c:showBubbleSize val="0"/>
        </c:dLbls>
        <c:axId val="859960564"/>
        <c:axId val="1207326615"/>
      </c:scatterChart>
      <c:valAx>
        <c:axId val="8599605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7326615"/>
      </c:valAx>
      <c:valAx>
        <c:axId val="1207326615"/>
        <c:scaling>
          <c:orientation val="minMax"/>
        </c:scaling>
        <c:delete val="0"/>
        <c:axPos val="l"/>
        <c:tickLblPos val="nextTo"/>
        <c:spPr>
          <a:ln>
            <a:noFill/>
          </a:ln>
        </c:spPr>
        <c:crossAx val="85996056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Science Value vs Cost for Payload Options</a:t>
            </a:r>
          </a:p>
        </c:rich>
      </c:tx>
      <c:overlay val="0"/>
    </c:title>
    <c:plotArea>
      <c:layout/>
      <c:scatterChart>
        <c:scatterStyle val="lineMarker"/>
        <c:varyColors val="0"/>
        <c:ser>
          <c:idx val="0"/>
          <c:order val="0"/>
          <c:spPr>
            <a:ln>
              <a:noFill/>
            </a:ln>
          </c:spPr>
          <c:marker>
            <c:symbol val="triangle"/>
            <c:size val="7"/>
            <c:spPr>
              <a:solidFill>
                <a:srgbClr val="666666"/>
              </a:solidFill>
              <a:ln cmpd="sng">
                <a:solidFill>
                  <a:srgbClr val="666666"/>
                </a:solidFill>
              </a:ln>
            </c:spPr>
          </c:marker>
          <c:dPt>
            <c:idx val="0"/>
            <c:marker>
              <c:symbol val="none"/>
            </c:marker>
          </c:dPt>
          <c:xVal>
            <c:numRef>
              <c:f>'Cleaned and Pretty Version'!$R$3:$R$6</c:f>
            </c:numRef>
          </c:xVal>
          <c:yVal>
            <c:numRef>
              <c:f>'Cleaned and Pretty Version'!$S$3:$S$6</c:f>
              <c:numCache/>
            </c:numRef>
          </c:yVal>
        </c:ser>
        <c:dLbls>
          <c:showLegendKey val="0"/>
          <c:showVal val="0"/>
          <c:showCatName val="0"/>
          <c:showSerName val="0"/>
          <c:showPercent val="0"/>
          <c:showBubbleSize val="0"/>
        </c:dLbls>
        <c:axId val="1662737922"/>
        <c:axId val="849028602"/>
      </c:scatterChart>
      <c:valAx>
        <c:axId val="166273792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9028602"/>
      </c:valAx>
      <c:valAx>
        <c:axId val="8490286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Science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273792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438150</xdr:colOff>
      <xdr:row>47</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23</xdr:row>
      <xdr:rowOff>133350</xdr:rowOff>
    </xdr:from>
    <xdr:ext cx="5410200" cy="2800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323850</xdr:colOff>
      <xdr:row>8</xdr:row>
      <xdr:rowOff>85725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2:H20" displayName="Table_1" id="1">
  <tableColumns count="8">
    <tableColumn name="ID" id="1"/>
    <tableColumn name="Option" id="2"/>
    <tableColumn name="Metric 1" id="3"/>
    <tableColumn name="Metric 2" id="4"/>
    <tableColumn name="Metric 3" id="5"/>
    <tableColumn name="..." id="6"/>
    <tableColumn name="Cost" id="7"/>
    <tableColumn name="Value" id="8"/>
  </tableColumns>
  <tableStyleInfo name="Template-style" showColumnStripes="0" showFirstColumn="1" showLastColumn="1" showRowStripes="1"/>
</table>
</file>

<file path=xl/tables/table2.xml><?xml version="1.0" encoding="utf-8"?>
<table xmlns="http://schemas.openxmlformats.org/spreadsheetml/2006/main" ref="J2:K7" displayName="Table_2" id="2">
  <tableColumns count="2">
    <tableColumn name="Metric" id="1"/>
    <tableColumn name="Source" id="2"/>
  </tableColumns>
  <tableStyleInfo name="Template-style 2" showColumnStripes="0" showFirstColumn="1" showLastColumn="1" showRowStripes="1"/>
</table>
</file>

<file path=xl/tables/table3.xml><?xml version="1.0" encoding="utf-8"?>
<table xmlns="http://schemas.openxmlformats.org/spreadsheetml/2006/main" ref="A2:L11" displayName="Table_3" id="3">
  <tableColumns count="12">
    <tableColumn name="ID" id="1"/>
    <tableColumn name="Option" id="2"/>
    <tableColumn name="Power (W)" id="3"/>
    <tableColumn name="Mass (kg)" id="4"/>
    <tableColumn name="Ease of Integration" id="5"/>
    <tableColumn name="Price ($FY22)" id="6"/>
    <tableColumn name="Reliability*" id="7"/>
    <tableColumn name="#Tasks Achieved" id="8"/>
    <tableColumn name="#Tasks/#Total Tasks" id="9"/>
    <tableColumn name="Science Potential" id="10"/>
    <tableColumn name="Cost" id="11"/>
    <tableColumn name="Value" id="12"/>
  </tableColumns>
  <tableStyleInfo name="Payload Matrix-style" showColumnStripes="0" showFirstColumn="1" showLastColumn="1" showRowStripes="1"/>
</table>
</file>

<file path=xl/tables/table4.xml><?xml version="1.0" encoding="utf-8"?>
<table xmlns="http://schemas.openxmlformats.org/spreadsheetml/2006/main" ref="N42:O51" displayName="Table_4" id="4">
  <tableColumns count="2">
    <tableColumn name="Acronym" id="1"/>
    <tableColumn name="Expansion" id="2"/>
  </tableColumns>
  <tableStyleInfo name="Payload Matrix-style 2" showColumnStripes="0" showFirstColumn="1" showLastColumn="1" showRowStripes="1"/>
</table>
</file>

<file path=xl/tables/table5.xml><?xml version="1.0" encoding="utf-8"?>
<table xmlns="http://schemas.openxmlformats.org/spreadsheetml/2006/main" ref="N31:O35" displayName="Table_5" id="5">
  <tableColumns count="2">
    <tableColumn name="Metric" id="1"/>
    <tableColumn name="Source" id="2"/>
  </tableColumns>
  <tableStyleInfo name="Payload Matrix-style 3" showColumnStripes="0" showFirstColumn="1" showLastColumn="1" showRowStripes="1"/>
</table>
</file>

<file path=xl/tables/table6.xml><?xml version="1.0" encoding="utf-8"?>
<table xmlns="http://schemas.openxmlformats.org/spreadsheetml/2006/main" headerRowCount="0" ref="A1:K16"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ensor Value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ref="U2:V11" displayName="Table_7" id="7">
  <tableColumns count="2">
    <tableColumn name="Acronym" id="1"/>
    <tableColumn name="Expansion" id="2"/>
  </tableColumns>
  <tableStyleInfo name="Cleaned and Pretty Version-style" showColumnStripes="0" showFirstColumn="1" showLastColumn="1" showRowStripes="1"/>
</table>
</file>

<file path=xl/tables/table8.xml><?xml version="1.0" encoding="utf-8"?>
<table xmlns="http://schemas.openxmlformats.org/spreadsheetml/2006/main" ref="U15:V20" displayName="Table_8" id="8">
  <tableColumns count="2">
    <tableColumn name="Metric" id="1"/>
    <tableColumn name="Source" id="2"/>
  </tableColumns>
  <tableStyleInfo name="Cleaned and Pretty Version-style 2" showColumnStripes="0" showFirstColumn="1" showLastColumn="1" showRowStripes="1"/>
</table>
</file>

<file path=xl/tables/table9.xml><?xml version="1.0" encoding="utf-8"?>
<table xmlns="http://schemas.openxmlformats.org/spreadsheetml/2006/main" ref="U27:V31" displayName="Table_9" id="9">
  <tableColumns count="2">
    <tableColumn name="Metric" id="1"/>
    <tableColumn name="Source" id="2"/>
  </tableColumns>
  <tableStyleInfo name="Cleaned and Pretty Version-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9" Type="http://schemas.openxmlformats.org/officeDocument/2006/relationships/table" Target="../tables/table5.xml"/><Relationship Id="rId7" Type="http://schemas.openxmlformats.org/officeDocument/2006/relationships/table" Target="../tables/table3.xml"/><Relationship Id="rId8"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n2013dollars.com/us/inflation/2010?amount=1" TargetMode="External"/><Relationship Id="rId3" Type="http://schemas.openxmlformats.org/officeDocument/2006/relationships/drawing" Target="../drawings/drawing3.xml"/><Relationship Id="rId4" Type="http://schemas.openxmlformats.org/officeDocument/2006/relationships/vmlDrawing" Target="../drawings/vmlDrawing2.vml"/><Relationship Id="rId6"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6.57"/>
    <col customWidth="1" min="11" max="11" width="59.86"/>
  </cols>
  <sheetData>
    <row r="1">
      <c r="A1" s="1" t="s">
        <v>0</v>
      </c>
      <c r="J1" s="1" t="s">
        <v>1</v>
      </c>
    </row>
    <row r="2">
      <c r="A2" s="2" t="s">
        <v>2</v>
      </c>
      <c r="B2" s="2" t="s">
        <v>3</v>
      </c>
      <c r="C2" s="2" t="s">
        <v>4</v>
      </c>
      <c r="D2" s="2" t="s">
        <v>5</v>
      </c>
      <c r="E2" s="2" t="s">
        <v>6</v>
      </c>
      <c r="F2" s="2" t="s">
        <v>7</v>
      </c>
      <c r="G2" s="2" t="s">
        <v>8</v>
      </c>
      <c r="H2" s="2" t="s">
        <v>9</v>
      </c>
      <c r="J2" s="2" t="s">
        <v>10</v>
      </c>
      <c r="K2" s="2" t="s">
        <v>11</v>
      </c>
    </row>
    <row r="3">
      <c r="A3" s="3">
        <v>1.0</v>
      </c>
      <c r="B3" s="3" t="s">
        <v>12</v>
      </c>
      <c r="C3" s="4"/>
      <c r="D3" s="4"/>
      <c r="E3" s="4"/>
      <c r="F3" s="4"/>
      <c r="G3" s="4"/>
      <c r="H3" s="4"/>
      <c r="J3" s="3" t="s">
        <v>4</v>
      </c>
      <c r="K3" s="4"/>
    </row>
    <row r="4">
      <c r="A4" s="3">
        <v>2.0</v>
      </c>
      <c r="B4" s="4"/>
      <c r="C4" s="4"/>
      <c r="D4" s="4"/>
      <c r="E4" s="4"/>
      <c r="F4" s="4"/>
      <c r="G4" s="4"/>
      <c r="H4" s="4"/>
      <c r="J4" s="3" t="s">
        <v>5</v>
      </c>
      <c r="K4" s="4"/>
    </row>
    <row r="5">
      <c r="A5" s="3">
        <v>3.0</v>
      </c>
      <c r="B5" s="4"/>
      <c r="C5" s="4"/>
      <c r="D5" s="4"/>
      <c r="E5" s="4"/>
      <c r="F5" s="4"/>
      <c r="G5" s="4"/>
      <c r="H5" s="4"/>
      <c r="J5" s="3" t="s">
        <v>6</v>
      </c>
      <c r="K5" s="4"/>
    </row>
    <row r="6">
      <c r="A6" s="3">
        <v>4.0</v>
      </c>
      <c r="B6" s="4"/>
      <c r="C6" s="4"/>
      <c r="D6" s="4"/>
      <c r="E6" s="4"/>
      <c r="F6" s="4"/>
      <c r="G6" s="4"/>
      <c r="H6" s="4"/>
      <c r="J6" s="3" t="s">
        <v>7</v>
      </c>
      <c r="K6" s="4"/>
    </row>
    <row r="7">
      <c r="A7" s="3">
        <v>5.0</v>
      </c>
      <c r="B7" s="4"/>
      <c r="C7" s="4"/>
      <c r="D7" s="4"/>
      <c r="E7" s="4"/>
      <c r="F7" s="4"/>
      <c r="G7" s="4"/>
      <c r="H7" s="4"/>
      <c r="J7" s="3" t="s">
        <v>13</v>
      </c>
      <c r="K7" s="4"/>
    </row>
    <row r="8">
      <c r="A8" s="4"/>
      <c r="B8" s="4"/>
      <c r="C8" s="4"/>
      <c r="D8" s="4"/>
      <c r="E8" s="4"/>
      <c r="F8" s="4"/>
      <c r="G8" s="4"/>
      <c r="H8" s="4"/>
    </row>
    <row r="9">
      <c r="A9" s="4"/>
      <c r="B9" s="4"/>
      <c r="C9" s="4"/>
      <c r="D9" s="4"/>
      <c r="E9" s="4"/>
      <c r="F9" s="4"/>
      <c r="G9" s="4"/>
      <c r="H9" s="4"/>
      <c r="J9" s="5" t="s">
        <v>14</v>
      </c>
    </row>
    <row r="10">
      <c r="A10" s="4"/>
      <c r="B10" s="4"/>
      <c r="C10" s="4"/>
      <c r="D10" s="4"/>
      <c r="E10" s="4"/>
      <c r="F10" s="4"/>
      <c r="G10" s="4"/>
      <c r="H10" s="4"/>
      <c r="J10" s="6" t="s">
        <v>8</v>
      </c>
      <c r="K10" s="7" t="s">
        <v>15</v>
      </c>
    </row>
    <row r="11">
      <c r="A11" s="4"/>
      <c r="B11" s="4"/>
      <c r="C11" s="4"/>
      <c r="D11" s="4"/>
      <c r="E11" s="4"/>
      <c r="F11" s="4"/>
      <c r="G11" s="4"/>
      <c r="H11" s="4"/>
      <c r="J11" s="8" t="s">
        <v>9</v>
      </c>
      <c r="K11" s="8" t="s">
        <v>4</v>
      </c>
    </row>
    <row r="12">
      <c r="A12" s="4"/>
      <c r="B12" s="4"/>
      <c r="C12" s="4"/>
      <c r="D12" s="4"/>
      <c r="E12" s="4"/>
      <c r="F12" s="4"/>
      <c r="G12" s="4"/>
      <c r="H12" s="4"/>
    </row>
    <row r="13">
      <c r="A13" s="4"/>
      <c r="B13" s="4"/>
      <c r="C13" s="4"/>
      <c r="D13" s="4"/>
      <c r="E13" s="4"/>
      <c r="F13" s="4"/>
      <c r="G13" s="4"/>
      <c r="H13" s="4"/>
    </row>
    <row r="14">
      <c r="A14" s="4"/>
      <c r="B14" s="4"/>
      <c r="C14" s="4"/>
      <c r="D14" s="4"/>
      <c r="E14" s="4"/>
      <c r="F14" s="4"/>
      <c r="G14" s="4"/>
      <c r="H14" s="4"/>
    </row>
    <row r="15">
      <c r="A15" s="4"/>
      <c r="B15" s="4"/>
      <c r="C15" s="4"/>
      <c r="D15" s="4"/>
      <c r="E15" s="4"/>
      <c r="F15" s="4"/>
      <c r="G15" s="4"/>
      <c r="H15" s="4"/>
    </row>
    <row r="16">
      <c r="A16" s="4"/>
      <c r="B16" s="4"/>
      <c r="C16" s="4"/>
      <c r="D16" s="4"/>
      <c r="E16" s="4"/>
      <c r="F16" s="4"/>
      <c r="G16" s="4"/>
      <c r="H16" s="4"/>
    </row>
    <row r="17">
      <c r="A17" s="4"/>
      <c r="B17" s="4"/>
      <c r="C17" s="4"/>
      <c r="D17" s="4"/>
      <c r="E17" s="4"/>
      <c r="F17" s="4"/>
      <c r="G17" s="4"/>
      <c r="H17" s="4"/>
    </row>
    <row r="18">
      <c r="A18" s="4"/>
      <c r="B18" s="4"/>
      <c r="C18" s="4"/>
      <c r="D18" s="4"/>
      <c r="E18" s="4"/>
      <c r="F18" s="4"/>
      <c r="G18" s="4"/>
      <c r="H18" s="4"/>
    </row>
    <row r="19">
      <c r="A19" s="4"/>
      <c r="B19" s="4"/>
      <c r="C19" s="4"/>
      <c r="D19" s="4"/>
      <c r="E19" s="4"/>
      <c r="F19" s="4"/>
      <c r="G19" s="4"/>
      <c r="H19" s="4"/>
    </row>
    <row r="20">
      <c r="A20" s="4"/>
      <c r="B20" s="4"/>
      <c r="C20" s="4"/>
      <c r="D20" s="4"/>
      <c r="E20" s="4"/>
      <c r="F20" s="4"/>
      <c r="G20" s="4"/>
      <c r="H20" s="4"/>
    </row>
  </sheetData>
  <mergeCells count="3">
    <mergeCell ref="A1:H1"/>
    <mergeCell ref="J1:K1"/>
    <mergeCell ref="J9:K9"/>
  </mergeCell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16.86"/>
    <col customWidth="1" min="3" max="3" width="15.29"/>
    <col customWidth="1" min="4" max="4" width="9.86"/>
    <col customWidth="1" min="5" max="5" width="18.29"/>
    <col customWidth="1" min="6" max="6" width="13.14"/>
    <col customWidth="1" min="7" max="7" width="12.71"/>
    <col customWidth="1" min="8" max="8" width="15.86"/>
    <col customWidth="1" min="9" max="9" width="19.29"/>
    <col customWidth="1" min="10" max="10" width="16.71"/>
    <col customWidth="1" min="14" max="14" width="18.71"/>
    <col customWidth="1" min="15" max="15" width="74.14"/>
    <col customWidth="1" min="16" max="16" width="63.0"/>
  </cols>
  <sheetData>
    <row r="1">
      <c r="A1" s="9" t="s">
        <v>16</v>
      </c>
      <c r="B1" s="10"/>
      <c r="C1" s="10"/>
      <c r="D1" s="10"/>
      <c r="E1" s="10"/>
      <c r="F1" s="10"/>
      <c r="G1" s="10"/>
      <c r="H1" s="10"/>
      <c r="I1" s="10"/>
      <c r="J1" s="10"/>
      <c r="K1" s="11"/>
      <c r="L1" s="12"/>
      <c r="N1" s="13"/>
      <c r="O1" s="13"/>
      <c r="P1" s="14"/>
    </row>
    <row r="2">
      <c r="A2" s="15" t="s">
        <v>2</v>
      </c>
      <c r="B2" s="15" t="s">
        <v>3</v>
      </c>
      <c r="C2" s="15" t="s">
        <v>17</v>
      </c>
      <c r="D2" s="15" t="s">
        <v>18</v>
      </c>
      <c r="E2" s="15" t="s">
        <v>19</v>
      </c>
      <c r="F2" s="15" t="s">
        <v>20</v>
      </c>
      <c r="G2" s="16" t="s">
        <v>21</v>
      </c>
      <c r="H2" s="17" t="s">
        <v>22</v>
      </c>
      <c r="I2" s="17" t="s">
        <v>23</v>
      </c>
      <c r="J2" s="18" t="s">
        <v>24</v>
      </c>
      <c r="K2" s="15" t="s">
        <v>8</v>
      </c>
      <c r="L2" s="15" t="s">
        <v>9</v>
      </c>
      <c r="N2" s="13"/>
      <c r="O2" s="13"/>
      <c r="P2" s="14"/>
    </row>
    <row r="3">
      <c r="A3" s="19" t="s">
        <v>25</v>
      </c>
      <c r="B3" s="3" t="s">
        <v>26</v>
      </c>
      <c r="C3" s="3">
        <f>'Sensor Values'!D2</f>
        <v>15</v>
      </c>
      <c r="D3" s="3">
        <f>'Sensor Values'!F2+'Sensor Values'!G2</f>
        <v>10</v>
      </c>
      <c r="E3" s="3">
        <f>1-'Sensor Values'!J2/10</f>
        <v>1</v>
      </c>
      <c r="F3" s="4">
        <f>'Sensor Values'!I2</f>
        <v>1141739.671</v>
      </c>
      <c r="G3" s="20">
        <f>'Sensor Values'!H2</f>
        <v>0.9</v>
      </c>
      <c r="H3" s="21">
        <v>5.0</v>
      </c>
      <c r="I3" s="21">
        <f t="shared" ref="I3:I11" si="1">H3/6</f>
        <v>0.8333333333</v>
      </c>
      <c r="J3" s="22">
        <f t="shared" ref="J3:J11" si="2">H3*I3</f>
        <v>4.166666667</v>
      </c>
      <c r="K3" s="23"/>
      <c r="L3" s="23"/>
      <c r="N3" s="13"/>
      <c r="O3" s="13"/>
      <c r="P3" s="14"/>
    </row>
    <row r="4">
      <c r="A4" s="19" t="s">
        <v>27</v>
      </c>
      <c r="B4" s="3" t="s">
        <v>28</v>
      </c>
      <c r="C4" s="3">
        <f>'Sensor Values'!D3</f>
        <v>14</v>
      </c>
      <c r="D4" s="3">
        <f>'Sensor Values'!F3+'Sensor Values'!G3</f>
        <v>7</v>
      </c>
      <c r="E4" s="3">
        <f>1-'Sensor Values'!J3/10</f>
        <v>1</v>
      </c>
      <c r="F4" s="4">
        <f>'Sensor Values'!I3</f>
        <v>2077595.736</v>
      </c>
      <c r="G4" s="20">
        <f>'Sensor Values'!H3</f>
        <v>0.9</v>
      </c>
      <c r="H4" s="3">
        <v>3.0</v>
      </c>
      <c r="I4" s="21">
        <f t="shared" si="1"/>
        <v>0.5</v>
      </c>
      <c r="J4" s="22">
        <f t="shared" si="2"/>
        <v>1.5</v>
      </c>
      <c r="K4" s="23"/>
      <c r="L4" s="23"/>
      <c r="N4" s="13"/>
      <c r="O4" s="13"/>
      <c r="P4" s="14"/>
    </row>
    <row r="5">
      <c r="A5" s="19" t="s">
        <v>29</v>
      </c>
      <c r="B5" s="3" t="s">
        <v>30</v>
      </c>
      <c r="C5" s="3">
        <f>'Sensor Values'!D4</f>
        <v>12</v>
      </c>
      <c r="D5" s="3">
        <f>'Sensor Values'!F4+'Sensor Values'!G4</f>
        <v>10</v>
      </c>
      <c r="E5" s="3">
        <f>1-'Sensor Values'!J4/10</f>
        <v>0.9</v>
      </c>
      <c r="F5" s="4">
        <f>'Sensor Values'!I4</f>
        <v>1139790.767</v>
      </c>
      <c r="G5" s="20">
        <f>'Sensor Values'!H4</f>
        <v>0.9</v>
      </c>
      <c r="H5" s="3">
        <v>6.0</v>
      </c>
      <c r="I5" s="21">
        <f t="shared" si="1"/>
        <v>1</v>
      </c>
      <c r="J5" s="22">
        <f t="shared" si="2"/>
        <v>6</v>
      </c>
      <c r="K5" s="23"/>
      <c r="L5" s="23"/>
      <c r="N5" s="13"/>
      <c r="O5" s="13"/>
      <c r="P5" s="24"/>
    </row>
    <row r="6">
      <c r="A6" s="19" t="s">
        <v>31</v>
      </c>
      <c r="B6" s="25" t="s">
        <v>32</v>
      </c>
      <c r="C6" s="3">
        <f>'Sensor Values'!D5</f>
        <v>37</v>
      </c>
      <c r="D6" s="3">
        <f>'Sensor Values'!F5+'Sensor Values'!G5</f>
        <v>25</v>
      </c>
      <c r="E6" s="3">
        <f>1-'Sensor Values'!J5/10</f>
        <v>1</v>
      </c>
      <c r="F6" s="4">
        <f>'Sensor Values'!I5</f>
        <v>2625903.722</v>
      </c>
      <c r="G6" s="20">
        <f>'Sensor Values'!H5</f>
        <v>0.9</v>
      </c>
      <c r="H6" s="3">
        <v>5.0</v>
      </c>
      <c r="I6" s="21">
        <f t="shared" si="1"/>
        <v>0.8333333333</v>
      </c>
      <c r="J6" s="22">
        <f t="shared" si="2"/>
        <v>4.166666667</v>
      </c>
      <c r="K6" s="23"/>
      <c r="L6" s="23"/>
      <c r="N6" s="13"/>
      <c r="O6" s="13"/>
      <c r="P6" s="14"/>
    </row>
    <row r="7">
      <c r="A7" s="19" t="s">
        <v>33</v>
      </c>
      <c r="B7" s="25" t="s">
        <v>34</v>
      </c>
      <c r="C7" s="3">
        <f>'Sensor Values'!D6</f>
        <v>22</v>
      </c>
      <c r="D7" s="3">
        <f>'Sensor Values'!F6+'Sensor Values'!G6</f>
        <v>15</v>
      </c>
      <c r="E7" s="3">
        <f>1-'Sensor Values'!J6/10</f>
        <v>1</v>
      </c>
      <c r="F7" s="4">
        <f>'Sensor Values'!I6</f>
        <v>1356637.304</v>
      </c>
      <c r="G7" s="20">
        <f>'Sensor Values'!H6</f>
        <v>0.9</v>
      </c>
      <c r="H7" s="3">
        <v>4.0</v>
      </c>
      <c r="I7" s="21">
        <f t="shared" si="1"/>
        <v>0.6666666667</v>
      </c>
      <c r="J7" s="22">
        <f t="shared" si="2"/>
        <v>2.666666667</v>
      </c>
      <c r="K7" s="23"/>
      <c r="L7" s="23"/>
      <c r="N7" s="13"/>
      <c r="P7" s="14"/>
    </row>
    <row r="8">
      <c r="A8" s="19" t="s">
        <v>35</v>
      </c>
      <c r="B8" s="25" t="s">
        <v>36</v>
      </c>
      <c r="C8" s="3">
        <f>'Sensor Values'!D7</f>
        <v>2.5</v>
      </c>
      <c r="D8" s="3">
        <f>'Sensor Values'!F7+'Sensor Values'!G7</f>
        <v>1.5</v>
      </c>
      <c r="E8" s="3">
        <f>1-'Sensor Values'!J7/10</f>
        <v>0.7</v>
      </c>
      <c r="F8" s="4">
        <f>'Sensor Values'!I7</f>
        <v>1564059.209</v>
      </c>
      <c r="G8" s="20">
        <f>'Sensor Values'!H7</f>
        <v>0.9</v>
      </c>
      <c r="H8" s="3">
        <v>4.0</v>
      </c>
      <c r="I8" s="21">
        <f t="shared" si="1"/>
        <v>0.6666666667</v>
      </c>
      <c r="J8" s="22">
        <f t="shared" si="2"/>
        <v>2.666666667</v>
      </c>
      <c r="K8" s="23"/>
      <c r="L8" s="23"/>
      <c r="P8" s="14"/>
    </row>
    <row r="9">
      <c r="A9" s="19" t="s">
        <v>37</v>
      </c>
      <c r="B9" s="25" t="s">
        <v>38</v>
      </c>
      <c r="C9" s="3">
        <f>'Sensor Values'!D8</f>
        <v>15</v>
      </c>
      <c r="D9" s="3">
        <f>'Sensor Values'!F8+'Sensor Values'!G8</f>
        <v>10</v>
      </c>
      <c r="E9" s="3">
        <f>1-'Sensor Values'!J8/10</f>
        <v>0.9</v>
      </c>
      <c r="F9" s="4">
        <f>'Sensor Values'!I8</f>
        <v>2675056.761</v>
      </c>
      <c r="G9" s="20">
        <f>'Sensor Values'!H8</f>
        <v>0.9</v>
      </c>
      <c r="H9" s="3">
        <v>3.0</v>
      </c>
      <c r="I9" s="21">
        <f t="shared" si="1"/>
        <v>0.5</v>
      </c>
      <c r="J9" s="22">
        <f t="shared" si="2"/>
        <v>1.5</v>
      </c>
      <c r="K9" s="23"/>
      <c r="L9" s="23"/>
      <c r="N9" s="13"/>
      <c r="O9" s="13"/>
      <c r="P9" s="14"/>
    </row>
    <row r="10">
      <c r="A10" s="19" t="s">
        <v>39</v>
      </c>
      <c r="B10" s="25" t="s">
        <v>40</v>
      </c>
      <c r="C10" s="3">
        <f>'Sensor Values'!D9</f>
        <v>9</v>
      </c>
      <c r="D10" s="3">
        <f>'Sensor Values'!F9+'Sensor Values'!G9</f>
        <v>9</v>
      </c>
      <c r="E10" s="3">
        <f>1-'Sensor Values'!J9/10</f>
        <v>0.7</v>
      </c>
      <c r="F10" s="4">
        <f>'Sensor Values'!I9</f>
        <v>2582115.188</v>
      </c>
      <c r="G10" s="20">
        <f>'Sensor Values'!H9</f>
        <v>0.9</v>
      </c>
      <c r="H10" s="3">
        <v>3.0</v>
      </c>
      <c r="I10" s="21">
        <f t="shared" si="1"/>
        <v>0.5</v>
      </c>
      <c r="J10" s="22">
        <f t="shared" si="2"/>
        <v>1.5</v>
      </c>
      <c r="K10" s="23"/>
      <c r="L10" s="26"/>
      <c r="N10" s="13"/>
      <c r="O10" s="13"/>
      <c r="P10" s="27"/>
    </row>
    <row r="11">
      <c r="A11" s="28">
        <v>9.0</v>
      </c>
      <c r="B11" s="25" t="s">
        <v>41</v>
      </c>
      <c r="C11" s="3">
        <f>'Sensor Values'!D10</f>
        <v>15</v>
      </c>
      <c r="D11" s="3">
        <f>'Sensor Values'!F10+'Sensor Values'!G10</f>
        <v>10</v>
      </c>
      <c r="E11" s="3">
        <f>1-'Sensor Values'!J10/10</f>
        <v>0.7</v>
      </c>
      <c r="F11" s="4">
        <f>'Sensor Values'!I10</f>
        <v>2675056.761</v>
      </c>
      <c r="G11" s="20">
        <f>'Sensor Values'!H10</f>
        <v>0.9</v>
      </c>
      <c r="H11" s="29">
        <v>2.0</v>
      </c>
      <c r="I11" s="21">
        <f t="shared" si="1"/>
        <v>0.3333333333</v>
      </c>
      <c r="J11" s="22">
        <f t="shared" si="2"/>
        <v>0.6666666667</v>
      </c>
      <c r="K11" s="30"/>
      <c r="L11" s="31"/>
      <c r="N11" s="13"/>
      <c r="O11" s="13"/>
      <c r="P11" s="27"/>
    </row>
    <row r="12">
      <c r="A12" s="6"/>
      <c r="P12" s="14"/>
    </row>
    <row r="13">
      <c r="A13" s="6"/>
      <c r="B13" s="6" t="s">
        <v>42</v>
      </c>
      <c r="C13" s="6" t="s">
        <v>17</v>
      </c>
      <c r="D13" s="6" t="s">
        <v>18</v>
      </c>
      <c r="E13" s="6" t="s">
        <v>19</v>
      </c>
      <c r="F13" s="6" t="s">
        <v>20</v>
      </c>
      <c r="G13" s="6" t="s">
        <v>43</v>
      </c>
      <c r="P13" s="14"/>
    </row>
    <row r="14">
      <c r="B14" s="6" t="s">
        <v>44</v>
      </c>
      <c r="C14" s="22">
        <f t="shared" ref="C14:D14" si="3">sum(C3:C11)</f>
        <v>141.5</v>
      </c>
      <c r="D14" s="22">
        <f t="shared" si="3"/>
        <v>97.5</v>
      </c>
      <c r="E14" s="22">
        <f>AVERAGE(E3:E11)-0.05*COUNT(E3:E11)</f>
        <v>0.4277777778</v>
      </c>
      <c r="F14" s="22">
        <f>sum(F3:F11)</f>
        <v>17837955.12</v>
      </c>
      <c r="G14" s="32">
        <f>1-(1-G3)*(1-G4)*(1-G5)*(1-G6)*(1-G7)*(1-G8)*(1-G9)*(1-G10)*(1-G11)</f>
        <v>0.999999999</v>
      </c>
      <c r="K14" s="22">
        <f t="shared" ref="K14:K17" si="5">0.35*D14/$D$20+0.2*C14/$C$20+0.1*E14/$E$20+0.3*F14/$F$20+0.05*(G14/$G$20)</f>
        <v>1</v>
      </c>
      <c r="L14" s="22">
        <f t="shared" ref="L14:L17" si="6">1/K14</f>
        <v>1</v>
      </c>
      <c r="N14" s="13"/>
      <c r="O14" s="13"/>
      <c r="P14" s="14"/>
    </row>
    <row r="15">
      <c r="B15" s="6" t="s">
        <v>45</v>
      </c>
      <c r="C15" s="22">
        <f t="shared" ref="C15:D15" si="4">C6+C3+C5+C4+C7+C8</f>
        <v>102.5</v>
      </c>
      <c r="D15" s="22">
        <f t="shared" si="4"/>
        <v>68.5</v>
      </c>
      <c r="E15" s="22">
        <f>AVERAGE(E3:E8)-0.05*COUNT(E3:E8)</f>
        <v>0.6333333333</v>
      </c>
      <c r="F15" s="22">
        <f>F6+F3+F5+F4+F7+F8</f>
        <v>9905726.41</v>
      </c>
      <c r="G15" s="32">
        <f>1-(1-G3)*(1-G4)*(1-G5)*(1-G6)*(1-G7)*(1-G8)</f>
        <v>0.999999</v>
      </c>
      <c r="K15" s="22">
        <f t="shared" si="5"/>
        <v>0.7554208715</v>
      </c>
      <c r="L15" s="22">
        <f t="shared" si="6"/>
        <v>1.323765384</v>
      </c>
      <c r="N15" s="13"/>
      <c r="O15" s="13"/>
      <c r="P15" s="14"/>
    </row>
    <row r="16">
      <c r="B16" s="6" t="s">
        <v>46</v>
      </c>
      <c r="C16" s="22">
        <f t="shared" ref="C16:D16" si="7">C8+C9+C10+C11</f>
        <v>41.5</v>
      </c>
      <c r="D16" s="22">
        <f t="shared" si="7"/>
        <v>30.5</v>
      </c>
      <c r="E16" s="22">
        <f>AVERAGE(E8:E11)-0.05*COUNT(E8:E11)</f>
        <v>0.55</v>
      </c>
      <c r="F16" s="22">
        <f>F8+F9+F10+F11</f>
        <v>9496287.919</v>
      </c>
      <c r="G16" s="32">
        <f>1-(1-G8)*(1-G9)*(1-G10)*(1-G11)</f>
        <v>0.9999</v>
      </c>
      <c r="K16" s="22">
        <f t="shared" si="5"/>
        <v>0.5064200987</v>
      </c>
      <c r="L16" s="22">
        <f t="shared" si="6"/>
        <v>1.974645166</v>
      </c>
      <c r="N16" s="13"/>
      <c r="O16" s="13"/>
      <c r="P16" s="14"/>
    </row>
    <row r="17">
      <c r="B17" s="6" t="s">
        <v>47</v>
      </c>
      <c r="C17" s="22">
        <f t="shared" ref="C17:D17" si="8">C6+C5+C8</f>
        <v>51.5</v>
      </c>
      <c r="D17" s="22">
        <f t="shared" si="8"/>
        <v>36.5</v>
      </c>
      <c r="E17" s="22">
        <f>AVERAGE(E5:E8)-0.05*COUNT(E5:E8)</f>
        <v>0.7</v>
      </c>
      <c r="F17" s="22">
        <f>F6+F5+F8</f>
        <v>5329753.698</v>
      </c>
      <c r="G17" s="32">
        <f>1-(1-G5)*(1-G6)*(1-G8)</f>
        <v>0.999</v>
      </c>
      <c r="K17" s="22">
        <f t="shared" si="5"/>
        <v>0.5070397015</v>
      </c>
      <c r="L17" s="22">
        <f t="shared" si="6"/>
        <v>1.972232149</v>
      </c>
      <c r="N17" s="13"/>
      <c r="O17" s="13"/>
      <c r="P17" s="14"/>
    </row>
    <row r="18">
      <c r="B18" s="6"/>
      <c r="G18" s="32"/>
      <c r="N18" s="13"/>
      <c r="O18" s="13"/>
      <c r="P18" s="14"/>
    </row>
    <row r="19">
      <c r="B19" s="6"/>
      <c r="G19" s="32"/>
      <c r="N19" s="13"/>
      <c r="O19" s="13"/>
      <c r="P19" s="14"/>
    </row>
    <row r="20">
      <c r="B20" s="6" t="s">
        <v>48</v>
      </c>
      <c r="C20" s="22">
        <f t="shared" ref="C20:F20" si="9">C14</f>
        <v>141.5</v>
      </c>
      <c r="D20" s="22">
        <f t="shared" si="9"/>
        <v>97.5</v>
      </c>
      <c r="E20" s="22">
        <f t="shared" si="9"/>
        <v>0.4277777778</v>
      </c>
      <c r="F20" s="22">
        <f t="shared" si="9"/>
        <v>17837955.12</v>
      </c>
      <c r="G20" s="32">
        <f>1-(1-G3)*(1-G4)*(1-G5)*(1-G6)*(1-G7)*(1-G8)*(1-G9)*(1-G10)*(1-G11)</f>
        <v>0.999999999</v>
      </c>
      <c r="J20" s="6"/>
      <c r="K20" s="6" t="s">
        <v>49</v>
      </c>
      <c r="N20" s="13"/>
      <c r="O20" s="13"/>
      <c r="P20" s="14"/>
    </row>
    <row r="21">
      <c r="J21" s="6"/>
      <c r="K21" s="6" t="s">
        <v>50</v>
      </c>
      <c r="N21" s="13"/>
      <c r="O21" s="13"/>
      <c r="P21" s="14"/>
    </row>
    <row r="22">
      <c r="G22" s="6" t="s">
        <v>51</v>
      </c>
      <c r="J22" s="6"/>
      <c r="K22" s="6" t="s">
        <v>52</v>
      </c>
      <c r="N22" s="13"/>
      <c r="O22" s="13"/>
      <c r="P22" s="14"/>
    </row>
    <row r="23">
      <c r="J23" s="6"/>
      <c r="K23" s="6" t="s">
        <v>53</v>
      </c>
      <c r="N23" s="13"/>
      <c r="O23" s="13"/>
      <c r="P23" s="14"/>
    </row>
    <row r="24">
      <c r="J24" s="6"/>
      <c r="K24" s="6" t="s">
        <v>54</v>
      </c>
      <c r="N24" s="13"/>
      <c r="O24" s="13"/>
      <c r="P24" s="14"/>
    </row>
    <row r="25">
      <c r="N25" s="13"/>
      <c r="O25" s="13"/>
      <c r="P25" s="14"/>
    </row>
    <row r="26">
      <c r="N26" s="13"/>
      <c r="O26" s="13"/>
      <c r="P26" s="14"/>
    </row>
    <row r="27">
      <c r="N27" s="13"/>
      <c r="O27" s="13"/>
      <c r="P27" s="14"/>
    </row>
    <row r="28">
      <c r="P28" s="14"/>
    </row>
    <row r="29">
      <c r="P29" s="14"/>
    </row>
    <row r="30">
      <c r="N30" s="9" t="s">
        <v>55</v>
      </c>
      <c r="O30" s="33"/>
      <c r="P30" s="14"/>
    </row>
    <row r="31">
      <c r="N31" s="34" t="s">
        <v>10</v>
      </c>
      <c r="O31" s="35" t="s">
        <v>11</v>
      </c>
      <c r="P31" s="14"/>
    </row>
    <row r="32">
      <c r="N32" s="36" t="s">
        <v>56</v>
      </c>
      <c r="O32" s="37" t="s">
        <v>57</v>
      </c>
      <c r="P32" s="14"/>
    </row>
    <row r="33">
      <c r="N33" s="36" t="s">
        <v>58</v>
      </c>
      <c r="O33" s="37" t="s">
        <v>59</v>
      </c>
      <c r="P33" s="24" t="s">
        <v>60</v>
      </c>
    </row>
    <row r="34">
      <c r="N34" s="36" t="s">
        <v>19</v>
      </c>
      <c r="O34" s="26"/>
      <c r="P34" s="14"/>
    </row>
    <row r="35">
      <c r="N35" s="36" t="s">
        <v>61</v>
      </c>
      <c r="O35" s="37" t="s">
        <v>62</v>
      </c>
      <c r="P35" s="14"/>
    </row>
    <row r="36">
      <c r="N36" s="38"/>
      <c r="O36" s="39"/>
      <c r="P36" s="14"/>
    </row>
    <row r="37">
      <c r="N37" s="40" t="s">
        <v>63</v>
      </c>
      <c r="O37" s="41"/>
      <c r="P37" s="14"/>
    </row>
    <row r="38">
      <c r="N38" s="42" t="s">
        <v>8</v>
      </c>
      <c r="O38" s="43" t="s">
        <v>64</v>
      </c>
      <c r="P38" s="27" t="s">
        <v>65</v>
      </c>
    </row>
    <row r="39">
      <c r="N39" s="44" t="s">
        <v>9</v>
      </c>
      <c r="O39" s="37" t="s">
        <v>66</v>
      </c>
      <c r="P39" s="27" t="s">
        <v>67</v>
      </c>
    </row>
    <row r="40">
      <c r="P40" s="14"/>
    </row>
    <row r="41">
      <c r="N41" s="9" t="s">
        <v>68</v>
      </c>
      <c r="O41" s="33"/>
      <c r="P41" s="14"/>
    </row>
    <row r="42">
      <c r="N42" s="34" t="s">
        <v>69</v>
      </c>
      <c r="O42" s="35" t="s">
        <v>70</v>
      </c>
      <c r="P42" s="14"/>
    </row>
    <row r="43">
      <c r="N43" s="36" t="s">
        <v>26</v>
      </c>
      <c r="O43" s="37" t="s">
        <v>71</v>
      </c>
      <c r="P43" s="14"/>
    </row>
    <row r="44">
      <c r="N44" s="36" t="s">
        <v>28</v>
      </c>
      <c r="O44" s="37" t="s">
        <v>72</v>
      </c>
      <c r="P44" s="14"/>
    </row>
    <row r="45">
      <c r="N45" s="36" t="s">
        <v>30</v>
      </c>
      <c r="O45" s="37" t="s">
        <v>73</v>
      </c>
      <c r="P45" s="14"/>
    </row>
    <row r="46">
      <c r="N46" s="36" t="s">
        <v>32</v>
      </c>
      <c r="O46" s="37" t="s">
        <v>74</v>
      </c>
      <c r="P46" s="14"/>
    </row>
    <row r="47">
      <c r="N47" s="36" t="s">
        <v>34</v>
      </c>
      <c r="O47" s="37" t="s">
        <v>75</v>
      </c>
      <c r="P47" s="14"/>
    </row>
    <row r="48">
      <c r="N48" s="36" t="s">
        <v>36</v>
      </c>
      <c r="O48" s="37" t="s">
        <v>76</v>
      </c>
      <c r="P48" s="14"/>
    </row>
    <row r="49">
      <c r="N49" s="36" t="s">
        <v>38</v>
      </c>
      <c r="O49" s="37" t="s">
        <v>77</v>
      </c>
      <c r="P49" s="14"/>
    </row>
    <row r="50">
      <c r="N50" s="36" t="s">
        <v>40</v>
      </c>
      <c r="O50" s="37" t="s">
        <v>78</v>
      </c>
      <c r="P50" s="14"/>
    </row>
    <row r="51">
      <c r="N51" s="45" t="s">
        <v>41</v>
      </c>
      <c r="O51" s="46" t="s">
        <v>79</v>
      </c>
      <c r="P51" s="14"/>
    </row>
    <row r="52">
      <c r="P52" s="14"/>
    </row>
    <row r="53">
      <c r="P53" s="14"/>
    </row>
    <row r="54">
      <c r="P54" s="14"/>
    </row>
    <row r="55">
      <c r="P55" s="14"/>
    </row>
    <row r="56">
      <c r="P56" s="14"/>
    </row>
    <row r="57">
      <c r="P57" s="14"/>
    </row>
    <row r="58">
      <c r="P58" s="14"/>
    </row>
    <row r="59">
      <c r="P59" s="14"/>
    </row>
    <row r="60">
      <c r="P60" s="14"/>
    </row>
    <row r="61">
      <c r="P61" s="14"/>
    </row>
    <row r="62">
      <c r="P62" s="14"/>
    </row>
    <row r="63">
      <c r="P63" s="14"/>
    </row>
    <row r="64">
      <c r="P64" s="14"/>
    </row>
    <row r="65">
      <c r="P65" s="14"/>
    </row>
    <row r="66">
      <c r="P66" s="14"/>
    </row>
    <row r="67">
      <c r="P67" s="14"/>
    </row>
    <row r="68">
      <c r="P68" s="14"/>
    </row>
    <row r="69">
      <c r="P69" s="14"/>
    </row>
    <row r="70">
      <c r="P70" s="14"/>
    </row>
    <row r="71">
      <c r="P71" s="14"/>
    </row>
    <row r="72">
      <c r="P72" s="14"/>
    </row>
    <row r="73">
      <c r="P73" s="14"/>
    </row>
    <row r="74">
      <c r="P74" s="14"/>
    </row>
    <row r="75">
      <c r="P75" s="14"/>
    </row>
    <row r="76">
      <c r="P76" s="14"/>
    </row>
    <row r="77">
      <c r="P77" s="14"/>
    </row>
    <row r="78">
      <c r="P78" s="14"/>
    </row>
    <row r="79">
      <c r="P79" s="14"/>
    </row>
    <row r="80">
      <c r="P80" s="14"/>
    </row>
    <row r="81">
      <c r="P81" s="14"/>
    </row>
    <row r="82">
      <c r="P82" s="14"/>
    </row>
    <row r="83">
      <c r="P83" s="14"/>
    </row>
    <row r="84">
      <c r="P84" s="14"/>
    </row>
    <row r="85">
      <c r="P85" s="14"/>
    </row>
    <row r="86">
      <c r="P86" s="14"/>
    </row>
    <row r="87">
      <c r="P87" s="14"/>
    </row>
    <row r="88">
      <c r="P88" s="14"/>
    </row>
    <row r="89">
      <c r="P89" s="14"/>
    </row>
    <row r="90">
      <c r="P90" s="14"/>
    </row>
    <row r="91">
      <c r="P91" s="14"/>
    </row>
    <row r="92">
      <c r="P92" s="14"/>
    </row>
    <row r="93">
      <c r="P93" s="14"/>
    </row>
    <row r="94">
      <c r="P94" s="14"/>
    </row>
    <row r="95">
      <c r="P95" s="14"/>
    </row>
    <row r="96">
      <c r="P96" s="14"/>
    </row>
    <row r="97">
      <c r="P97" s="14"/>
    </row>
    <row r="98">
      <c r="P98" s="14"/>
    </row>
    <row r="99">
      <c r="P99" s="14"/>
    </row>
    <row r="100">
      <c r="P100" s="14"/>
    </row>
    <row r="101">
      <c r="P101" s="14"/>
    </row>
    <row r="102">
      <c r="P102" s="14"/>
    </row>
    <row r="103">
      <c r="P103" s="14"/>
    </row>
    <row r="104">
      <c r="P104" s="14"/>
    </row>
    <row r="105">
      <c r="P105" s="14"/>
    </row>
    <row r="106">
      <c r="P106" s="14"/>
    </row>
    <row r="107">
      <c r="P107" s="14"/>
    </row>
    <row r="108">
      <c r="P108" s="14"/>
    </row>
    <row r="109">
      <c r="P109" s="14"/>
    </row>
    <row r="110">
      <c r="P110" s="14"/>
    </row>
    <row r="111">
      <c r="P111" s="14"/>
    </row>
    <row r="112">
      <c r="P112" s="14"/>
    </row>
    <row r="113">
      <c r="P113" s="14"/>
    </row>
    <row r="114">
      <c r="P114" s="14"/>
    </row>
    <row r="115">
      <c r="P115" s="14"/>
    </row>
    <row r="116">
      <c r="P116" s="14"/>
    </row>
    <row r="117">
      <c r="P117" s="14"/>
    </row>
    <row r="118">
      <c r="P118" s="14"/>
    </row>
    <row r="119">
      <c r="P119" s="14"/>
    </row>
    <row r="120">
      <c r="P120" s="14"/>
    </row>
    <row r="121">
      <c r="P121" s="14"/>
    </row>
    <row r="122">
      <c r="P122" s="14"/>
    </row>
    <row r="123">
      <c r="P123" s="14"/>
    </row>
    <row r="124">
      <c r="P124" s="14"/>
    </row>
    <row r="125">
      <c r="P125" s="14"/>
    </row>
    <row r="126">
      <c r="P126" s="14"/>
    </row>
    <row r="127">
      <c r="P127" s="14"/>
    </row>
    <row r="128">
      <c r="P128" s="14"/>
    </row>
    <row r="129">
      <c r="P129" s="14"/>
    </row>
    <row r="130">
      <c r="P130" s="14"/>
    </row>
    <row r="131">
      <c r="P131" s="14"/>
    </row>
    <row r="132">
      <c r="P132" s="14"/>
    </row>
    <row r="133">
      <c r="P133" s="14"/>
    </row>
    <row r="134">
      <c r="P134" s="14"/>
    </row>
    <row r="135">
      <c r="P135" s="14"/>
    </row>
    <row r="136">
      <c r="P136" s="14"/>
    </row>
    <row r="137">
      <c r="P137" s="14"/>
    </row>
    <row r="138">
      <c r="P138" s="14"/>
    </row>
    <row r="139">
      <c r="P139" s="14"/>
    </row>
    <row r="140">
      <c r="P140" s="14"/>
    </row>
    <row r="141">
      <c r="P141" s="14"/>
    </row>
    <row r="142">
      <c r="P142" s="14"/>
    </row>
    <row r="143">
      <c r="P143" s="14"/>
    </row>
    <row r="144">
      <c r="P144" s="14"/>
    </row>
    <row r="145">
      <c r="P145" s="14"/>
    </row>
    <row r="146">
      <c r="P146" s="14"/>
    </row>
    <row r="147">
      <c r="P147" s="14"/>
    </row>
    <row r="148">
      <c r="P148" s="14"/>
    </row>
    <row r="149">
      <c r="P149" s="14"/>
    </row>
    <row r="150">
      <c r="P150" s="14"/>
    </row>
    <row r="151">
      <c r="P151" s="14"/>
    </row>
    <row r="152">
      <c r="P152" s="14"/>
    </row>
    <row r="153">
      <c r="P153" s="14"/>
    </row>
    <row r="154">
      <c r="P154" s="14"/>
    </row>
    <row r="155">
      <c r="P155" s="14"/>
    </row>
    <row r="156">
      <c r="P156" s="14"/>
    </row>
    <row r="157">
      <c r="P157" s="14"/>
    </row>
    <row r="158">
      <c r="P158" s="14"/>
    </row>
    <row r="159">
      <c r="P159" s="14"/>
    </row>
    <row r="160">
      <c r="P160" s="14"/>
    </row>
    <row r="161">
      <c r="P161" s="14"/>
    </row>
    <row r="162">
      <c r="P162" s="14"/>
    </row>
    <row r="163">
      <c r="P163" s="14"/>
    </row>
    <row r="164">
      <c r="P164" s="14"/>
    </row>
    <row r="165">
      <c r="P165" s="14"/>
    </row>
    <row r="166">
      <c r="P166" s="14"/>
    </row>
    <row r="167">
      <c r="P167" s="14"/>
    </row>
    <row r="168">
      <c r="P168" s="14"/>
    </row>
    <row r="169">
      <c r="P169" s="14"/>
    </row>
    <row r="170">
      <c r="P170" s="14"/>
    </row>
    <row r="171">
      <c r="P171" s="14"/>
    </row>
    <row r="172">
      <c r="P172" s="14"/>
    </row>
    <row r="173">
      <c r="P173" s="14"/>
    </row>
    <row r="174">
      <c r="P174" s="14"/>
    </row>
    <row r="175">
      <c r="P175" s="14"/>
    </row>
    <row r="176">
      <c r="P176" s="14"/>
    </row>
    <row r="177">
      <c r="P177" s="14"/>
    </row>
    <row r="178">
      <c r="P178" s="14"/>
    </row>
    <row r="179">
      <c r="P179" s="14"/>
    </row>
    <row r="180">
      <c r="P180" s="14"/>
    </row>
    <row r="181">
      <c r="P181" s="14"/>
    </row>
    <row r="182">
      <c r="P182" s="14"/>
    </row>
    <row r="183">
      <c r="P183" s="14"/>
    </row>
    <row r="184">
      <c r="P184" s="14"/>
    </row>
    <row r="185">
      <c r="P185" s="14"/>
    </row>
    <row r="186">
      <c r="P186" s="14"/>
    </row>
    <row r="187">
      <c r="P187" s="14"/>
    </row>
    <row r="188">
      <c r="P188" s="14"/>
    </row>
    <row r="189">
      <c r="P189" s="14"/>
    </row>
    <row r="190">
      <c r="P190" s="14"/>
    </row>
    <row r="191">
      <c r="P191" s="14"/>
    </row>
    <row r="192">
      <c r="P192" s="14"/>
    </row>
    <row r="193">
      <c r="P193" s="14"/>
    </row>
    <row r="194">
      <c r="P194" s="14"/>
    </row>
    <row r="195">
      <c r="P195" s="14"/>
    </row>
    <row r="196">
      <c r="P196" s="14"/>
    </row>
    <row r="197">
      <c r="P197" s="14"/>
    </row>
    <row r="198">
      <c r="P198" s="14"/>
    </row>
    <row r="199">
      <c r="P199" s="14"/>
    </row>
    <row r="200">
      <c r="P200" s="14"/>
    </row>
    <row r="201">
      <c r="P201" s="14"/>
    </row>
    <row r="202">
      <c r="P202" s="14"/>
    </row>
    <row r="203">
      <c r="P203" s="14"/>
    </row>
    <row r="204">
      <c r="P204" s="14"/>
    </row>
    <row r="205">
      <c r="P205" s="14"/>
    </row>
    <row r="206">
      <c r="P206" s="14"/>
    </row>
    <row r="207">
      <c r="P207" s="14"/>
    </row>
    <row r="208">
      <c r="P208" s="14"/>
    </row>
    <row r="209">
      <c r="P209" s="14"/>
    </row>
    <row r="210">
      <c r="P210" s="14"/>
    </row>
    <row r="211">
      <c r="P211" s="14"/>
    </row>
    <row r="212">
      <c r="P212" s="14"/>
    </row>
    <row r="213">
      <c r="P213" s="14"/>
    </row>
    <row r="214">
      <c r="P214" s="14"/>
    </row>
    <row r="215">
      <c r="P215" s="14"/>
    </row>
    <row r="216">
      <c r="P216" s="14"/>
    </row>
    <row r="217">
      <c r="P217" s="14"/>
    </row>
    <row r="218">
      <c r="P218" s="14"/>
    </row>
    <row r="219">
      <c r="P219" s="14"/>
    </row>
    <row r="220">
      <c r="P220" s="14"/>
    </row>
    <row r="221">
      <c r="P221" s="14"/>
    </row>
    <row r="222">
      <c r="P222" s="14"/>
    </row>
    <row r="223">
      <c r="P223" s="14"/>
    </row>
    <row r="224">
      <c r="P224" s="14"/>
    </row>
    <row r="225">
      <c r="P225" s="14"/>
    </row>
    <row r="226">
      <c r="P226" s="14"/>
    </row>
    <row r="227">
      <c r="P227" s="14"/>
    </row>
    <row r="228">
      <c r="P228" s="14"/>
    </row>
    <row r="229">
      <c r="P229" s="14"/>
    </row>
    <row r="230">
      <c r="P230" s="14"/>
    </row>
    <row r="231">
      <c r="P231" s="14"/>
    </row>
    <row r="232">
      <c r="P232" s="14"/>
    </row>
    <row r="233">
      <c r="P233" s="14"/>
    </row>
    <row r="234">
      <c r="P234" s="14"/>
    </row>
    <row r="235">
      <c r="P235" s="14"/>
    </row>
    <row r="236">
      <c r="P236" s="14"/>
    </row>
    <row r="237">
      <c r="P237" s="14"/>
    </row>
    <row r="238">
      <c r="P238" s="14"/>
    </row>
    <row r="239">
      <c r="P239" s="14"/>
    </row>
    <row r="240">
      <c r="P240" s="14"/>
    </row>
    <row r="241">
      <c r="P241" s="14"/>
    </row>
    <row r="242">
      <c r="P242" s="14"/>
    </row>
    <row r="243">
      <c r="P243" s="14"/>
    </row>
    <row r="244">
      <c r="P244" s="14"/>
    </row>
    <row r="245">
      <c r="P245" s="14"/>
    </row>
    <row r="246">
      <c r="P246" s="14"/>
    </row>
    <row r="247">
      <c r="P247" s="14"/>
    </row>
    <row r="248">
      <c r="P248" s="14"/>
    </row>
    <row r="249">
      <c r="P249" s="14"/>
    </row>
    <row r="250">
      <c r="P250" s="14"/>
    </row>
    <row r="251">
      <c r="P251" s="14"/>
    </row>
    <row r="252">
      <c r="P252" s="14"/>
    </row>
    <row r="253">
      <c r="P253" s="14"/>
    </row>
    <row r="254">
      <c r="P254" s="14"/>
    </row>
    <row r="255">
      <c r="P255" s="14"/>
    </row>
    <row r="256">
      <c r="P256" s="14"/>
    </row>
    <row r="257">
      <c r="P257" s="14"/>
    </row>
    <row r="258">
      <c r="P258" s="14"/>
    </row>
    <row r="259">
      <c r="P259" s="14"/>
    </row>
    <row r="260">
      <c r="P260" s="14"/>
    </row>
    <row r="261">
      <c r="P261" s="14"/>
    </row>
    <row r="262">
      <c r="P262" s="14"/>
    </row>
    <row r="263">
      <c r="P263" s="14"/>
    </row>
    <row r="264">
      <c r="P264" s="14"/>
    </row>
    <row r="265">
      <c r="P265" s="14"/>
    </row>
    <row r="266">
      <c r="P266" s="14"/>
    </row>
    <row r="267">
      <c r="P267" s="14"/>
    </row>
    <row r="268">
      <c r="P268" s="14"/>
    </row>
    <row r="269">
      <c r="P269" s="14"/>
    </row>
    <row r="270">
      <c r="P270" s="14"/>
    </row>
    <row r="271">
      <c r="P271" s="14"/>
    </row>
    <row r="272">
      <c r="P272" s="14"/>
    </row>
    <row r="273">
      <c r="P273" s="14"/>
    </row>
    <row r="274">
      <c r="P274" s="14"/>
    </row>
    <row r="275">
      <c r="P275" s="14"/>
    </row>
    <row r="276">
      <c r="P276" s="14"/>
    </row>
    <row r="277">
      <c r="P277" s="14"/>
    </row>
    <row r="278">
      <c r="P278" s="14"/>
    </row>
    <row r="279">
      <c r="P279" s="14"/>
    </row>
    <row r="280">
      <c r="P280" s="14"/>
    </row>
    <row r="281">
      <c r="P281" s="14"/>
    </row>
    <row r="282">
      <c r="P282" s="14"/>
    </row>
    <row r="283">
      <c r="P283" s="14"/>
    </row>
    <row r="284">
      <c r="P284" s="14"/>
    </row>
    <row r="285">
      <c r="P285" s="14"/>
    </row>
    <row r="286">
      <c r="P286" s="14"/>
    </row>
    <row r="287">
      <c r="P287" s="14"/>
    </row>
    <row r="288">
      <c r="P288" s="14"/>
    </row>
    <row r="289">
      <c r="P289" s="14"/>
    </row>
    <row r="290">
      <c r="P290" s="14"/>
    </row>
    <row r="291">
      <c r="P291" s="14"/>
    </row>
    <row r="292">
      <c r="P292" s="14"/>
    </row>
    <row r="293">
      <c r="P293" s="14"/>
    </row>
    <row r="294">
      <c r="P294" s="14"/>
    </row>
    <row r="295">
      <c r="P295" s="14"/>
    </row>
    <row r="296">
      <c r="P296" s="14"/>
    </row>
    <row r="297">
      <c r="P297" s="14"/>
    </row>
    <row r="298">
      <c r="P298" s="14"/>
    </row>
    <row r="299">
      <c r="P299" s="14"/>
    </row>
    <row r="300">
      <c r="P300" s="14"/>
    </row>
    <row r="301">
      <c r="P301" s="14"/>
    </row>
    <row r="302">
      <c r="P302" s="14"/>
    </row>
    <row r="303">
      <c r="P303" s="14"/>
    </row>
    <row r="304">
      <c r="P304" s="14"/>
    </row>
    <row r="305">
      <c r="P305" s="14"/>
    </row>
    <row r="306">
      <c r="P306" s="14"/>
    </row>
    <row r="307">
      <c r="P307" s="14"/>
    </row>
    <row r="308">
      <c r="P308" s="14"/>
    </row>
    <row r="309">
      <c r="P309" s="14"/>
    </row>
    <row r="310">
      <c r="P310" s="14"/>
    </row>
    <row r="311">
      <c r="P311" s="14"/>
    </row>
    <row r="312">
      <c r="P312" s="14"/>
    </row>
    <row r="313">
      <c r="P313" s="14"/>
    </row>
    <row r="314">
      <c r="P314" s="14"/>
    </row>
    <row r="315">
      <c r="P315" s="14"/>
    </row>
    <row r="316">
      <c r="P316" s="14"/>
    </row>
    <row r="317">
      <c r="P317" s="14"/>
    </row>
    <row r="318">
      <c r="P318" s="14"/>
    </row>
    <row r="319">
      <c r="P319" s="14"/>
    </row>
    <row r="320">
      <c r="P320" s="14"/>
    </row>
    <row r="321">
      <c r="P321" s="14"/>
    </row>
    <row r="322">
      <c r="P322" s="14"/>
    </row>
    <row r="323">
      <c r="P323" s="14"/>
    </row>
    <row r="324">
      <c r="P324" s="14"/>
    </row>
    <row r="325">
      <c r="P325" s="14"/>
    </row>
    <row r="326">
      <c r="P326" s="14"/>
    </row>
    <row r="327">
      <c r="P327" s="14"/>
    </row>
    <row r="328">
      <c r="P328" s="14"/>
    </row>
    <row r="329">
      <c r="P329" s="14"/>
    </row>
    <row r="330">
      <c r="P330" s="14"/>
    </row>
    <row r="331">
      <c r="P331" s="14"/>
    </row>
    <row r="332">
      <c r="P332" s="14"/>
    </row>
    <row r="333">
      <c r="P333" s="14"/>
    </row>
    <row r="334">
      <c r="P334" s="14"/>
    </row>
    <row r="335">
      <c r="P335" s="14"/>
    </row>
    <row r="336">
      <c r="P336" s="14"/>
    </row>
    <row r="337">
      <c r="P337" s="14"/>
    </row>
    <row r="338">
      <c r="P338" s="14"/>
    </row>
    <row r="339">
      <c r="P339" s="14"/>
    </row>
    <row r="340">
      <c r="P340" s="14"/>
    </row>
    <row r="341">
      <c r="P341" s="14"/>
    </row>
    <row r="342">
      <c r="P342" s="14"/>
    </row>
    <row r="343">
      <c r="P343" s="14"/>
    </row>
    <row r="344">
      <c r="P344" s="14"/>
    </row>
    <row r="345">
      <c r="P345" s="14"/>
    </row>
    <row r="346">
      <c r="P346" s="14"/>
    </row>
    <row r="347">
      <c r="P347" s="14"/>
    </row>
    <row r="348">
      <c r="P348" s="14"/>
    </row>
    <row r="349">
      <c r="P349" s="14"/>
    </row>
    <row r="350">
      <c r="P350" s="14"/>
    </row>
    <row r="351">
      <c r="P351" s="14"/>
    </row>
    <row r="352">
      <c r="P352" s="14"/>
    </row>
    <row r="353">
      <c r="P353" s="14"/>
    </row>
    <row r="354">
      <c r="P354" s="14"/>
    </row>
    <row r="355">
      <c r="P355" s="14"/>
    </row>
    <row r="356">
      <c r="P356" s="14"/>
    </row>
    <row r="357">
      <c r="P357" s="14"/>
    </row>
    <row r="358">
      <c r="P358" s="14"/>
    </row>
    <row r="359">
      <c r="P359" s="14"/>
    </row>
    <row r="360">
      <c r="P360" s="14"/>
    </row>
    <row r="361">
      <c r="P361" s="14"/>
    </row>
    <row r="362">
      <c r="P362" s="14"/>
    </row>
    <row r="363">
      <c r="P363" s="14"/>
    </row>
    <row r="364">
      <c r="P364" s="14"/>
    </row>
    <row r="365">
      <c r="P365" s="14"/>
    </row>
    <row r="366">
      <c r="P366" s="14"/>
    </row>
    <row r="367">
      <c r="P367" s="14"/>
    </row>
    <row r="368">
      <c r="P368" s="14"/>
    </row>
    <row r="369">
      <c r="P369" s="14"/>
    </row>
    <row r="370">
      <c r="P370" s="14"/>
    </row>
    <row r="371">
      <c r="P371" s="14"/>
    </row>
    <row r="372">
      <c r="P372" s="14"/>
    </row>
    <row r="373">
      <c r="P373" s="14"/>
    </row>
    <row r="374">
      <c r="P374" s="14"/>
    </row>
    <row r="375">
      <c r="P375" s="14"/>
    </row>
    <row r="376">
      <c r="P376" s="14"/>
    </row>
    <row r="377">
      <c r="P377" s="14"/>
    </row>
    <row r="378">
      <c r="P378" s="14"/>
    </row>
    <row r="379">
      <c r="P379" s="14"/>
    </row>
    <row r="380">
      <c r="P380" s="14"/>
    </row>
    <row r="381">
      <c r="P381" s="14"/>
    </row>
    <row r="382">
      <c r="P382" s="14"/>
    </row>
    <row r="383">
      <c r="P383" s="14"/>
    </row>
    <row r="384">
      <c r="P384" s="14"/>
    </row>
    <row r="385">
      <c r="P385" s="14"/>
    </row>
    <row r="386">
      <c r="P386" s="14"/>
    </row>
    <row r="387">
      <c r="P387" s="14"/>
    </row>
    <row r="388">
      <c r="P388" s="14"/>
    </row>
    <row r="389">
      <c r="P389" s="14"/>
    </row>
    <row r="390">
      <c r="P390" s="14"/>
    </row>
    <row r="391">
      <c r="P391" s="14"/>
    </row>
    <row r="392">
      <c r="P392" s="14"/>
    </row>
    <row r="393">
      <c r="P393" s="14"/>
    </row>
    <row r="394">
      <c r="P394" s="14"/>
    </row>
    <row r="395">
      <c r="P395" s="14"/>
    </row>
    <row r="396">
      <c r="P396" s="14"/>
    </row>
    <row r="397">
      <c r="P397" s="14"/>
    </row>
    <row r="398">
      <c r="P398" s="14"/>
    </row>
    <row r="399">
      <c r="P399" s="14"/>
    </row>
    <row r="400">
      <c r="P400" s="14"/>
    </row>
    <row r="401">
      <c r="P401" s="14"/>
    </row>
    <row r="402">
      <c r="P402" s="14"/>
    </row>
    <row r="403">
      <c r="P403" s="14"/>
    </row>
    <row r="404">
      <c r="P404" s="14"/>
    </row>
    <row r="405">
      <c r="P405" s="14"/>
    </row>
    <row r="406">
      <c r="P406" s="14"/>
    </row>
    <row r="407">
      <c r="P407" s="14"/>
    </row>
    <row r="408">
      <c r="P408" s="14"/>
    </row>
    <row r="409">
      <c r="P409" s="14"/>
    </row>
    <row r="410">
      <c r="P410" s="14"/>
    </row>
    <row r="411">
      <c r="P411" s="14"/>
    </row>
    <row r="412">
      <c r="P412" s="14"/>
    </row>
    <row r="413">
      <c r="P413" s="14"/>
    </row>
    <row r="414">
      <c r="P414" s="14"/>
    </row>
    <row r="415">
      <c r="P415" s="14"/>
    </row>
    <row r="416">
      <c r="P416" s="14"/>
    </row>
    <row r="417">
      <c r="P417" s="14"/>
    </row>
    <row r="418">
      <c r="P418" s="14"/>
    </row>
    <row r="419">
      <c r="P419" s="14"/>
    </row>
    <row r="420">
      <c r="P420" s="14"/>
    </row>
    <row r="421">
      <c r="P421" s="14"/>
    </row>
    <row r="422">
      <c r="P422" s="14"/>
    </row>
    <row r="423">
      <c r="P423" s="14"/>
    </row>
    <row r="424">
      <c r="P424" s="14"/>
    </row>
    <row r="425">
      <c r="P425" s="14"/>
    </row>
    <row r="426">
      <c r="P426" s="14"/>
    </row>
    <row r="427">
      <c r="P427" s="14"/>
    </row>
    <row r="428">
      <c r="P428" s="14"/>
    </row>
    <row r="429">
      <c r="P429" s="14"/>
    </row>
    <row r="430">
      <c r="P430" s="14"/>
    </row>
    <row r="431">
      <c r="P431" s="14"/>
    </row>
    <row r="432">
      <c r="P432" s="14"/>
    </row>
    <row r="433">
      <c r="P433" s="14"/>
    </row>
    <row r="434">
      <c r="P434" s="14"/>
    </row>
    <row r="435">
      <c r="P435" s="14"/>
    </row>
    <row r="436">
      <c r="P436" s="14"/>
    </row>
    <row r="437">
      <c r="P437" s="14"/>
    </row>
    <row r="438">
      <c r="P438" s="14"/>
    </row>
    <row r="439">
      <c r="P439" s="14"/>
    </row>
    <row r="440">
      <c r="P440" s="14"/>
    </row>
    <row r="441">
      <c r="P441" s="14"/>
    </row>
    <row r="442">
      <c r="P442" s="14"/>
    </row>
    <row r="443">
      <c r="P443" s="14"/>
    </row>
    <row r="444">
      <c r="P444" s="14"/>
    </row>
    <row r="445">
      <c r="P445" s="14"/>
    </row>
    <row r="446">
      <c r="P446" s="14"/>
    </row>
    <row r="447">
      <c r="P447" s="14"/>
    </row>
    <row r="448">
      <c r="P448" s="14"/>
    </row>
    <row r="449">
      <c r="P449" s="14"/>
    </row>
    <row r="450">
      <c r="P450" s="14"/>
    </row>
    <row r="451">
      <c r="P451" s="14"/>
    </row>
    <row r="452">
      <c r="P452" s="14"/>
    </row>
    <row r="453">
      <c r="P453" s="14"/>
    </row>
    <row r="454">
      <c r="P454" s="14"/>
    </row>
    <row r="455">
      <c r="P455" s="14"/>
    </row>
    <row r="456">
      <c r="P456" s="14"/>
    </row>
    <row r="457">
      <c r="P457" s="14"/>
    </row>
    <row r="458">
      <c r="P458" s="14"/>
    </row>
    <row r="459">
      <c r="P459" s="14"/>
    </row>
    <row r="460">
      <c r="P460" s="14"/>
    </row>
    <row r="461">
      <c r="P461" s="14"/>
    </row>
    <row r="462">
      <c r="P462" s="14"/>
    </row>
    <row r="463">
      <c r="P463" s="14"/>
    </row>
    <row r="464">
      <c r="P464" s="14"/>
    </row>
    <row r="465">
      <c r="P465" s="14"/>
    </row>
    <row r="466">
      <c r="P466" s="14"/>
    </row>
    <row r="467">
      <c r="P467" s="14"/>
    </row>
    <row r="468">
      <c r="P468" s="14"/>
    </row>
    <row r="469">
      <c r="P469" s="14"/>
    </row>
    <row r="470">
      <c r="P470" s="14"/>
    </row>
    <row r="471">
      <c r="P471" s="14"/>
    </row>
    <row r="472">
      <c r="P472" s="14"/>
    </row>
    <row r="473">
      <c r="P473" s="14"/>
    </row>
    <row r="474">
      <c r="P474" s="14"/>
    </row>
    <row r="475">
      <c r="P475" s="14"/>
    </row>
    <row r="476">
      <c r="P476" s="14"/>
    </row>
    <row r="477">
      <c r="P477" s="14"/>
    </row>
    <row r="478">
      <c r="P478" s="14"/>
    </row>
    <row r="479">
      <c r="P479" s="14"/>
    </row>
    <row r="480">
      <c r="P480" s="14"/>
    </row>
    <row r="481">
      <c r="P481" s="14"/>
    </row>
    <row r="482">
      <c r="P482" s="14"/>
    </row>
    <row r="483">
      <c r="P483" s="14"/>
    </row>
    <row r="484">
      <c r="P484" s="14"/>
    </row>
    <row r="485">
      <c r="P485" s="14"/>
    </row>
    <row r="486">
      <c r="P486" s="14"/>
    </row>
    <row r="487">
      <c r="P487" s="14"/>
    </row>
    <row r="488">
      <c r="P488" s="14"/>
    </row>
    <row r="489">
      <c r="P489" s="14"/>
    </row>
    <row r="490">
      <c r="P490" s="14"/>
    </row>
    <row r="491">
      <c r="P491" s="14"/>
    </row>
    <row r="492">
      <c r="P492" s="14"/>
    </row>
    <row r="493">
      <c r="P493" s="14"/>
    </row>
    <row r="494">
      <c r="P494" s="14"/>
    </row>
    <row r="495">
      <c r="P495" s="14"/>
    </row>
    <row r="496">
      <c r="P496" s="14"/>
    </row>
    <row r="497">
      <c r="P497" s="14"/>
    </row>
    <row r="498">
      <c r="P498" s="14"/>
    </row>
    <row r="499">
      <c r="P499" s="14"/>
    </row>
    <row r="500">
      <c r="P500" s="14"/>
    </row>
    <row r="501">
      <c r="P501" s="14"/>
    </row>
    <row r="502">
      <c r="P502" s="14"/>
    </row>
    <row r="503">
      <c r="P503" s="14"/>
    </row>
    <row r="504">
      <c r="P504" s="14"/>
    </row>
    <row r="505">
      <c r="P505" s="14"/>
    </row>
    <row r="506">
      <c r="P506" s="14"/>
    </row>
    <row r="507">
      <c r="P507" s="14"/>
    </row>
    <row r="508">
      <c r="P508" s="14"/>
    </row>
    <row r="509">
      <c r="P509" s="14"/>
    </row>
    <row r="510">
      <c r="P510" s="14"/>
    </row>
    <row r="511">
      <c r="P511" s="14"/>
    </row>
    <row r="512">
      <c r="P512" s="14"/>
    </row>
    <row r="513">
      <c r="P513" s="14"/>
    </row>
    <row r="514">
      <c r="P514" s="14"/>
    </row>
    <row r="515">
      <c r="P515" s="14"/>
    </row>
    <row r="516">
      <c r="P516" s="14"/>
    </row>
    <row r="517">
      <c r="P517" s="14"/>
    </row>
    <row r="518">
      <c r="P518" s="14"/>
    </row>
    <row r="519">
      <c r="P519" s="14"/>
    </row>
    <row r="520">
      <c r="P520" s="14"/>
    </row>
    <row r="521">
      <c r="P521" s="14"/>
    </row>
    <row r="522">
      <c r="P522" s="14"/>
    </row>
    <row r="523">
      <c r="P523" s="14"/>
    </row>
    <row r="524">
      <c r="P524" s="14"/>
    </row>
    <row r="525">
      <c r="P525" s="14"/>
    </row>
    <row r="526">
      <c r="P526" s="14"/>
    </row>
    <row r="527">
      <c r="P527" s="14"/>
    </row>
    <row r="528">
      <c r="P528" s="14"/>
    </row>
    <row r="529">
      <c r="P529" s="14"/>
    </row>
    <row r="530">
      <c r="P530" s="14"/>
    </row>
    <row r="531">
      <c r="P531" s="14"/>
    </row>
    <row r="532">
      <c r="P532" s="14"/>
    </row>
    <row r="533">
      <c r="P533" s="14"/>
    </row>
    <row r="534">
      <c r="P534" s="14"/>
    </row>
    <row r="535">
      <c r="P535" s="14"/>
    </row>
    <row r="536">
      <c r="P536" s="14"/>
    </row>
    <row r="537">
      <c r="P537" s="14"/>
    </row>
    <row r="538">
      <c r="P538" s="14"/>
    </row>
    <row r="539">
      <c r="P539" s="14"/>
    </row>
    <row r="540">
      <c r="P540" s="14"/>
    </row>
    <row r="541">
      <c r="P541" s="14"/>
    </row>
    <row r="542">
      <c r="P542" s="14"/>
    </row>
    <row r="543">
      <c r="P543" s="14"/>
    </row>
    <row r="544">
      <c r="P544" s="14"/>
    </row>
    <row r="545">
      <c r="P545" s="14"/>
    </row>
    <row r="546">
      <c r="P546" s="14"/>
    </row>
    <row r="547">
      <c r="P547" s="14"/>
    </row>
    <row r="548">
      <c r="P548" s="14"/>
    </row>
    <row r="549">
      <c r="P549" s="14"/>
    </row>
    <row r="550">
      <c r="P550" s="14"/>
    </row>
    <row r="551">
      <c r="P551" s="14"/>
    </row>
    <row r="552">
      <c r="P552" s="14"/>
    </row>
    <row r="553">
      <c r="P553" s="14"/>
    </row>
    <row r="554">
      <c r="P554" s="14"/>
    </row>
    <row r="555">
      <c r="P555" s="14"/>
    </row>
    <row r="556">
      <c r="P556" s="14"/>
    </row>
    <row r="557">
      <c r="P557" s="14"/>
    </row>
    <row r="558">
      <c r="P558" s="14"/>
    </row>
    <row r="559">
      <c r="P559" s="14"/>
    </row>
    <row r="560">
      <c r="P560" s="14"/>
    </row>
    <row r="561">
      <c r="P561" s="14"/>
    </row>
    <row r="562">
      <c r="P562" s="14"/>
    </row>
    <row r="563">
      <c r="P563" s="14"/>
    </row>
    <row r="564">
      <c r="P564" s="14"/>
    </row>
    <row r="565">
      <c r="P565" s="14"/>
    </row>
    <row r="566">
      <c r="P566" s="14"/>
    </row>
    <row r="567">
      <c r="P567" s="14"/>
    </row>
    <row r="568">
      <c r="P568" s="14"/>
    </row>
    <row r="569">
      <c r="P569" s="14"/>
    </row>
    <row r="570">
      <c r="P570" s="14"/>
    </row>
    <row r="571">
      <c r="P571" s="14"/>
    </row>
    <row r="572">
      <c r="P572" s="14"/>
    </row>
    <row r="573">
      <c r="P573" s="14"/>
    </row>
    <row r="574">
      <c r="P574" s="14"/>
    </row>
    <row r="575">
      <c r="P575" s="14"/>
    </row>
    <row r="576">
      <c r="P576" s="14"/>
    </row>
    <row r="577">
      <c r="P577" s="14"/>
    </row>
    <row r="578">
      <c r="P578" s="14"/>
    </row>
    <row r="579">
      <c r="P579" s="14"/>
    </row>
    <row r="580">
      <c r="P580" s="14"/>
    </row>
    <row r="581">
      <c r="P581" s="14"/>
    </row>
    <row r="582">
      <c r="P582" s="14"/>
    </row>
    <row r="583">
      <c r="P583" s="14"/>
    </row>
    <row r="584">
      <c r="P584" s="14"/>
    </row>
    <row r="585">
      <c r="P585" s="14"/>
    </row>
    <row r="586">
      <c r="P586" s="14"/>
    </row>
    <row r="587">
      <c r="P587" s="14"/>
    </row>
    <row r="588">
      <c r="P588" s="14"/>
    </row>
    <row r="589">
      <c r="P589" s="14"/>
    </row>
    <row r="590">
      <c r="P590" s="14"/>
    </row>
    <row r="591">
      <c r="P591" s="14"/>
    </row>
    <row r="592">
      <c r="P592" s="14"/>
    </row>
    <row r="593">
      <c r="P593" s="14"/>
    </row>
    <row r="594">
      <c r="P594" s="14"/>
    </row>
    <row r="595">
      <c r="P595" s="14"/>
    </row>
    <row r="596">
      <c r="P596" s="14"/>
    </row>
    <row r="597">
      <c r="P597" s="14"/>
    </row>
    <row r="598">
      <c r="P598" s="14"/>
    </row>
    <row r="599">
      <c r="P599" s="14"/>
    </row>
    <row r="600">
      <c r="P600" s="14"/>
    </row>
    <row r="601">
      <c r="P601" s="14"/>
    </row>
    <row r="602">
      <c r="P602" s="14"/>
    </row>
    <row r="603">
      <c r="P603" s="14"/>
    </row>
    <row r="604">
      <c r="P604" s="14"/>
    </row>
    <row r="605">
      <c r="P605" s="14"/>
    </row>
    <row r="606">
      <c r="P606" s="14"/>
    </row>
    <row r="607">
      <c r="P607" s="14"/>
    </row>
    <row r="608">
      <c r="P608" s="14"/>
    </row>
    <row r="609">
      <c r="P609" s="14"/>
    </row>
    <row r="610">
      <c r="P610" s="14"/>
    </row>
    <row r="611">
      <c r="P611" s="14"/>
    </row>
    <row r="612">
      <c r="P612" s="14"/>
    </row>
    <row r="613">
      <c r="P613" s="14"/>
    </row>
    <row r="614">
      <c r="P614" s="14"/>
    </row>
    <row r="615">
      <c r="P615" s="14"/>
    </row>
    <row r="616">
      <c r="P616" s="14"/>
    </row>
    <row r="617">
      <c r="P617" s="14"/>
    </row>
    <row r="618">
      <c r="P618" s="14"/>
    </row>
    <row r="619">
      <c r="P619" s="14"/>
    </row>
    <row r="620">
      <c r="P620" s="14"/>
    </row>
    <row r="621">
      <c r="P621" s="14"/>
    </row>
    <row r="622">
      <c r="P622" s="14"/>
    </row>
    <row r="623">
      <c r="P623" s="14"/>
    </row>
    <row r="624">
      <c r="P624" s="14"/>
    </row>
    <row r="625">
      <c r="P625" s="14"/>
    </row>
    <row r="626">
      <c r="P626" s="14"/>
    </row>
    <row r="627">
      <c r="P627" s="14"/>
    </row>
    <row r="628">
      <c r="P628" s="14"/>
    </row>
    <row r="629">
      <c r="P629" s="14"/>
    </row>
    <row r="630">
      <c r="P630" s="14"/>
    </row>
    <row r="631">
      <c r="P631" s="14"/>
    </row>
    <row r="632">
      <c r="P632" s="14"/>
    </row>
    <row r="633">
      <c r="P633" s="14"/>
    </row>
    <row r="634">
      <c r="P634" s="14"/>
    </row>
    <row r="635">
      <c r="P635" s="14"/>
    </row>
    <row r="636">
      <c r="P636" s="14"/>
    </row>
    <row r="637">
      <c r="P637" s="14"/>
    </row>
    <row r="638">
      <c r="P638" s="14"/>
    </row>
    <row r="639">
      <c r="P639" s="14"/>
    </row>
    <row r="640">
      <c r="P640" s="14"/>
    </row>
    <row r="641">
      <c r="P641" s="14"/>
    </row>
    <row r="642">
      <c r="P642" s="14"/>
    </row>
    <row r="643">
      <c r="P643" s="14"/>
    </row>
    <row r="644">
      <c r="P644" s="14"/>
    </row>
    <row r="645">
      <c r="P645" s="14"/>
    </row>
    <row r="646">
      <c r="P646" s="14"/>
    </row>
    <row r="647">
      <c r="P647" s="14"/>
    </row>
    <row r="648">
      <c r="P648" s="14"/>
    </row>
    <row r="649">
      <c r="P649" s="14"/>
    </row>
    <row r="650">
      <c r="P650" s="14"/>
    </row>
    <row r="651">
      <c r="P651" s="14"/>
    </row>
    <row r="652">
      <c r="P652" s="14"/>
    </row>
    <row r="653">
      <c r="P653" s="14"/>
    </row>
    <row r="654">
      <c r="P654" s="14"/>
    </row>
    <row r="655">
      <c r="P655" s="14"/>
    </row>
    <row r="656">
      <c r="P656" s="14"/>
    </row>
    <row r="657">
      <c r="P657" s="14"/>
    </row>
    <row r="658">
      <c r="P658" s="14"/>
    </row>
    <row r="659">
      <c r="P659" s="14"/>
    </row>
    <row r="660">
      <c r="P660" s="14"/>
    </row>
    <row r="661">
      <c r="P661" s="14"/>
    </row>
    <row r="662">
      <c r="P662" s="14"/>
    </row>
    <row r="663">
      <c r="P663" s="14"/>
    </row>
    <row r="664">
      <c r="P664" s="14"/>
    </row>
    <row r="665">
      <c r="P665" s="14"/>
    </row>
    <row r="666">
      <c r="P666" s="14"/>
    </row>
    <row r="667">
      <c r="P667" s="14"/>
    </row>
    <row r="668">
      <c r="P668" s="14"/>
    </row>
    <row r="669">
      <c r="P669" s="14"/>
    </row>
    <row r="670">
      <c r="P670" s="14"/>
    </row>
    <row r="671">
      <c r="P671" s="14"/>
    </row>
    <row r="672">
      <c r="P672" s="14"/>
    </row>
    <row r="673">
      <c r="P673" s="14"/>
    </row>
    <row r="674">
      <c r="P674" s="14"/>
    </row>
    <row r="675">
      <c r="P675" s="14"/>
    </row>
    <row r="676">
      <c r="P676" s="14"/>
    </row>
    <row r="677">
      <c r="P677" s="14"/>
    </row>
    <row r="678">
      <c r="P678" s="14"/>
    </row>
    <row r="679">
      <c r="P679" s="14"/>
    </row>
    <row r="680">
      <c r="P680" s="14"/>
    </row>
    <row r="681">
      <c r="P681" s="14"/>
    </row>
    <row r="682">
      <c r="P682" s="14"/>
    </row>
    <row r="683">
      <c r="P683" s="14"/>
    </row>
    <row r="684">
      <c r="P684" s="14"/>
    </row>
    <row r="685">
      <c r="P685" s="14"/>
    </row>
    <row r="686">
      <c r="P686" s="14"/>
    </row>
    <row r="687">
      <c r="P687" s="14"/>
    </row>
    <row r="688">
      <c r="P688" s="14"/>
    </row>
    <row r="689">
      <c r="P689" s="14"/>
    </row>
    <row r="690">
      <c r="P690" s="14"/>
    </row>
    <row r="691">
      <c r="P691" s="14"/>
    </row>
    <row r="692">
      <c r="P692" s="14"/>
    </row>
    <row r="693">
      <c r="P693" s="14"/>
    </row>
    <row r="694">
      <c r="P694" s="14"/>
    </row>
    <row r="695">
      <c r="P695" s="14"/>
    </row>
    <row r="696">
      <c r="P696" s="14"/>
    </row>
    <row r="697">
      <c r="P697" s="14"/>
    </row>
    <row r="698">
      <c r="P698" s="14"/>
    </row>
    <row r="699">
      <c r="P699" s="14"/>
    </row>
    <row r="700">
      <c r="P700" s="14"/>
    </row>
    <row r="701">
      <c r="P701" s="14"/>
    </row>
    <row r="702">
      <c r="P702" s="14"/>
    </row>
    <row r="703">
      <c r="P703" s="14"/>
    </row>
    <row r="704">
      <c r="P704" s="14"/>
    </row>
    <row r="705">
      <c r="P705" s="14"/>
    </row>
    <row r="706">
      <c r="P706" s="14"/>
    </row>
    <row r="707">
      <c r="P707" s="14"/>
    </row>
    <row r="708">
      <c r="P708" s="14"/>
    </row>
    <row r="709">
      <c r="P709" s="14"/>
    </row>
    <row r="710">
      <c r="P710" s="14"/>
    </row>
    <row r="711">
      <c r="P711" s="14"/>
    </row>
    <row r="712">
      <c r="P712" s="14"/>
    </row>
    <row r="713">
      <c r="P713" s="14"/>
    </row>
    <row r="714">
      <c r="P714" s="14"/>
    </row>
    <row r="715">
      <c r="P715" s="14"/>
    </row>
    <row r="716">
      <c r="P716" s="14"/>
    </row>
    <row r="717">
      <c r="P717" s="14"/>
    </row>
    <row r="718">
      <c r="P718" s="14"/>
    </row>
    <row r="719">
      <c r="P719" s="14"/>
    </row>
    <row r="720">
      <c r="P720" s="14"/>
    </row>
    <row r="721">
      <c r="P721" s="14"/>
    </row>
    <row r="722">
      <c r="P722" s="14"/>
    </row>
    <row r="723">
      <c r="P723" s="14"/>
    </row>
    <row r="724">
      <c r="P724" s="14"/>
    </row>
    <row r="725">
      <c r="P725" s="14"/>
    </row>
    <row r="726">
      <c r="P726" s="14"/>
    </row>
    <row r="727">
      <c r="P727" s="14"/>
    </row>
    <row r="728">
      <c r="P728" s="14"/>
    </row>
    <row r="729">
      <c r="P729" s="14"/>
    </row>
    <row r="730">
      <c r="P730" s="14"/>
    </row>
    <row r="731">
      <c r="P731" s="14"/>
    </row>
    <row r="732">
      <c r="P732" s="14"/>
    </row>
    <row r="733">
      <c r="P733" s="14"/>
    </row>
    <row r="734">
      <c r="P734" s="14"/>
    </row>
    <row r="735">
      <c r="P735" s="14"/>
    </row>
    <row r="736">
      <c r="P736" s="14"/>
    </row>
    <row r="737">
      <c r="P737" s="14"/>
    </row>
    <row r="738">
      <c r="P738" s="14"/>
    </row>
    <row r="739">
      <c r="P739" s="14"/>
    </row>
    <row r="740">
      <c r="P740" s="14"/>
    </row>
    <row r="741">
      <c r="P741" s="14"/>
    </row>
    <row r="742">
      <c r="P742" s="14"/>
    </row>
    <row r="743">
      <c r="P743" s="14"/>
    </row>
    <row r="744">
      <c r="P744" s="14"/>
    </row>
    <row r="745">
      <c r="P745" s="14"/>
    </row>
    <row r="746">
      <c r="P746" s="14"/>
    </row>
    <row r="747">
      <c r="P747" s="14"/>
    </row>
    <row r="748">
      <c r="P748" s="14"/>
    </row>
    <row r="749">
      <c r="P749" s="14"/>
    </row>
    <row r="750">
      <c r="P750" s="14"/>
    </row>
    <row r="751">
      <c r="P751" s="14"/>
    </row>
    <row r="752">
      <c r="P752" s="14"/>
    </row>
    <row r="753">
      <c r="P753" s="14"/>
    </row>
    <row r="754">
      <c r="P754" s="14"/>
    </row>
    <row r="755">
      <c r="P755" s="14"/>
    </row>
    <row r="756">
      <c r="P756" s="14"/>
    </row>
    <row r="757">
      <c r="P757" s="14"/>
    </row>
    <row r="758">
      <c r="P758" s="14"/>
    </row>
    <row r="759">
      <c r="P759" s="14"/>
    </row>
    <row r="760">
      <c r="P760" s="14"/>
    </row>
    <row r="761">
      <c r="P761" s="14"/>
    </row>
    <row r="762">
      <c r="P762" s="14"/>
    </row>
    <row r="763">
      <c r="P763" s="14"/>
    </row>
    <row r="764">
      <c r="P764" s="14"/>
    </row>
    <row r="765">
      <c r="P765" s="14"/>
    </row>
    <row r="766">
      <c r="P766" s="14"/>
    </row>
    <row r="767">
      <c r="P767" s="14"/>
    </row>
    <row r="768">
      <c r="P768" s="14"/>
    </row>
    <row r="769">
      <c r="P769" s="14"/>
    </row>
    <row r="770">
      <c r="P770" s="14"/>
    </row>
    <row r="771">
      <c r="P771" s="14"/>
    </row>
    <row r="772">
      <c r="P772" s="14"/>
    </row>
    <row r="773">
      <c r="P773" s="14"/>
    </row>
    <row r="774">
      <c r="P774" s="14"/>
    </row>
    <row r="775">
      <c r="P775" s="14"/>
    </row>
    <row r="776">
      <c r="P776" s="14"/>
    </row>
    <row r="777">
      <c r="P777" s="14"/>
    </row>
    <row r="778">
      <c r="P778" s="14"/>
    </row>
    <row r="779">
      <c r="P779" s="14"/>
    </row>
    <row r="780">
      <c r="P780" s="14"/>
    </row>
    <row r="781">
      <c r="P781" s="14"/>
    </row>
    <row r="782">
      <c r="P782" s="14"/>
    </row>
    <row r="783">
      <c r="P783" s="14"/>
    </row>
    <row r="784">
      <c r="P784" s="14"/>
    </row>
    <row r="785">
      <c r="P785" s="14"/>
    </row>
    <row r="786">
      <c r="P786" s="14"/>
    </row>
    <row r="787">
      <c r="P787" s="14"/>
    </row>
    <row r="788">
      <c r="P788" s="14"/>
    </row>
    <row r="789">
      <c r="P789" s="14"/>
    </row>
    <row r="790">
      <c r="P790" s="14"/>
    </row>
    <row r="791">
      <c r="P791" s="14"/>
    </row>
    <row r="792">
      <c r="P792" s="14"/>
    </row>
    <row r="793">
      <c r="P793" s="14"/>
    </row>
    <row r="794">
      <c r="P794" s="14"/>
    </row>
    <row r="795">
      <c r="P795" s="14"/>
    </row>
    <row r="796">
      <c r="P796" s="14"/>
    </row>
    <row r="797">
      <c r="P797" s="14"/>
    </row>
    <row r="798">
      <c r="P798" s="14"/>
    </row>
    <row r="799">
      <c r="P799" s="14"/>
    </row>
    <row r="800">
      <c r="P800" s="14"/>
    </row>
    <row r="801">
      <c r="P801" s="14"/>
    </row>
    <row r="802">
      <c r="P802" s="14"/>
    </row>
    <row r="803">
      <c r="P803" s="14"/>
    </row>
    <row r="804">
      <c r="P804" s="14"/>
    </row>
    <row r="805">
      <c r="P805" s="14"/>
    </row>
    <row r="806">
      <c r="P806" s="14"/>
    </row>
    <row r="807">
      <c r="P807" s="14"/>
    </row>
    <row r="808">
      <c r="P808" s="14"/>
    </row>
    <row r="809">
      <c r="P809" s="14"/>
    </row>
    <row r="810">
      <c r="P810" s="14"/>
    </row>
    <row r="811">
      <c r="P811" s="14"/>
    </row>
    <row r="812">
      <c r="P812" s="14"/>
    </row>
    <row r="813">
      <c r="P813" s="14"/>
    </row>
    <row r="814">
      <c r="P814" s="14"/>
    </row>
    <row r="815">
      <c r="P815" s="14"/>
    </row>
    <row r="816">
      <c r="P816" s="14"/>
    </row>
    <row r="817">
      <c r="P817" s="14"/>
    </row>
    <row r="818">
      <c r="P818" s="14"/>
    </row>
    <row r="819">
      <c r="P819" s="14"/>
    </row>
    <row r="820">
      <c r="P820" s="14"/>
    </row>
    <row r="821">
      <c r="P821" s="14"/>
    </row>
    <row r="822">
      <c r="P822" s="14"/>
    </row>
    <row r="823">
      <c r="P823" s="14"/>
    </row>
    <row r="824">
      <c r="P824" s="14"/>
    </row>
    <row r="825">
      <c r="P825" s="14"/>
    </row>
    <row r="826">
      <c r="P826" s="14"/>
    </row>
    <row r="827">
      <c r="P827" s="14"/>
    </row>
    <row r="828">
      <c r="P828" s="14"/>
    </row>
    <row r="829">
      <c r="P829" s="14"/>
    </row>
    <row r="830">
      <c r="P830" s="14"/>
    </row>
    <row r="831">
      <c r="P831" s="14"/>
    </row>
    <row r="832">
      <c r="P832" s="14"/>
    </row>
    <row r="833">
      <c r="P833" s="14"/>
    </row>
    <row r="834">
      <c r="P834" s="14"/>
    </row>
    <row r="835">
      <c r="P835" s="14"/>
    </row>
    <row r="836">
      <c r="P836" s="14"/>
    </row>
    <row r="837">
      <c r="P837" s="14"/>
    </row>
    <row r="838">
      <c r="P838" s="14"/>
    </row>
    <row r="839">
      <c r="P839" s="14"/>
    </row>
    <row r="840">
      <c r="P840" s="14"/>
    </row>
    <row r="841">
      <c r="P841" s="14"/>
    </row>
    <row r="842">
      <c r="P842" s="14"/>
    </row>
    <row r="843">
      <c r="P843" s="14"/>
    </row>
    <row r="844">
      <c r="P844" s="14"/>
    </row>
    <row r="845">
      <c r="P845" s="14"/>
    </row>
    <row r="846">
      <c r="P846" s="14"/>
    </row>
    <row r="847">
      <c r="P847" s="14"/>
    </row>
    <row r="848">
      <c r="P848" s="14"/>
    </row>
    <row r="849">
      <c r="P849" s="14"/>
    </row>
    <row r="850">
      <c r="P850" s="14"/>
    </row>
    <row r="851">
      <c r="P851" s="14"/>
    </row>
    <row r="852">
      <c r="P852" s="14"/>
    </row>
    <row r="853">
      <c r="P853" s="14"/>
    </row>
    <row r="854">
      <c r="P854" s="14"/>
    </row>
    <row r="855">
      <c r="P855" s="14"/>
    </row>
    <row r="856">
      <c r="P856" s="14"/>
    </row>
    <row r="857">
      <c r="P857" s="14"/>
    </row>
    <row r="858">
      <c r="P858" s="14"/>
    </row>
    <row r="859">
      <c r="P859" s="14"/>
    </row>
    <row r="860">
      <c r="P860" s="14"/>
    </row>
    <row r="861">
      <c r="P861" s="14"/>
    </row>
    <row r="862">
      <c r="P862" s="14"/>
    </row>
    <row r="863">
      <c r="P863" s="14"/>
    </row>
    <row r="864">
      <c r="P864" s="14"/>
    </row>
    <row r="865">
      <c r="P865" s="14"/>
    </row>
    <row r="866">
      <c r="P866" s="14"/>
    </row>
    <row r="867">
      <c r="P867" s="14"/>
    </row>
    <row r="868">
      <c r="P868" s="14"/>
    </row>
    <row r="869">
      <c r="P869" s="14"/>
    </row>
    <row r="870">
      <c r="P870" s="14"/>
    </row>
    <row r="871">
      <c r="P871" s="14"/>
    </row>
    <row r="872">
      <c r="P872" s="14"/>
    </row>
    <row r="873">
      <c r="P873" s="14"/>
    </row>
    <row r="874">
      <c r="P874" s="14"/>
    </row>
    <row r="875">
      <c r="P875" s="14"/>
    </row>
    <row r="876">
      <c r="P876" s="14"/>
    </row>
    <row r="877">
      <c r="P877" s="14"/>
    </row>
    <row r="878">
      <c r="P878" s="14"/>
    </row>
    <row r="879">
      <c r="P879" s="14"/>
    </row>
    <row r="880">
      <c r="P880" s="14"/>
    </row>
    <row r="881">
      <c r="P881" s="14"/>
    </row>
    <row r="882">
      <c r="P882" s="14"/>
    </row>
    <row r="883">
      <c r="P883" s="14"/>
    </row>
    <row r="884">
      <c r="P884" s="14"/>
    </row>
    <row r="885">
      <c r="P885" s="14"/>
    </row>
    <row r="886">
      <c r="P886" s="14"/>
    </row>
    <row r="887">
      <c r="P887" s="14"/>
    </row>
    <row r="888">
      <c r="P888" s="14"/>
    </row>
    <row r="889">
      <c r="P889" s="14"/>
    </row>
    <row r="890">
      <c r="P890" s="14"/>
    </row>
    <row r="891">
      <c r="P891" s="14"/>
    </row>
    <row r="892">
      <c r="P892" s="14"/>
    </row>
    <row r="893">
      <c r="P893" s="14"/>
    </row>
    <row r="894">
      <c r="P894" s="14"/>
    </row>
    <row r="895">
      <c r="P895" s="14"/>
    </row>
    <row r="896">
      <c r="P896" s="14"/>
    </row>
    <row r="897">
      <c r="P897" s="14"/>
    </row>
    <row r="898">
      <c r="P898" s="14"/>
    </row>
    <row r="899">
      <c r="P899" s="14"/>
    </row>
    <row r="900">
      <c r="P900" s="14"/>
    </row>
    <row r="901">
      <c r="P901" s="14"/>
    </row>
    <row r="902">
      <c r="P902" s="14"/>
    </row>
    <row r="903">
      <c r="P903" s="14"/>
    </row>
    <row r="904">
      <c r="P904" s="14"/>
    </row>
    <row r="905">
      <c r="P905" s="14"/>
    </row>
    <row r="906">
      <c r="P906" s="14"/>
    </row>
    <row r="907">
      <c r="P907" s="14"/>
    </row>
    <row r="908">
      <c r="P908" s="14"/>
    </row>
    <row r="909">
      <c r="P909" s="14"/>
    </row>
    <row r="910">
      <c r="P910" s="14"/>
    </row>
    <row r="911">
      <c r="P911" s="14"/>
    </row>
    <row r="912">
      <c r="P912" s="14"/>
    </row>
    <row r="913">
      <c r="P913" s="14"/>
    </row>
    <row r="914">
      <c r="P914" s="14"/>
    </row>
    <row r="915">
      <c r="P915" s="14"/>
    </row>
    <row r="916">
      <c r="P916" s="14"/>
    </row>
    <row r="917">
      <c r="P917" s="14"/>
    </row>
    <row r="918">
      <c r="P918" s="14"/>
    </row>
    <row r="919">
      <c r="P919" s="14"/>
    </row>
    <row r="920">
      <c r="P920" s="14"/>
    </row>
    <row r="921">
      <c r="P921" s="14"/>
    </row>
    <row r="922">
      <c r="P922" s="14"/>
    </row>
    <row r="923">
      <c r="P923" s="14"/>
    </row>
    <row r="924">
      <c r="P924" s="14"/>
    </row>
    <row r="925">
      <c r="P925" s="14"/>
    </row>
    <row r="926">
      <c r="P926" s="14"/>
    </row>
    <row r="927">
      <c r="P927" s="14"/>
    </row>
    <row r="928">
      <c r="P928" s="14"/>
    </row>
    <row r="929">
      <c r="P929" s="14"/>
    </row>
    <row r="930">
      <c r="P930" s="14"/>
    </row>
    <row r="931">
      <c r="P931" s="14"/>
    </row>
    <row r="932">
      <c r="P932" s="14"/>
    </row>
    <row r="933">
      <c r="P933" s="14"/>
    </row>
    <row r="934">
      <c r="P934" s="14"/>
    </row>
    <row r="935">
      <c r="P935" s="14"/>
    </row>
    <row r="936">
      <c r="P936" s="14"/>
    </row>
    <row r="937">
      <c r="P937" s="14"/>
    </row>
    <row r="938">
      <c r="P938" s="14"/>
    </row>
    <row r="939">
      <c r="P939" s="14"/>
    </row>
    <row r="940">
      <c r="P940" s="14"/>
    </row>
    <row r="941">
      <c r="P941" s="14"/>
    </row>
    <row r="942">
      <c r="P942" s="14"/>
    </row>
    <row r="943">
      <c r="P943" s="14"/>
    </row>
    <row r="944">
      <c r="P944" s="14"/>
    </row>
    <row r="945">
      <c r="P945" s="14"/>
    </row>
    <row r="946">
      <c r="P946" s="14"/>
    </row>
    <row r="947">
      <c r="P947" s="14"/>
    </row>
    <row r="948">
      <c r="P948" s="14"/>
    </row>
    <row r="949">
      <c r="P949" s="14"/>
    </row>
    <row r="950">
      <c r="P950" s="14"/>
    </row>
    <row r="951">
      <c r="P951" s="14"/>
    </row>
    <row r="952">
      <c r="P952" s="14"/>
    </row>
    <row r="953">
      <c r="P953" s="14"/>
    </row>
    <row r="954">
      <c r="P954" s="14"/>
    </row>
    <row r="955">
      <c r="P955" s="14"/>
    </row>
    <row r="956">
      <c r="P956" s="14"/>
    </row>
    <row r="957">
      <c r="P957" s="14"/>
    </row>
    <row r="958">
      <c r="P958" s="14"/>
    </row>
    <row r="959">
      <c r="P959" s="14"/>
    </row>
    <row r="960">
      <c r="P960" s="14"/>
    </row>
    <row r="961">
      <c r="P961" s="14"/>
    </row>
    <row r="962">
      <c r="P962" s="14"/>
    </row>
    <row r="963">
      <c r="P963" s="14"/>
    </row>
    <row r="964">
      <c r="P964" s="14"/>
    </row>
    <row r="965">
      <c r="P965" s="14"/>
    </row>
    <row r="966">
      <c r="P966" s="14"/>
    </row>
    <row r="967">
      <c r="P967" s="14"/>
    </row>
    <row r="968">
      <c r="P968" s="14"/>
    </row>
    <row r="969">
      <c r="P969" s="14"/>
    </row>
    <row r="970">
      <c r="P970" s="14"/>
    </row>
    <row r="971">
      <c r="P971" s="14"/>
    </row>
    <row r="972">
      <c r="P972" s="14"/>
    </row>
    <row r="973">
      <c r="P973" s="14"/>
    </row>
    <row r="974">
      <c r="P974" s="14"/>
    </row>
    <row r="975">
      <c r="P975" s="14"/>
    </row>
    <row r="976">
      <c r="P976" s="14"/>
    </row>
    <row r="977">
      <c r="P977" s="14"/>
    </row>
    <row r="978">
      <c r="P978" s="14"/>
    </row>
    <row r="979">
      <c r="P979" s="14"/>
    </row>
    <row r="980">
      <c r="P980" s="14"/>
    </row>
    <row r="981">
      <c r="P981" s="14"/>
    </row>
    <row r="982">
      <c r="P982" s="14"/>
    </row>
    <row r="983">
      <c r="P983" s="14"/>
    </row>
    <row r="984">
      <c r="P984" s="14"/>
    </row>
    <row r="985">
      <c r="P985" s="14"/>
    </row>
    <row r="986">
      <c r="P986" s="14"/>
    </row>
    <row r="987">
      <c r="P987" s="14"/>
    </row>
    <row r="988">
      <c r="P988" s="14"/>
    </row>
    <row r="989">
      <c r="P989" s="14"/>
    </row>
    <row r="990">
      <c r="P990" s="14"/>
    </row>
    <row r="991">
      <c r="P991" s="14"/>
    </row>
    <row r="992">
      <c r="P992" s="14"/>
    </row>
    <row r="993">
      <c r="P993" s="14"/>
    </row>
    <row r="994">
      <c r="P994" s="14"/>
    </row>
    <row r="995">
      <c r="P995" s="14"/>
    </row>
    <row r="996">
      <c r="P996" s="14"/>
    </row>
    <row r="997">
      <c r="P997" s="14"/>
    </row>
    <row r="998">
      <c r="P998" s="14"/>
    </row>
    <row r="999">
      <c r="P999" s="14"/>
    </row>
    <row r="1000">
      <c r="P1000" s="14"/>
    </row>
    <row r="1001">
      <c r="P1001" s="14"/>
    </row>
    <row r="1002">
      <c r="P1002" s="14"/>
    </row>
    <row r="1003">
      <c r="P1003" s="14"/>
    </row>
  </sheetData>
  <mergeCells count="4">
    <mergeCell ref="A1:J1"/>
    <mergeCell ref="N30:O30"/>
    <mergeCell ref="N37:O37"/>
    <mergeCell ref="N41:O41"/>
  </mergeCells>
  <conditionalFormatting sqref="C12:L24 A14:B24">
    <cfRule type="notContainsBlanks" dxfId="4" priority="1">
      <formula>LEN(TRIM(C12))&gt;0</formula>
    </cfRule>
  </conditionalFormatting>
  <drawing r:id="rId2"/>
  <legacyDrawing r:id="rId3"/>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2" max="2" width="39.57"/>
    <col customWidth="1" min="3" max="3" width="29.14"/>
    <col customWidth="1" min="4" max="4" width="15.57"/>
    <col customWidth="1" min="5" max="5" width="11.14"/>
    <col customWidth="1" min="6" max="6" width="15.0"/>
    <col customWidth="1" min="7" max="7" width="19.71"/>
    <col customWidth="1" min="8" max="10" width="33.71"/>
  </cols>
  <sheetData>
    <row r="1">
      <c r="A1" s="47" t="s">
        <v>80</v>
      </c>
      <c r="B1" s="17" t="s">
        <v>81</v>
      </c>
      <c r="C1" s="17" t="s">
        <v>82</v>
      </c>
      <c r="D1" s="17" t="s">
        <v>83</v>
      </c>
      <c r="E1" s="17" t="s">
        <v>84</v>
      </c>
      <c r="F1" s="17" t="s">
        <v>85</v>
      </c>
      <c r="G1" s="17" t="s">
        <v>86</v>
      </c>
      <c r="H1" s="18" t="s">
        <v>87</v>
      </c>
      <c r="I1" s="18" t="s">
        <v>88</v>
      </c>
      <c r="J1" s="18" t="s">
        <v>89</v>
      </c>
      <c r="K1" s="48"/>
      <c r="N1" s="18" t="s">
        <v>24</v>
      </c>
    </row>
    <row r="2">
      <c r="A2" s="49" t="s">
        <v>26</v>
      </c>
      <c r="B2" s="21">
        <v>5.0</v>
      </c>
      <c r="C2" s="21">
        <f t="shared" ref="C2:C10" si="1">B2/6</f>
        <v>0.8333333333</v>
      </c>
      <c r="D2" s="21">
        <v>15.0</v>
      </c>
      <c r="E2" s="50">
        <v>1.0</v>
      </c>
      <c r="F2" s="21">
        <v>10.0</v>
      </c>
      <c r="G2" s="21">
        <v>0.0</v>
      </c>
      <c r="H2" s="21">
        <v>0.9</v>
      </c>
      <c r="I2" s="51">
        <f>(328*F2^0.426+D2^0.414*$I$20^0.375)*1000*$I$18</f>
        <v>1141739.671</v>
      </c>
      <c r="J2" s="52">
        <v>0.0</v>
      </c>
      <c r="K2" s="25"/>
      <c r="N2" s="22">
        <f t="shared" ref="N2:N10" si="2">B2*C2</f>
        <v>4.166666667</v>
      </c>
    </row>
    <row r="3">
      <c r="A3" s="36" t="s">
        <v>28</v>
      </c>
      <c r="B3" s="3">
        <v>3.0</v>
      </c>
      <c r="C3" s="21">
        <f t="shared" si="1"/>
        <v>0.5</v>
      </c>
      <c r="D3" s="3">
        <v>14.0</v>
      </c>
      <c r="E3" s="53">
        <v>1.0</v>
      </c>
      <c r="F3" s="3">
        <v>7.0</v>
      </c>
      <c r="G3" s="3">
        <v>0.0</v>
      </c>
      <c r="H3" s="3">
        <v>0.9</v>
      </c>
      <c r="I3" s="25">
        <f>(1130*F3^0.184+D3^0.238*$I$20^0.274)*1000*$I$18</f>
        <v>2077595.736</v>
      </c>
      <c r="J3" s="37">
        <v>0.0</v>
      </c>
      <c r="K3" s="25"/>
      <c r="N3" s="22">
        <f t="shared" si="2"/>
        <v>1.5</v>
      </c>
    </row>
    <row r="4">
      <c r="A4" s="36" t="s">
        <v>30</v>
      </c>
      <c r="B4" s="3">
        <v>6.0</v>
      </c>
      <c r="C4" s="21">
        <f t="shared" si="1"/>
        <v>1</v>
      </c>
      <c r="D4" s="3">
        <v>12.0</v>
      </c>
      <c r="E4" s="53">
        <v>1.0</v>
      </c>
      <c r="F4" s="3">
        <v>10.0</v>
      </c>
      <c r="G4" s="3">
        <v>0.0</v>
      </c>
      <c r="H4" s="3">
        <v>0.9</v>
      </c>
      <c r="I4" s="25">
        <f>(328*F4^0.426+D4^0.414*$I$20^0.375)*1000*$I$18</f>
        <v>1139790.767</v>
      </c>
      <c r="J4" s="37">
        <v>1.0</v>
      </c>
      <c r="K4" s="3" t="s">
        <v>90</v>
      </c>
      <c r="N4" s="22">
        <f t="shared" si="2"/>
        <v>6</v>
      </c>
    </row>
    <row r="5">
      <c r="A5" s="54" t="s">
        <v>32</v>
      </c>
      <c r="B5" s="3">
        <v>5.0</v>
      </c>
      <c r="C5" s="21">
        <f t="shared" si="1"/>
        <v>0.8333333333</v>
      </c>
      <c r="D5" s="3">
        <v>37.0</v>
      </c>
      <c r="E5" s="53">
        <v>1.0</v>
      </c>
      <c r="F5" s="3">
        <v>25.0</v>
      </c>
      <c r="G5" s="3">
        <v>0.0</v>
      </c>
      <c r="H5" s="3">
        <v>0.9</v>
      </c>
      <c r="I5" s="25">
        <f>(1130*F5^0.184+D5^0.238*$I$20^0.274)*1000*$I$18</f>
        <v>2625903.722</v>
      </c>
      <c r="J5" s="37">
        <v>0.0</v>
      </c>
      <c r="K5" s="25"/>
      <c r="N5" s="22">
        <f t="shared" si="2"/>
        <v>4.166666667</v>
      </c>
    </row>
    <row r="6">
      <c r="A6" s="54" t="s">
        <v>34</v>
      </c>
      <c r="B6" s="3">
        <v>4.0</v>
      </c>
      <c r="C6" s="21">
        <f t="shared" si="1"/>
        <v>0.6666666667</v>
      </c>
      <c r="D6" s="3">
        <v>22.0</v>
      </c>
      <c r="E6" s="53">
        <v>1.0</v>
      </c>
      <c r="F6" s="3">
        <v>15.0</v>
      </c>
      <c r="G6" s="3">
        <v>0.0</v>
      </c>
      <c r="H6" s="3">
        <v>0.9</v>
      </c>
      <c r="I6" s="25">
        <f>(328*F6^0.426+D6^0.414*$I$20^0.375)*1000*$I$18</f>
        <v>1356637.304</v>
      </c>
      <c r="J6" s="37">
        <v>0.0</v>
      </c>
      <c r="K6" s="25"/>
      <c r="N6" s="22">
        <f t="shared" si="2"/>
        <v>2.666666667</v>
      </c>
    </row>
    <row r="7">
      <c r="A7" s="54" t="s">
        <v>36</v>
      </c>
      <c r="B7" s="3">
        <v>4.0</v>
      </c>
      <c r="C7" s="21">
        <f t="shared" si="1"/>
        <v>0.6666666667</v>
      </c>
      <c r="D7" s="3">
        <v>2.5</v>
      </c>
      <c r="E7" s="53">
        <v>1.0</v>
      </c>
      <c r="F7" s="3">
        <v>1.5</v>
      </c>
      <c r="G7" s="3">
        <v>0.0</v>
      </c>
      <c r="H7" s="3">
        <v>0.9</v>
      </c>
      <c r="I7" s="25">
        <f>(1130*F7^0.184+D7^0.238*$I$20^0.274)*1000*$I$18</f>
        <v>1564059.209</v>
      </c>
      <c r="J7" s="37">
        <v>3.0</v>
      </c>
      <c r="K7" s="3" t="s">
        <v>91</v>
      </c>
      <c r="N7" s="22">
        <f t="shared" si="2"/>
        <v>2.666666667</v>
      </c>
    </row>
    <row r="8">
      <c r="A8" s="54" t="s">
        <v>38</v>
      </c>
      <c r="B8" s="3">
        <v>3.0</v>
      </c>
      <c r="C8" s="21">
        <f t="shared" si="1"/>
        <v>0.5</v>
      </c>
      <c r="D8" s="3">
        <v>15.0</v>
      </c>
      <c r="E8" s="53">
        <v>1.0</v>
      </c>
      <c r="F8" s="3">
        <v>10.0</v>
      </c>
      <c r="G8" s="3">
        <v>0.0</v>
      </c>
      <c r="H8" s="3">
        <v>0.9</v>
      </c>
      <c r="I8" s="25">
        <f t="shared" ref="I8:I10" si="3">(980*F8^0.327+D8^0.525*$I$20^0.171)*1000*$I$18</f>
        <v>2675056.761</v>
      </c>
      <c r="J8" s="37">
        <v>1.0</v>
      </c>
      <c r="K8" s="3" t="s">
        <v>92</v>
      </c>
      <c r="N8" s="22">
        <f t="shared" si="2"/>
        <v>1.5</v>
      </c>
    </row>
    <row r="9">
      <c r="A9" s="54" t="s">
        <v>40</v>
      </c>
      <c r="B9" s="3">
        <v>3.0</v>
      </c>
      <c r="C9" s="21">
        <f t="shared" si="1"/>
        <v>0.5</v>
      </c>
      <c r="D9" s="3">
        <v>9.0</v>
      </c>
      <c r="E9" s="53">
        <v>1.0</v>
      </c>
      <c r="F9" s="3">
        <v>9.0</v>
      </c>
      <c r="G9" s="3">
        <v>0.0</v>
      </c>
      <c r="H9" s="3">
        <v>0.9</v>
      </c>
      <c r="I9" s="25">
        <f t="shared" si="3"/>
        <v>2582115.188</v>
      </c>
      <c r="J9" s="37">
        <v>3.0</v>
      </c>
      <c r="K9" s="3" t="s">
        <v>93</v>
      </c>
      <c r="N9" s="22">
        <f t="shared" si="2"/>
        <v>1.5</v>
      </c>
    </row>
    <row r="10">
      <c r="A10" s="55" t="s">
        <v>41</v>
      </c>
      <c r="B10" s="29">
        <v>2.0</v>
      </c>
      <c r="C10" s="21">
        <f t="shared" si="1"/>
        <v>0.3333333333</v>
      </c>
      <c r="D10" s="29">
        <v>15.0</v>
      </c>
      <c r="E10" s="56">
        <v>1.0</v>
      </c>
      <c r="F10" s="29">
        <v>10.0</v>
      </c>
      <c r="G10" s="29">
        <v>0.0</v>
      </c>
      <c r="H10" s="29">
        <v>0.9</v>
      </c>
      <c r="I10" s="57">
        <f t="shared" si="3"/>
        <v>2675056.761</v>
      </c>
      <c r="J10" s="46">
        <v>3.0</v>
      </c>
      <c r="K10" s="3" t="s">
        <v>94</v>
      </c>
      <c r="N10" s="22">
        <f t="shared" si="2"/>
        <v>0.6666666667</v>
      </c>
    </row>
    <row r="11">
      <c r="A11" s="6"/>
      <c r="B11" s="3"/>
      <c r="C11" s="58"/>
      <c r="D11" s="3"/>
      <c r="E11" s="59"/>
      <c r="F11" s="3"/>
      <c r="G11" s="59"/>
      <c r="H11" s="3"/>
      <c r="I11" s="3"/>
      <c r="J11" s="3"/>
      <c r="K11" s="3"/>
    </row>
    <row r="12">
      <c r="A12" s="6"/>
      <c r="B12" s="3"/>
      <c r="C12" s="58"/>
      <c r="D12" s="3"/>
      <c r="E12" s="59"/>
      <c r="F12" s="3"/>
      <c r="G12" s="59"/>
      <c r="H12" s="3"/>
      <c r="I12" s="3"/>
      <c r="J12" s="3"/>
      <c r="K12" s="3"/>
    </row>
    <row r="13">
      <c r="A13" s="6" t="s">
        <v>44</v>
      </c>
      <c r="B13" s="3"/>
      <c r="C13" s="58"/>
      <c r="D13" s="3"/>
      <c r="E13" s="59"/>
      <c r="F13" s="3"/>
      <c r="G13" s="59"/>
      <c r="H13" s="3"/>
      <c r="I13" s="3"/>
      <c r="J13" s="3"/>
      <c r="K13" s="3"/>
    </row>
    <row r="14">
      <c r="A14" s="6" t="s">
        <v>45</v>
      </c>
      <c r="B14" s="3"/>
      <c r="C14" s="58"/>
      <c r="D14" s="3"/>
      <c r="E14" s="59"/>
      <c r="F14" s="3"/>
      <c r="G14" s="59"/>
      <c r="H14" s="3"/>
      <c r="I14" s="3"/>
      <c r="J14" s="3"/>
      <c r="K14" s="3"/>
    </row>
    <row r="15">
      <c r="A15" s="6" t="s">
        <v>46</v>
      </c>
      <c r="B15" s="3"/>
      <c r="C15" s="58"/>
      <c r="D15" s="3"/>
      <c r="E15" s="59"/>
      <c r="F15" s="3"/>
      <c r="G15" s="59"/>
      <c r="H15" s="3"/>
      <c r="I15" s="3"/>
      <c r="J15" s="3"/>
      <c r="K15" s="3"/>
    </row>
    <row r="16">
      <c r="A16" s="6" t="s">
        <v>47</v>
      </c>
      <c r="B16" s="3"/>
      <c r="C16" s="58"/>
      <c r="D16" s="3"/>
      <c r="E16" s="59"/>
      <c r="F16" s="3"/>
      <c r="G16" s="59"/>
      <c r="H16" s="3"/>
      <c r="I16" s="3"/>
      <c r="J16" s="3"/>
      <c r="K16" s="3"/>
    </row>
    <row r="17">
      <c r="B17" s="6" t="s">
        <v>95</v>
      </c>
      <c r="C17" s="60" t="s">
        <v>96</v>
      </c>
      <c r="D17" s="6" t="s">
        <v>95</v>
      </c>
      <c r="E17" s="61" t="s">
        <v>97</v>
      </c>
      <c r="F17" s="6" t="s">
        <v>95</v>
      </c>
      <c r="G17" s="61" t="s">
        <v>97</v>
      </c>
      <c r="H17" s="61" t="s">
        <v>97</v>
      </c>
      <c r="I17" s="6" t="s">
        <v>98</v>
      </c>
      <c r="J17" s="6" t="s">
        <v>95</v>
      </c>
      <c r="K17" s="6" t="s">
        <v>95</v>
      </c>
    </row>
    <row r="18">
      <c r="H18" s="6"/>
      <c r="I18" s="6">
        <v>1.28</v>
      </c>
    </row>
    <row r="19">
      <c r="H19" s="6"/>
      <c r="I19" s="62" t="s">
        <v>99</v>
      </c>
    </row>
    <row r="20">
      <c r="B20" s="63"/>
      <c r="C20" s="63"/>
      <c r="H20" s="6"/>
      <c r="I20" s="6">
        <v>100.0</v>
      </c>
    </row>
    <row r="21">
      <c r="H21" s="6"/>
      <c r="I21" s="6" t="s">
        <v>100</v>
      </c>
    </row>
    <row r="27">
      <c r="F27" s="6" t="s">
        <v>101</v>
      </c>
      <c r="G27" s="6" t="s">
        <v>102</v>
      </c>
    </row>
    <row r="28">
      <c r="A28" s="6" t="s">
        <v>103</v>
      </c>
      <c r="C28" s="6" t="s">
        <v>104</v>
      </c>
      <c r="F28" s="6">
        <f>$N$5+N$2+N$4+N$3+$N$7</f>
        <v>18.5</v>
      </c>
      <c r="G28" s="6">
        <v>3.0</v>
      </c>
    </row>
    <row r="29">
      <c r="A29" s="6" t="s">
        <v>44</v>
      </c>
      <c r="C29" s="22">
        <f>G28*($N$5+N$2+N$4+N$3+$N$7)+G29*($N$5+N$2+N$4+N$3+N$6)+G30*(N$2+N$4+N$6+$N$7+$N$8+$N$9)+G31*($N$5+N$2+N$4+$N$7+$N$8+$N$9+$N$10)+G32*($N$5+N$4+N$3+N$6)+G33*($N$5+N$2+N$4+N$6+$N$7+$N$8+$N$9+$N$10)</f>
        <v>234.5</v>
      </c>
      <c r="F29" s="6">
        <f>$N$5+N$2+N$4+N$3+N$6</f>
        <v>18.5</v>
      </c>
      <c r="G29" s="6">
        <v>2.0</v>
      </c>
    </row>
    <row r="30">
      <c r="A30" s="6" t="s">
        <v>45</v>
      </c>
      <c r="C30" s="64">
        <f>G28*($N$5+N$2+N$4+N$3+$N$7)+G29*($N$5+N$2+N$4+N$3+N$6)+G30*(N$2+N$4+N$6+$N$7)+G31*($N$5+N$2+N$4+$N$7)+G32*($N$5+N$4+N$3+N$6)+G33*($N$5+N$2+N$4+N$6+$N$7)</f>
        <v>213.8333333</v>
      </c>
      <c r="F30" s="22">
        <f>N$2+N$4+N$6+$N$7+$N$8+$N$9</f>
        <v>18.5</v>
      </c>
      <c r="G30" s="6">
        <v>2.0</v>
      </c>
    </row>
    <row r="31">
      <c r="A31" s="6" t="s">
        <v>46</v>
      </c>
      <c r="C31" s="64">
        <f>G28*($N$7)+G29*(0)+G30*($N$7+$N$8+$N$9)+G31*($N$7+$N$8+$N$9+$N$10)+G32*(0)+G33*($N$7+$N$8+$N$9+$N$10)</f>
        <v>44.66666667</v>
      </c>
      <c r="F31" s="6">
        <f>$N$5+N$2+N$4+$N$7+$N$8+$N$9+$N$10</f>
        <v>20.66666667</v>
      </c>
      <c r="G31" s="6">
        <v>1.0</v>
      </c>
    </row>
    <row r="32">
      <c r="A32" s="6" t="s">
        <v>47</v>
      </c>
      <c r="C32" s="64">
        <f>G28*($N$5+N$4+$N$7)+G29*($N$5+N$4)+G30*(N$4+$N$7)+G31*($N$5+N$4+$N$7)+G32*($N$5+N$4)+G33*($N$5+N$4+$N$7)</f>
        <v>137.6666667</v>
      </c>
      <c r="F32" s="6">
        <f>$N$5+N$4+N$3+N$6</f>
        <v>14.33333333</v>
      </c>
      <c r="G32" s="6">
        <v>1.0</v>
      </c>
    </row>
    <row r="33">
      <c r="C33" s="6" t="s">
        <v>105</v>
      </c>
      <c r="F33" s="6">
        <f>$N$5+N$2+N$4+N$6+$N$7+$N$8+$N$9+$N$10</f>
        <v>23.33333333</v>
      </c>
      <c r="G33" s="6">
        <v>3.0</v>
      </c>
    </row>
    <row r="34">
      <c r="B34" s="6" t="s">
        <v>106</v>
      </c>
    </row>
    <row r="35" ht="58.5" customHeight="1">
      <c r="B35" s="27" t="s">
        <v>107</v>
      </c>
      <c r="C35" s="6" t="s">
        <v>108</v>
      </c>
    </row>
  </sheetData>
  <conditionalFormatting sqref="A11:A16 A29:A32">
    <cfRule type="notContainsBlanks" dxfId="4" priority="1">
      <formula>LEN(TRIM(A11))&gt;0</formula>
    </cfRule>
  </conditionalFormatting>
  <hyperlinks>
    <hyperlink r:id="rId2" ref="I19"/>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10.43"/>
    <col customWidth="1" min="3" max="3" width="9.86"/>
    <col customWidth="1" min="4" max="4" width="18.29"/>
    <col customWidth="1" min="5" max="5" width="13.14"/>
    <col customWidth="1" min="6" max="6" width="10.86"/>
    <col customWidth="1" min="7" max="7" width="16.43"/>
    <col customWidth="1" min="8" max="8" width="19.29"/>
    <col customWidth="1" min="9" max="9" width="16.86"/>
    <col customWidth="1" min="11" max="11" width="6.86"/>
    <col customWidth="1" min="12" max="12" width="16.71"/>
    <col customWidth="1" min="13" max="13" width="6.86"/>
    <col customWidth="1" min="14" max="14" width="5.86"/>
    <col customWidth="1" min="15" max="15" width="18.29"/>
    <col customWidth="1" min="16" max="16" width="13.29"/>
    <col customWidth="1" min="17" max="17" width="10.14"/>
    <col customWidth="1" min="18" max="18" width="5.86"/>
    <col customWidth="1" min="19" max="19" width="8.0"/>
    <col customWidth="1" min="21" max="21" width="18.86"/>
    <col customWidth="1" min="22" max="22" width="39.57"/>
  </cols>
  <sheetData>
    <row r="1">
      <c r="A1" s="65" t="s">
        <v>109</v>
      </c>
      <c r="B1" s="66"/>
      <c r="C1" s="66"/>
      <c r="D1" s="66"/>
      <c r="E1" s="66"/>
      <c r="F1" s="66"/>
      <c r="G1" s="66"/>
      <c r="H1" s="66"/>
      <c r="I1" s="67"/>
      <c r="J1" s="68"/>
      <c r="K1" s="69" t="str">
        <f>'Payload Matrix'!B13</f>
        <v>Payload Package</v>
      </c>
      <c r="L1" s="70"/>
      <c r="M1" s="70"/>
      <c r="N1" s="70"/>
      <c r="O1" s="70"/>
      <c r="P1" s="70"/>
      <c r="Q1" s="70"/>
      <c r="R1" s="70"/>
      <c r="S1" s="71"/>
      <c r="T1" s="68"/>
      <c r="U1" s="69" t="s">
        <v>68</v>
      </c>
      <c r="V1" s="71"/>
    </row>
    <row r="2">
      <c r="A2" s="72" t="str">
        <f>'Payload Matrix'!B2</f>
        <v>Option</v>
      </c>
      <c r="B2" s="73" t="s">
        <v>56</v>
      </c>
      <c r="C2" s="73" t="s">
        <v>58</v>
      </c>
      <c r="D2" s="74" t="str">
        <f>'Payload Matrix'!E2</f>
        <v>Ease of Integration</v>
      </c>
      <c r="E2" s="73" t="s">
        <v>61</v>
      </c>
      <c r="F2" s="73" t="s">
        <v>43</v>
      </c>
      <c r="G2" s="74" t="str">
        <f>'Payload Matrix'!H2</f>
        <v>#Tasks Achieved</v>
      </c>
      <c r="H2" s="74" t="str">
        <f>'Payload Matrix'!I2</f>
        <v>#Tasks/#Total Tasks</v>
      </c>
      <c r="I2" s="75" t="str">
        <f>'Payload Matrix'!J2</f>
        <v>Science Potential</v>
      </c>
      <c r="J2" s="68"/>
      <c r="K2" s="76" t="s">
        <v>2</v>
      </c>
      <c r="L2" s="77" t="s">
        <v>3</v>
      </c>
      <c r="M2" s="78" t="s">
        <v>56</v>
      </c>
      <c r="N2" s="78" t="s">
        <v>58</v>
      </c>
      <c r="O2" s="79" t="str">
        <f>D2</f>
        <v>Ease of Integration</v>
      </c>
      <c r="P2" s="78" t="s">
        <v>110</v>
      </c>
      <c r="Q2" s="80" t="s">
        <v>43</v>
      </c>
      <c r="R2" s="78" t="s">
        <v>8</v>
      </c>
      <c r="S2" s="81" t="s">
        <v>9</v>
      </c>
      <c r="T2" s="68"/>
      <c r="U2" s="82" t="s">
        <v>69</v>
      </c>
      <c r="V2" s="83" t="s">
        <v>70</v>
      </c>
    </row>
    <row r="3">
      <c r="A3" s="84" t="str">
        <f>'Payload Matrix'!B3</f>
        <v>COR</v>
      </c>
      <c r="B3" s="85">
        <f>'Payload Matrix'!C3</f>
        <v>15</v>
      </c>
      <c r="C3" s="85">
        <f>'Payload Matrix'!D3</f>
        <v>10</v>
      </c>
      <c r="D3" s="85">
        <f>'Payload Matrix'!E3</f>
        <v>1</v>
      </c>
      <c r="E3" s="86">
        <f>'Payload Matrix'!F3</f>
        <v>1141739.671</v>
      </c>
      <c r="F3" s="87">
        <f>'Payload Matrix'!G3</f>
        <v>0.9</v>
      </c>
      <c r="G3" s="85">
        <f>'Payload Matrix'!H3</f>
        <v>5</v>
      </c>
      <c r="H3" s="86">
        <f>'Payload Matrix'!I3</f>
        <v>0.8333333333</v>
      </c>
      <c r="I3" s="88">
        <f>'Payload Matrix'!J3</f>
        <v>4.166666667</v>
      </c>
      <c r="J3" s="68"/>
      <c r="K3" s="89">
        <v>3.1</v>
      </c>
      <c r="L3" s="90" t="str">
        <f>'Payload Matrix'!B14</f>
        <v>All</v>
      </c>
      <c r="M3" s="91">
        <f>'Payload Matrix'!C14</f>
        <v>141.5</v>
      </c>
      <c r="N3" s="91">
        <f>'Payload Matrix'!D14</f>
        <v>97.5</v>
      </c>
      <c r="O3" s="92">
        <f>'Payload Matrix'!E14</f>
        <v>0.4277777778</v>
      </c>
      <c r="P3" s="92">
        <f>'Payload Matrix'!F14</f>
        <v>17837955.12</v>
      </c>
      <c r="Q3" s="93">
        <f>'Payload Matrix'!G14</f>
        <v>0.999999999</v>
      </c>
      <c r="R3" s="94">
        <f>1/'Payload Matrix'!K14</f>
        <v>1</v>
      </c>
      <c r="S3" s="95">
        <f>'Sensor Values'!C29</f>
        <v>234.5</v>
      </c>
      <c r="T3" s="68"/>
      <c r="U3" s="96" t="s">
        <v>26</v>
      </c>
      <c r="V3" s="97" t="s">
        <v>71</v>
      </c>
    </row>
    <row r="4">
      <c r="A4" s="98" t="str">
        <f>'Payload Matrix'!B4</f>
        <v>TSI</v>
      </c>
      <c r="B4" s="99">
        <f>'Payload Matrix'!C4</f>
        <v>14</v>
      </c>
      <c r="C4" s="99">
        <f>'Payload Matrix'!D4</f>
        <v>7</v>
      </c>
      <c r="D4" s="99">
        <f>'Payload Matrix'!E4</f>
        <v>1</v>
      </c>
      <c r="E4" s="100">
        <f>'Payload Matrix'!F4</f>
        <v>2077595.736</v>
      </c>
      <c r="F4" s="101">
        <f>'Payload Matrix'!G4</f>
        <v>0.9</v>
      </c>
      <c r="G4" s="99">
        <f>'Payload Matrix'!H4</f>
        <v>3</v>
      </c>
      <c r="H4" s="100">
        <f>'Payload Matrix'!I4</f>
        <v>0.5</v>
      </c>
      <c r="I4" s="102">
        <f>'Payload Matrix'!J4</f>
        <v>1.5</v>
      </c>
      <c r="J4" s="68"/>
      <c r="K4" s="103">
        <v>3.2</v>
      </c>
      <c r="L4" s="104" t="str">
        <f>'Payload Matrix'!B15</f>
        <v>Remote + Mag</v>
      </c>
      <c r="M4" s="105">
        <f>'Payload Matrix'!C15</f>
        <v>102.5</v>
      </c>
      <c r="N4" s="105">
        <f>'Payload Matrix'!D15</f>
        <v>68.5</v>
      </c>
      <c r="O4" s="106">
        <f>'Payload Matrix'!E15</f>
        <v>0.6333333333</v>
      </c>
      <c r="P4" s="106">
        <f>'Payload Matrix'!F15</f>
        <v>9905726.41</v>
      </c>
      <c r="Q4" s="107">
        <f>'Payload Matrix'!G15</f>
        <v>0.999999</v>
      </c>
      <c r="R4" s="108">
        <f>1/'Payload Matrix'!K15</f>
        <v>1.323765384</v>
      </c>
      <c r="S4" s="109">
        <f>'Sensor Values'!C30</f>
        <v>213.8333333</v>
      </c>
      <c r="T4" s="68"/>
      <c r="U4" s="96" t="s">
        <v>28</v>
      </c>
      <c r="V4" s="97" t="s">
        <v>72</v>
      </c>
    </row>
    <row r="5">
      <c r="A5" s="84" t="str">
        <f>'Payload Matrix'!B5</f>
        <v>EUVI</v>
      </c>
      <c r="B5" s="85">
        <f>'Payload Matrix'!C5</f>
        <v>12</v>
      </c>
      <c r="C5" s="85">
        <f>'Payload Matrix'!D5</f>
        <v>10</v>
      </c>
      <c r="D5" s="85">
        <f>'Payload Matrix'!E5</f>
        <v>0.9</v>
      </c>
      <c r="E5" s="86">
        <f>'Payload Matrix'!F5</f>
        <v>1139790.767</v>
      </c>
      <c r="F5" s="87">
        <f>'Payload Matrix'!G5</f>
        <v>0.9</v>
      </c>
      <c r="G5" s="85">
        <f>'Payload Matrix'!H5</f>
        <v>6</v>
      </c>
      <c r="H5" s="86">
        <f>'Payload Matrix'!I5</f>
        <v>1</v>
      </c>
      <c r="I5" s="88">
        <f>'Payload Matrix'!J5</f>
        <v>6</v>
      </c>
      <c r="J5" s="68"/>
      <c r="K5" s="89">
        <v>3.3</v>
      </c>
      <c r="L5" s="90" t="str">
        <f>'Payload Matrix'!B16</f>
        <v>In Situ</v>
      </c>
      <c r="M5" s="91">
        <f>'Payload Matrix'!C16</f>
        <v>41.5</v>
      </c>
      <c r="N5" s="91">
        <f>'Payload Matrix'!D16</f>
        <v>30.5</v>
      </c>
      <c r="O5" s="92">
        <f>'Payload Matrix'!E16</f>
        <v>0.55</v>
      </c>
      <c r="P5" s="92">
        <f>'Payload Matrix'!F16</f>
        <v>9496287.919</v>
      </c>
      <c r="Q5" s="93">
        <f>'Payload Matrix'!G16</f>
        <v>0.9999</v>
      </c>
      <c r="R5" s="94">
        <f>1/'Payload Matrix'!K16</f>
        <v>1.974645166</v>
      </c>
      <c r="S5" s="95">
        <f>'Sensor Values'!C31</f>
        <v>44.66666667</v>
      </c>
      <c r="T5" s="68"/>
      <c r="U5" s="96" t="s">
        <v>30</v>
      </c>
      <c r="V5" s="97" t="s">
        <v>73</v>
      </c>
    </row>
    <row r="6">
      <c r="A6" s="98" t="str">
        <f>'Payload Matrix'!B6</f>
        <v>DSI</v>
      </c>
      <c r="B6" s="99">
        <f>'Payload Matrix'!C6</f>
        <v>37</v>
      </c>
      <c r="C6" s="99">
        <f>'Payload Matrix'!D6</f>
        <v>25</v>
      </c>
      <c r="D6" s="99">
        <f>'Payload Matrix'!E6</f>
        <v>1</v>
      </c>
      <c r="E6" s="100">
        <f>'Payload Matrix'!F6</f>
        <v>2625903.722</v>
      </c>
      <c r="F6" s="101">
        <f>'Payload Matrix'!G6</f>
        <v>0.9</v>
      </c>
      <c r="G6" s="99">
        <f>'Payload Matrix'!H6</f>
        <v>5</v>
      </c>
      <c r="H6" s="100">
        <f>'Payload Matrix'!I6</f>
        <v>0.8333333333</v>
      </c>
      <c r="I6" s="102">
        <f>'Payload Matrix'!J6</f>
        <v>4.166666667</v>
      </c>
      <c r="J6" s="68"/>
      <c r="K6" s="103">
        <v>3.4</v>
      </c>
      <c r="L6" s="104" t="str">
        <f>'Payload Matrix'!B17</f>
        <v>DSI-EUVI-MAG</v>
      </c>
      <c r="M6" s="105">
        <f>'Payload Matrix'!C17</f>
        <v>51.5</v>
      </c>
      <c r="N6" s="105">
        <f>'Payload Matrix'!D17</f>
        <v>36.5</v>
      </c>
      <c r="O6" s="106">
        <f>'Payload Matrix'!E17</f>
        <v>0.7</v>
      </c>
      <c r="P6" s="106">
        <f>'Payload Matrix'!F17</f>
        <v>5329753.698</v>
      </c>
      <c r="Q6" s="107">
        <f>'Payload Matrix'!G17</f>
        <v>0.999</v>
      </c>
      <c r="R6" s="108">
        <f>1/'Payload Matrix'!K17</f>
        <v>1.972232149</v>
      </c>
      <c r="S6" s="109">
        <f>'Sensor Values'!C32</f>
        <v>137.6666667</v>
      </c>
      <c r="T6" s="68"/>
      <c r="U6" s="96" t="s">
        <v>32</v>
      </c>
      <c r="V6" s="97" t="s">
        <v>74</v>
      </c>
    </row>
    <row r="7">
      <c r="A7" s="84" t="str">
        <f>'Payload Matrix'!B7</f>
        <v>UVS</v>
      </c>
      <c r="B7" s="85">
        <f>'Payload Matrix'!C7</f>
        <v>22</v>
      </c>
      <c r="C7" s="85">
        <f>'Payload Matrix'!D7</f>
        <v>15</v>
      </c>
      <c r="D7" s="85">
        <f>'Payload Matrix'!E7</f>
        <v>1</v>
      </c>
      <c r="E7" s="86">
        <f>'Payload Matrix'!F7</f>
        <v>1356637.304</v>
      </c>
      <c r="F7" s="87">
        <f>'Payload Matrix'!G7</f>
        <v>0.9</v>
      </c>
      <c r="G7" s="85">
        <f>'Payload Matrix'!H7</f>
        <v>4</v>
      </c>
      <c r="H7" s="86">
        <f>'Payload Matrix'!I7</f>
        <v>0.6666666667</v>
      </c>
      <c r="I7" s="88">
        <f>'Payload Matrix'!J7</f>
        <v>2.666666667</v>
      </c>
      <c r="J7" s="68"/>
      <c r="K7" s="110" t="s">
        <v>111</v>
      </c>
      <c r="L7" s="111" t="str">
        <f>'Payload Matrix'!B20</f>
        <v>Polaris</v>
      </c>
      <c r="M7" s="112">
        <f>'Payload Matrix'!C20</f>
        <v>141.5</v>
      </c>
      <c r="N7" s="112">
        <f>'Payload Matrix'!D20</f>
        <v>97.5</v>
      </c>
      <c r="O7" s="113">
        <f>'Payload Matrix'!E20</f>
        <v>0.4277777778</v>
      </c>
      <c r="P7" s="113">
        <f>'Payload Matrix'!F20</f>
        <v>17837955.12</v>
      </c>
      <c r="Q7" s="114">
        <f>'Payload Matrix'!G20</f>
        <v>0.999999999</v>
      </c>
      <c r="R7" s="115"/>
      <c r="S7" s="116"/>
      <c r="T7" s="68"/>
      <c r="U7" s="96" t="s">
        <v>34</v>
      </c>
      <c r="V7" s="97" t="s">
        <v>75</v>
      </c>
    </row>
    <row r="8">
      <c r="A8" s="98" t="str">
        <f>'Payload Matrix'!B8</f>
        <v>MAG</v>
      </c>
      <c r="B8" s="99">
        <f>'Payload Matrix'!C8</f>
        <v>2.5</v>
      </c>
      <c r="C8" s="99">
        <f>'Payload Matrix'!D8</f>
        <v>1.5</v>
      </c>
      <c r="D8" s="99">
        <f>'Payload Matrix'!E8</f>
        <v>0.7</v>
      </c>
      <c r="E8" s="100">
        <f>'Payload Matrix'!F8</f>
        <v>1564059.209</v>
      </c>
      <c r="F8" s="101">
        <f>'Payload Matrix'!G8</f>
        <v>0.9</v>
      </c>
      <c r="G8" s="99">
        <f>'Payload Matrix'!H8</f>
        <v>4</v>
      </c>
      <c r="H8" s="100">
        <f>'Payload Matrix'!I8</f>
        <v>0.6666666667</v>
      </c>
      <c r="I8" s="102">
        <f>'Payload Matrix'!J8</f>
        <v>2.666666667</v>
      </c>
      <c r="J8" s="68"/>
      <c r="T8" s="68"/>
      <c r="U8" s="96" t="s">
        <v>36</v>
      </c>
      <c r="V8" s="97" t="s">
        <v>76</v>
      </c>
    </row>
    <row r="9">
      <c r="A9" s="84" t="str">
        <f>'Payload Matrix'!B9</f>
        <v>SW</v>
      </c>
      <c r="B9" s="85">
        <f>'Payload Matrix'!C9</f>
        <v>15</v>
      </c>
      <c r="C9" s="85">
        <f>'Payload Matrix'!D9</f>
        <v>10</v>
      </c>
      <c r="D9" s="85">
        <f>'Payload Matrix'!E9</f>
        <v>0.9</v>
      </c>
      <c r="E9" s="86">
        <f>'Payload Matrix'!F9</f>
        <v>2675056.761</v>
      </c>
      <c r="F9" s="87">
        <f>'Payload Matrix'!G9</f>
        <v>0.9</v>
      </c>
      <c r="G9" s="85">
        <f>'Payload Matrix'!H9</f>
        <v>3</v>
      </c>
      <c r="H9" s="86">
        <f>'Payload Matrix'!I9</f>
        <v>0.5</v>
      </c>
      <c r="I9" s="88">
        <f>'Payload Matrix'!J9</f>
        <v>1.5</v>
      </c>
      <c r="J9" s="68"/>
      <c r="K9" s="68"/>
      <c r="L9" s="68"/>
      <c r="T9" s="68"/>
      <c r="U9" s="96" t="s">
        <v>38</v>
      </c>
      <c r="V9" s="97" t="s">
        <v>77</v>
      </c>
    </row>
    <row r="10">
      <c r="A10" s="98" t="str">
        <f>'Payload Matrix'!B10</f>
        <v>EPP</v>
      </c>
      <c r="B10" s="99">
        <f>'Payload Matrix'!C10</f>
        <v>9</v>
      </c>
      <c r="C10" s="99">
        <f>'Payload Matrix'!D10</f>
        <v>9</v>
      </c>
      <c r="D10" s="99">
        <f>'Payload Matrix'!E10</f>
        <v>0.7</v>
      </c>
      <c r="E10" s="100">
        <f>'Payload Matrix'!F10</f>
        <v>2582115.188</v>
      </c>
      <c r="F10" s="101">
        <f>'Payload Matrix'!G10</f>
        <v>0.9</v>
      </c>
      <c r="G10" s="99">
        <f>'Payload Matrix'!H10</f>
        <v>3</v>
      </c>
      <c r="H10" s="100">
        <f>'Payload Matrix'!I10</f>
        <v>0.5</v>
      </c>
      <c r="I10" s="102">
        <f>'Payload Matrix'!J10</f>
        <v>1.5</v>
      </c>
      <c r="J10" s="68"/>
      <c r="K10" s="68"/>
      <c r="L10" s="68"/>
      <c r="U10" s="96" t="s">
        <v>40</v>
      </c>
      <c r="V10" s="97" t="s">
        <v>78</v>
      </c>
    </row>
    <row r="11">
      <c r="A11" s="117" t="str">
        <f>'Payload Matrix'!B11</f>
        <v>RPW</v>
      </c>
      <c r="B11" s="118">
        <f>'Payload Matrix'!C11</f>
        <v>15</v>
      </c>
      <c r="C11" s="118">
        <f>'Payload Matrix'!D11</f>
        <v>10</v>
      </c>
      <c r="D11" s="118">
        <f>'Payload Matrix'!E11</f>
        <v>0.7</v>
      </c>
      <c r="E11" s="119">
        <f>'Payload Matrix'!F11</f>
        <v>2675056.761</v>
      </c>
      <c r="F11" s="120">
        <f>'Payload Matrix'!G11</f>
        <v>0.9</v>
      </c>
      <c r="G11" s="118">
        <f>'Payload Matrix'!H11</f>
        <v>2</v>
      </c>
      <c r="H11" s="119">
        <f>'Payload Matrix'!I11</f>
        <v>0.3333333333</v>
      </c>
      <c r="I11" s="121">
        <f>'Payload Matrix'!J11</f>
        <v>0.6666666667</v>
      </c>
      <c r="J11" s="68"/>
      <c r="K11" s="68"/>
      <c r="L11" s="68"/>
      <c r="M11" s="68"/>
      <c r="N11" s="68"/>
      <c r="O11" s="68"/>
      <c r="P11" s="68"/>
      <c r="Q11" s="68"/>
      <c r="R11" s="68"/>
      <c r="S11" s="68"/>
      <c r="U11" s="122" t="s">
        <v>41</v>
      </c>
      <c r="V11" s="123" t="s">
        <v>79</v>
      </c>
    </row>
    <row r="12">
      <c r="A12" s="68"/>
      <c r="B12" s="68"/>
      <c r="C12" s="68"/>
      <c r="D12" s="68"/>
      <c r="E12" s="68"/>
      <c r="F12" s="68"/>
      <c r="G12" s="68"/>
      <c r="H12" s="68"/>
      <c r="I12" s="68"/>
      <c r="J12" s="68"/>
      <c r="K12" s="68"/>
      <c r="L12" s="68"/>
      <c r="M12" s="68"/>
      <c r="N12" s="68"/>
      <c r="O12" s="68"/>
      <c r="P12" s="68"/>
      <c r="Q12" s="68"/>
      <c r="R12" s="68"/>
      <c r="S12" s="68"/>
      <c r="T12" s="68"/>
      <c r="U12" s="68"/>
      <c r="V12" s="68"/>
    </row>
    <row r="13">
      <c r="A13" s="68"/>
      <c r="B13" s="68"/>
      <c r="C13" s="68"/>
      <c r="D13" s="68"/>
      <c r="E13" s="68"/>
      <c r="F13" s="68"/>
      <c r="G13" s="68"/>
      <c r="H13" s="68"/>
      <c r="I13" s="68"/>
      <c r="J13" s="68"/>
      <c r="K13" s="68"/>
      <c r="L13" s="68"/>
      <c r="M13" s="68"/>
      <c r="N13" s="68"/>
      <c r="O13" s="68"/>
      <c r="P13" s="68"/>
      <c r="Q13" s="68"/>
      <c r="R13" s="68"/>
      <c r="S13" s="68"/>
      <c r="T13" s="68"/>
    </row>
    <row r="14">
      <c r="J14" s="68"/>
      <c r="K14" s="68"/>
      <c r="L14" s="68"/>
      <c r="M14" s="68"/>
      <c r="N14" s="68"/>
      <c r="O14" s="68"/>
      <c r="P14" s="68"/>
      <c r="Q14" s="68"/>
      <c r="R14" s="68"/>
      <c r="S14" s="68"/>
      <c r="T14" s="68"/>
      <c r="U14" s="69" t="s">
        <v>55</v>
      </c>
      <c r="V14" s="71"/>
    </row>
    <row r="15">
      <c r="J15" s="68"/>
      <c r="K15" s="68"/>
      <c r="L15" s="68"/>
      <c r="M15" s="68"/>
      <c r="N15" s="68"/>
      <c r="O15" s="68"/>
      <c r="P15" s="68"/>
      <c r="Q15" s="68"/>
      <c r="R15" s="68"/>
      <c r="S15" s="68"/>
      <c r="T15" s="68"/>
      <c r="U15" s="82" t="s">
        <v>10</v>
      </c>
      <c r="V15" s="83" t="s">
        <v>11</v>
      </c>
    </row>
    <row r="16">
      <c r="J16" s="68"/>
      <c r="K16" s="68"/>
      <c r="L16" s="68"/>
      <c r="M16" s="68"/>
      <c r="N16" s="68"/>
      <c r="O16" s="68"/>
      <c r="P16" s="68"/>
      <c r="Q16" s="68"/>
      <c r="R16" s="68"/>
      <c r="S16" s="68"/>
      <c r="T16" s="68"/>
      <c r="U16" s="96" t="s">
        <v>17</v>
      </c>
      <c r="V16" s="97" t="s">
        <v>112</v>
      </c>
    </row>
    <row r="17">
      <c r="J17" s="68"/>
      <c r="K17" s="68"/>
      <c r="L17" s="68"/>
      <c r="M17" s="68"/>
      <c r="N17" s="68"/>
      <c r="O17" s="68"/>
      <c r="P17" s="68"/>
      <c r="Q17" s="68"/>
      <c r="R17" s="68"/>
      <c r="S17" s="68"/>
      <c r="T17" s="68"/>
      <c r="U17" s="96" t="s">
        <v>18</v>
      </c>
      <c r="V17" s="97" t="s">
        <v>113</v>
      </c>
    </row>
    <row r="18">
      <c r="J18" s="68"/>
      <c r="K18" s="68"/>
      <c r="L18" s="68"/>
      <c r="M18" s="68"/>
      <c r="N18" s="68"/>
      <c r="O18" s="68"/>
      <c r="P18" s="68"/>
      <c r="Q18" s="68"/>
      <c r="R18" s="68"/>
      <c r="S18" s="68"/>
      <c r="T18" s="68"/>
      <c r="U18" s="96" t="s">
        <v>19</v>
      </c>
      <c r="V18" s="97" t="s">
        <v>114</v>
      </c>
    </row>
    <row r="19">
      <c r="J19" s="68"/>
      <c r="K19" s="68"/>
      <c r="L19" s="68"/>
      <c r="M19" s="68"/>
      <c r="N19" s="68"/>
      <c r="O19" s="68"/>
      <c r="P19" s="68"/>
      <c r="Q19" s="68"/>
      <c r="R19" s="68"/>
      <c r="S19" s="68"/>
      <c r="T19" s="68"/>
      <c r="U19" s="96" t="s">
        <v>20</v>
      </c>
      <c r="V19" s="97" t="s">
        <v>115</v>
      </c>
    </row>
    <row r="20">
      <c r="J20" s="68"/>
      <c r="K20" s="68"/>
      <c r="L20" s="68"/>
      <c r="M20" s="68"/>
      <c r="N20" s="68"/>
      <c r="O20" s="68"/>
      <c r="P20" s="68"/>
      <c r="Q20" s="68"/>
      <c r="R20" s="68"/>
      <c r="S20" s="68"/>
      <c r="T20" s="68"/>
      <c r="U20" s="96" t="s">
        <v>21</v>
      </c>
      <c r="V20" s="97" t="s">
        <v>116</v>
      </c>
    </row>
    <row r="21">
      <c r="J21" s="68"/>
      <c r="K21" s="68"/>
      <c r="L21" s="68"/>
      <c r="M21" s="68"/>
      <c r="N21" s="68"/>
      <c r="O21" s="68"/>
      <c r="P21" s="68"/>
      <c r="Q21" s="68"/>
      <c r="R21" s="68"/>
      <c r="S21" s="68"/>
      <c r="T21" s="68"/>
      <c r="U21" s="124" t="str">
        <f>G2</f>
        <v>#Tasks Achieved</v>
      </c>
      <c r="V21" s="125" t="s">
        <v>117</v>
      </c>
    </row>
    <row r="22">
      <c r="J22" s="68"/>
      <c r="K22" s="68"/>
      <c r="L22" s="68"/>
      <c r="M22" s="68"/>
      <c r="N22" s="68"/>
      <c r="O22" s="68"/>
      <c r="P22" s="68"/>
      <c r="Q22" s="68"/>
      <c r="R22" s="68"/>
      <c r="S22" s="68"/>
      <c r="T22" s="68"/>
      <c r="U22" s="126" t="str">
        <f>H2</f>
        <v>#Tasks/#Total Tasks</v>
      </c>
      <c r="V22" s="127" t="s">
        <v>118</v>
      </c>
    </row>
    <row r="23">
      <c r="J23" s="68"/>
      <c r="K23" s="68"/>
      <c r="L23" s="68"/>
      <c r="M23" s="68"/>
      <c r="N23" s="68"/>
      <c r="O23" s="68"/>
      <c r="P23" s="68"/>
      <c r="Q23" s="68"/>
      <c r="R23" s="68"/>
      <c r="S23" s="68"/>
      <c r="T23" s="68"/>
      <c r="U23" s="128" t="str">
        <f>I2</f>
        <v>Science Potential</v>
      </c>
      <c r="V23" s="129" t="s">
        <v>119</v>
      </c>
    </row>
    <row r="24">
      <c r="J24" s="68"/>
      <c r="K24" s="68"/>
      <c r="L24" s="68"/>
      <c r="M24" s="68"/>
      <c r="N24" s="68"/>
      <c r="O24" s="68"/>
      <c r="P24" s="68"/>
      <c r="Q24" s="68"/>
      <c r="R24" s="68"/>
      <c r="S24" s="68"/>
      <c r="T24" s="68"/>
      <c r="U24" s="68"/>
      <c r="V24" s="68"/>
    </row>
    <row r="25">
      <c r="A25" s="68"/>
      <c r="B25" s="68"/>
      <c r="C25" s="68"/>
      <c r="D25" s="68"/>
      <c r="E25" s="68"/>
      <c r="F25" s="68"/>
      <c r="G25" s="68"/>
      <c r="H25" s="68"/>
      <c r="I25" s="68"/>
      <c r="J25" s="68"/>
      <c r="K25" s="68"/>
      <c r="L25" s="68"/>
      <c r="M25" s="68"/>
      <c r="N25" s="68"/>
      <c r="O25" s="68"/>
      <c r="P25" s="68"/>
      <c r="Q25" s="68"/>
      <c r="R25" s="68"/>
      <c r="S25" s="68"/>
      <c r="T25" s="68"/>
      <c r="U25" s="68"/>
      <c r="V25" s="68"/>
    </row>
    <row r="26">
      <c r="A26" s="68"/>
      <c r="B26" s="68"/>
      <c r="C26" s="68"/>
      <c r="D26" s="68"/>
      <c r="E26" s="68"/>
      <c r="F26" s="68"/>
      <c r="G26" s="68"/>
      <c r="H26" s="68"/>
      <c r="I26" s="68"/>
      <c r="J26" s="68"/>
      <c r="K26" s="68"/>
      <c r="L26" s="68"/>
      <c r="M26" s="68"/>
      <c r="N26" s="68"/>
      <c r="O26" s="68"/>
      <c r="P26" s="68"/>
      <c r="Q26" s="68"/>
      <c r="R26" s="68"/>
      <c r="S26" s="68"/>
      <c r="T26" s="68"/>
      <c r="U26" s="69" t="s">
        <v>120</v>
      </c>
      <c r="V26" s="71"/>
    </row>
    <row r="27">
      <c r="A27" s="68"/>
      <c r="B27" s="68"/>
      <c r="C27" s="68"/>
      <c r="D27" s="68"/>
      <c r="E27" s="68"/>
      <c r="F27" s="68"/>
      <c r="G27" s="68"/>
      <c r="H27" s="68"/>
      <c r="I27" s="68"/>
      <c r="J27" s="68"/>
      <c r="K27" s="68"/>
      <c r="L27" s="68"/>
      <c r="M27" s="68"/>
      <c r="N27" s="68"/>
      <c r="O27" s="68"/>
      <c r="P27" s="68"/>
      <c r="Q27" s="68"/>
      <c r="R27" s="68"/>
      <c r="S27" s="68"/>
      <c r="T27" s="68"/>
      <c r="U27" s="82" t="s">
        <v>10</v>
      </c>
      <c r="V27" s="83" t="s">
        <v>11</v>
      </c>
    </row>
    <row r="28">
      <c r="A28" s="68"/>
      <c r="B28" s="68"/>
      <c r="C28" s="68"/>
      <c r="D28" s="68"/>
      <c r="E28" s="68"/>
      <c r="F28" s="68"/>
      <c r="G28" s="68"/>
      <c r="H28" s="68"/>
      <c r="I28" s="68"/>
      <c r="J28" s="68"/>
      <c r="K28" s="68"/>
      <c r="L28" s="68"/>
      <c r="M28" s="68"/>
      <c r="N28" s="68"/>
      <c r="O28" s="68"/>
      <c r="P28" s="68"/>
      <c r="Q28" s="68"/>
      <c r="R28" s="68"/>
      <c r="S28" s="68"/>
      <c r="T28" s="68"/>
      <c r="U28" s="96" t="s">
        <v>56</v>
      </c>
      <c r="V28" s="97" t="s">
        <v>121</v>
      </c>
    </row>
    <row r="29">
      <c r="A29" s="68"/>
      <c r="B29" s="68"/>
      <c r="C29" s="68"/>
      <c r="D29" s="68"/>
      <c r="E29" s="68"/>
      <c r="F29" s="68"/>
      <c r="G29" s="68"/>
      <c r="H29" s="68"/>
      <c r="I29" s="68"/>
      <c r="J29" s="68"/>
      <c r="K29" s="68"/>
      <c r="L29" s="68"/>
      <c r="M29" s="68"/>
      <c r="N29" s="68"/>
      <c r="O29" s="68"/>
      <c r="P29" s="68"/>
      <c r="Q29" s="68"/>
      <c r="R29" s="68"/>
      <c r="S29" s="68"/>
      <c r="T29" s="68"/>
      <c r="U29" s="96" t="s">
        <v>58</v>
      </c>
      <c r="V29" s="97" t="s">
        <v>122</v>
      </c>
    </row>
    <row r="30">
      <c r="A30" s="68"/>
      <c r="B30" s="68"/>
      <c r="C30" s="68"/>
      <c r="D30" s="68"/>
      <c r="E30" s="68"/>
      <c r="F30" s="68"/>
      <c r="G30" s="68"/>
      <c r="H30" s="68"/>
      <c r="I30" s="68"/>
      <c r="J30" s="68"/>
      <c r="K30" s="68"/>
      <c r="L30" s="68"/>
      <c r="M30" s="68"/>
      <c r="N30" s="68"/>
      <c r="O30" s="68"/>
      <c r="P30" s="68"/>
      <c r="Q30" s="68"/>
      <c r="R30" s="68"/>
      <c r="S30" s="68"/>
      <c r="T30" s="68"/>
      <c r="U30" s="96" t="s">
        <v>19</v>
      </c>
      <c r="V30" s="97" t="s">
        <v>123</v>
      </c>
    </row>
    <row r="31">
      <c r="A31" s="68"/>
      <c r="B31" s="68"/>
      <c r="C31" s="68"/>
      <c r="D31" s="68"/>
      <c r="E31" s="68"/>
      <c r="F31" s="68"/>
      <c r="G31" s="68"/>
      <c r="H31" s="68"/>
      <c r="I31" s="68"/>
      <c r="J31" s="68"/>
      <c r="K31" s="68"/>
      <c r="L31" s="68"/>
      <c r="M31" s="68"/>
      <c r="N31" s="68"/>
      <c r="O31" s="68"/>
      <c r="P31" s="68"/>
      <c r="Q31" s="68"/>
      <c r="R31" s="68"/>
      <c r="S31" s="68"/>
      <c r="T31" s="68"/>
      <c r="U31" s="96" t="s">
        <v>61</v>
      </c>
      <c r="V31" s="97" t="s">
        <v>124</v>
      </c>
    </row>
    <row r="32">
      <c r="A32" s="68"/>
      <c r="B32" s="68"/>
      <c r="C32" s="68"/>
      <c r="D32" s="68"/>
      <c r="E32" s="68"/>
      <c r="F32" s="68"/>
      <c r="G32" s="68"/>
      <c r="H32" s="68"/>
      <c r="I32" s="68"/>
      <c r="J32" s="68"/>
      <c r="K32" s="68"/>
      <c r="L32" s="68"/>
      <c r="M32" s="68"/>
      <c r="N32" s="68"/>
      <c r="O32" s="68"/>
      <c r="P32" s="68"/>
      <c r="Q32" s="68"/>
      <c r="R32" s="68"/>
      <c r="S32" s="68"/>
      <c r="T32" s="68"/>
      <c r="U32" s="96" t="s">
        <v>43</v>
      </c>
      <c r="V32" s="97" t="s">
        <v>125</v>
      </c>
    </row>
    <row r="33">
      <c r="A33" s="68"/>
      <c r="B33" s="68"/>
      <c r="C33" s="68"/>
      <c r="D33" s="68"/>
      <c r="E33" s="68"/>
      <c r="F33" s="68"/>
      <c r="G33" s="68"/>
      <c r="H33" s="68"/>
      <c r="I33" s="68"/>
      <c r="J33" s="68"/>
      <c r="K33" s="68"/>
      <c r="L33" s="68"/>
      <c r="M33" s="68"/>
      <c r="N33" s="68"/>
      <c r="O33" s="68"/>
      <c r="P33" s="68"/>
      <c r="Q33" s="68"/>
      <c r="R33" s="68"/>
      <c r="S33" s="68"/>
      <c r="T33" s="68"/>
      <c r="U33" s="130" t="s">
        <v>126</v>
      </c>
      <c r="V33" s="71"/>
    </row>
    <row r="34">
      <c r="A34" s="68"/>
      <c r="B34" s="68"/>
      <c r="C34" s="68"/>
      <c r="D34" s="68"/>
      <c r="E34" s="68"/>
      <c r="F34" s="68"/>
      <c r="G34" s="68"/>
      <c r="H34" s="68"/>
      <c r="I34" s="68"/>
      <c r="J34" s="68"/>
      <c r="K34" s="68"/>
      <c r="L34" s="68"/>
      <c r="M34" s="68"/>
      <c r="N34" s="68"/>
      <c r="O34" s="68"/>
      <c r="P34" s="68"/>
      <c r="Q34" s="68"/>
      <c r="R34" s="68"/>
      <c r="S34" s="68"/>
      <c r="T34" s="68"/>
      <c r="U34" s="126" t="s">
        <v>8</v>
      </c>
      <c r="V34" s="127" t="s">
        <v>127</v>
      </c>
    </row>
    <row r="35">
      <c r="A35" s="68"/>
      <c r="B35" s="68"/>
      <c r="C35" s="68"/>
      <c r="D35" s="68"/>
      <c r="E35" s="68"/>
      <c r="F35" s="68"/>
      <c r="G35" s="68"/>
      <c r="H35" s="68"/>
      <c r="I35" s="68"/>
      <c r="J35" s="68"/>
      <c r="K35" s="68"/>
      <c r="L35" s="68"/>
      <c r="M35" s="68"/>
      <c r="N35" s="68"/>
      <c r="O35" s="68"/>
      <c r="P35" s="68"/>
      <c r="Q35" s="68"/>
      <c r="R35" s="68"/>
      <c r="S35" s="68"/>
      <c r="T35" s="68"/>
      <c r="U35" s="128" t="s">
        <v>9</v>
      </c>
      <c r="V35" s="129" t="s">
        <v>128</v>
      </c>
    </row>
    <row r="36">
      <c r="A36" s="68"/>
      <c r="B36" s="68"/>
      <c r="C36" s="68"/>
      <c r="D36" s="68"/>
      <c r="E36" s="68"/>
      <c r="F36" s="68"/>
      <c r="G36" s="68"/>
      <c r="H36" s="68"/>
      <c r="I36" s="68"/>
      <c r="J36" s="68"/>
      <c r="K36" s="68"/>
      <c r="L36" s="68"/>
      <c r="M36" s="68"/>
      <c r="N36" s="68"/>
      <c r="O36" s="68"/>
      <c r="P36" s="68"/>
      <c r="Q36" s="68"/>
      <c r="R36" s="68"/>
      <c r="S36" s="68"/>
      <c r="T36" s="68"/>
      <c r="U36" s="68"/>
      <c r="V36" s="131" t="s">
        <v>129</v>
      </c>
    </row>
    <row r="37">
      <c r="A37" s="68"/>
      <c r="B37" s="68"/>
      <c r="C37" s="68"/>
      <c r="D37" s="68"/>
      <c r="E37" s="68"/>
      <c r="F37" s="68"/>
      <c r="G37" s="68"/>
      <c r="H37" s="68"/>
      <c r="I37" s="68"/>
      <c r="J37" s="68"/>
      <c r="K37" s="68"/>
      <c r="L37" s="68"/>
      <c r="M37" s="68"/>
      <c r="N37" s="68"/>
      <c r="O37" s="68"/>
      <c r="P37" s="68"/>
      <c r="Q37" s="68"/>
      <c r="R37" s="68"/>
      <c r="S37" s="68"/>
      <c r="T37" s="68"/>
      <c r="U37" s="68"/>
      <c r="V37" s="68"/>
    </row>
    <row r="38">
      <c r="A38" s="68"/>
      <c r="B38" s="68"/>
      <c r="C38" s="68"/>
      <c r="D38" s="68"/>
      <c r="E38" s="68"/>
      <c r="F38" s="68"/>
      <c r="G38" s="68"/>
      <c r="H38" s="68"/>
      <c r="I38" s="68"/>
      <c r="J38" s="68"/>
      <c r="K38" s="68"/>
      <c r="L38" s="68"/>
      <c r="M38" s="68"/>
      <c r="N38" s="68"/>
      <c r="O38" s="68"/>
      <c r="P38" s="68"/>
      <c r="Q38" s="68"/>
      <c r="R38" s="68"/>
      <c r="S38" s="68"/>
      <c r="T38" s="68"/>
      <c r="U38" s="68"/>
      <c r="V38" s="68"/>
    </row>
    <row r="39">
      <c r="A39" s="68"/>
      <c r="B39" s="68"/>
      <c r="C39" s="68"/>
      <c r="D39" s="68"/>
      <c r="E39" s="68"/>
      <c r="F39" s="68"/>
      <c r="G39" s="68"/>
      <c r="H39" s="68"/>
      <c r="I39" s="68"/>
      <c r="J39" s="68"/>
      <c r="K39" s="68"/>
      <c r="L39" s="68"/>
      <c r="M39" s="68"/>
      <c r="N39" s="68"/>
      <c r="O39" s="68"/>
      <c r="P39" s="68"/>
      <c r="Q39" s="68"/>
      <c r="R39" s="68"/>
      <c r="S39" s="68"/>
      <c r="T39" s="68"/>
      <c r="U39" s="68"/>
      <c r="V39" s="68"/>
    </row>
    <row r="40">
      <c r="A40" s="68"/>
      <c r="B40" s="68"/>
      <c r="C40" s="68"/>
      <c r="D40" s="68"/>
      <c r="E40" s="68"/>
      <c r="F40" s="68"/>
      <c r="G40" s="68"/>
      <c r="H40" s="68"/>
      <c r="I40" s="68"/>
      <c r="J40" s="68"/>
      <c r="K40" s="68"/>
      <c r="L40" s="68"/>
      <c r="M40" s="68"/>
      <c r="N40" s="68"/>
      <c r="O40" s="68"/>
      <c r="P40" s="68"/>
      <c r="Q40" s="68"/>
      <c r="R40" s="68"/>
      <c r="S40" s="68"/>
      <c r="T40" s="68"/>
      <c r="U40" s="68"/>
      <c r="V40" s="68"/>
    </row>
    <row r="41">
      <c r="A41" s="68"/>
      <c r="B41" s="68"/>
      <c r="C41" s="68"/>
      <c r="D41" s="68"/>
      <c r="E41" s="68"/>
      <c r="F41" s="68"/>
      <c r="G41" s="68"/>
      <c r="H41" s="68"/>
      <c r="I41" s="68"/>
      <c r="J41" s="68"/>
      <c r="K41" s="68"/>
      <c r="L41" s="68"/>
      <c r="M41" s="68"/>
      <c r="N41" s="68"/>
      <c r="O41" s="68"/>
      <c r="P41" s="68"/>
      <c r="Q41" s="68"/>
      <c r="R41" s="68"/>
      <c r="S41" s="68"/>
      <c r="T41" s="68"/>
      <c r="U41" s="68"/>
      <c r="V41" s="68"/>
    </row>
    <row r="42">
      <c r="A42" s="68"/>
      <c r="B42" s="68"/>
      <c r="C42" s="68"/>
      <c r="D42" s="68"/>
      <c r="E42" s="68"/>
      <c r="F42" s="68"/>
      <c r="G42" s="68"/>
      <c r="H42" s="68"/>
      <c r="I42" s="68"/>
      <c r="J42" s="68"/>
      <c r="K42" s="68"/>
      <c r="L42" s="68"/>
      <c r="M42" s="68"/>
      <c r="N42" s="68"/>
      <c r="O42" s="68"/>
      <c r="P42" s="68"/>
      <c r="Q42" s="68"/>
      <c r="R42" s="68"/>
      <c r="S42" s="68"/>
      <c r="T42" s="68"/>
      <c r="U42" s="68"/>
      <c r="V42" s="68"/>
    </row>
    <row r="43">
      <c r="A43" s="68"/>
      <c r="B43" s="68"/>
      <c r="C43" s="68"/>
      <c r="D43" s="68"/>
      <c r="E43" s="68"/>
      <c r="F43" s="68"/>
      <c r="G43" s="68"/>
      <c r="H43" s="68"/>
      <c r="I43" s="68"/>
      <c r="J43" s="68"/>
      <c r="K43" s="68"/>
      <c r="L43" s="68"/>
      <c r="M43" s="68"/>
      <c r="N43" s="68"/>
      <c r="O43" s="68"/>
      <c r="P43" s="68"/>
      <c r="Q43" s="68"/>
      <c r="R43" s="68"/>
      <c r="S43" s="68"/>
      <c r="T43" s="68"/>
      <c r="U43" s="68"/>
      <c r="V43" s="68"/>
    </row>
    <row r="44">
      <c r="A44" s="68"/>
      <c r="B44" s="68"/>
      <c r="C44" s="68"/>
      <c r="D44" s="68"/>
      <c r="E44" s="68"/>
      <c r="F44" s="68"/>
      <c r="G44" s="68"/>
      <c r="H44" s="68"/>
      <c r="I44" s="68"/>
      <c r="J44" s="68"/>
      <c r="K44" s="68"/>
      <c r="L44" s="68"/>
      <c r="M44" s="68"/>
      <c r="N44" s="68"/>
      <c r="O44" s="68"/>
      <c r="P44" s="68"/>
      <c r="Q44" s="68"/>
      <c r="R44" s="68"/>
      <c r="S44" s="68"/>
      <c r="T44" s="68"/>
      <c r="U44" s="68"/>
      <c r="V44" s="68"/>
    </row>
    <row r="45">
      <c r="A45" s="68"/>
      <c r="B45" s="68"/>
      <c r="C45" s="68"/>
      <c r="D45" s="68"/>
      <c r="E45" s="68"/>
      <c r="F45" s="68"/>
      <c r="G45" s="68"/>
      <c r="H45" s="68"/>
      <c r="I45" s="68"/>
      <c r="J45" s="68"/>
      <c r="K45" s="68"/>
      <c r="L45" s="68"/>
      <c r="M45" s="68"/>
      <c r="N45" s="68"/>
      <c r="O45" s="68"/>
      <c r="P45" s="68"/>
      <c r="Q45" s="68"/>
      <c r="R45" s="68"/>
      <c r="S45" s="68"/>
      <c r="T45" s="68"/>
      <c r="U45" s="68"/>
      <c r="V45" s="68"/>
    </row>
    <row r="46">
      <c r="A46" s="68"/>
      <c r="B46" s="68"/>
      <c r="C46" s="68"/>
      <c r="D46" s="68"/>
      <c r="E46" s="68"/>
      <c r="F46" s="68"/>
      <c r="G46" s="68"/>
      <c r="H46" s="68"/>
      <c r="I46" s="68"/>
      <c r="J46" s="68"/>
      <c r="K46" s="68"/>
      <c r="L46" s="68"/>
      <c r="M46" s="68"/>
      <c r="N46" s="68"/>
      <c r="O46" s="68"/>
      <c r="P46" s="68"/>
      <c r="Q46" s="68"/>
      <c r="R46" s="68"/>
      <c r="S46" s="68"/>
      <c r="T46" s="68"/>
      <c r="U46" s="68"/>
      <c r="V46" s="68"/>
    </row>
    <row r="47">
      <c r="A47" s="68"/>
      <c r="B47" s="68"/>
      <c r="C47" s="68"/>
      <c r="D47" s="68"/>
      <c r="E47" s="68"/>
      <c r="F47" s="68"/>
      <c r="G47" s="68"/>
      <c r="H47" s="68"/>
      <c r="I47" s="68"/>
      <c r="J47" s="68"/>
      <c r="K47" s="68"/>
      <c r="L47" s="68"/>
      <c r="M47" s="68"/>
      <c r="N47" s="68"/>
      <c r="O47" s="68"/>
      <c r="P47" s="68"/>
      <c r="Q47" s="68"/>
      <c r="R47" s="68"/>
      <c r="S47" s="68"/>
      <c r="T47" s="68"/>
      <c r="U47" s="68"/>
      <c r="V47" s="68"/>
    </row>
    <row r="48">
      <c r="A48" s="68"/>
      <c r="B48" s="68"/>
      <c r="C48" s="68"/>
      <c r="D48" s="68"/>
      <c r="E48" s="68"/>
      <c r="F48" s="68"/>
      <c r="G48" s="68"/>
      <c r="H48" s="68"/>
      <c r="I48" s="68"/>
      <c r="J48" s="68"/>
      <c r="K48" s="68"/>
      <c r="L48" s="68"/>
      <c r="M48" s="68"/>
      <c r="N48" s="68"/>
      <c r="O48" s="68"/>
      <c r="P48" s="68"/>
      <c r="Q48" s="68"/>
      <c r="R48" s="68"/>
      <c r="S48" s="68"/>
      <c r="T48" s="68"/>
      <c r="U48" s="68"/>
      <c r="V48" s="68"/>
    </row>
    <row r="49">
      <c r="A49" s="68"/>
      <c r="B49" s="68"/>
      <c r="C49" s="68"/>
      <c r="D49" s="68"/>
      <c r="E49" s="68"/>
      <c r="F49" s="68"/>
      <c r="G49" s="68"/>
      <c r="H49" s="68"/>
      <c r="I49" s="68"/>
      <c r="J49" s="68"/>
      <c r="K49" s="68"/>
      <c r="L49" s="68"/>
      <c r="M49" s="68"/>
      <c r="N49" s="68"/>
      <c r="O49" s="68"/>
      <c r="P49" s="68"/>
      <c r="Q49" s="68"/>
      <c r="R49" s="68"/>
      <c r="S49" s="68"/>
      <c r="T49" s="68"/>
      <c r="U49" s="68"/>
      <c r="V49" s="68"/>
    </row>
    <row r="50">
      <c r="A50" s="68"/>
      <c r="B50" s="68"/>
      <c r="C50" s="68"/>
      <c r="D50" s="68"/>
      <c r="E50" s="68"/>
      <c r="F50" s="68"/>
      <c r="G50" s="68"/>
      <c r="H50" s="68"/>
      <c r="I50" s="68"/>
      <c r="J50" s="68"/>
      <c r="K50" s="68"/>
      <c r="L50" s="68"/>
      <c r="M50" s="68"/>
      <c r="N50" s="68"/>
      <c r="O50" s="68"/>
      <c r="P50" s="68"/>
      <c r="Q50" s="68"/>
      <c r="R50" s="68"/>
      <c r="S50" s="68"/>
      <c r="T50" s="68"/>
      <c r="U50" s="68"/>
      <c r="V50" s="68"/>
    </row>
    <row r="51">
      <c r="A51" s="68"/>
      <c r="B51" s="68"/>
      <c r="C51" s="68"/>
      <c r="D51" s="68"/>
      <c r="E51" s="68"/>
      <c r="F51" s="68"/>
      <c r="G51" s="68"/>
      <c r="H51" s="68"/>
      <c r="I51" s="68"/>
      <c r="J51" s="68"/>
      <c r="K51" s="68"/>
      <c r="L51" s="68"/>
      <c r="M51" s="68"/>
      <c r="N51" s="68"/>
      <c r="O51" s="68"/>
      <c r="P51" s="68"/>
      <c r="Q51" s="68"/>
      <c r="R51" s="68"/>
      <c r="S51" s="68"/>
      <c r="T51" s="68"/>
      <c r="U51" s="68"/>
      <c r="V51" s="68"/>
    </row>
    <row r="52">
      <c r="A52" s="68"/>
      <c r="B52" s="68"/>
      <c r="C52" s="68"/>
      <c r="D52" s="68"/>
      <c r="E52" s="68"/>
      <c r="F52" s="68"/>
      <c r="G52" s="68"/>
      <c r="H52" s="68"/>
      <c r="I52" s="68"/>
      <c r="J52" s="68"/>
      <c r="K52" s="68"/>
      <c r="L52" s="68"/>
      <c r="M52" s="68"/>
      <c r="N52" s="68"/>
      <c r="O52" s="68"/>
      <c r="P52" s="68"/>
      <c r="Q52" s="68"/>
      <c r="R52" s="68"/>
      <c r="S52" s="68"/>
      <c r="T52" s="68"/>
      <c r="U52" s="68"/>
      <c r="V52" s="68"/>
    </row>
    <row r="53">
      <c r="A53" s="68"/>
      <c r="B53" s="68"/>
      <c r="C53" s="68"/>
      <c r="D53" s="68"/>
      <c r="E53" s="68"/>
      <c r="F53" s="68"/>
      <c r="G53" s="68"/>
      <c r="H53" s="68"/>
      <c r="I53" s="68"/>
      <c r="J53" s="68"/>
      <c r="K53" s="68"/>
      <c r="L53" s="68"/>
      <c r="M53" s="68"/>
      <c r="N53" s="68"/>
      <c r="O53" s="68"/>
      <c r="P53" s="68"/>
      <c r="Q53" s="68"/>
      <c r="R53" s="68"/>
      <c r="S53" s="68"/>
      <c r="T53" s="68"/>
      <c r="U53" s="68"/>
      <c r="V53" s="68"/>
    </row>
    <row r="54">
      <c r="A54" s="68"/>
      <c r="B54" s="68"/>
      <c r="C54" s="68"/>
      <c r="D54" s="68"/>
      <c r="E54" s="68"/>
      <c r="F54" s="68"/>
      <c r="G54" s="68"/>
      <c r="H54" s="68"/>
      <c r="I54" s="68"/>
      <c r="J54" s="68"/>
      <c r="K54" s="68"/>
      <c r="L54" s="68"/>
      <c r="M54" s="68"/>
      <c r="N54" s="68"/>
      <c r="O54" s="68"/>
      <c r="P54" s="68"/>
      <c r="Q54" s="68"/>
      <c r="R54" s="68"/>
      <c r="S54" s="68"/>
      <c r="T54" s="68"/>
      <c r="U54" s="68"/>
      <c r="V54" s="68"/>
    </row>
    <row r="55">
      <c r="A55" s="68"/>
      <c r="B55" s="68"/>
      <c r="C55" s="68"/>
      <c r="D55" s="68"/>
      <c r="E55" s="68"/>
      <c r="F55" s="68"/>
      <c r="G55" s="68"/>
      <c r="H55" s="68"/>
      <c r="I55" s="68"/>
      <c r="J55" s="68"/>
      <c r="K55" s="68"/>
      <c r="L55" s="68"/>
      <c r="M55" s="68"/>
      <c r="N55" s="68"/>
      <c r="O55" s="68"/>
      <c r="P55" s="68"/>
      <c r="Q55" s="68"/>
      <c r="R55" s="68"/>
      <c r="S55" s="68"/>
      <c r="T55" s="68"/>
      <c r="U55" s="68"/>
      <c r="V55" s="68"/>
    </row>
    <row r="56">
      <c r="A56" s="68"/>
      <c r="B56" s="68"/>
      <c r="C56" s="68"/>
      <c r="D56" s="68"/>
      <c r="E56" s="68"/>
      <c r="F56" s="68"/>
      <c r="G56" s="68"/>
      <c r="H56" s="68"/>
      <c r="I56" s="68"/>
      <c r="J56" s="68"/>
      <c r="K56" s="68"/>
      <c r="L56" s="68"/>
      <c r="M56" s="68"/>
      <c r="N56" s="68"/>
      <c r="O56" s="68"/>
      <c r="P56" s="68"/>
      <c r="Q56" s="68"/>
      <c r="R56" s="68"/>
      <c r="S56" s="68"/>
      <c r="T56" s="68"/>
      <c r="U56" s="68"/>
      <c r="V56" s="68"/>
    </row>
    <row r="57">
      <c r="A57" s="68"/>
      <c r="B57" s="68"/>
      <c r="C57" s="68"/>
      <c r="D57" s="68"/>
      <c r="E57" s="68"/>
      <c r="F57" s="68"/>
      <c r="G57" s="68"/>
      <c r="H57" s="68"/>
      <c r="I57" s="68"/>
      <c r="J57" s="68"/>
      <c r="K57" s="68"/>
      <c r="L57" s="68"/>
      <c r="M57" s="68"/>
      <c r="N57" s="68"/>
      <c r="O57" s="68"/>
      <c r="P57" s="68"/>
      <c r="Q57" s="68"/>
      <c r="R57" s="68"/>
      <c r="S57" s="68"/>
      <c r="T57" s="68"/>
      <c r="U57" s="68"/>
      <c r="V57" s="68"/>
    </row>
    <row r="58">
      <c r="A58" s="68"/>
      <c r="B58" s="68"/>
      <c r="C58" s="68"/>
      <c r="D58" s="68"/>
      <c r="E58" s="68"/>
      <c r="F58" s="68"/>
      <c r="G58" s="68"/>
      <c r="H58" s="68"/>
      <c r="I58" s="68"/>
      <c r="J58" s="68"/>
      <c r="K58" s="68"/>
      <c r="L58" s="68"/>
      <c r="M58" s="68"/>
      <c r="N58" s="68"/>
      <c r="O58" s="68"/>
      <c r="P58" s="68"/>
      <c r="Q58" s="68"/>
      <c r="R58" s="68"/>
      <c r="S58" s="68"/>
      <c r="T58" s="68"/>
      <c r="U58" s="68"/>
      <c r="V58" s="68"/>
    </row>
    <row r="59">
      <c r="A59" s="68"/>
      <c r="B59" s="68"/>
      <c r="C59" s="68"/>
      <c r="D59" s="68"/>
      <c r="E59" s="68"/>
      <c r="F59" s="68"/>
      <c r="G59" s="68"/>
      <c r="H59" s="68"/>
      <c r="I59" s="68"/>
      <c r="J59" s="68"/>
      <c r="K59" s="68"/>
      <c r="L59" s="68"/>
      <c r="M59" s="68"/>
      <c r="N59" s="68"/>
      <c r="O59" s="68"/>
      <c r="P59" s="68"/>
      <c r="Q59" s="68"/>
      <c r="R59" s="68"/>
      <c r="S59" s="68"/>
      <c r="T59" s="68"/>
      <c r="U59" s="68"/>
      <c r="V59" s="68"/>
    </row>
    <row r="60">
      <c r="A60" s="68"/>
      <c r="B60" s="68"/>
      <c r="C60" s="68"/>
      <c r="D60" s="68"/>
      <c r="E60" s="68"/>
      <c r="F60" s="68"/>
      <c r="G60" s="68"/>
      <c r="H60" s="68"/>
      <c r="I60" s="68"/>
      <c r="J60" s="68"/>
      <c r="K60" s="68"/>
      <c r="L60" s="68"/>
      <c r="M60" s="68"/>
      <c r="N60" s="68"/>
      <c r="O60" s="68"/>
      <c r="P60" s="68"/>
      <c r="Q60" s="68"/>
      <c r="R60" s="68"/>
      <c r="S60" s="68"/>
      <c r="T60" s="68"/>
      <c r="U60" s="68"/>
      <c r="V60" s="68"/>
    </row>
    <row r="61">
      <c r="A61" s="68"/>
      <c r="B61" s="68"/>
      <c r="C61" s="68"/>
      <c r="D61" s="68"/>
      <c r="E61" s="68"/>
      <c r="F61" s="68"/>
      <c r="G61" s="68"/>
      <c r="H61" s="68"/>
      <c r="I61" s="68"/>
      <c r="J61" s="68"/>
      <c r="K61" s="68"/>
      <c r="L61" s="68"/>
      <c r="M61" s="68"/>
      <c r="N61" s="68"/>
      <c r="O61" s="68"/>
      <c r="P61" s="68"/>
      <c r="Q61" s="68"/>
      <c r="R61" s="68"/>
      <c r="S61" s="68"/>
      <c r="T61" s="68"/>
      <c r="U61" s="68"/>
      <c r="V61" s="68"/>
    </row>
    <row r="62">
      <c r="A62" s="68"/>
      <c r="B62" s="68"/>
      <c r="C62" s="68"/>
      <c r="D62" s="68"/>
      <c r="E62" s="68"/>
      <c r="F62" s="68"/>
      <c r="G62" s="68"/>
      <c r="H62" s="68"/>
      <c r="I62" s="68"/>
      <c r="J62" s="68"/>
      <c r="K62" s="68"/>
      <c r="L62" s="68"/>
      <c r="M62" s="68"/>
      <c r="N62" s="68"/>
      <c r="O62" s="68"/>
      <c r="P62" s="68"/>
      <c r="Q62" s="68"/>
      <c r="R62" s="68"/>
      <c r="S62" s="68"/>
      <c r="T62" s="68"/>
      <c r="U62" s="68"/>
      <c r="V62" s="68"/>
    </row>
    <row r="63">
      <c r="A63" s="68"/>
      <c r="B63" s="68"/>
      <c r="C63" s="68"/>
      <c r="D63" s="68"/>
      <c r="E63" s="68"/>
      <c r="F63" s="68"/>
      <c r="G63" s="68"/>
      <c r="H63" s="68"/>
      <c r="I63" s="68"/>
      <c r="J63" s="68"/>
      <c r="K63" s="68"/>
      <c r="L63" s="68"/>
      <c r="M63" s="68"/>
      <c r="N63" s="68"/>
      <c r="O63" s="68"/>
      <c r="P63" s="68"/>
      <c r="Q63" s="68"/>
      <c r="R63" s="68"/>
      <c r="S63" s="68"/>
      <c r="T63" s="68"/>
      <c r="U63" s="68"/>
      <c r="V63" s="68"/>
    </row>
    <row r="64">
      <c r="A64" s="68"/>
      <c r="B64" s="68"/>
      <c r="C64" s="68"/>
      <c r="D64" s="68"/>
      <c r="E64" s="68"/>
      <c r="F64" s="68"/>
      <c r="G64" s="68"/>
      <c r="H64" s="68"/>
      <c r="I64" s="68"/>
      <c r="J64" s="68"/>
      <c r="K64" s="68"/>
      <c r="L64" s="68"/>
      <c r="M64" s="68"/>
      <c r="N64" s="68"/>
      <c r="O64" s="68"/>
      <c r="P64" s="68"/>
      <c r="Q64" s="68"/>
      <c r="R64" s="68"/>
      <c r="S64" s="68"/>
      <c r="T64" s="68"/>
      <c r="U64" s="68"/>
      <c r="V64" s="68"/>
    </row>
    <row r="65">
      <c r="A65" s="68"/>
      <c r="B65" s="68"/>
      <c r="C65" s="68"/>
      <c r="D65" s="68"/>
      <c r="E65" s="68"/>
      <c r="F65" s="68"/>
      <c r="G65" s="68"/>
      <c r="H65" s="68"/>
      <c r="I65" s="68"/>
      <c r="J65" s="68"/>
      <c r="K65" s="68"/>
      <c r="L65" s="68"/>
      <c r="M65" s="68"/>
      <c r="N65" s="68"/>
      <c r="O65" s="68"/>
      <c r="P65" s="68"/>
      <c r="Q65" s="68"/>
      <c r="R65" s="68"/>
      <c r="S65" s="68"/>
      <c r="T65" s="68"/>
      <c r="U65" s="68"/>
      <c r="V65" s="68"/>
    </row>
    <row r="66">
      <c r="A66" s="68"/>
      <c r="B66" s="68"/>
      <c r="C66" s="68"/>
      <c r="D66" s="68"/>
      <c r="E66" s="68"/>
      <c r="F66" s="68"/>
      <c r="G66" s="68"/>
      <c r="H66" s="68"/>
      <c r="I66" s="68"/>
      <c r="J66" s="68"/>
      <c r="K66" s="68"/>
      <c r="L66" s="68"/>
      <c r="M66" s="68"/>
      <c r="N66" s="68"/>
      <c r="O66" s="68"/>
      <c r="P66" s="68"/>
      <c r="Q66" s="68"/>
      <c r="R66" s="68"/>
      <c r="S66" s="68"/>
      <c r="T66" s="68"/>
      <c r="U66" s="68"/>
      <c r="V66" s="68"/>
    </row>
    <row r="67">
      <c r="A67" s="68"/>
      <c r="B67" s="68"/>
      <c r="C67" s="68"/>
      <c r="D67" s="68"/>
      <c r="E67" s="68"/>
      <c r="F67" s="68"/>
      <c r="G67" s="68"/>
      <c r="H67" s="68"/>
      <c r="I67" s="68"/>
      <c r="J67" s="68"/>
      <c r="K67" s="68"/>
      <c r="L67" s="68"/>
      <c r="M67" s="68"/>
      <c r="N67" s="68"/>
      <c r="O67" s="68"/>
      <c r="P67" s="68"/>
      <c r="Q67" s="68"/>
      <c r="R67" s="68"/>
      <c r="S67" s="68"/>
      <c r="T67" s="68"/>
      <c r="U67" s="68"/>
      <c r="V67" s="68"/>
    </row>
    <row r="68">
      <c r="A68" s="68"/>
      <c r="B68" s="68"/>
      <c r="C68" s="68"/>
      <c r="D68" s="68"/>
      <c r="E68" s="68"/>
      <c r="F68" s="68"/>
      <c r="G68" s="68"/>
      <c r="H68" s="68"/>
      <c r="I68" s="68"/>
      <c r="J68" s="68"/>
      <c r="K68" s="68"/>
      <c r="L68" s="68"/>
      <c r="M68" s="68"/>
      <c r="N68" s="68"/>
      <c r="O68" s="68"/>
      <c r="P68" s="68"/>
      <c r="Q68" s="68"/>
      <c r="R68" s="68"/>
      <c r="S68" s="68"/>
      <c r="T68" s="68"/>
      <c r="U68" s="68"/>
      <c r="V68" s="68"/>
    </row>
    <row r="69">
      <c r="A69" s="68"/>
      <c r="B69" s="68"/>
      <c r="C69" s="68"/>
      <c r="D69" s="68"/>
      <c r="E69" s="68"/>
      <c r="F69" s="68"/>
      <c r="G69" s="68"/>
      <c r="H69" s="68"/>
      <c r="I69" s="68"/>
      <c r="J69" s="68"/>
      <c r="K69" s="68"/>
      <c r="L69" s="68"/>
      <c r="M69" s="68"/>
      <c r="N69" s="68"/>
      <c r="O69" s="68"/>
      <c r="P69" s="68"/>
      <c r="Q69" s="68"/>
      <c r="R69" s="68"/>
      <c r="S69" s="68"/>
      <c r="T69" s="68"/>
      <c r="U69" s="68"/>
      <c r="V69" s="68"/>
    </row>
    <row r="70">
      <c r="A70" s="68"/>
      <c r="B70" s="68"/>
      <c r="C70" s="68"/>
      <c r="D70" s="68"/>
      <c r="E70" s="68"/>
      <c r="F70" s="68"/>
      <c r="G70" s="68"/>
      <c r="H70" s="68"/>
      <c r="I70" s="68"/>
      <c r="J70" s="68"/>
      <c r="K70" s="68"/>
      <c r="L70" s="68"/>
      <c r="M70" s="68"/>
      <c r="N70" s="68"/>
      <c r="O70" s="68"/>
      <c r="P70" s="68"/>
      <c r="Q70" s="68"/>
      <c r="R70" s="68"/>
      <c r="S70" s="68"/>
      <c r="T70" s="68"/>
      <c r="U70" s="68"/>
      <c r="V70" s="68"/>
    </row>
    <row r="71">
      <c r="A71" s="68"/>
      <c r="B71" s="68"/>
      <c r="C71" s="68"/>
      <c r="D71" s="68"/>
      <c r="E71" s="68"/>
      <c r="F71" s="68"/>
      <c r="G71" s="68"/>
      <c r="H71" s="68"/>
      <c r="I71" s="68"/>
      <c r="J71" s="68"/>
      <c r="K71" s="68"/>
      <c r="L71" s="68"/>
      <c r="M71" s="68"/>
      <c r="N71" s="68"/>
      <c r="O71" s="68"/>
      <c r="P71" s="68"/>
      <c r="Q71" s="68"/>
      <c r="R71" s="68"/>
      <c r="S71" s="68"/>
      <c r="T71" s="68"/>
      <c r="U71" s="68"/>
      <c r="V71" s="68"/>
    </row>
    <row r="72">
      <c r="A72" s="68"/>
      <c r="B72" s="68"/>
      <c r="C72" s="68"/>
      <c r="D72" s="68"/>
      <c r="E72" s="68"/>
      <c r="F72" s="68"/>
      <c r="G72" s="68"/>
      <c r="H72" s="68"/>
      <c r="I72" s="68"/>
      <c r="J72" s="68"/>
      <c r="K72" s="68"/>
      <c r="L72" s="68"/>
      <c r="M72" s="68"/>
      <c r="N72" s="68"/>
      <c r="O72" s="68"/>
      <c r="P72" s="68"/>
      <c r="Q72" s="68"/>
      <c r="R72" s="68"/>
      <c r="S72" s="68"/>
      <c r="T72" s="68"/>
      <c r="U72" s="68"/>
      <c r="V72" s="68"/>
    </row>
    <row r="73">
      <c r="A73" s="68"/>
      <c r="B73" s="68"/>
      <c r="C73" s="68"/>
      <c r="D73" s="68"/>
      <c r="E73" s="68"/>
      <c r="F73" s="68"/>
      <c r="G73" s="68"/>
      <c r="H73" s="68"/>
      <c r="I73" s="68"/>
      <c r="J73" s="68"/>
      <c r="K73" s="68"/>
      <c r="L73" s="68"/>
      <c r="M73" s="68"/>
      <c r="N73" s="68"/>
      <c r="O73" s="68"/>
      <c r="P73" s="68"/>
      <c r="Q73" s="68"/>
      <c r="R73" s="68"/>
      <c r="S73" s="68"/>
      <c r="T73" s="68"/>
      <c r="U73" s="68"/>
      <c r="V73" s="68"/>
    </row>
    <row r="74">
      <c r="A74" s="68"/>
      <c r="B74" s="68"/>
      <c r="C74" s="68"/>
      <c r="D74" s="68"/>
      <c r="E74" s="68"/>
      <c r="F74" s="68"/>
      <c r="G74" s="68"/>
      <c r="H74" s="68"/>
      <c r="I74" s="68"/>
      <c r="J74" s="68"/>
      <c r="K74" s="68"/>
      <c r="L74" s="68"/>
      <c r="M74" s="68"/>
      <c r="N74" s="68"/>
      <c r="O74" s="68"/>
      <c r="P74" s="68"/>
      <c r="Q74" s="68"/>
      <c r="R74" s="68"/>
      <c r="S74" s="68"/>
      <c r="T74" s="68"/>
      <c r="U74" s="68"/>
      <c r="V74" s="68"/>
    </row>
    <row r="75">
      <c r="A75" s="68"/>
      <c r="B75" s="68"/>
      <c r="C75" s="68"/>
      <c r="D75" s="68"/>
      <c r="E75" s="68"/>
      <c r="F75" s="68"/>
      <c r="G75" s="68"/>
      <c r="H75" s="68"/>
      <c r="I75" s="68"/>
      <c r="J75" s="68"/>
      <c r="K75" s="68"/>
      <c r="L75" s="68"/>
      <c r="M75" s="68"/>
      <c r="N75" s="68"/>
      <c r="O75" s="68"/>
      <c r="P75" s="68"/>
      <c r="Q75" s="68"/>
      <c r="R75" s="68"/>
      <c r="S75" s="68"/>
      <c r="T75" s="68"/>
      <c r="U75" s="68"/>
      <c r="V75" s="68"/>
    </row>
    <row r="76">
      <c r="A76" s="68"/>
      <c r="B76" s="68"/>
      <c r="C76" s="68"/>
      <c r="D76" s="68"/>
      <c r="E76" s="68"/>
      <c r="F76" s="68"/>
      <c r="G76" s="68"/>
      <c r="H76" s="68"/>
      <c r="I76" s="68"/>
      <c r="J76" s="68"/>
      <c r="K76" s="68"/>
      <c r="L76" s="68"/>
      <c r="M76" s="68"/>
      <c r="N76" s="68"/>
      <c r="O76" s="68"/>
      <c r="P76" s="68"/>
      <c r="Q76" s="68"/>
      <c r="R76" s="68"/>
      <c r="S76" s="68"/>
      <c r="T76" s="68"/>
      <c r="U76" s="68"/>
      <c r="V76" s="68"/>
    </row>
    <row r="77">
      <c r="A77" s="68"/>
      <c r="B77" s="68"/>
      <c r="C77" s="68"/>
      <c r="D77" s="68"/>
      <c r="E77" s="68"/>
      <c r="F77" s="68"/>
      <c r="G77" s="68"/>
      <c r="H77" s="68"/>
      <c r="I77" s="68"/>
      <c r="J77" s="68"/>
      <c r="K77" s="68"/>
      <c r="L77" s="68"/>
      <c r="M77" s="68"/>
      <c r="N77" s="68"/>
      <c r="O77" s="68"/>
      <c r="P77" s="68"/>
      <c r="Q77" s="68"/>
      <c r="R77" s="68"/>
      <c r="S77" s="68"/>
      <c r="T77" s="68"/>
      <c r="U77" s="68"/>
      <c r="V77" s="68"/>
    </row>
    <row r="78">
      <c r="A78" s="68"/>
      <c r="B78" s="68"/>
      <c r="C78" s="68"/>
      <c r="D78" s="68"/>
      <c r="E78" s="68"/>
      <c r="F78" s="68"/>
      <c r="G78" s="68"/>
      <c r="H78" s="68"/>
      <c r="I78" s="68"/>
      <c r="J78" s="68"/>
      <c r="K78" s="68"/>
      <c r="L78" s="68"/>
      <c r="M78" s="68"/>
      <c r="N78" s="68"/>
      <c r="O78" s="68"/>
      <c r="P78" s="68"/>
      <c r="Q78" s="68"/>
      <c r="R78" s="68"/>
      <c r="S78" s="68"/>
      <c r="T78" s="68"/>
      <c r="U78" s="68"/>
      <c r="V78" s="68"/>
    </row>
    <row r="79">
      <c r="A79" s="68"/>
      <c r="B79" s="68"/>
      <c r="C79" s="68"/>
      <c r="D79" s="68"/>
      <c r="E79" s="68"/>
      <c r="F79" s="68"/>
      <c r="G79" s="68"/>
      <c r="H79" s="68"/>
      <c r="I79" s="68"/>
      <c r="J79" s="68"/>
      <c r="K79" s="68"/>
      <c r="L79" s="68"/>
      <c r="M79" s="68"/>
      <c r="N79" s="68"/>
      <c r="O79" s="68"/>
      <c r="P79" s="68"/>
      <c r="Q79" s="68"/>
      <c r="R79" s="68"/>
      <c r="S79" s="68"/>
      <c r="T79" s="68"/>
      <c r="U79" s="68"/>
      <c r="V79" s="68"/>
    </row>
    <row r="80">
      <c r="A80" s="68"/>
      <c r="B80" s="68"/>
      <c r="C80" s="68"/>
      <c r="D80" s="68"/>
      <c r="E80" s="68"/>
      <c r="F80" s="68"/>
      <c r="G80" s="68"/>
      <c r="H80" s="68"/>
      <c r="I80" s="68"/>
      <c r="J80" s="68"/>
      <c r="K80" s="68"/>
      <c r="L80" s="68"/>
      <c r="M80" s="68"/>
      <c r="N80" s="68"/>
      <c r="O80" s="68"/>
      <c r="P80" s="68"/>
      <c r="Q80" s="68"/>
      <c r="R80" s="68"/>
      <c r="S80" s="68"/>
      <c r="T80" s="68"/>
      <c r="U80" s="68"/>
      <c r="V80" s="68"/>
    </row>
    <row r="81">
      <c r="A81" s="68"/>
      <c r="B81" s="68"/>
      <c r="C81" s="68"/>
      <c r="D81" s="68"/>
      <c r="E81" s="68"/>
      <c r="F81" s="68"/>
      <c r="G81" s="68"/>
      <c r="H81" s="68"/>
      <c r="I81" s="68"/>
      <c r="J81" s="68"/>
      <c r="K81" s="68"/>
      <c r="L81" s="68"/>
      <c r="M81" s="68"/>
      <c r="N81" s="68"/>
      <c r="O81" s="68"/>
      <c r="P81" s="68"/>
      <c r="Q81" s="68"/>
      <c r="R81" s="68"/>
      <c r="S81" s="68"/>
      <c r="T81" s="68"/>
      <c r="U81" s="68"/>
      <c r="V81" s="68"/>
    </row>
    <row r="82">
      <c r="A82" s="68"/>
      <c r="B82" s="68"/>
      <c r="C82" s="68"/>
      <c r="D82" s="68"/>
      <c r="E82" s="68"/>
      <c r="F82" s="68"/>
      <c r="G82" s="68"/>
      <c r="H82" s="68"/>
      <c r="I82" s="68"/>
      <c r="J82" s="68"/>
      <c r="K82" s="68"/>
      <c r="L82" s="68"/>
      <c r="M82" s="68"/>
      <c r="N82" s="68"/>
      <c r="O82" s="68"/>
      <c r="P82" s="68"/>
      <c r="Q82" s="68"/>
      <c r="R82" s="68"/>
      <c r="S82" s="68"/>
      <c r="T82" s="68"/>
      <c r="U82" s="68"/>
      <c r="V82" s="68"/>
    </row>
    <row r="83">
      <c r="A83" s="68"/>
      <c r="B83" s="68"/>
      <c r="C83" s="68"/>
      <c r="D83" s="68"/>
      <c r="E83" s="68"/>
      <c r="F83" s="68"/>
      <c r="G83" s="68"/>
      <c r="H83" s="68"/>
      <c r="I83" s="68"/>
      <c r="J83" s="68"/>
      <c r="K83" s="68"/>
      <c r="L83" s="68"/>
      <c r="M83" s="68"/>
      <c r="N83" s="68"/>
      <c r="O83" s="68"/>
      <c r="P83" s="68"/>
      <c r="Q83" s="68"/>
      <c r="R83" s="68"/>
      <c r="S83" s="68"/>
      <c r="T83" s="68"/>
      <c r="U83" s="68"/>
      <c r="V83" s="68"/>
    </row>
    <row r="84">
      <c r="A84" s="68"/>
      <c r="B84" s="68"/>
      <c r="C84" s="68"/>
      <c r="D84" s="68"/>
      <c r="E84" s="68"/>
      <c r="F84" s="68"/>
      <c r="G84" s="68"/>
      <c r="H84" s="68"/>
      <c r="I84" s="68"/>
      <c r="J84" s="68"/>
      <c r="K84" s="68"/>
      <c r="L84" s="68"/>
      <c r="M84" s="68"/>
      <c r="N84" s="68"/>
      <c r="O84" s="68"/>
      <c r="P84" s="68"/>
      <c r="Q84" s="68"/>
      <c r="R84" s="68"/>
      <c r="S84" s="68"/>
      <c r="T84" s="68"/>
      <c r="U84" s="68"/>
      <c r="V84" s="68"/>
    </row>
    <row r="85">
      <c r="A85" s="68"/>
      <c r="B85" s="68"/>
      <c r="C85" s="68"/>
      <c r="D85" s="68"/>
      <c r="E85" s="68"/>
      <c r="F85" s="68"/>
      <c r="G85" s="68"/>
      <c r="H85" s="68"/>
      <c r="I85" s="68"/>
      <c r="J85" s="68"/>
      <c r="K85" s="68"/>
      <c r="L85" s="68"/>
      <c r="M85" s="68"/>
      <c r="N85" s="68"/>
      <c r="O85" s="68"/>
      <c r="P85" s="68"/>
      <c r="Q85" s="68"/>
      <c r="R85" s="68"/>
      <c r="S85" s="68"/>
      <c r="T85" s="68"/>
      <c r="U85" s="68"/>
      <c r="V85" s="68"/>
    </row>
    <row r="86">
      <c r="A86" s="68"/>
      <c r="B86" s="68"/>
      <c r="C86" s="68"/>
      <c r="D86" s="68"/>
      <c r="E86" s="68"/>
      <c r="F86" s="68"/>
      <c r="G86" s="68"/>
      <c r="H86" s="68"/>
      <c r="I86" s="68"/>
      <c r="J86" s="68"/>
      <c r="K86" s="68"/>
      <c r="L86" s="68"/>
      <c r="M86" s="68"/>
      <c r="N86" s="68"/>
      <c r="O86" s="68"/>
      <c r="P86" s="68"/>
      <c r="Q86" s="68"/>
      <c r="R86" s="68"/>
      <c r="S86" s="68"/>
      <c r="T86" s="68"/>
      <c r="U86" s="68"/>
      <c r="V86" s="68"/>
    </row>
    <row r="87">
      <c r="A87" s="68"/>
      <c r="B87" s="68"/>
      <c r="C87" s="68"/>
      <c r="D87" s="68"/>
      <c r="E87" s="68"/>
      <c r="F87" s="68"/>
      <c r="G87" s="68"/>
      <c r="H87" s="68"/>
      <c r="I87" s="68"/>
      <c r="J87" s="68"/>
      <c r="K87" s="68"/>
      <c r="L87" s="68"/>
      <c r="M87" s="68"/>
      <c r="N87" s="68"/>
      <c r="O87" s="68"/>
      <c r="P87" s="68"/>
      <c r="Q87" s="68"/>
      <c r="R87" s="68"/>
      <c r="S87" s="68"/>
      <c r="T87" s="68"/>
      <c r="U87" s="68"/>
      <c r="V87" s="68"/>
    </row>
    <row r="88">
      <c r="A88" s="68"/>
      <c r="B88" s="68"/>
      <c r="C88" s="68"/>
      <c r="D88" s="68"/>
      <c r="E88" s="68"/>
      <c r="F88" s="68"/>
      <c r="G88" s="68"/>
      <c r="H88" s="68"/>
      <c r="I88" s="68"/>
      <c r="J88" s="68"/>
      <c r="K88" s="68"/>
      <c r="L88" s="68"/>
      <c r="M88" s="68"/>
      <c r="N88" s="68"/>
      <c r="O88" s="68"/>
      <c r="P88" s="68"/>
      <c r="Q88" s="68"/>
      <c r="R88" s="68"/>
      <c r="S88" s="68"/>
      <c r="T88" s="68"/>
      <c r="U88" s="68"/>
      <c r="V88" s="68"/>
    </row>
    <row r="89">
      <c r="A89" s="68"/>
      <c r="B89" s="68"/>
      <c r="C89" s="68"/>
      <c r="D89" s="68"/>
      <c r="E89" s="68"/>
      <c r="F89" s="68"/>
      <c r="G89" s="68"/>
      <c r="H89" s="68"/>
      <c r="I89" s="68"/>
      <c r="J89" s="68"/>
      <c r="K89" s="68"/>
      <c r="L89" s="68"/>
      <c r="M89" s="68"/>
      <c r="N89" s="68"/>
      <c r="O89" s="68"/>
      <c r="P89" s="68"/>
      <c r="Q89" s="68"/>
      <c r="R89" s="68"/>
      <c r="S89" s="68"/>
      <c r="T89" s="68"/>
      <c r="U89" s="68"/>
      <c r="V89" s="68"/>
    </row>
    <row r="90">
      <c r="A90" s="68"/>
      <c r="B90" s="68"/>
      <c r="C90" s="68"/>
      <c r="D90" s="68"/>
      <c r="E90" s="68"/>
      <c r="F90" s="68"/>
      <c r="G90" s="68"/>
      <c r="H90" s="68"/>
      <c r="I90" s="68"/>
      <c r="J90" s="68"/>
      <c r="K90" s="68"/>
      <c r="L90" s="68"/>
      <c r="M90" s="68"/>
      <c r="N90" s="68"/>
      <c r="O90" s="68"/>
      <c r="P90" s="68"/>
      <c r="Q90" s="68"/>
      <c r="R90" s="68"/>
      <c r="S90" s="68"/>
      <c r="T90" s="68"/>
      <c r="U90" s="68"/>
      <c r="V90" s="68"/>
    </row>
    <row r="91">
      <c r="A91" s="68"/>
      <c r="B91" s="68"/>
      <c r="C91" s="68"/>
      <c r="D91" s="68"/>
      <c r="E91" s="68"/>
      <c r="F91" s="68"/>
      <c r="G91" s="68"/>
      <c r="H91" s="68"/>
      <c r="I91" s="68"/>
      <c r="J91" s="68"/>
      <c r="K91" s="68"/>
      <c r="L91" s="68"/>
      <c r="M91" s="68"/>
      <c r="N91" s="68"/>
      <c r="O91" s="68"/>
      <c r="P91" s="68"/>
      <c r="Q91" s="68"/>
      <c r="R91" s="68"/>
      <c r="S91" s="68"/>
      <c r="T91" s="68"/>
      <c r="U91" s="68"/>
      <c r="V91" s="68"/>
    </row>
    <row r="92">
      <c r="A92" s="68"/>
      <c r="B92" s="68"/>
      <c r="C92" s="68"/>
      <c r="D92" s="68"/>
      <c r="E92" s="68"/>
      <c r="F92" s="68"/>
      <c r="G92" s="68"/>
      <c r="H92" s="68"/>
      <c r="I92" s="68"/>
      <c r="J92" s="68"/>
      <c r="K92" s="68"/>
      <c r="L92" s="68"/>
      <c r="M92" s="68"/>
      <c r="N92" s="68"/>
      <c r="O92" s="68"/>
      <c r="P92" s="68"/>
      <c r="Q92" s="68"/>
      <c r="R92" s="68"/>
      <c r="S92" s="68"/>
      <c r="T92" s="68"/>
      <c r="U92" s="68"/>
      <c r="V92" s="68"/>
    </row>
    <row r="93">
      <c r="A93" s="68"/>
      <c r="B93" s="68"/>
      <c r="C93" s="68"/>
      <c r="D93" s="68"/>
      <c r="E93" s="68"/>
      <c r="F93" s="68"/>
      <c r="G93" s="68"/>
      <c r="H93" s="68"/>
      <c r="I93" s="68"/>
      <c r="J93" s="68"/>
      <c r="K93" s="68"/>
      <c r="L93" s="68"/>
      <c r="M93" s="68"/>
      <c r="N93" s="68"/>
      <c r="O93" s="68"/>
      <c r="P93" s="68"/>
      <c r="Q93" s="68"/>
      <c r="R93" s="68"/>
      <c r="S93" s="68"/>
      <c r="T93" s="68"/>
      <c r="U93" s="68"/>
      <c r="V93" s="68"/>
    </row>
    <row r="94">
      <c r="A94" s="68"/>
      <c r="B94" s="68"/>
      <c r="C94" s="68"/>
      <c r="D94" s="68"/>
      <c r="E94" s="68"/>
      <c r="F94" s="68"/>
      <c r="G94" s="68"/>
      <c r="H94" s="68"/>
      <c r="I94" s="68"/>
      <c r="J94" s="68"/>
      <c r="K94" s="68"/>
      <c r="L94" s="68"/>
      <c r="M94" s="68"/>
      <c r="N94" s="68"/>
      <c r="O94" s="68"/>
      <c r="P94" s="68"/>
      <c r="Q94" s="68"/>
      <c r="R94" s="68"/>
      <c r="S94" s="68"/>
      <c r="T94" s="68"/>
      <c r="U94" s="68"/>
      <c r="V94" s="68"/>
    </row>
    <row r="95">
      <c r="A95" s="68"/>
      <c r="B95" s="68"/>
      <c r="C95" s="68"/>
      <c r="D95" s="68"/>
      <c r="E95" s="68"/>
      <c r="F95" s="68"/>
      <c r="G95" s="68"/>
      <c r="H95" s="68"/>
      <c r="I95" s="68"/>
      <c r="J95" s="68"/>
      <c r="K95" s="68"/>
      <c r="L95" s="68"/>
      <c r="M95" s="68"/>
      <c r="N95" s="68"/>
      <c r="O95" s="68"/>
      <c r="P95" s="68"/>
      <c r="Q95" s="68"/>
      <c r="R95" s="68"/>
      <c r="S95" s="68"/>
      <c r="T95" s="68"/>
      <c r="U95" s="68"/>
      <c r="V95" s="68"/>
    </row>
    <row r="96">
      <c r="A96" s="68"/>
      <c r="B96" s="68"/>
      <c r="C96" s="68"/>
      <c r="D96" s="68"/>
      <c r="E96" s="68"/>
      <c r="F96" s="68"/>
      <c r="G96" s="68"/>
      <c r="H96" s="68"/>
      <c r="I96" s="68"/>
      <c r="J96" s="68"/>
      <c r="K96" s="68"/>
      <c r="L96" s="68"/>
      <c r="M96" s="68"/>
      <c r="N96" s="68"/>
      <c r="O96" s="68"/>
      <c r="P96" s="68"/>
      <c r="Q96" s="68"/>
      <c r="R96" s="68"/>
      <c r="S96" s="68"/>
      <c r="T96" s="68"/>
      <c r="U96" s="68"/>
      <c r="V96" s="68"/>
    </row>
    <row r="97">
      <c r="A97" s="68"/>
      <c r="B97" s="68"/>
      <c r="C97" s="68"/>
      <c r="D97" s="68"/>
      <c r="E97" s="68"/>
      <c r="F97" s="68"/>
      <c r="G97" s="68"/>
      <c r="H97" s="68"/>
      <c r="I97" s="68"/>
      <c r="J97" s="68"/>
      <c r="K97" s="68"/>
      <c r="L97" s="68"/>
      <c r="M97" s="68"/>
      <c r="N97" s="68"/>
      <c r="O97" s="68"/>
      <c r="P97" s="68"/>
      <c r="Q97" s="68"/>
      <c r="R97" s="68"/>
      <c r="S97" s="68"/>
      <c r="T97" s="68"/>
      <c r="U97" s="68"/>
      <c r="V97" s="68"/>
    </row>
    <row r="98">
      <c r="A98" s="68"/>
      <c r="B98" s="68"/>
      <c r="C98" s="68"/>
      <c r="D98" s="68"/>
      <c r="E98" s="68"/>
      <c r="F98" s="68"/>
      <c r="G98" s="68"/>
      <c r="H98" s="68"/>
      <c r="I98" s="68"/>
      <c r="J98" s="68"/>
      <c r="K98" s="68"/>
      <c r="L98" s="68"/>
      <c r="M98" s="68"/>
      <c r="N98" s="68"/>
      <c r="O98" s="68"/>
      <c r="P98" s="68"/>
      <c r="Q98" s="68"/>
      <c r="R98" s="68"/>
      <c r="S98" s="68"/>
      <c r="T98" s="68"/>
      <c r="U98" s="68"/>
      <c r="V98" s="68"/>
    </row>
    <row r="99">
      <c r="A99" s="68"/>
      <c r="B99" s="68"/>
      <c r="C99" s="68"/>
      <c r="D99" s="68"/>
      <c r="E99" s="68"/>
      <c r="F99" s="68"/>
      <c r="G99" s="68"/>
      <c r="H99" s="68"/>
      <c r="I99" s="68"/>
      <c r="J99" s="68"/>
      <c r="K99" s="68"/>
      <c r="L99" s="68"/>
      <c r="M99" s="68"/>
      <c r="N99" s="68"/>
      <c r="O99" s="68"/>
      <c r="P99" s="68"/>
      <c r="Q99" s="68"/>
      <c r="R99" s="68"/>
      <c r="S99" s="68"/>
      <c r="T99" s="68"/>
      <c r="U99" s="68"/>
      <c r="V99" s="68"/>
    </row>
    <row r="100">
      <c r="A100" s="68"/>
      <c r="B100" s="68"/>
      <c r="C100" s="68"/>
      <c r="D100" s="68"/>
      <c r="E100" s="68"/>
      <c r="F100" s="68"/>
      <c r="G100" s="68"/>
      <c r="H100" s="68"/>
      <c r="I100" s="68"/>
      <c r="J100" s="68"/>
      <c r="K100" s="68"/>
      <c r="L100" s="68"/>
      <c r="M100" s="68"/>
      <c r="N100" s="68"/>
      <c r="O100" s="68"/>
      <c r="P100" s="68"/>
      <c r="Q100" s="68"/>
      <c r="R100" s="68"/>
      <c r="S100" s="68"/>
      <c r="T100" s="68"/>
      <c r="U100" s="68"/>
      <c r="V100" s="68"/>
    </row>
    <row r="101">
      <c r="A101" s="68"/>
      <c r="B101" s="68"/>
      <c r="C101" s="68"/>
      <c r="D101" s="68"/>
      <c r="E101" s="68"/>
      <c r="F101" s="68"/>
      <c r="G101" s="68"/>
      <c r="H101" s="68"/>
      <c r="I101" s="68"/>
      <c r="J101" s="68"/>
      <c r="K101" s="68"/>
      <c r="L101" s="68"/>
      <c r="M101" s="68"/>
      <c r="N101" s="68"/>
      <c r="O101" s="68"/>
      <c r="P101" s="68"/>
      <c r="Q101" s="68"/>
      <c r="R101" s="68"/>
      <c r="S101" s="68"/>
      <c r="T101" s="68"/>
      <c r="U101" s="68"/>
      <c r="V101" s="68"/>
    </row>
    <row r="102">
      <c r="A102" s="68"/>
      <c r="B102" s="68"/>
      <c r="C102" s="68"/>
      <c r="D102" s="68"/>
      <c r="E102" s="68"/>
      <c r="F102" s="68"/>
      <c r="G102" s="68"/>
      <c r="H102" s="68"/>
      <c r="I102" s="68"/>
      <c r="J102" s="68"/>
      <c r="K102" s="68"/>
      <c r="L102" s="68"/>
      <c r="M102" s="68"/>
      <c r="N102" s="68"/>
      <c r="O102" s="68"/>
      <c r="P102" s="68"/>
      <c r="Q102" s="68"/>
      <c r="R102" s="68"/>
      <c r="S102" s="68"/>
      <c r="T102" s="68"/>
      <c r="U102" s="68"/>
      <c r="V102" s="68"/>
    </row>
    <row r="103">
      <c r="A103" s="68"/>
      <c r="B103" s="68"/>
      <c r="C103" s="68"/>
      <c r="D103" s="68"/>
      <c r="E103" s="68"/>
      <c r="F103" s="68"/>
      <c r="G103" s="68"/>
      <c r="H103" s="68"/>
      <c r="I103" s="68"/>
      <c r="J103" s="68"/>
      <c r="K103" s="68"/>
      <c r="L103" s="68"/>
      <c r="M103" s="68"/>
      <c r="N103" s="68"/>
      <c r="O103" s="68"/>
      <c r="P103" s="68"/>
      <c r="Q103" s="68"/>
      <c r="R103" s="68"/>
      <c r="S103" s="68"/>
      <c r="T103" s="68"/>
      <c r="U103" s="68"/>
      <c r="V103" s="68"/>
    </row>
    <row r="104">
      <c r="A104" s="68"/>
      <c r="B104" s="68"/>
      <c r="C104" s="68"/>
      <c r="D104" s="68"/>
      <c r="E104" s="68"/>
      <c r="F104" s="68"/>
      <c r="G104" s="68"/>
      <c r="H104" s="68"/>
      <c r="I104" s="68"/>
      <c r="J104" s="68"/>
      <c r="K104" s="68"/>
      <c r="L104" s="68"/>
      <c r="M104" s="68"/>
      <c r="N104" s="68"/>
      <c r="O104" s="68"/>
      <c r="P104" s="68"/>
      <c r="Q104" s="68"/>
      <c r="R104" s="68"/>
      <c r="S104" s="68"/>
      <c r="T104" s="68"/>
      <c r="U104" s="68"/>
      <c r="V104" s="68"/>
    </row>
    <row r="105">
      <c r="A105" s="68"/>
      <c r="B105" s="68"/>
      <c r="C105" s="68"/>
      <c r="D105" s="68"/>
      <c r="E105" s="68"/>
      <c r="F105" s="68"/>
      <c r="G105" s="68"/>
      <c r="H105" s="68"/>
      <c r="I105" s="68"/>
      <c r="J105" s="68"/>
      <c r="K105" s="68"/>
      <c r="L105" s="68"/>
      <c r="M105" s="68"/>
      <c r="N105" s="68"/>
      <c r="O105" s="68"/>
      <c r="P105" s="68"/>
      <c r="Q105" s="68"/>
      <c r="R105" s="68"/>
      <c r="S105" s="68"/>
      <c r="T105" s="68"/>
      <c r="U105" s="68"/>
      <c r="V105" s="68"/>
    </row>
    <row r="106">
      <c r="A106" s="68"/>
      <c r="B106" s="68"/>
      <c r="C106" s="68"/>
      <c r="D106" s="68"/>
      <c r="E106" s="68"/>
      <c r="F106" s="68"/>
      <c r="G106" s="68"/>
      <c r="H106" s="68"/>
      <c r="I106" s="68"/>
      <c r="J106" s="68"/>
      <c r="K106" s="68"/>
      <c r="L106" s="68"/>
      <c r="M106" s="68"/>
      <c r="N106" s="68"/>
      <c r="O106" s="68"/>
      <c r="P106" s="68"/>
      <c r="Q106" s="68"/>
      <c r="R106" s="68"/>
      <c r="S106" s="68"/>
      <c r="T106" s="68"/>
      <c r="U106" s="68"/>
      <c r="V106" s="68"/>
    </row>
    <row r="107">
      <c r="A107" s="68"/>
      <c r="B107" s="68"/>
      <c r="C107" s="68"/>
      <c r="D107" s="68"/>
      <c r="E107" s="68"/>
      <c r="F107" s="68"/>
      <c r="G107" s="68"/>
      <c r="H107" s="68"/>
      <c r="I107" s="68"/>
      <c r="J107" s="68"/>
      <c r="K107" s="68"/>
      <c r="L107" s="68"/>
      <c r="M107" s="68"/>
      <c r="N107" s="68"/>
      <c r="O107" s="68"/>
      <c r="P107" s="68"/>
      <c r="Q107" s="68"/>
      <c r="R107" s="68"/>
      <c r="S107" s="68"/>
      <c r="T107" s="68"/>
      <c r="U107" s="68"/>
      <c r="V107" s="68"/>
    </row>
    <row r="108">
      <c r="A108" s="68"/>
      <c r="B108" s="68"/>
      <c r="C108" s="68"/>
      <c r="D108" s="68"/>
      <c r="E108" s="68"/>
      <c r="F108" s="68"/>
      <c r="G108" s="68"/>
      <c r="H108" s="68"/>
      <c r="I108" s="68"/>
      <c r="J108" s="68"/>
      <c r="K108" s="68"/>
      <c r="L108" s="68"/>
      <c r="M108" s="68"/>
      <c r="N108" s="68"/>
      <c r="O108" s="68"/>
      <c r="P108" s="68"/>
      <c r="Q108" s="68"/>
      <c r="R108" s="68"/>
      <c r="S108" s="68"/>
      <c r="T108" s="68"/>
      <c r="U108" s="68"/>
      <c r="V108" s="68"/>
    </row>
    <row r="109">
      <c r="A109" s="68"/>
      <c r="B109" s="68"/>
      <c r="C109" s="68"/>
      <c r="D109" s="68"/>
      <c r="E109" s="68"/>
      <c r="F109" s="68"/>
      <c r="G109" s="68"/>
      <c r="H109" s="68"/>
      <c r="I109" s="68"/>
      <c r="J109" s="68"/>
      <c r="K109" s="68"/>
      <c r="L109" s="68"/>
      <c r="M109" s="68"/>
      <c r="N109" s="68"/>
      <c r="O109" s="68"/>
      <c r="P109" s="68"/>
      <c r="Q109" s="68"/>
      <c r="R109" s="68"/>
      <c r="S109" s="68"/>
      <c r="T109" s="68"/>
      <c r="U109" s="68"/>
      <c r="V109" s="68"/>
    </row>
    <row r="110">
      <c r="A110" s="68"/>
      <c r="B110" s="68"/>
      <c r="C110" s="68"/>
      <c r="D110" s="68"/>
      <c r="E110" s="68"/>
      <c r="F110" s="68"/>
      <c r="G110" s="68"/>
      <c r="H110" s="68"/>
      <c r="I110" s="68"/>
      <c r="J110" s="68"/>
      <c r="K110" s="68"/>
      <c r="L110" s="68"/>
      <c r="M110" s="68"/>
      <c r="N110" s="68"/>
      <c r="O110" s="68"/>
      <c r="P110" s="68"/>
      <c r="Q110" s="68"/>
      <c r="R110" s="68"/>
      <c r="S110" s="68"/>
      <c r="T110" s="68"/>
      <c r="U110" s="68"/>
      <c r="V110" s="68"/>
    </row>
    <row r="111">
      <c r="A111" s="68"/>
      <c r="B111" s="68"/>
      <c r="C111" s="68"/>
      <c r="D111" s="68"/>
      <c r="E111" s="68"/>
      <c r="F111" s="68"/>
      <c r="G111" s="68"/>
      <c r="H111" s="68"/>
      <c r="I111" s="68"/>
      <c r="J111" s="68"/>
      <c r="K111" s="68"/>
      <c r="L111" s="68"/>
      <c r="M111" s="68"/>
      <c r="N111" s="68"/>
      <c r="O111" s="68"/>
      <c r="P111" s="68"/>
      <c r="Q111" s="68"/>
      <c r="R111" s="68"/>
      <c r="S111" s="68"/>
      <c r="T111" s="68"/>
      <c r="U111" s="68"/>
      <c r="V111" s="68"/>
    </row>
    <row r="112">
      <c r="A112" s="68"/>
      <c r="B112" s="68"/>
      <c r="C112" s="68"/>
      <c r="D112" s="68"/>
      <c r="E112" s="68"/>
      <c r="F112" s="68"/>
      <c r="G112" s="68"/>
      <c r="H112" s="68"/>
      <c r="I112" s="68"/>
      <c r="J112" s="68"/>
      <c r="K112" s="68"/>
      <c r="L112" s="68"/>
      <c r="M112" s="68"/>
      <c r="N112" s="68"/>
      <c r="O112" s="68"/>
      <c r="P112" s="68"/>
      <c r="Q112" s="68"/>
      <c r="R112" s="68"/>
      <c r="S112" s="68"/>
      <c r="T112" s="68"/>
      <c r="U112" s="68"/>
      <c r="V112" s="68"/>
    </row>
    <row r="113">
      <c r="A113" s="68"/>
      <c r="B113" s="68"/>
      <c r="C113" s="68"/>
      <c r="D113" s="68"/>
      <c r="E113" s="68"/>
      <c r="F113" s="68"/>
      <c r="G113" s="68"/>
      <c r="H113" s="68"/>
      <c r="I113" s="68"/>
      <c r="J113" s="68"/>
      <c r="K113" s="68"/>
      <c r="L113" s="68"/>
      <c r="M113" s="68"/>
      <c r="N113" s="68"/>
      <c r="O113" s="68"/>
      <c r="P113" s="68"/>
      <c r="Q113" s="68"/>
      <c r="R113" s="68"/>
      <c r="S113" s="68"/>
      <c r="T113" s="68"/>
      <c r="U113" s="68"/>
      <c r="V113" s="68"/>
    </row>
    <row r="114">
      <c r="A114" s="68"/>
      <c r="B114" s="68"/>
      <c r="C114" s="68"/>
      <c r="D114" s="68"/>
      <c r="E114" s="68"/>
      <c r="F114" s="68"/>
      <c r="G114" s="68"/>
      <c r="H114" s="68"/>
      <c r="I114" s="68"/>
      <c r="J114" s="68"/>
      <c r="K114" s="68"/>
      <c r="L114" s="68"/>
      <c r="M114" s="68"/>
      <c r="N114" s="68"/>
      <c r="O114" s="68"/>
      <c r="P114" s="68"/>
      <c r="Q114" s="68"/>
      <c r="R114" s="68"/>
      <c r="S114" s="68"/>
      <c r="T114" s="68"/>
      <c r="U114" s="68"/>
      <c r="V114" s="68"/>
    </row>
    <row r="115">
      <c r="A115" s="68"/>
      <c r="B115" s="68"/>
      <c r="C115" s="68"/>
      <c r="D115" s="68"/>
      <c r="E115" s="68"/>
      <c r="F115" s="68"/>
      <c r="G115" s="68"/>
      <c r="H115" s="68"/>
      <c r="I115" s="68"/>
      <c r="J115" s="68"/>
      <c r="K115" s="68"/>
      <c r="L115" s="68"/>
      <c r="M115" s="68"/>
      <c r="N115" s="68"/>
      <c r="O115" s="68"/>
      <c r="P115" s="68"/>
      <c r="Q115" s="68"/>
      <c r="R115" s="68"/>
      <c r="S115" s="68"/>
      <c r="T115" s="68"/>
      <c r="U115" s="68"/>
      <c r="V115" s="68"/>
    </row>
    <row r="116">
      <c r="A116" s="68"/>
      <c r="B116" s="68"/>
      <c r="C116" s="68"/>
      <c r="D116" s="68"/>
      <c r="E116" s="68"/>
      <c r="F116" s="68"/>
      <c r="G116" s="68"/>
      <c r="H116" s="68"/>
      <c r="I116" s="68"/>
      <c r="J116" s="68"/>
      <c r="K116" s="68"/>
      <c r="L116" s="68"/>
      <c r="M116" s="68"/>
      <c r="N116" s="68"/>
      <c r="O116" s="68"/>
      <c r="P116" s="68"/>
      <c r="Q116" s="68"/>
      <c r="R116" s="68"/>
      <c r="S116" s="68"/>
      <c r="T116" s="68"/>
      <c r="U116" s="68"/>
      <c r="V116" s="68"/>
    </row>
    <row r="117">
      <c r="A117" s="68"/>
      <c r="B117" s="68"/>
      <c r="C117" s="68"/>
      <c r="D117" s="68"/>
      <c r="E117" s="68"/>
      <c r="F117" s="68"/>
      <c r="G117" s="68"/>
      <c r="H117" s="68"/>
      <c r="I117" s="68"/>
      <c r="J117" s="68"/>
      <c r="K117" s="68"/>
      <c r="L117" s="68"/>
      <c r="M117" s="68"/>
      <c r="N117" s="68"/>
      <c r="O117" s="68"/>
      <c r="P117" s="68"/>
      <c r="Q117" s="68"/>
      <c r="R117" s="68"/>
      <c r="S117" s="68"/>
      <c r="T117" s="68"/>
      <c r="U117" s="68"/>
      <c r="V117" s="68"/>
    </row>
    <row r="118">
      <c r="A118" s="68"/>
      <c r="B118" s="68"/>
      <c r="C118" s="68"/>
      <c r="D118" s="68"/>
      <c r="E118" s="68"/>
      <c r="F118" s="68"/>
      <c r="G118" s="68"/>
      <c r="H118" s="68"/>
      <c r="I118" s="68"/>
      <c r="J118" s="68"/>
      <c r="K118" s="68"/>
      <c r="L118" s="68"/>
      <c r="M118" s="68"/>
      <c r="N118" s="68"/>
      <c r="O118" s="68"/>
      <c r="P118" s="68"/>
      <c r="Q118" s="68"/>
      <c r="R118" s="68"/>
      <c r="S118" s="68"/>
      <c r="T118" s="68"/>
      <c r="U118" s="68"/>
      <c r="V118" s="68"/>
    </row>
    <row r="119">
      <c r="A119" s="68"/>
      <c r="B119" s="68"/>
      <c r="C119" s="68"/>
      <c r="D119" s="68"/>
      <c r="E119" s="68"/>
      <c r="F119" s="68"/>
      <c r="G119" s="68"/>
      <c r="H119" s="68"/>
      <c r="I119" s="68"/>
      <c r="J119" s="68"/>
      <c r="K119" s="68"/>
      <c r="L119" s="68"/>
      <c r="M119" s="68"/>
      <c r="N119" s="68"/>
      <c r="O119" s="68"/>
      <c r="P119" s="68"/>
      <c r="Q119" s="68"/>
      <c r="R119" s="68"/>
      <c r="S119" s="68"/>
      <c r="T119" s="68"/>
      <c r="U119" s="68"/>
      <c r="V119" s="68"/>
    </row>
    <row r="120">
      <c r="A120" s="68"/>
      <c r="B120" s="68"/>
      <c r="C120" s="68"/>
      <c r="D120" s="68"/>
      <c r="E120" s="68"/>
      <c r="F120" s="68"/>
      <c r="G120" s="68"/>
      <c r="H120" s="68"/>
      <c r="I120" s="68"/>
      <c r="J120" s="68"/>
      <c r="K120" s="68"/>
      <c r="L120" s="68"/>
      <c r="M120" s="68"/>
      <c r="N120" s="68"/>
      <c r="O120" s="68"/>
      <c r="P120" s="68"/>
      <c r="Q120" s="68"/>
      <c r="R120" s="68"/>
      <c r="S120" s="68"/>
      <c r="T120" s="68"/>
      <c r="U120" s="68"/>
      <c r="V120" s="68"/>
    </row>
    <row r="121">
      <c r="A121" s="68"/>
      <c r="B121" s="68"/>
      <c r="C121" s="68"/>
      <c r="D121" s="68"/>
      <c r="E121" s="68"/>
      <c r="F121" s="68"/>
      <c r="G121" s="68"/>
      <c r="H121" s="68"/>
      <c r="I121" s="68"/>
      <c r="J121" s="68"/>
      <c r="K121" s="68"/>
      <c r="L121" s="68"/>
      <c r="M121" s="68"/>
      <c r="N121" s="68"/>
      <c r="O121" s="68"/>
      <c r="P121" s="68"/>
      <c r="Q121" s="68"/>
      <c r="R121" s="68"/>
      <c r="S121" s="68"/>
      <c r="T121" s="68"/>
      <c r="U121" s="68"/>
      <c r="V121" s="68"/>
    </row>
    <row r="122">
      <c r="A122" s="68"/>
      <c r="B122" s="68"/>
      <c r="C122" s="68"/>
      <c r="D122" s="68"/>
      <c r="E122" s="68"/>
      <c r="F122" s="68"/>
      <c r="G122" s="68"/>
      <c r="H122" s="68"/>
      <c r="I122" s="68"/>
      <c r="J122" s="68"/>
      <c r="K122" s="68"/>
      <c r="L122" s="68"/>
      <c r="M122" s="68"/>
      <c r="N122" s="68"/>
      <c r="O122" s="68"/>
      <c r="P122" s="68"/>
      <c r="Q122" s="68"/>
      <c r="R122" s="68"/>
      <c r="S122" s="68"/>
      <c r="T122" s="68"/>
      <c r="U122" s="68"/>
      <c r="V122" s="68"/>
    </row>
    <row r="123">
      <c r="A123" s="68"/>
      <c r="B123" s="68"/>
      <c r="C123" s="68"/>
      <c r="D123" s="68"/>
      <c r="E123" s="68"/>
      <c r="F123" s="68"/>
      <c r="G123" s="68"/>
      <c r="H123" s="68"/>
      <c r="I123" s="68"/>
      <c r="J123" s="68"/>
      <c r="K123" s="68"/>
      <c r="L123" s="68"/>
      <c r="M123" s="68"/>
      <c r="N123" s="68"/>
      <c r="O123" s="68"/>
      <c r="P123" s="68"/>
      <c r="Q123" s="68"/>
      <c r="R123" s="68"/>
      <c r="S123" s="68"/>
      <c r="T123" s="68"/>
      <c r="U123" s="68"/>
      <c r="V123" s="68"/>
    </row>
    <row r="124">
      <c r="A124" s="68"/>
      <c r="B124" s="68"/>
      <c r="C124" s="68"/>
      <c r="D124" s="68"/>
      <c r="E124" s="68"/>
      <c r="F124" s="68"/>
      <c r="G124" s="68"/>
      <c r="H124" s="68"/>
      <c r="I124" s="68"/>
      <c r="J124" s="68"/>
      <c r="K124" s="68"/>
      <c r="L124" s="68"/>
      <c r="M124" s="68"/>
      <c r="N124" s="68"/>
      <c r="O124" s="68"/>
      <c r="P124" s="68"/>
      <c r="Q124" s="68"/>
      <c r="R124" s="68"/>
      <c r="S124" s="68"/>
      <c r="T124" s="68"/>
      <c r="U124" s="68"/>
      <c r="V124" s="68"/>
    </row>
    <row r="125">
      <c r="A125" s="68"/>
      <c r="B125" s="68"/>
      <c r="C125" s="68"/>
      <c r="D125" s="68"/>
      <c r="E125" s="68"/>
      <c r="F125" s="68"/>
      <c r="G125" s="68"/>
      <c r="H125" s="68"/>
      <c r="I125" s="68"/>
      <c r="J125" s="68"/>
      <c r="K125" s="68"/>
      <c r="L125" s="68"/>
      <c r="M125" s="68"/>
      <c r="N125" s="68"/>
      <c r="O125" s="68"/>
      <c r="P125" s="68"/>
      <c r="Q125" s="68"/>
      <c r="R125" s="68"/>
      <c r="S125" s="68"/>
      <c r="T125" s="68"/>
      <c r="U125" s="68"/>
      <c r="V125" s="68"/>
    </row>
    <row r="126">
      <c r="A126" s="68"/>
      <c r="B126" s="68"/>
      <c r="C126" s="68"/>
      <c r="D126" s="68"/>
      <c r="E126" s="68"/>
      <c r="F126" s="68"/>
      <c r="G126" s="68"/>
      <c r="H126" s="68"/>
      <c r="I126" s="68"/>
      <c r="J126" s="68"/>
      <c r="K126" s="68"/>
      <c r="L126" s="68"/>
      <c r="M126" s="68"/>
      <c r="N126" s="68"/>
      <c r="O126" s="68"/>
      <c r="P126" s="68"/>
      <c r="Q126" s="68"/>
      <c r="R126" s="68"/>
      <c r="S126" s="68"/>
      <c r="T126" s="68"/>
      <c r="U126" s="68"/>
      <c r="V126" s="68"/>
    </row>
    <row r="127">
      <c r="A127" s="68"/>
      <c r="B127" s="68"/>
      <c r="C127" s="68"/>
      <c r="D127" s="68"/>
      <c r="E127" s="68"/>
      <c r="F127" s="68"/>
      <c r="G127" s="68"/>
      <c r="H127" s="68"/>
      <c r="I127" s="68"/>
      <c r="J127" s="68"/>
      <c r="K127" s="68"/>
      <c r="L127" s="68"/>
      <c r="M127" s="68"/>
      <c r="N127" s="68"/>
      <c r="O127" s="68"/>
      <c r="P127" s="68"/>
      <c r="Q127" s="68"/>
      <c r="R127" s="68"/>
      <c r="S127" s="68"/>
      <c r="T127" s="68"/>
      <c r="U127" s="68"/>
      <c r="V127" s="68"/>
    </row>
    <row r="128">
      <c r="A128" s="68"/>
      <c r="B128" s="68"/>
      <c r="C128" s="68"/>
      <c r="D128" s="68"/>
      <c r="E128" s="68"/>
      <c r="F128" s="68"/>
      <c r="G128" s="68"/>
      <c r="H128" s="68"/>
      <c r="I128" s="68"/>
      <c r="J128" s="68"/>
      <c r="K128" s="68"/>
      <c r="L128" s="68"/>
      <c r="M128" s="68"/>
      <c r="N128" s="68"/>
      <c r="O128" s="68"/>
      <c r="P128" s="68"/>
      <c r="Q128" s="68"/>
      <c r="R128" s="68"/>
      <c r="S128" s="68"/>
      <c r="T128" s="68"/>
      <c r="U128" s="68"/>
      <c r="V128" s="68"/>
    </row>
    <row r="129">
      <c r="A129" s="68"/>
      <c r="B129" s="68"/>
      <c r="C129" s="68"/>
      <c r="D129" s="68"/>
      <c r="E129" s="68"/>
      <c r="F129" s="68"/>
      <c r="G129" s="68"/>
      <c r="H129" s="68"/>
      <c r="I129" s="68"/>
      <c r="J129" s="68"/>
      <c r="K129" s="68"/>
      <c r="L129" s="68"/>
      <c r="M129" s="68"/>
      <c r="N129" s="68"/>
      <c r="O129" s="68"/>
      <c r="P129" s="68"/>
      <c r="Q129" s="68"/>
      <c r="R129" s="68"/>
      <c r="S129" s="68"/>
      <c r="T129" s="68"/>
      <c r="U129" s="68"/>
      <c r="V129" s="68"/>
    </row>
    <row r="130">
      <c r="A130" s="68"/>
      <c r="B130" s="68"/>
      <c r="C130" s="68"/>
      <c r="D130" s="68"/>
      <c r="E130" s="68"/>
      <c r="F130" s="68"/>
      <c r="G130" s="68"/>
      <c r="H130" s="68"/>
      <c r="I130" s="68"/>
      <c r="J130" s="68"/>
      <c r="K130" s="68"/>
      <c r="L130" s="68"/>
      <c r="M130" s="68"/>
      <c r="N130" s="68"/>
      <c r="O130" s="68"/>
      <c r="P130" s="68"/>
      <c r="Q130" s="68"/>
      <c r="R130" s="68"/>
      <c r="S130" s="68"/>
      <c r="T130" s="68"/>
      <c r="U130" s="68"/>
      <c r="V130" s="68"/>
    </row>
    <row r="131">
      <c r="A131" s="68"/>
      <c r="B131" s="68"/>
      <c r="C131" s="68"/>
      <c r="D131" s="68"/>
      <c r="E131" s="68"/>
      <c r="F131" s="68"/>
      <c r="G131" s="68"/>
      <c r="H131" s="68"/>
      <c r="I131" s="68"/>
      <c r="J131" s="68"/>
      <c r="K131" s="68"/>
      <c r="L131" s="68"/>
      <c r="M131" s="68"/>
      <c r="N131" s="68"/>
      <c r="O131" s="68"/>
      <c r="P131" s="68"/>
      <c r="Q131" s="68"/>
      <c r="R131" s="68"/>
      <c r="S131" s="68"/>
      <c r="T131" s="68"/>
      <c r="U131" s="68"/>
      <c r="V131" s="68"/>
    </row>
    <row r="132">
      <c r="A132" s="68"/>
      <c r="B132" s="68"/>
      <c r="C132" s="68"/>
      <c r="D132" s="68"/>
      <c r="E132" s="68"/>
      <c r="F132" s="68"/>
      <c r="G132" s="68"/>
      <c r="H132" s="68"/>
      <c r="I132" s="68"/>
      <c r="J132" s="68"/>
      <c r="K132" s="68"/>
      <c r="L132" s="68"/>
      <c r="M132" s="68"/>
      <c r="N132" s="68"/>
      <c r="O132" s="68"/>
      <c r="P132" s="68"/>
      <c r="Q132" s="68"/>
      <c r="R132" s="68"/>
      <c r="S132" s="68"/>
      <c r="T132" s="68"/>
      <c r="U132" s="68"/>
      <c r="V132" s="68"/>
    </row>
    <row r="133">
      <c r="A133" s="68"/>
      <c r="B133" s="68"/>
      <c r="C133" s="68"/>
      <c r="D133" s="68"/>
      <c r="E133" s="68"/>
      <c r="F133" s="68"/>
      <c r="G133" s="68"/>
      <c r="H133" s="68"/>
      <c r="I133" s="68"/>
      <c r="J133" s="68"/>
      <c r="K133" s="68"/>
      <c r="L133" s="68"/>
      <c r="M133" s="68"/>
      <c r="N133" s="68"/>
      <c r="O133" s="68"/>
      <c r="P133" s="68"/>
      <c r="Q133" s="68"/>
      <c r="R133" s="68"/>
      <c r="S133" s="68"/>
      <c r="T133" s="68"/>
      <c r="U133" s="68"/>
      <c r="V133" s="68"/>
    </row>
    <row r="134">
      <c r="A134" s="68"/>
      <c r="B134" s="68"/>
      <c r="C134" s="68"/>
      <c r="D134" s="68"/>
      <c r="E134" s="68"/>
      <c r="F134" s="68"/>
      <c r="G134" s="68"/>
      <c r="H134" s="68"/>
      <c r="I134" s="68"/>
      <c r="J134" s="68"/>
      <c r="K134" s="68"/>
      <c r="L134" s="68"/>
      <c r="M134" s="68"/>
      <c r="N134" s="68"/>
      <c r="O134" s="68"/>
      <c r="P134" s="68"/>
      <c r="Q134" s="68"/>
      <c r="R134" s="68"/>
      <c r="S134" s="68"/>
      <c r="T134" s="68"/>
      <c r="U134" s="68"/>
      <c r="V134" s="68"/>
    </row>
    <row r="135">
      <c r="A135" s="68"/>
      <c r="B135" s="68"/>
      <c r="C135" s="68"/>
      <c r="D135" s="68"/>
      <c r="E135" s="68"/>
      <c r="F135" s="68"/>
      <c r="G135" s="68"/>
      <c r="H135" s="68"/>
      <c r="I135" s="68"/>
      <c r="J135" s="68"/>
      <c r="K135" s="68"/>
      <c r="L135" s="68"/>
      <c r="M135" s="68"/>
      <c r="N135" s="68"/>
      <c r="O135" s="68"/>
      <c r="P135" s="68"/>
      <c r="Q135" s="68"/>
      <c r="R135" s="68"/>
      <c r="S135" s="68"/>
      <c r="T135" s="68"/>
      <c r="U135" s="68"/>
      <c r="V135" s="68"/>
    </row>
    <row r="136">
      <c r="A136" s="68"/>
      <c r="B136" s="68"/>
      <c r="C136" s="68"/>
      <c r="D136" s="68"/>
      <c r="E136" s="68"/>
      <c r="F136" s="68"/>
      <c r="G136" s="68"/>
      <c r="H136" s="68"/>
      <c r="I136" s="68"/>
      <c r="J136" s="68"/>
      <c r="K136" s="68"/>
      <c r="L136" s="68"/>
      <c r="M136" s="68"/>
      <c r="N136" s="68"/>
      <c r="O136" s="68"/>
      <c r="P136" s="68"/>
      <c r="Q136" s="68"/>
      <c r="R136" s="68"/>
      <c r="S136" s="68"/>
      <c r="T136" s="68"/>
      <c r="U136" s="68"/>
      <c r="V136" s="68"/>
    </row>
    <row r="137">
      <c r="A137" s="68"/>
      <c r="B137" s="68"/>
      <c r="C137" s="68"/>
      <c r="D137" s="68"/>
      <c r="E137" s="68"/>
      <c r="F137" s="68"/>
      <c r="G137" s="68"/>
      <c r="H137" s="68"/>
      <c r="I137" s="68"/>
      <c r="J137" s="68"/>
      <c r="K137" s="68"/>
      <c r="L137" s="68"/>
      <c r="M137" s="68"/>
      <c r="N137" s="68"/>
      <c r="O137" s="68"/>
      <c r="P137" s="68"/>
      <c r="Q137" s="68"/>
      <c r="R137" s="68"/>
      <c r="S137" s="68"/>
      <c r="T137" s="68"/>
      <c r="U137" s="68"/>
      <c r="V137" s="68"/>
    </row>
    <row r="138">
      <c r="A138" s="68"/>
      <c r="B138" s="68"/>
      <c r="C138" s="68"/>
      <c r="D138" s="68"/>
      <c r="E138" s="68"/>
      <c r="F138" s="68"/>
      <c r="G138" s="68"/>
      <c r="H138" s="68"/>
      <c r="I138" s="68"/>
      <c r="J138" s="68"/>
      <c r="K138" s="68"/>
      <c r="L138" s="68"/>
      <c r="M138" s="68"/>
      <c r="N138" s="68"/>
      <c r="O138" s="68"/>
      <c r="P138" s="68"/>
      <c r="Q138" s="68"/>
      <c r="R138" s="68"/>
      <c r="S138" s="68"/>
      <c r="T138" s="68"/>
      <c r="U138" s="68"/>
      <c r="V138" s="68"/>
    </row>
    <row r="139">
      <c r="A139" s="68"/>
      <c r="B139" s="68"/>
      <c r="C139" s="68"/>
      <c r="D139" s="68"/>
      <c r="E139" s="68"/>
      <c r="F139" s="68"/>
      <c r="G139" s="68"/>
      <c r="H139" s="68"/>
      <c r="I139" s="68"/>
      <c r="J139" s="68"/>
      <c r="K139" s="68"/>
      <c r="L139" s="68"/>
      <c r="M139" s="68"/>
      <c r="N139" s="68"/>
      <c r="O139" s="68"/>
      <c r="P139" s="68"/>
      <c r="Q139" s="68"/>
      <c r="R139" s="68"/>
      <c r="S139" s="68"/>
      <c r="T139" s="68"/>
      <c r="U139" s="68"/>
      <c r="V139" s="68"/>
    </row>
    <row r="140">
      <c r="A140" s="68"/>
      <c r="B140" s="68"/>
      <c r="C140" s="68"/>
      <c r="D140" s="68"/>
      <c r="E140" s="68"/>
      <c r="F140" s="68"/>
      <c r="G140" s="68"/>
      <c r="H140" s="68"/>
      <c r="I140" s="68"/>
      <c r="J140" s="68"/>
      <c r="K140" s="68"/>
      <c r="L140" s="68"/>
      <c r="M140" s="68"/>
      <c r="N140" s="68"/>
      <c r="O140" s="68"/>
      <c r="P140" s="68"/>
      <c r="Q140" s="68"/>
      <c r="R140" s="68"/>
      <c r="S140" s="68"/>
      <c r="T140" s="68"/>
      <c r="U140" s="68"/>
      <c r="V140" s="68"/>
    </row>
    <row r="141">
      <c r="A141" s="68"/>
      <c r="B141" s="68"/>
      <c r="C141" s="68"/>
      <c r="D141" s="68"/>
      <c r="E141" s="68"/>
      <c r="F141" s="68"/>
      <c r="G141" s="68"/>
      <c r="H141" s="68"/>
      <c r="I141" s="68"/>
      <c r="J141" s="68"/>
      <c r="K141" s="68"/>
      <c r="L141" s="68"/>
      <c r="M141" s="68"/>
      <c r="N141" s="68"/>
      <c r="O141" s="68"/>
      <c r="P141" s="68"/>
      <c r="Q141" s="68"/>
      <c r="R141" s="68"/>
      <c r="S141" s="68"/>
      <c r="T141" s="68"/>
      <c r="U141" s="68"/>
      <c r="V141" s="68"/>
    </row>
    <row r="142">
      <c r="A142" s="68"/>
      <c r="B142" s="68"/>
      <c r="C142" s="68"/>
      <c r="D142" s="68"/>
      <c r="E142" s="68"/>
      <c r="F142" s="68"/>
      <c r="G142" s="68"/>
      <c r="H142" s="68"/>
      <c r="I142" s="68"/>
      <c r="J142" s="68"/>
      <c r="K142" s="68"/>
      <c r="L142" s="68"/>
      <c r="M142" s="68"/>
      <c r="N142" s="68"/>
      <c r="O142" s="68"/>
      <c r="P142" s="68"/>
      <c r="Q142" s="68"/>
      <c r="R142" s="68"/>
      <c r="S142" s="68"/>
      <c r="T142" s="68"/>
      <c r="U142" s="68"/>
      <c r="V142" s="68"/>
    </row>
    <row r="143">
      <c r="A143" s="68"/>
      <c r="B143" s="68"/>
      <c r="C143" s="68"/>
      <c r="D143" s="68"/>
      <c r="E143" s="68"/>
      <c r="F143" s="68"/>
      <c r="G143" s="68"/>
      <c r="H143" s="68"/>
      <c r="I143" s="68"/>
      <c r="J143" s="68"/>
      <c r="K143" s="68"/>
      <c r="L143" s="68"/>
      <c r="M143" s="68"/>
      <c r="N143" s="68"/>
      <c r="O143" s="68"/>
      <c r="P143" s="68"/>
      <c r="Q143" s="68"/>
      <c r="R143" s="68"/>
      <c r="S143" s="68"/>
      <c r="T143" s="68"/>
      <c r="U143" s="68"/>
      <c r="V143" s="68"/>
    </row>
    <row r="144">
      <c r="A144" s="68"/>
      <c r="B144" s="68"/>
      <c r="C144" s="68"/>
      <c r="D144" s="68"/>
      <c r="E144" s="68"/>
      <c r="F144" s="68"/>
      <c r="G144" s="68"/>
      <c r="H144" s="68"/>
      <c r="I144" s="68"/>
      <c r="J144" s="68"/>
      <c r="K144" s="68"/>
      <c r="L144" s="68"/>
      <c r="M144" s="68"/>
      <c r="N144" s="68"/>
      <c r="O144" s="68"/>
      <c r="P144" s="68"/>
      <c r="Q144" s="68"/>
      <c r="R144" s="68"/>
      <c r="S144" s="68"/>
      <c r="T144" s="68"/>
      <c r="U144" s="68"/>
      <c r="V144" s="68"/>
    </row>
    <row r="145">
      <c r="A145" s="68"/>
      <c r="B145" s="68"/>
      <c r="C145" s="68"/>
      <c r="D145" s="68"/>
      <c r="E145" s="68"/>
      <c r="F145" s="68"/>
      <c r="G145" s="68"/>
      <c r="H145" s="68"/>
      <c r="I145" s="68"/>
      <c r="J145" s="68"/>
      <c r="K145" s="68"/>
      <c r="L145" s="68"/>
      <c r="M145" s="68"/>
      <c r="N145" s="68"/>
      <c r="O145" s="68"/>
      <c r="P145" s="68"/>
      <c r="Q145" s="68"/>
      <c r="R145" s="68"/>
      <c r="S145" s="68"/>
      <c r="T145" s="68"/>
      <c r="U145" s="68"/>
      <c r="V145" s="68"/>
    </row>
    <row r="146">
      <c r="A146" s="68"/>
      <c r="B146" s="68"/>
      <c r="C146" s="68"/>
      <c r="D146" s="68"/>
      <c r="E146" s="68"/>
      <c r="F146" s="68"/>
      <c r="G146" s="68"/>
      <c r="H146" s="68"/>
      <c r="I146" s="68"/>
      <c r="J146" s="68"/>
      <c r="K146" s="68"/>
      <c r="L146" s="68"/>
      <c r="M146" s="68"/>
      <c r="N146" s="68"/>
      <c r="O146" s="68"/>
      <c r="P146" s="68"/>
      <c r="Q146" s="68"/>
      <c r="R146" s="68"/>
      <c r="S146" s="68"/>
      <c r="T146" s="68"/>
      <c r="U146" s="68"/>
      <c r="V146" s="68"/>
    </row>
    <row r="147">
      <c r="A147" s="68"/>
      <c r="B147" s="68"/>
      <c r="C147" s="68"/>
      <c r="D147" s="68"/>
      <c r="E147" s="68"/>
      <c r="F147" s="68"/>
      <c r="G147" s="68"/>
      <c r="H147" s="68"/>
      <c r="I147" s="68"/>
      <c r="J147" s="68"/>
      <c r="K147" s="68"/>
      <c r="L147" s="68"/>
      <c r="M147" s="68"/>
      <c r="N147" s="68"/>
      <c r="O147" s="68"/>
      <c r="P147" s="68"/>
      <c r="Q147" s="68"/>
      <c r="R147" s="68"/>
      <c r="S147" s="68"/>
      <c r="T147" s="68"/>
      <c r="U147" s="68"/>
      <c r="V147" s="68"/>
    </row>
    <row r="148">
      <c r="A148" s="68"/>
      <c r="B148" s="68"/>
      <c r="C148" s="68"/>
      <c r="D148" s="68"/>
      <c r="E148" s="68"/>
      <c r="F148" s="68"/>
      <c r="G148" s="68"/>
      <c r="H148" s="68"/>
      <c r="I148" s="68"/>
      <c r="J148" s="68"/>
      <c r="K148" s="68"/>
      <c r="L148" s="68"/>
      <c r="M148" s="68"/>
      <c r="N148" s="68"/>
      <c r="O148" s="68"/>
      <c r="P148" s="68"/>
      <c r="Q148" s="68"/>
      <c r="R148" s="68"/>
      <c r="S148" s="68"/>
      <c r="T148" s="68"/>
      <c r="U148" s="68"/>
      <c r="V148" s="68"/>
    </row>
    <row r="149">
      <c r="A149" s="68"/>
      <c r="B149" s="68"/>
      <c r="C149" s="68"/>
      <c r="D149" s="68"/>
      <c r="E149" s="68"/>
      <c r="F149" s="68"/>
      <c r="G149" s="68"/>
      <c r="H149" s="68"/>
      <c r="I149" s="68"/>
      <c r="J149" s="68"/>
      <c r="K149" s="68"/>
      <c r="L149" s="68"/>
      <c r="M149" s="68"/>
      <c r="N149" s="68"/>
      <c r="O149" s="68"/>
      <c r="P149" s="68"/>
      <c r="Q149" s="68"/>
      <c r="R149" s="68"/>
      <c r="S149" s="68"/>
      <c r="T149" s="68"/>
      <c r="U149" s="68"/>
      <c r="V149" s="68"/>
    </row>
    <row r="150">
      <c r="A150" s="68"/>
      <c r="B150" s="68"/>
      <c r="C150" s="68"/>
      <c r="D150" s="68"/>
      <c r="E150" s="68"/>
      <c r="F150" s="68"/>
      <c r="G150" s="68"/>
      <c r="H150" s="68"/>
      <c r="I150" s="68"/>
      <c r="J150" s="68"/>
      <c r="K150" s="68"/>
      <c r="L150" s="68"/>
      <c r="M150" s="68"/>
      <c r="N150" s="68"/>
      <c r="O150" s="68"/>
      <c r="P150" s="68"/>
      <c r="Q150" s="68"/>
      <c r="R150" s="68"/>
      <c r="S150" s="68"/>
      <c r="T150" s="68"/>
      <c r="U150" s="68"/>
      <c r="V150" s="68"/>
    </row>
    <row r="151">
      <c r="A151" s="68"/>
      <c r="B151" s="68"/>
      <c r="C151" s="68"/>
      <c r="D151" s="68"/>
      <c r="E151" s="68"/>
      <c r="F151" s="68"/>
      <c r="G151" s="68"/>
      <c r="H151" s="68"/>
      <c r="I151" s="68"/>
      <c r="J151" s="68"/>
      <c r="K151" s="68"/>
      <c r="L151" s="68"/>
      <c r="M151" s="68"/>
      <c r="N151" s="68"/>
      <c r="O151" s="68"/>
      <c r="P151" s="68"/>
      <c r="Q151" s="68"/>
      <c r="R151" s="68"/>
      <c r="S151" s="68"/>
      <c r="T151" s="68"/>
      <c r="U151" s="68"/>
      <c r="V151" s="68"/>
    </row>
    <row r="152">
      <c r="A152" s="68"/>
      <c r="B152" s="68"/>
      <c r="C152" s="68"/>
      <c r="D152" s="68"/>
      <c r="E152" s="68"/>
      <c r="F152" s="68"/>
      <c r="G152" s="68"/>
      <c r="H152" s="68"/>
      <c r="I152" s="68"/>
      <c r="J152" s="68"/>
      <c r="K152" s="68"/>
      <c r="L152" s="68"/>
      <c r="M152" s="68"/>
      <c r="N152" s="68"/>
      <c r="O152" s="68"/>
      <c r="P152" s="68"/>
      <c r="Q152" s="68"/>
      <c r="R152" s="68"/>
      <c r="S152" s="68"/>
      <c r="T152" s="68"/>
      <c r="U152" s="68"/>
      <c r="V152" s="68"/>
    </row>
    <row r="153">
      <c r="A153" s="68"/>
      <c r="B153" s="68"/>
      <c r="C153" s="68"/>
      <c r="D153" s="68"/>
      <c r="E153" s="68"/>
      <c r="F153" s="68"/>
      <c r="G153" s="68"/>
      <c r="H153" s="68"/>
      <c r="I153" s="68"/>
      <c r="J153" s="68"/>
      <c r="K153" s="68"/>
      <c r="L153" s="68"/>
      <c r="M153" s="68"/>
      <c r="N153" s="68"/>
      <c r="O153" s="68"/>
      <c r="P153" s="68"/>
      <c r="Q153" s="68"/>
      <c r="R153" s="68"/>
      <c r="S153" s="68"/>
      <c r="T153" s="68"/>
      <c r="U153" s="68"/>
      <c r="V153" s="68"/>
    </row>
    <row r="154">
      <c r="A154" s="68"/>
      <c r="B154" s="68"/>
      <c r="C154" s="68"/>
      <c r="D154" s="68"/>
      <c r="E154" s="68"/>
      <c r="F154" s="68"/>
      <c r="G154" s="68"/>
      <c r="H154" s="68"/>
      <c r="I154" s="68"/>
      <c r="J154" s="68"/>
      <c r="K154" s="68"/>
      <c r="L154" s="68"/>
      <c r="M154" s="68"/>
      <c r="N154" s="68"/>
      <c r="O154" s="68"/>
      <c r="P154" s="68"/>
      <c r="Q154" s="68"/>
      <c r="R154" s="68"/>
      <c r="S154" s="68"/>
      <c r="T154" s="68"/>
      <c r="U154" s="68"/>
      <c r="V154" s="68"/>
    </row>
    <row r="155">
      <c r="A155" s="68"/>
      <c r="B155" s="68"/>
      <c r="C155" s="68"/>
      <c r="D155" s="68"/>
      <c r="E155" s="68"/>
      <c r="F155" s="68"/>
      <c r="G155" s="68"/>
      <c r="H155" s="68"/>
      <c r="I155" s="68"/>
      <c r="J155" s="68"/>
      <c r="K155" s="68"/>
      <c r="L155" s="68"/>
      <c r="M155" s="68"/>
      <c r="N155" s="68"/>
      <c r="O155" s="68"/>
      <c r="P155" s="68"/>
      <c r="Q155" s="68"/>
      <c r="R155" s="68"/>
      <c r="S155" s="68"/>
      <c r="T155" s="68"/>
      <c r="U155" s="68"/>
      <c r="V155" s="68"/>
    </row>
    <row r="156">
      <c r="A156" s="68"/>
      <c r="B156" s="68"/>
      <c r="C156" s="68"/>
      <c r="D156" s="68"/>
      <c r="E156" s="68"/>
      <c r="F156" s="68"/>
      <c r="G156" s="68"/>
      <c r="H156" s="68"/>
      <c r="I156" s="68"/>
      <c r="J156" s="68"/>
      <c r="K156" s="68"/>
      <c r="L156" s="68"/>
      <c r="M156" s="68"/>
      <c r="N156" s="68"/>
      <c r="O156" s="68"/>
      <c r="P156" s="68"/>
      <c r="Q156" s="68"/>
      <c r="R156" s="68"/>
      <c r="S156" s="68"/>
      <c r="T156" s="68"/>
      <c r="U156" s="68"/>
      <c r="V156" s="68"/>
    </row>
    <row r="157">
      <c r="A157" s="68"/>
      <c r="B157" s="68"/>
      <c r="C157" s="68"/>
      <c r="D157" s="68"/>
      <c r="E157" s="68"/>
      <c r="F157" s="68"/>
      <c r="G157" s="68"/>
      <c r="H157" s="68"/>
      <c r="I157" s="68"/>
      <c r="J157" s="68"/>
      <c r="K157" s="68"/>
      <c r="L157" s="68"/>
      <c r="M157" s="68"/>
      <c r="N157" s="68"/>
      <c r="O157" s="68"/>
      <c r="P157" s="68"/>
      <c r="Q157" s="68"/>
      <c r="R157" s="68"/>
      <c r="S157" s="68"/>
      <c r="T157" s="68"/>
      <c r="U157" s="68"/>
      <c r="V157" s="68"/>
    </row>
    <row r="158">
      <c r="A158" s="68"/>
      <c r="B158" s="68"/>
      <c r="C158" s="68"/>
      <c r="D158" s="68"/>
      <c r="E158" s="68"/>
      <c r="F158" s="68"/>
      <c r="G158" s="68"/>
      <c r="H158" s="68"/>
      <c r="I158" s="68"/>
      <c r="J158" s="68"/>
      <c r="K158" s="68"/>
      <c r="L158" s="68"/>
      <c r="M158" s="68"/>
      <c r="N158" s="68"/>
      <c r="O158" s="68"/>
      <c r="P158" s="68"/>
      <c r="Q158" s="68"/>
      <c r="R158" s="68"/>
      <c r="S158" s="68"/>
      <c r="T158" s="68"/>
      <c r="U158" s="68"/>
      <c r="V158" s="68"/>
    </row>
    <row r="159">
      <c r="A159" s="68"/>
      <c r="B159" s="68"/>
      <c r="C159" s="68"/>
      <c r="D159" s="68"/>
      <c r="E159" s="68"/>
      <c r="F159" s="68"/>
      <c r="G159" s="68"/>
      <c r="H159" s="68"/>
      <c r="I159" s="68"/>
      <c r="J159" s="68"/>
      <c r="K159" s="68"/>
      <c r="L159" s="68"/>
      <c r="M159" s="68"/>
      <c r="N159" s="68"/>
      <c r="O159" s="68"/>
      <c r="P159" s="68"/>
      <c r="Q159" s="68"/>
      <c r="R159" s="68"/>
      <c r="S159" s="68"/>
      <c r="T159" s="68"/>
      <c r="U159" s="68"/>
      <c r="V159" s="68"/>
    </row>
    <row r="160">
      <c r="A160" s="68"/>
      <c r="B160" s="68"/>
      <c r="C160" s="68"/>
      <c r="D160" s="68"/>
      <c r="E160" s="68"/>
      <c r="F160" s="68"/>
      <c r="G160" s="68"/>
      <c r="H160" s="68"/>
      <c r="I160" s="68"/>
      <c r="J160" s="68"/>
      <c r="K160" s="68"/>
      <c r="L160" s="68"/>
      <c r="M160" s="68"/>
      <c r="N160" s="68"/>
      <c r="O160" s="68"/>
      <c r="P160" s="68"/>
      <c r="Q160" s="68"/>
      <c r="R160" s="68"/>
      <c r="S160" s="68"/>
      <c r="T160" s="68"/>
      <c r="U160" s="68"/>
      <c r="V160" s="68"/>
    </row>
    <row r="161">
      <c r="A161" s="68"/>
      <c r="B161" s="68"/>
      <c r="C161" s="68"/>
      <c r="D161" s="68"/>
      <c r="E161" s="68"/>
      <c r="F161" s="68"/>
      <c r="G161" s="68"/>
      <c r="H161" s="68"/>
      <c r="I161" s="68"/>
      <c r="J161" s="68"/>
      <c r="K161" s="68"/>
      <c r="L161" s="68"/>
      <c r="M161" s="68"/>
      <c r="N161" s="68"/>
      <c r="O161" s="68"/>
      <c r="P161" s="68"/>
      <c r="Q161" s="68"/>
      <c r="R161" s="68"/>
      <c r="S161" s="68"/>
      <c r="T161" s="68"/>
      <c r="U161" s="68"/>
      <c r="V161" s="68"/>
    </row>
    <row r="162">
      <c r="A162" s="68"/>
      <c r="B162" s="68"/>
      <c r="C162" s="68"/>
      <c r="D162" s="68"/>
      <c r="E162" s="68"/>
      <c r="F162" s="68"/>
      <c r="G162" s="68"/>
      <c r="H162" s="68"/>
      <c r="I162" s="68"/>
      <c r="J162" s="68"/>
      <c r="K162" s="68"/>
      <c r="L162" s="68"/>
      <c r="M162" s="68"/>
      <c r="N162" s="68"/>
      <c r="O162" s="68"/>
      <c r="P162" s="68"/>
      <c r="Q162" s="68"/>
      <c r="R162" s="68"/>
      <c r="S162" s="68"/>
      <c r="T162" s="68"/>
      <c r="U162" s="68"/>
      <c r="V162" s="68"/>
    </row>
    <row r="163">
      <c r="A163" s="68"/>
      <c r="B163" s="68"/>
      <c r="C163" s="68"/>
      <c r="D163" s="68"/>
      <c r="E163" s="68"/>
      <c r="F163" s="68"/>
      <c r="G163" s="68"/>
      <c r="H163" s="68"/>
      <c r="I163" s="68"/>
      <c r="J163" s="68"/>
      <c r="K163" s="68"/>
      <c r="L163" s="68"/>
      <c r="M163" s="68"/>
      <c r="N163" s="68"/>
      <c r="O163" s="68"/>
      <c r="P163" s="68"/>
      <c r="Q163" s="68"/>
      <c r="R163" s="68"/>
      <c r="S163" s="68"/>
      <c r="T163" s="68"/>
      <c r="U163" s="68"/>
      <c r="V163" s="68"/>
    </row>
    <row r="164">
      <c r="A164" s="68"/>
      <c r="B164" s="68"/>
      <c r="C164" s="68"/>
      <c r="D164" s="68"/>
      <c r="E164" s="68"/>
      <c r="F164" s="68"/>
      <c r="G164" s="68"/>
      <c r="H164" s="68"/>
      <c r="I164" s="68"/>
      <c r="J164" s="68"/>
      <c r="K164" s="68"/>
      <c r="L164" s="68"/>
      <c r="M164" s="68"/>
      <c r="N164" s="68"/>
      <c r="O164" s="68"/>
      <c r="P164" s="68"/>
      <c r="Q164" s="68"/>
      <c r="R164" s="68"/>
      <c r="S164" s="68"/>
      <c r="T164" s="68"/>
      <c r="U164" s="68"/>
      <c r="V164" s="68"/>
    </row>
    <row r="165">
      <c r="A165" s="68"/>
      <c r="B165" s="68"/>
      <c r="C165" s="68"/>
      <c r="D165" s="68"/>
      <c r="E165" s="68"/>
      <c r="F165" s="68"/>
      <c r="G165" s="68"/>
      <c r="H165" s="68"/>
      <c r="I165" s="68"/>
      <c r="J165" s="68"/>
      <c r="K165" s="68"/>
      <c r="L165" s="68"/>
      <c r="M165" s="68"/>
      <c r="N165" s="68"/>
      <c r="O165" s="68"/>
      <c r="P165" s="68"/>
      <c r="Q165" s="68"/>
      <c r="R165" s="68"/>
      <c r="S165" s="68"/>
      <c r="T165" s="68"/>
      <c r="U165" s="68"/>
      <c r="V165" s="68"/>
    </row>
    <row r="166">
      <c r="A166" s="68"/>
      <c r="B166" s="68"/>
      <c r="C166" s="68"/>
      <c r="D166" s="68"/>
      <c r="E166" s="68"/>
      <c r="F166" s="68"/>
      <c r="G166" s="68"/>
      <c r="H166" s="68"/>
      <c r="I166" s="68"/>
      <c r="J166" s="68"/>
      <c r="K166" s="68"/>
      <c r="L166" s="68"/>
      <c r="M166" s="68"/>
      <c r="N166" s="68"/>
      <c r="O166" s="68"/>
      <c r="P166" s="68"/>
      <c r="Q166" s="68"/>
      <c r="R166" s="68"/>
      <c r="S166" s="68"/>
      <c r="T166" s="68"/>
      <c r="U166" s="68"/>
      <c r="V166" s="68"/>
    </row>
    <row r="167">
      <c r="A167" s="68"/>
      <c r="B167" s="68"/>
      <c r="C167" s="68"/>
      <c r="D167" s="68"/>
      <c r="E167" s="68"/>
      <c r="F167" s="68"/>
      <c r="G167" s="68"/>
      <c r="H167" s="68"/>
      <c r="I167" s="68"/>
      <c r="J167" s="68"/>
      <c r="K167" s="68"/>
      <c r="L167" s="68"/>
      <c r="M167" s="68"/>
      <c r="N167" s="68"/>
      <c r="O167" s="68"/>
      <c r="P167" s="68"/>
      <c r="Q167" s="68"/>
      <c r="R167" s="68"/>
      <c r="S167" s="68"/>
      <c r="T167" s="68"/>
      <c r="U167" s="68"/>
      <c r="V167" s="68"/>
    </row>
    <row r="168">
      <c r="A168" s="68"/>
      <c r="B168" s="68"/>
      <c r="C168" s="68"/>
      <c r="D168" s="68"/>
      <c r="E168" s="68"/>
      <c r="F168" s="68"/>
      <c r="G168" s="68"/>
      <c r="H168" s="68"/>
      <c r="I168" s="68"/>
      <c r="J168" s="68"/>
      <c r="K168" s="68"/>
      <c r="L168" s="68"/>
      <c r="M168" s="68"/>
      <c r="N168" s="68"/>
      <c r="O168" s="68"/>
      <c r="P168" s="68"/>
      <c r="Q168" s="68"/>
      <c r="R168" s="68"/>
      <c r="S168" s="68"/>
      <c r="T168" s="68"/>
      <c r="U168" s="68"/>
      <c r="V168" s="68"/>
    </row>
    <row r="169">
      <c r="A169" s="68"/>
      <c r="B169" s="68"/>
      <c r="C169" s="68"/>
      <c r="D169" s="68"/>
      <c r="E169" s="68"/>
      <c r="F169" s="68"/>
      <c r="G169" s="68"/>
      <c r="H169" s="68"/>
      <c r="I169" s="68"/>
      <c r="J169" s="68"/>
      <c r="K169" s="68"/>
      <c r="L169" s="68"/>
      <c r="M169" s="68"/>
      <c r="N169" s="68"/>
      <c r="O169" s="68"/>
      <c r="P169" s="68"/>
      <c r="Q169" s="68"/>
      <c r="R169" s="68"/>
      <c r="S169" s="68"/>
      <c r="T169" s="68"/>
      <c r="U169" s="68"/>
      <c r="V169" s="68"/>
    </row>
    <row r="170">
      <c r="A170" s="68"/>
      <c r="B170" s="68"/>
      <c r="C170" s="68"/>
      <c r="D170" s="68"/>
      <c r="E170" s="68"/>
      <c r="F170" s="68"/>
      <c r="G170" s="68"/>
      <c r="H170" s="68"/>
      <c r="I170" s="68"/>
      <c r="J170" s="68"/>
      <c r="K170" s="68"/>
      <c r="L170" s="68"/>
      <c r="M170" s="68"/>
      <c r="N170" s="68"/>
      <c r="O170" s="68"/>
      <c r="P170" s="68"/>
      <c r="Q170" s="68"/>
      <c r="R170" s="68"/>
      <c r="S170" s="68"/>
      <c r="T170" s="68"/>
      <c r="U170" s="68"/>
      <c r="V170" s="68"/>
    </row>
    <row r="171">
      <c r="A171" s="68"/>
      <c r="B171" s="68"/>
      <c r="C171" s="68"/>
      <c r="D171" s="68"/>
      <c r="E171" s="68"/>
      <c r="F171" s="68"/>
      <c r="G171" s="68"/>
      <c r="H171" s="68"/>
      <c r="I171" s="68"/>
      <c r="J171" s="68"/>
      <c r="K171" s="68"/>
      <c r="L171" s="68"/>
      <c r="M171" s="68"/>
      <c r="N171" s="68"/>
      <c r="O171" s="68"/>
      <c r="P171" s="68"/>
      <c r="Q171" s="68"/>
      <c r="R171" s="68"/>
      <c r="S171" s="68"/>
      <c r="T171" s="68"/>
      <c r="U171" s="68"/>
      <c r="V171" s="68"/>
    </row>
    <row r="172">
      <c r="A172" s="68"/>
      <c r="B172" s="68"/>
      <c r="C172" s="68"/>
      <c r="D172" s="68"/>
      <c r="E172" s="68"/>
      <c r="F172" s="68"/>
      <c r="G172" s="68"/>
      <c r="H172" s="68"/>
      <c r="I172" s="68"/>
      <c r="J172" s="68"/>
      <c r="K172" s="68"/>
      <c r="L172" s="68"/>
      <c r="M172" s="68"/>
      <c r="N172" s="68"/>
      <c r="O172" s="68"/>
      <c r="P172" s="68"/>
      <c r="Q172" s="68"/>
      <c r="R172" s="68"/>
      <c r="S172" s="68"/>
      <c r="T172" s="68"/>
      <c r="U172" s="68"/>
      <c r="V172" s="68"/>
    </row>
    <row r="173">
      <c r="A173" s="68"/>
      <c r="B173" s="68"/>
      <c r="C173" s="68"/>
      <c r="D173" s="68"/>
      <c r="E173" s="68"/>
      <c r="F173" s="68"/>
      <c r="G173" s="68"/>
      <c r="H173" s="68"/>
      <c r="I173" s="68"/>
      <c r="J173" s="68"/>
      <c r="K173" s="68"/>
      <c r="L173" s="68"/>
      <c r="M173" s="68"/>
      <c r="N173" s="68"/>
      <c r="O173" s="68"/>
      <c r="P173" s="68"/>
      <c r="Q173" s="68"/>
      <c r="R173" s="68"/>
      <c r="S173" s="68"/>
      <c r="T173" s="68"/>
      <c r="U173" s="68"/>
      <c r="V173" s="68"/>
    </row>
    <row r="174">
      <c r="A174" s="68"/>
      <c r="B174" s="68"/>
      <c r="C174" s="68"/>
      <c r="D174" s="68"/>
      <c r="E174" s="68"/>
      <c r="F174" s="68"/>
      <c r="G174" s="68"/>
      <c r="H174" s="68"/>
      <c r="I174" s="68"/>
      <c r="J174" s="68"/>
      <c r="K174" s="68"/>
      <c r="L174" s="68"/>
      <c r="M174" s="68"/>
      <c r="N174" s="68"/>
      <c r="O174" s="68"/>
      <c r="P174" s="68"/>
      <c r="Q174" s="68"/>
      <c r="R174" s="68"/>
      <c r="S174" s="68"/>
      <c r="T174" s="68"/>
      <c r="U174" s="68"/>
      <c r="V174" s="68"/>
    </row>
    <row r="175">
      <c r="A175" s="68"/>
      <c r="B175" s="68"/>
      <c r="C175" s="68"/>
      <c r="D175" s="68"/>
      <c r="E175" s="68"/>
      <c r="F175" s="68"/>
      <c r="G175" s="68"/>
      <c r="H175" s="68"/>
      <c r="I175" s="68"/>
      <c r="J175" s="68"/>
      <c r="K175" s="68"/>
      <c r="L175" s="68"/>
      <c r="M175" s="68"/>
      <c r="N175" s="68"/>
      <c r="O175" s="68"/>
      <c r="P175" s="68"/>
      <c r="Q175" s="68"/>
      <c r="R175" s="68"/>
      <c r="S175" s="68"/>
      <c r="T175" s="68"/>
      <c r="U175" s="68"/>
      <c r="V175" s="68"/>
    </row>
    <row r="176">
      <c r="A176" s="68"/>
      <c r="B176" s="68"/>
      <c r="C176" s="68"/>
      <c r="D176" s="68"/>
      <c r="E176" s="68"/>
      <c r="F176" s="68"/>
      <c r="G176" s="68"/>
      <c r="H176" s="68"/>
      <c r="I176" s="68"/>
      <c r="J176" s="68"/>
      <c r="K176" s="68"/>
      <c r="L176" s="68"/>
      <c r="M176" s="68"/>
      <c r="N176" s="68"/>
      <c r="O176" s="68"/>
      <c r="P176" s="68"/>
      <c r="Q176" s="68"/>
      <c r="R176" s="68"/>
      <c r="S176" s="68"/>
      <c r="T176" s="68"/>
      <c r="U176" s="68"/>
      <c r="V176" s="68"/>
    </row>
    <row r="177">
      <c r="A177" s="68"/>
      <c r="B177" s="68"/>
      <c r="C177" s="68"/>
      <c r="D177" s="68"/>
      <c r="E177" s="68"/>
      <c r="F177" s="68"/>
      <c r="G177" s="68"/>
      <c r="H177" s="68"/>
      <c r="I177" s="68"/>
      <c r="J177" s="68"/>
      <c r="K177" s="68"/>
      <c r="L177" s="68"/>
      <c r="M177" s="68"/>
      <c r="N177" s="68"/>
      <c r="O177" s="68"/>
      <c r="P177" s="68"/>
      <c r="Q177" s="68"/>
      <c r="R177" s="68"/>
      <c r="S177" s="68"/>
      <c r="T177" s="68"/>
      <c r="U177" s="68"/>
      <c r="V177" s="68"/>
    </row>
    <row r="178">
      <c r="A178" s="68"/>
      <c r="B178" s="68"/>
      <c r="C178" s="68"/>
      <c r="D178" s="68"/>
      <c r="E178" s="68"/>
      <c r="F178" s="68"/>
      <c r="G178" s="68"/>
      <c r="H178" s="68"/>
      <c r="I178" s="68"/>
      <c r="J178" s="68"/>
      <c r="K178" s="68"/>
      <c r="L178" s="68"/>
      <c r="M178" s="68"/>
      <c r="N178" s="68"/>
      <c r="O178" s="68"/>
      <c r="P178" s="68"/>
      <c r="Q178" s="68"/>
      <c r="R178" s="68"/>
      <c r="S178" s="68"/>
      <c r="T178" s="68"/>
      <c r="U178" s="68"/>
      <c r="V178" s="68"/>
    </row>
    <row r="179">
      <c r="A179" s="68"/>
      <c r="B179" s="68"/>
      <c r="C179" s="68"/>
      <c r="D179" s="68"/>
      <c r="E179" s="68"/>
      <c r="F179" s="68"/>
      <c r="G179" s="68"/>
      <c r="H179" s="68"/>
      <c r="I179" s="68"/>
      <c r="J179" s="68"/>
      <c r="K179" s="68"/>
      <c r="L179" s="68"/>
      <c r="M179" s="68"/>
      <c r="N179" s="68"/>
      <c r="O179" s="68"/>
      <c r="P179" s="68"/>
      <c r="Q179" s="68"/>
      <c r="R179" s="68"/>
      <c r="S179" s="68"/>
      <c r="T179" s="68"/>
      <c r="U179" s="68"/>
      <c r="V179" s="68"/>
    </row>
    <row r="180">
      <c r="A180" s="68"/>
      <c r="B180" s="68"/>
      <c r="C180" s="68"/>
      <c r="D180" s="68"/>
      <c r="E180" s="68"/>
      <c r="F180" s="68"/>
      <c r="G180" s="68"/>
      <c r="H180" s="68"/>
      <c r="I180" s="68"/>
      <c r="J180" s="68"/>
      <c r="K180" s="68"/>
      <c r="L180" s="68"/>
      <c r="M180" s="68"/>
      <c r="N180" s="68"/>
      <c r="O180" s="68"/>
      <c r="P180" s="68"/>
      <c r="Q180" s="68"/>
      <c r="R180" s="68"/>
      <c r="S180" s="68"/>
      <c r="T180" s="68"/>
      <c r="U180" s="68"/>
      <c r="V180" s="68"/>
    </row>
    <row r="181">
      <c r="A181" s="68"/>
      <c r="B181" s="68"/>
      <c r="C181" s="68"/>
      <c r="D181" s="68"/>
      <c r="E181" s="68"/>
      <c r="F181" s="68"/>
      <c r="G181" s="68"/>
      <c r="H181" s="68"/>
      <c r="I181" s="68"/>
      <c r="J181" s="68"/>
      <c r="K181" s="68"/>
      <c r="L181" s="68"/>
      <c r="M181" s="68"/>
      <c r="N181" s="68"/>
      <c r="O181" s="68"/>
      <c r="P181" s="68"/>
      <c r="Q181" s="68"/>
      <c r="R181" s="68"/>
      <c r="S181" s="68"/>
      <c r="T181" s="68"/>
      <c r="U181" s="68"/>
      <c r="V181" s="68"/>
    </row>
    <row r="182">
      <c r="A182" s="68"/>
      <c r="B182" s="68"/>
      <c r="C182" s="68"/>
      <c r="D182" s="68"/>
      <c r="E182" s="68"/>
      <c r="F182" s="68"/>
      <c r="G182" s="68"/>
      <c r="H182" s="68"/>
      <c r="I182" s="68"/>
      <c r="J182" s="68"/>
      <c r="K182" s="68"/>
      <c r="L182" s="68"/>
      <c r="M182" s="68"/>
      <c r="N182" s="68"/>
      <c r="O182" s="68"/>
      <c r="P182" s="68"/>
      <c r="Q182" s="68"/>
      <c r="R182" s="68"/>
      <c r="S182" s="68"/>
      <c r="T182" s="68"/>
      <c r="U182" s="68"/>
      <c r="V182" s="68"/>
    </row>
    <row r="183">
      <c r="A183" s="68"/>
      <c r="B183" s="68"/>
      <c r="C183" s="68"/>
      <c r="D183" s="68"/>
      <c r="E183" s="68"/>
      <c r="F183" s="68"/>
      <c r="G183" s="68"/>
      <c r="H183" s="68"/>
      <c r="I183" s="68"/>
      <c r="J183" s="68"/>
      <c r="K183" s="68"/>
      <c r="L183" s="68"/>
      <c r="M183" s="68"/>
      <c r="N183" s="68"/>
      <c r="O183" s="68"/>
      <c r="P183" s="68"/>
      <c r="Q183" s="68"/>
      <c r="R183" s="68"/>
      <c r="S183" s="68"/>
      <c r="T183" s="68"/>
      <c r="U183" s="68"/>
      <c r="V183" s="68"/>
    </row>
    <row r="184">
      <c r="A184" s="68"/>
      <c r="B184" s="68"/>
      <c r="C184" s="68"/>
      <c r="D184" s="68"/>
      <c r="E184" s="68"/>
      <c r="F184" s="68"/>
      <c r="G184" s="68"/>
      <c r="H184" s="68"/>
      <c r="I184" s="68"/>
      <c r="J184" s="68"/>
      <c r="K184" s="68"/>
      <c r="L184" s="68"/>
      <c r="M184" s="68"/>
      <c r="N184" s="68"/>
      <c r="O184" s="68"/>
      <c r="P184" s="68"/>
      <c r="Q184" s="68"/>
      <c r="R184" s="68"/>
      <c r="S184" s="68"/>
      <c r="T184" s="68"/>
      <c r="U184" s="68"/>
      <c r="V184" s="68"/>
    </row>
    <row r="185">
      <c r="A185" s="68"/>
      <c r="B185" s="68"/>
      <c r="C185" s="68"/>
      <c r="D185" s="68"/>
      <c r="E185" s="68"/>
      <c r="F185" s="68"/>
      <c r="G185" s="68"/>
      <c r="H185" s="68"/>
      <c r="I185" s="68"/>
      <c r="J185" s="68"/>
      <c r="K185" s="68"/>
      <c r="L185" s="68"/>
      <c r="M185" s="68"/>
      <c r="N185" s="68"/>
      <c r="O185" s="68"/>
      <c r="P185" s="68"/>
      <c r="Q185" s="68"/>
      <c r="R185" s="68"/>
      <c r="S185" s="68"/>
      <c r="T185" s="68"/>
      <c r="U185" s="68"/>
      <c r="V185" s="68"/>
    </row>
    <row r="186">
      <c r="A186" s="68"/>
      <c r="B186" s="68"/>
      <c r="C186" s="68"/>
      <c r="D186" s="68"/>
      <c r="E186" s="68"/>
      <c r="F186" s="68"/>
      <c r="G186" s="68"/>
      <c r="H186" s="68"/>
      <c r="I186" s="68"/>
      <c r="J186" s="68"/>
      <c r="K186" s="68"/>
      <c r="L186" s="68"/>
      <c r="M186" s="68"/>
      <c r="N186" s="68"/>
      <c r="O186" s="68"/>
      <c r="P186" s="68"/>
      <c r="Q186" s="68"/>
      <c r="R186" s="68"/>
      <c r="S186" s="68"/>
      <c r="T186" s="68"/>
      <c r="U186" s="68"/>
      <c r="V186" s="68"/>
    </row>
    <row r="187">
      <c r="A187" s="68"/>
      <c r="B187" s="68"/>
      <c r="C187" s="68"/>
      <c r="D187" s="68"/>
      <c r="E187" s="68"/>
      <c r="F187" s="68"/>
      <c r="G187" s="68"/>
      <c r="H187" s="68"/>
      <c r="I187" s="68"/>
      <c r="J187" s="68"/>
      <c r="K187" s="68"/>
      <c r="L187" s="68"/>
      <c r="M187" s="68"/>
      <c r="N187" s="68"/>
      <c r="O187" s="68"/>
      <c r="P187" s="68"/>
      <c r="Q187" s="68"/>
      <c r="R187" s="68"/>
      <c r="S187" s="68"/>
      <c r="T187" s="68"/>
      <c r="U187" s="68"/>
      <c r="V187" s="68"/>
    </row>
    <row r="188">
      <c r="A188" s="68"/>
      <c r="B188" s="68"/>
      <c r="C188" s="68"/>
      <c r="D188" s="68"/>
      <c r="E188" s="68"/>
      <c r="F188" s="68"/>
      <c r="G188" s="68"/>
      <c r="H188" s="68"/>
      <c r="I188" s="68"/>
      <c r="J188" s="68"/>
      <c r="K188" s="68"/>
      <c r="L188" s="68"/>
      <c r="M188" s="68"/>
      <c r="N188" s="68"/>
      <c r="O188" s="68"/>
      <c r="P188" s="68"/>
      <c r="Q188" s="68"/>
      <c r="R188" s="68"/>
      <c r="S188" s="68"/>
      <c r="T188" s="68"/>
      <c r="U188" s="68"/>
      <c r="V188" s="68"/>
    </row>
    <row r="189">
      <c r="A189" s="68"/>
      <c r="B189" s="68"/>
      <c r="C189" s="68"/>
      <c r="D189" s="68"/>
      <c r="E189" s="68"/>
      <c r="F189" s="68"/>
      <c r="G189" s="68"/>
      <c r="H189" s="68"/>
      <c r="I189" s="68"/>
      <c r="J189" s="68"/>
      <c r="K189" s="68"/>
      <c r="L189" s="68"/>
      <c r="M189" s="68"/>
      <c r="N189" s="68"/>
      <c r="O189" s="68"/>
      <c r="P189" s="68"/>
      <c r="Q189" s="68"/>
      <c r="R189" s="68"/>
      <c r="S189" s="68"/>
      <c r="T189" s="68"/>
      <c r="U189" s="68"/>
      <c r="V189" s="68"/>
    </row>
    <row r="190">
      <c r="A190" s="68"/>
      <c r="B190" s="68"/>
      <c r="C190" s="68"/>
      <c r="D190" s="68"/>
      <c r="E190" s="68"/>
      <c r="F190" s="68"/>
      <c r="G190" s="68"/>
      <c r="H190" s="68"/>
      <c r="I190" s="68"/>
      <c r="J190" s="68"/>
      <c r="K190" s="68"/>
      <c r="L190" s="68"/>
      <c r="M190" s="68"/>
      <c r="N190" s="68"/>
      <c r="O190" s="68"/>
      <c r="P190" s="68"/>
      <c r="Q190" s="68"/>
      <c r="R190" s="68"/>
      <c r="S190" s="68"/>
      <c r="T190" s="68"/>
      <c r="U190" s="68"/>
      <c r="V190" s="68"/>
    </row>
    <row r="191">
      <c r="A191" s="68"/>
      <c r="B191" s="68"/>
      <c r="C191" s="68"/>
      <c r="D191" s="68"/>
      <c r="E191" s="68"/>
      <c r="F191" s="68"/>
      <c r="G191" s="68"/>
      <c r="H191" s="68"/>
      <c r="I191" s="68"/>
      <c r="J191" s="68"/>
      <c r="K191" s="68"/>
      <c r="L191" s="68"/>
      <c r="M191" s="68"/>
      <c r="N191" s="68"/>
      <c r="O191" s="68"/>
      <c r="P191" s="68"/>
      <c r="Q191" s="68"/>
      <c r="R191" s="68"/>
      <c r="S191" s="68"/>
      <c r="T191" s="68"/>
      <c r="U191" s="68"/>
      <c r="V191" s="68"/>
    </row>
    <row r="192">
      <c r="A192" s="68"/>
      <c r="B192" s="68"/>
      <c r="C192" s="68"/>
      <c r="D192" s="68"/>
      <c r="E192" s="68"/>
      <c r="F192" s="68"/>
      <c r="G192" s="68"/>
      <c r="H192" s="68"/>
      <c r="I192" s="68"/>
      <c r="J192" s="68"/>
      <c r="K192" s="68"/>
      <c r="L192" s="68"/>
      <c r="M192" s="68"/>
      <c r="N192" s="68"/>
      <c r="O192" s="68"/>
      <c r="P192" s="68"/>
      <c r="Q192" s="68"/>
      <c r="R192" s="68"/>
      <c r="S192" s="68"/>
      <c r="T192" s="68"/>
      <c r="U192" s="68"/>
      <c r="V192" s="68"/>
    </row>
    <row r="193">
      <c r="A193" s="68"/>
      <c r="B193" s="68"/>
      <c r="C193" s="68"/>
      <c r="D193" s="68"/>
      <c r="E193" s="68"/>
      <c r="F193" s="68"/>
      <c r="G193" s="68"/>
      <c r="H193" s="68"/>
      <c r="I193" s="68"/>
      <c r="J193" s="68"/>
      <c r="K193" s="68"/>
      <c r="L193" s="68"/>
      <c r="M193" s="68"/>
      <c r="N193" s="68"/>
      <c r="O193" s="68"/>
      <c r="P193" s="68"/>
      <c r="Q193" s="68"/>
      <c r="R193" s="68"/>
      <c r="S193" s="68"/>
      <c r="T193" s="68"/>
      <c r="U193" s="68"/>
      <c r="V193" s="68"/>
    </row>
    <row r="194">
      <c r="A194" s="68"/>
      <c r="B194" s="68"/>
      <c r="C194" s="68"/>
      <c r="D194" s="68"/>
      <c r="E194" s="68"/>
      <c r="F194" s="68"/>
      <c r="G194" s="68"/>
      <c r="H194" s="68"/>
      <c r="I194" s="68"/>
      <c r="J194" s="68"/>
      <c r="K194" s="68"/>
      <c r="L194" s="68"/>
      <c r="M194" s="68"/>
      <c r="N194" s="68"/>
      <c r="O194" s="68"/>
      <c r="P194" s="68"/>
      <c r="Q194" s="68"/>
      <c r="R194" s="68"/>
      <c r="S194" s="68"/>
      <c r="T194" s="68"/>
      <c r="U194" s="68"/>
      <c r="V194" s="68"/>
    </row>
    <row r="195">
      <c r="A195" s="68"/>
      <c r="B195" s="68"/>
      <c r="C195" s="68"/>
      <c r="D195" s="68"/>
      <c r="E195" s="68"/>
      <c r="F195" s="68"/>
      <c r="G195" s="68"/>
      <c r="H195" s="68"/>
      <c r="I195" s="68"/>
      <c r="J195" s="68"/>
      <c r="K195" s="68"/>
      <c r="L195" s="68"/>
      <c r="M195" s="68"/>
      <c r="N195" s="68"/>
      <c r="O195" s="68"/>
      <c r="P195" s="68"/>
      <c r="Q195" s="68"/>
      <c r="R195" s="68"/>
      <c r="S195" s="68"/>
      <c r="T195" s="68"/>
      <c r="U195" s="68"/>
      <c r="V195" s="68"/>
    </row>
    <row r="196">
      <c r="A196" s="68"/>
      <c r="B196" s="68"/>
      <c r="C196" s="68"/>
      <c r="D196" s="68"/>
      <c r="E196" s="68"/>
      <c r="F196" s="68"/>
      <c r="G196" s="68"/>
      <c r="H196" s="68"/>
      <c r="I196" s="68"/>
      <c r="J196" s="68"/>
      <c r="K196" s="68"/>
      <c r="L196" s="68"/>
      <c r="M196" s="68"/>
      <c r="N196" s="68"/>
      <c r="O196" s="68"/>
      <c r="P196" s="68"/>
      <c r="Q196" s="68"/>
      <c r="R196" s="68"/>
      <c r="S196" s="68"/>
      <c r="T196" s="68"/>
      <c r="U196" s="68"/>
      <c r="V196" s="68"/>
    </row>
    <row r="197">
      <c r="A197" s="68"/>
      <c r="B197" s="68"/>
      <c r="C197" s="68"/>
      <c r="D197" s="68"/>
      <c r="E197" s="68"/>
      <c r="F197" s="68"/>
      <c r="G197" s="68"/>
      <c r="H197" s="68"/>
      <c r="I197" s="68"/>
      <c r="J197" s="68"/>
      <c r="K197" s="68"/>
      <c r="L197" s="68"/>
      <c r="M197" s="68"/>
      <c r="N197" s="68"/>
      <c r="O197" s="68"/>
      <c r="P197" s="68"/>
      <c r="Q197" s="68"/>
      <c r="R197" s="68"/>
      <c r="S197" s="68"/>
      <c r="T197" s="68"/>
      <c r="U197" s="68"/>
      <c r="V197" s="68"/>
    </row>
    <row r="198">
      <c r="A198" s="68"/>
      <c r="B198" s="68"/>
      <c r="C198" s="68"/>
      <c r="D198" s="68"/>
      <c r="E198" s="68"/>
      <c r="F198" s="68"/>
      <c r="G198" s="68"/>
      <c r="H198" s="68"/>
      <c r="I198" s="68"/>
      <c r="J198" s="68"/>
      <c r="K198" s="68"/>
      <c r="L198" s="68"/>
      <c r="M198" s="68"/>
      <c r="N198" s="68"/>
      <c r="O198" s="68"/>
      <c r="P198" s="68"/>
      <c r="Q198" s="68"/>
      <c r="R198" s="68"/>
      <c r="S198" s="68"/>
      <c r="T198" s="68"/>
      <c r="U198" s="68"/>
      <c r="V198" s="68"/>
    </row>
    <row r="199">
      <c r="A199" s="68"/>
      <c r="B199" s="68"/>
      <c r="C199" s="68"/>
      <c r="D199" s="68"/>
      <c r="E199" s="68"/>
      <c r="F199" s="68"/>
      <c r="G199" s="68"/>
      <c r="H199" s="68"/>
      <c r="I199" s="68"/>
      <c r="J199" s="68"/>
      <c r="K199" s="68"/>
      <c r="L199" s="68"/>
      <c r="M199" s="68"/>
      <c r="N199" s="68"/>
      <c r="O199" s="68"/>
      <c r="P199" s="68"/>
      <c r="Q199" s="68"/>
      <c r="R199" s="68"/>
      <c r="S199" s="68"/>
      <c r="T199" s="68"/>
      <c r="U199" s="68"/>
      <c r="V199" s="68"/>
    </row>
    <row r="200">
      <c r="A200" s="68"/>
      <c r="B200" s="68"/>
      <c r="C200" s="68"/>
      <c r="D200" s="68"/>
      <c r="E200" s="68"/>
      <c r="F200" s="68"/>
      <c r="G200" s="68"/>
      <c r="H200" s="68"/>
      <c r="I200" s="68"/>
      <c r="J200" s="68"/>
      <c r="K200" s="68"/>
      <c r="L200" s="68"/>
      <c r="M200" s="68"/>
      <c r="N200" s="68"/>
      <c r="O200" s="68"/>
      <c r="P200" s="68"/>
      <c r="Q200" s="68"/>
      <c r="R200" s="68"/>
      <c r="S200" s="68"/>
      <c r="T200" s="68"/>
      <c r="U200" s="68"/>
      <c r="V200" s="68"/>
    </row>
    <row r="201">
      <c r="A201" s="68"/>
      <c r="B201" s="68"/>
      <c r="C201" s="68"/>
      <c r="D201" s="68"/>
      <c r="E201" s="68"/>
      <c r="F201" s="68"/>
      <c r="G201" s="68"/>
      <c r="H201" s="68"/>
      <c r="I201" s="68"/>
      <c r="J201" s="68"/>
      <c r="K201" s="68"/>
      <c r="L201" s="68"/>
      <c r="M201" s="68"/>
      <c r="N201" s="68"/>
      <c r="O201" s="68"/>
      <c r="P201" s="68"/>
      <c r="Q201" s="68"/>
      <c r="R201" s="68"/>
      <c r="S201" s="68"/>
      <c r="T201" s="68"/>
      <c r="U201" s="68"/>
      <c r="V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row>
    <row r="987">
      <c r="A987" s="68"/>
      <c r="B987" s="68"/>
      <c r="C987" s="68"/>
      <c r="D987" s="68"/>
      <c r="E987" s="68"/>
      <c r="F987" s="68"/>
      <c r="G987" s="68"/>
      <c r="H987" s="68"/>
      <c r="I987" s="68"/>
      <c r="J987" s="68"/>
      <c r="K987" s="68"/>
      <c r="L987" s="68"/>
      <c r="M987" s="68"/>
      <c r="N987" s="68"/>
      <c r="O987" s="68"/>
      <c r="T987" s="68"/>
      <c r="U987" s="68"/>
      <c r="V987" s="68"/>
    </row>
    <row r="988">
      <c r="A988" s="68"/>
      <c r="B988" s="68"/>
      <c r="C988" s="68"/>
      <c r="D988" s="68"/>
      <c r="E988" s="68"/>
      <c r="F988" s="68"/>
      <c r="G988" s="68"/>
      <c r="H988" s="68"/>
      <c r="I988" s="68"/>
      <c r="J988" s="68"/>
      <c r="K988" s="68"/>
      <c r="L988" s="68"/>
      <c r="M988" s="68"/>
      <c r="N988" s="68"/>
      <c r="O988" s="68"/>
      <c r="U988" s="68"/>
      <c r="V988" s="68"/>
    </row>
    <row r="989">
      <c r="A989" s="68"/>
      <c r="B989" s="68"/>
      <c r="C989" s="68"/>
      <c r="D989" s="68"/>
      <c r="E989" s="68"/>
      <c r="F989" s="68"/>
      <c r="G989" s="68"/>
      <c r="H989" s="68"/>
      <c r="I989" s="68"/>
      <c r="J989" s="68"/>
      <c r="K989" s="68"/>
      <c r="L989" s="68"/>
      <c r="M989" s="68"/>
      <c r="N989" s="68"/>
      <c r="O989" s="68"/>
      <c r="U989" s="68"/>
      <c r="V989" s="68"/>
    </row>
    <row r="990">
      <c r="A990" s="68"/>
      <c r="B990" s="68"/>
      <c r="C990" s="68"/>
      <c r="D990" s="68"/>
      <c r="E990" s="68"/>
      <c r="F990" s="68"/>
      <c r="G990" s="68"/>
      <c r="H990" s="68"/>
      <c r="I990" s="68"/>
      <c r="J990" s="68"/>
      <c r="K990" s="68"/>
      <c r="L990" s="68"/>
      <c r="M990" s="68"/>
      <c r="N990" s="68"/>
      <c r="O990" s="68"/>
      <c r="U990" s="68"/>
      <c r="V990" s="68"/>
    </row>
    <row r="991">
      <c r="A991" s="68"/>
      <c r="B991" s="68"/>
      <c r="C991" s="68"/>
      <c r="D991" s="68"/>
      <c r="E991" s="68"/>
      <c r="F991" s="68"/>
      <c r="G991" s="68"/>
      <c r="H991" s="68"/>
      <c r="I991" s="68"/>
      <c r="J991" s="68"/>
      <c r="K991" s="68"/>
      <c r="L991" s="68"/>
      <c r="M991" s="68"/>
      <c r="N991" s="68"/>
      <c r="O991" s="68"/>
      <c r="U991" s="68"/>
      <c r="V991" s="68"/>
    </row>
    <row r="992">
      <c r="A992" s="68"/>
      <c r="B992" s="68"/>
      <c r="C992" s="68"/>
      <c r="D992" s="68"/>
      <c r="E992" s="68"/>
      <c r="F992" s="68"/>
      <c r="G992" s="68"/>
      <c r="H992" s="68"/>
      <c r="I992" s="68"/>
      <c r="J992" s="68"/>
      <c r="K992" s="68"/>
      <c r="L992" s="68"/>
      <c r="M992" s="68"/>
      <c r="N992" s="68"/>
      <c r="O992" s="68"/>
      <c r="U992" s="68"/>
      <c r="V992" s="68"/>
    </row>
    <row r="993">
      <c r="A993" s="68"/>
      <c r="B993" s="68"/>
      <c r="C993" s="68"/>
      <c r="D993" s="68"/>
      <c r="E993" s="68"/>
      <c r="F993" s="68"/>
      <c r="G993" s="68"/>
      <c r="H993" s="68"/>
      <c r="I993" s="68"/>
      <c r="J993" s="68"/>
      <c r="K993" s="68"/>
      <c r="L993" s="68"/>
      <c r="M993" s="68"/>
      <c r="N993" s="68"/>
      <c r="O993" s="68"/>
      <c r="U993" s="68"/>
      <c r="V993" s="68"/>
    </row>
    <row r="994">
      <c r="A994" s="68"/>
      <c r="B994" s="68"/>
      <c r="C994" s="68"/>
      <c r="D994" s="68"/>
      <c r="E994" s="68"/>
      <c r="F994" s="68"/>
      <c r="G994" s="68"/>
      <c r="H994" s="68"/>
      <c r="I994" s="68"/>
      <c r="J994" s="68"/>
      <c r="K994" s="68"/>
      <c r="L994" s="68"/>
      <c r="M994" s="68"/>
      <c r="N994" s="68"/>
      <c r="O994" s="68"/>
      <c r="U994" s="68"/>
      <c r="V994" s="68"/>
    </row>
    <row r="995">
      <c r="A995" s="68"/>
      <c r="B995" s="68"/>
      <c r="C995" s="68"/>
      <c r="D995" s="68"/>
      <c r="E995" s="68"/>
      <c r="F995" s="68"/>
      <c r="G995" s="68"/>
      <c r="H995" s="68"/>
      <c r="I995" s="68"/>
      <c r="J995" s="68"/>
      <c r="K995" s="68"/>
      <c r="L995" s="68"/>
      <c r="M995" s="68"/>
      <c r="N995" s="68"/>
      <c r="O995" s="68"/>
      <c r="U995" s="68"/>
      <c r="V995" s="68"/>
    </row>
    <row r="996">
      <c r="A996" s="68"/>
      <c r="B996" s="68"/>
      <c r="C996" s="68"/>
      <c r="D996" s="68"/>
      <c r="E996" s="68"/>
      <c r="F996" s="68"/>
      <c r="G996" s="68"/>
      <c r="H996" s="68"/>
      <c r="I996" s="68"/>
      <c r="J996" s="68"/>
      <c r="K996" s="68"/>
      <c r="L996" s="68"/>
      <c r="M996" s="68"/>
      <c r="N996" s="68"/>
      <c r="O996" s="68"/>
      <c r="U996" s="68"/>
      <c r="V996" s="68"/>
    </row>
    <row r="997">
      <c r="A997" s="68"/>
      <c r="B997" s="68"/>
      <c r="C997" s="68"/>
      <c r="D997" s="68"/>
      <c r="E997" s="68"/>
      <c r="F997" s="68"/>
      <c r="G997" s="68"/>
      <c r="H997" s="68"/>
      <c r="I997" s="68"/>
      <c r="J997" s="68"/>
      <c r="K997" s="68"/>
      <c r="L997" s="68"/>
      <c r="M997" s="68"/>
      <c r="N997" s="68"/>
      <c r="O997" s="68"/>
      <c r="U997" s="68"/>
      <c r="V997" s="68"/>
    </row>
    <row r="998">
      <c r="A998" s="68"/>
      <c r="B998" s="68"/>
      <c r="C998" s="68"/>
      <c r="D998" s="68"/>
      <c r="E998" s="68"/>
      <c r="F998" s="68"/>
      <c r="G998" s="68"/>
      <c r="H998" s="68"/>
      <c r="I998" s="68"/>
      <c r="J998" s="68"/>
      <c r="K998" s="68"/>
      <c r="L998" s="68"/>
      <c r="M998" s="68"/>
      <c r="N998" s="68"/>
      <c r="O998" s="68"/>
      <c r="U998" s="68"/>
      <c r="V998" s="68"/>
    </row>
    <row r="999">
      <c r="A999" s="68"/>
      <c r="B999" s="68"/>
      <c r="C999" s="68"/>
      <c r="D999" s="68"/>
      <c r="E999" s="68"/>
      <c r="F999" s="68"/>
      <c r="G999" s="68"/>
      <c r="H999" s="68"/>
      <c r="I999" s="68"/>
      <c r="J999" s="68"/>
      <c r="K999" s="68"/>
      <c r="L999" s="68"/>
      <c r="M999" s="68"/>
      <c r="N999" s="68"/>
      <c r="O999" s="68"/>
      <c r="U999" s="68"/>
      <c r="V999" s="68"/>
    </row>
    <row r="1000">
      <c r="A1000" s="68"/>
      <c r="B1000" s="68"/>
      <c r="C1000" s="68"/>
      <c r="D1000" s="68"/>
      <c r="E1000" s="68"/>
      <c r="F1000" s="68"/>
      <c r="G1000" s="68"/>
      <c r="H1000" s="68"/>
      <c r="I1000" s="68"/>
      <c r="J1000" s="68"/>
      <c r="U1000" s="68"/>
      <c r="V1000" s="68"/>
    </row>
  </sheetData>
  <mergeCells count="6">
    <mergeCell ref="A1:I1"/>
    <mergeCell ref="K1:S1"/>
    <mergeCell ref="U1:V1"/>
    <mergeCell ref="U14:V14"/>
    <mergeCell ref="U26:V26"/>
    <mergeCell ref="U33:V33"/>
  </mergeCells>
  <drawing r:id="rId1"/>
  <tableParts count="3">
    <tablePart r:id="rId5"/>
    <tablePart r:id="rId6"/>
    <tablePart r:id="rId7"/>
  </tableParts>
</worksheet>
</file>