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ilament_Monitor\"/>
    </mc:Choice>
  </mc:AlternateContent>
  <bookViews>
    <workbookView xWindow="0" yWindow="0" windowWidth="38400" windowHeight="17835"/>
  </bookViews>
  <sheets>
    <sheet name="BOM" sheetId="1" r:id="rId1"/>
    <sheet name="Differential Amp" sheetId="2" r:id="rId2"/>
    <sheet name="Magne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3" l="1"/>
  <c r="L13" i="3"/>
  <c r="L14" i="3"/>
  <c r="L15" i="3"/>
  <c r="L16" i="3"/>
  <c r="L17" i="3"/>
  <c r="L18" i="3"/>
  <c r="L19" i="3"/>
  <c r="L20" i="3"/>
  <c r="L11" i="3"/>
  <c r="K11" i="3"/>
  <c r="K12" i="3"/>
  <c r="K13" i="3"/>
  <c r="K14" i="3"/>
  <c r="K15" i="3"/>
  <c r="K16" i="3"/>
  <c r="K17" i="3"/>
  <c r="K18" i="3"/>
  <c r="K19" i="3"/>
  <c r="K20" i="3"/>
  <c r="E19" i="1"/>
  <c r="E8" i="1" l="1"/>
  <c r="E7" i="1" l="1"/>
  <c r="E6" i="1" l="1"/>
  <c r="A4" i="3"/>
  <c r="H14" i="3" s="1"/>
  <c r="H15" i="3"/>
  <c r="F11" i="3"/>
  <c r="G11" i="3" s="1"/>
  <c r="F12" i="3"/>
  <c r="G12" i="3" s="1"/>
  <c r="F13" i="3"/>
  <c r="G13" i="3" s="1"/>
  <c r="F14" i="3"/>
  <c r="G14" i="3" s="1"/>
  <c r="F15" i="3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10" i="3"/>
  <c r="G10" i="3" s="1"/>
  <c r="G15" i="3"/>
  <c r="H12" i="3"/>
  <c r="H13" i="3"/>
  <c r="H17" i="3"/>
  <c r="H18" i="3"/>
  <c r="H19" i="3"/>
  <c r="H20" i="3"/>
  <c r="H21" i="3"/>
  <c r="H11" i="3"/>
  <c r="E12" i="3"/>
  <c r="E13" i="3"/>
  <c r="E14" i="3"/>
  <c r="E15" i="3"/>
  <c r="E16" i="3"/>
  <c r="E17" i="3"/>
  <c r="E18" i="3"/>
  <c r="E19" i="3"/>
  <c r="E20" i="3"/>
  <c r="E21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10" i="3"/>
  <c r="C10" i="3" s="1"/>
  <c r="E11" i="3"/>
  <c r="E10" i="3"/>
  <c r="H16" i="3" l="1"/>
  <c r="I14" i="3"/>
  <c r="J14" i="3" s="1"/>
  <c r="I13" i="3"/>
  <c r="J13" i="3" s="1"/>
  <c r="I15" i="3"/>
  <c r="J15" i="3" s="1"/>
  <c r="I20" i="3"/>
  <c r="J20" i="3" s="1"/>
  <c r="I12" i="3"/>
  <c r="J12" i="3" s="1"/>
  <c r="I19" i="3"/>
  <c r="J19" i="3" s="1"/>
  <c r="I18" i="3"/>
  <c r="J18" i="3" s="1"/>
  <c r="I17" i="3"/>
  <c r="J17" i="3" s="1"/>
  <c r="I16" i="3"/>
  <c r="J16" i="3" s="1"/>
  <c r="I11" i="3"/>
  <c r="J11" i="3" s="1"/>
  <c r="E21" i="1"/>
  <c r="E3" i="1" l="1"/>
  <c r="E11" i="1"/>
  <c r="E12" i="1"/>
  <c r="E13" i="1"/>
  <c r="E14" i="1"/>
  <c r="E15" i="1"/>
  <c r="E5" i="1" l="1"/>
  <c r="E10" i="1"/>
  <c r="E17" i="1"/>
  <c r="E20" i="1"/>
  <c r="E22" i="1"/>
  <c r="E23" i="1"/>
  <c r="E24" i="1"/>
  <c r="E25" i="1"/>
  <c r="E26" i="1"/>
  <c r="E2" i="1"/>
  <c r="H3" i="2"/>
  <c r="H4" i="2" s="1"/>
  <c r="H5" i="2" s="1"/>
  <c r="H2" i="2"/>
  <c r="H6" i="2" s="1"/>
  <c r="E28" i="1" l="1"/>
</calcChain>
</file>

<file path=xl/sharedStrings.xml><?xml version="1.0" encoding="utf-8"?>
<sst xmlns="http://schemas.openxmlformats.org/spreadsheetml/2006/main" count="108" uniqueCount="80">
  <si>
    <t>Value</t>
  </si>
  <si>
    <t>Units</t>
  </si>
  <si>
    <t>Description</t>
  </si>
  <si>
    <t>Volts</t>
  </si>
  <si>
    <t>Input Low Reference</t>
  </si>
  <si>
    <t>Input High Reference</t>
  </si>
  <si>
    <t>Low Signal</t>
  </si>
  <si>
    <t>High Signal</t>
  </si>
  <si>
    <t>V1, bias voltage</t>
  </si>
  <si>
    <t>Maximum Differential Voltage</t>
  </si>
  <si>
    <t>Volts/Volt</t>
  </si>
  <si>
    <t>Amplifier Gain, Rf/R1, Rg/R2</t>
  </si>
  <si>
    <t>Ohms</t>
  </si>
  <si>
    <t>R1, R2 resistance</t>
  </si>
  <si>
    <t>Rf, Rg resistance</t>
  </si>
  <si>
    <t>Part #</t>
  </si>
  <si>
    <t>Cost</t>
  </si>
  <si>
    <t>Quantity</t>
  </si>
  <si>
    <t>Total</t>
  </si>
  <si>
    <t>Source</t>
  </si>
  <si>
    <t>COM-11102</t>
  </si>
  <si>
    <t>Rotary Encoder - 1024 P/R Quadrature</t>
  </si>
  <si>
    <t>sparkfun</t>
  </si>
  <si>
    <t>SSCCJ6-5</t>
  </si>
  <si>
    <t>Shaft collar to increase rotary encoder shaft diameter</t>
  </si>
  <si>
    <t>misumi</t>
  </si>
  <si>
    <t>480-2006-ND</t>
  </si>
  <si>
    <t>Analog linear hall effect sensor</t>
  </si>
  <si>
    <t>digikey</t>
  </si>
  <si>
    <t>kjmagnetics</t>
  </si>
  <si>
    <t>openbuildspartstore</t>
  </si>
  <si>
    <t>Ball bearing, 5x15x5</t>
  </si>
  <si>
    <t>05</t>
  </si>
  <si>
    <t>Precision shim, 10x5x1</t>
  </si>
  <si>
    <t>M5 nylon locknut</t>
  </si>
  <si>
    <t>MCP6001UT-I/OTCT-ND</t>
  </si>
  <si>
    <t>Operational amplifier, surface mount</t>
  </si>
  <si>
    <t>PRT-12807</t>
  </si>
  <si>
    <t>2x3 male header, 0.1" spacing</t>
  </si>
  <si>
    <t>Rf/Rg feedback and gain resistors, 0603 form factor</t>
  </si>
  <si>
    <t>Amps</t>
  </si>
  <si>
    <t>Zener Diode Current</t>
  </si>
  <si>
    <t>Rz resistance</t>
  </si>
  <si>
    <t>M3 nylon locknut</t>
  </si>
  <si>
    <t>in</t>
  </si>
  <si>
    <t>Magnet length</t>
  </si>
  <si>
    <t>Distance from Center (in)</t>
  </si>
  <si>
    <t>Distance from Surface (in)</t>
  </si>
  <si>
    <t>Distance from Surface (mm)</t>
  </si>
  <si>
    <t>Field Strength (gauss)</t>
  </si>
  <si>
    <t>Hall Signal (volts)</t>
  </si>
  <si>
    <t>Arduino ADC Counts</t>
  </si>
  <si>
    <t>Filament Diameter (mm)</t>
  </si>
  <si>
    <t>Mechanical Advantage</t>
  </si>
  <si>
    <t>volts</t>
  </si>
  <si>
    <t>Signal Bias</t>
  </si>
  <si>
    <t>Signal Gain</t>
  </si>
  <si>
    <t>Amplifier Signal (volts)</t>
  </si>
  <si>
    <t>ADC Counts per mm</t>
  </si>
  <si>
    <t>mm per ADC Count</t>
  </si>
  <si>
    <t>568-7089-1-ND</t>
  </si>
  <si>
    <t>Zener diode for input bias, 2.7V 1% 5mA</t>
  </si>
  <si>
    <t>P464DBCT-ND</t>
  </si>
  <si>
    <t>P10KDBCT-ND</t>
  </si>
  <si>
    <t>Rz zener diode current limiting resistor, 464 Ohm 0.1% 0603 form factor</t>
  </si>
  <si>
    <t>R1/R2 input resistors, 10 kOhm 0.1% 0603 form factor</t>
  </si>
  <si>
    <t>P39KDBCT-ND</t>
  </si>
  <si>
    <t>Spring for roller arm</t>
  </si>
  <si>
    <t>Extrusion Multiplier</t>
  </si>
  <si>
    <t>Slicer Filament Diameter</t>
  </si>
  <si>
    <t>CBSTSR3-6</t>
  </si>
  <si>
    <t>M3 low profile screw for rotary encoder mounting</t>
  </si>
  <si>
    <t>WF6-15</t>
  </si>
  <si>
    <t>MSSFS3-2.5</t>
  </si>
  <si>
    <t>M3 grub screw for shaft collar</t>
  </si>
  <si>
    <t>25 mm low profile M5 screw, for roller arm axle</t>
  </si>
  <si>
    <t>15 mm low profile M5 screw, for bearing axle</t>
  </si>
  <si>
    <t>12 mm M3 socket head screws, pack of 25, for circuit board mounting</t>
  </si>
  <si>
    <t>DH14</t>
  </si>
  <si>
    <t>Magnet for use with hall effect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</si>
</sst>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164" fontId="0" fillId="0" borderId="0" xfId="0" applyNumberFormat="1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0" xfId="0" applyAlignment="1">
      <alignment horizontal="right" wrapText="1"/>
    </xf>
    <xf numFmtId="2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3.8535309348957672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3308451828136866"/>
                  <c:y val="-0.157824074074074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Magnet!$G$11:$G$21</c:f>
              <c:numCache>
                <c:formatCode>General</c:formatCode>
                <c:ptCount val="11"/>
                <c:pt idx="0">
                  <c:v>979</c:v>
                </c:pt>
                <c:pt idx="1">
                  <c:v>763</c:v>
                </c:pt>
                <c:pt idx="2">
                  <c:v>603</c:v>
                </c:pt>
                <c:pt idx="3">
                  <c:v>483</c:v>
                </c:pt>
                <c:pt idx="4">
                  <c:v>386</c:v>
                </c:pt>
                <c:pt idx="5">
                  <c:v>292</c:v>
                </c:pt>
                <c:pt idx="6">
                  <c:v>225</c:v>
                </c:pt>
                <c:pt idx="7">
                  <c:v>175</c:v>
                </c:pt>
                <c:pt idx="8">
                  <c:v>134</c:v>
                </c:pt>
                <c:pt idx="9">
                  <c:v>97</c:v>
                </c:pt>
                <c:pt idx="10">
                  <c:v>65</c:v>
                </c:pt>
              </c:numCache>
            </c:numRef>
          </c:xVal>
          <c:yVal>
            <c:numRef>
              <c:f>Magnet!$H$11:$H$21</c:f>
              <c:numCache>
                <c:formatCode>0.000</c:formatCode>
                <c:ptCount val="11"/>
                <c:pt idx="0">
                  <c:v>3.2646595991386445</c:v>
                </c:pt>
                <c:pt idx="1">
                  <c:v>3.0122163326155373</c:v>
                </c:pt>
                <c:pt idx="2">
                  <c:v>2.7597730660924302</c:v>
                </c:pt>
                <c:pt idx="3">
                  <c:v>2.5073297995693222</c:v>
                </c:pt>
                <c:pt idx="4">
                  <c:v>2.2548865330462151</c:v>
                </c:pt>
                <c:pt idx="5">
                  <c:v>2.0024432665231076</c:v>
                </c:pt>
                <c:pt idx="6">
                  <c:v>1.75</c:v>
                </c:pt>
                <c:pt idx="7">
                  <c:v>1.497556733476892</c:v>
                </c:pt>
                <c:pt idx="8">
                  <c:v>1.2451134669537844</c:v>
                </c:pt>
                <c:pt idx="9">
                  <c:v>0.99267020043067833</c:v>
                </c:pt>
                <c:pt idx="10">
                  <c:v>0.74022693390757044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69872"/>
        <c:axId val="263628400"/>
      </c:scatterChart>
      <c:valAx>
        <c:axId val="2169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Arduino ADC 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28400"/>
        <c:crosses val="autoZero"/>
        <c:crossBetween val="midCat"/>
      </c:valAx>
      <c:valAx>
        <c:axId val="2636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Filament Diameter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6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11</xdr:row>
      <xdr:rowOff>161925</xdr:rowOff>
    </xdr:from>
    <xdr:to>
      <xdr:col>7</xdr:col>
      <xdr:colOff>28575</xdr:colOff>
      <xdr:row>21</xdr:row>
      <xdr:rowOff>161925</xdr:rowOff>
    </xdr:to>
    <xdr:pic>
      <xdr:nvPicPr>
        <xdr:cNvPr id="4" name="Picture 3" descr="Op-Amp Differential Amplifier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" y="2257425"/>
          <a:ext cx="28575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22</xdr:row>
      <xdr:rowOff>66675</xdr:rowOff>
    </xdr:from>
    <xdr:to>
      <xdr:col>8</xdr:col>
      <xdr:colOff>133350</xdr:colOff>
      <xdr:row>36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C42" sqref="C42"/>
    </sheetView>
  </sheetViews>
  <sheetFormatPr defaultRowHeight="15" x14ac:dyDescent="0.25"/>
  <cols>
    <col min="1" max="1" width="33.28515625" customWidth="1"/>
    <col min="2" max="2" width="67.7109375" customWidth="1"/>
    <col min="6" max="6" width="19.42578125" bestFit="1" customWidth="1"/>
  </cols>
  <sheetData>
    <row r="1" spans="1:6" x14ac:dyDescent="0.25">
      <c r="A1" s="4" t="s">
        <v>15</v>
      </c>
      <c r="B1" s="4" t="s">
        <v>2</v>
      </c>
      <c r="C1" s="4" t="s">
        <v>16</v>
      </c>
      <c r="D1" s="4" t="s">
        <v>17</v>
      </c>
      <c r="E1" s="4" t="s">
        <v>18</v>
      </c>
      <c r="F1" s="4" t="s">
        <v>19</v>
      </c>
    </row>
    <row r="2" spans="1:6" x14ac:dyDescent="0.25">
      <c r="A2" s="5" t="s">
        <v>20</v>
      </c>
      <c r="B2" s="5" t="s">
        <v>21</v>
      </c>
      <c r="C2" s="6">
        <v>39.950000000000003</v>
      </c>
      <c r="D2" s="5">
        <v>1</v>
      </c>
      <c r="E2" s="7">
        <f>D2*C2</f>
        <v>39.950000000000003</v>
      </c>
      <c r="F2" s="5" t="s">
        <v>22</v>
      </c>
    </row>
    <row r="3" spans="1:6" x14ac:dyDescent="0.25">
      <c r="A3" s="5" t="s">
        <v>37</v>
      </c>
      <c r="B3" s="5" t="s">
        <v>38</v>
      </c>
      <c r="C3" s="6">
        <v>0.5</v>
      </c>
      <c r="D3" s="5">
        <v>1</v>
      </c>
      <c r="E3" s="7">
        <f>D3*C3</f>
        <v>0.5</v>
      </c>
      <c r="F3" s="5" t="s">
        <v>22</v>
      </c>
    </row>
    <row r="4" spans="1:6" x14ac:dyDescent="0.25">
      <c r="A4" s="5"/>
      <c r="B4" s="5"/>
      <c r="C4" s="6"/>
      <c r="D4" s="5"/>
      <c r="E4" s="7"/>
      <c r="F4" s="5"/>
    </row>
    <row r="5" spans="1:6" x14ac:dyDescent="0.25">
      <c r="A5" s="5" t="s">
        <v>23</v>
      </c>
      <c r="B5" s="5" t="s">
        <v>24</v>
      </c>
      <c r="C5" s="7">
        <v>3.19</v>
      </c>
      <c r="D5" s="5">
        <v>1</v>
      </c>
      <c r="E5" s="7">
        <f t="shared" ref="E5:E26" si="0">D5*C5</f>
        <v>3.19</v>
      </c>
      <c r="F5" s="5" t="s">
        <v>25</v>
      </c>
    </row>
    <row r="6" spans="1:6" x14ac:dyDescent="0.25">
      <c r="A6" s="5" t="s">
        <v>72</v>
      </c>
      <c r="B6" s="5" t="s">
        <v>67</v>
      </c>
      <c r="C6" s="7">
        <v>1.06</v>
      </c>
      <c r="D6" s="5">
        <v>1</v>
      </c>
      <c r="E6" s="7">
        <f t="shared" si="0"/>
        <v>1.06</v>
      </c>
      <c r="F6" s="5" t="s">
        <v>25</v>
      </c>
    </row>
    <row r="7" spans="1:6" x14ac:dyDescent="0.25">
      <c r="A7" s="5" t="s">
        <v>70</v>
      </c>
      <c r="B7" s="5" t="s">
        <v>71</v>
      </c>
      <c r="C7" s="7">
        <v>3.6</v>
      </c>
      <c r="D7" s="5">
        <v>3</v>
      </c>
      <c r="E7" s="7">
        <f t="shared" si="0"/>
        <v>10.8</v>
      </c>
      <c r="F7" s="5" t="s">
        <v>25</v>
      </c>
    </row>
    <row r="8" spans="1:6" x14ac:dyDescent="0.25">
      <c r="A8" s="5" t="s">
        <v>73</v>
      </c>
      <c r="B8" s="5" t="s">
        <v>74</v>
      </c>
      <c r="C8" s="7">
        <v>1.78</v>
      </c>
      <c r="D8" s="5">
        <v>2</v>
      </c>
      <c r="E8" s="7">
        <f t="shared" si="0"/>
        <v>3.56</v>
      </c>
      <c r="F8" s="5" t="s">
        <v>25</v>
      </c>
    </row>
    <row r="9" spans="1:6" x14ac:dyDescent="0.25">
      <c r="A9" s="5"/>
      <c r="B9" s="5"/>
      <c r="C9" s="7"/>
      <c r="D9" s="5"/>
      <c r="E9" s="7"/>
      <c r="F9" s="5"/>
    </row>
    <row r="10" spans="1:6" x14ac:dyDescent="0.25">
      <c r="A10" s="5" t="s">
        <v>26</v>
      </c>
      <c r="B10" s="5" t="s">
        <v>27</v>
      </c>
      <c r="C10" s="7">
        <v>2.37</v>
      </c>
      <c r="D10" s="5">
        <v>1</v>
      </c>
      <c r="E10" s="7">
        <f t="shared" si="0"/>
        <v>2.37</v>
      </c>
      <c r="F10" s="5" t="s">
        <v>28</v>
      </c>
    </row>
    <row r="11" spans="1:6" x14ac:dyDescent="0.25">
      <c r="A11" s="5" t="s">
        <v>35</v>
      </c>
      <c r="B11" s="5" t="s">
        <v>36</v>
      </c>
      <c r="C11" s="7">
        <v>0.28999999999999998</v>
      </c>
      <c r="D11" s="5">
        <v>1</v>
      </c>
      <c r="E11" s="7">
        <f t="shared" si="0"/>
        <v>0.28999999999999998</v>
      </c>
      <c r="F11" s="5" t="s">
        <v>28</v>
      </c>
    </row>
    <row r="12" spans="1:6" x14ac:dyDescent="0.25">
      <c r="A12" s="5" t="s">
        <v>60</v>
      </c>
      <c r="B12" s="5" t="s">
        <v>61</v>
      </c>
      <c r="C12" s="7">
        <v>0.49</v>
      </c>
      <c r="D12" s="5">
        <v>1</v>
      </c>
      <c r="E12" s="7">
        <f t="shared" si="0"/>
        <v>0.49</v>
      </c>
      <c r="F12" s="5" t="s">
        <v>28</v>
      </c>
    </row>
    <row r="13" spans="1:6" x14ac:dyDescent="0.25">
      <c r="A13" s="5" t="s">
        <v>63</v>
      </c>
      <c r="B13" s="5" t="s">
        <v>65</v>
      </c>
      <c r="C13" s="7">
        <v>0.63</v>
      </c>
      <c r="D13" s="5">
        <v>2</v>
      </c>
      <c r="E13" s="7">
        <f t="shared" si="0"/>
        <v>1.26</v>
      </c>
      <c r="F13" s="5" t="s">
        <v>28</v>
      </c>
    </row>
    <row r="14" spans="1:6" x14ac:dyDescent="0.25">
      <c r="A14" s="5" t="s">
        <v>66</v>
      </c>
      <c r="B14" s="5" t="s">
        <v>39</v>
      </c>
      <c r="C14" s="7">
        <v>0.63</v>
      </c>
      <c r="D14" s="5">
        <v>2</v>
      </c>
      <c r="E14" s="7">
        <f t="shared" si="0"/>
        <v>1.26</v>
      </c>
      <c r="F14" s="5" t="s">
        <v>28</v>
      </c>
    </row>
    <row r="15" spans="1:6" x14ac:dyDescent="0.25">
      <c r="A15" s="5" t="s">
        <v>62</v>
      </c>
      <c r="B15" s="5" t="s">
        <v>64</v>
      </c>
      <c r="C15" s="7">
        <v>0.63</v>
      </c>
      <c r="D15" s="5">
        <v>1</v>
      </c>
      <c r="E15" s="7">
        <f t="shared" si="0"/>
        <v>0.63</v>
      </c>
      <c r="F15" s="5" t="s">
        <v>28</v>
      </c>
    </row>
    <row r="16" spans="1:6" x14ac:dyDescent="0.25">
      <c r="A16" s="5"/>
      <c r="B16" s="5"/>
      <c r="C16" s="7"/>
      <c r="D16" s="5"/>
      <c r="E16" s="7"/>
      <c r="F16" s="5"/>
    </row>
    <row r="17" spans="1:6" x14ac:dyDescent="0.25">
      <c r="A17" s="5" t="s">
        <v>78</v>
      </c>
      <c r="B17" s="5" t="s">
        <v>79</v>
      </c>
      <c r="C17" s="7">
        <v>0.23</v>
      </c>
      <c r="D17" s="5">
        <v>1</v>
      </c>
      <c r="E17" s="7">
        <f t="shared" si="0"/>
        <v>0.23</v>
      </c>
      <c r="F17" s="5" t="s">
        <v>29</v>
      </c>
    </row>
    <row r="18" spans="1:6" x14ac:dyDescent="0.25">
      <c r="A18" s="5"/>
      <c r="B18" s="5"/>
      <c r="C18" s="7"/>
      <c r="D18" s="5"/>
      <c r="E18" s="7"/>
      <c r="F18" s="5"/>
    </row>
    <row r="19" spans="1:6" x14ac:dyDescent="0.25">
      <c r="A19" s="8">
        <v>20</v>
      </c>
      <c r="B19" s="5" t="s">
        <v>75</v>
      </c>
      <c r="C19" s="7">
        <v>0.2</v>
      </c>
      <c r="D19" s="5">
        <v>1</v>
      </c>
      <c r="E19" s="7">
        <f t="shared" si="0"/>
        <v>0.2</v>
      </c>
      <c r="F19" s="5" t="s">
        <v>30</v>
      </c>
    </row>
    <row r="20" spans="1:6" x14ac:dyDescent="0.25">
      <c r="A20" s="8">
        <v>917</v>
      </c>
      <c r="B20" s="5" t="s">
        <v>76</v>
      </c>
      <c r="C20" s="7">
        <v>0.2</v>
      </c>
      <c r="D20" s="5">
        <v>1</v>
      </c>
      <c r="E20" s="7">
        <f t="shared" si="0"/>
        <v>0.2</v>
      </c>
      <c r="F20" s="5" t="s">
        <v>30</v>
      </c>
    </row>
    <row r="21" spans="1:6" x14ac:dyDescent="0.25">
      <c r="A21" s="8">
        <v>1024</v>
      </c>
      <c r="B21" s="5" t="s">
        <v>77</v>
      </c>
      <c r="C21" s="7">
        <v>2</v>
      </c>
      <c r="D21" s="5">
        <v>1</v>
      </c>
      <c r="E21" s="7">
        <f t="shared" si="0"/>
        <v>2</v>
      </c>
      <c r="F21" s="5" t="s">
        <v>30</v>
      </c>
    </row>
    <row r="22" spans="1:6" x14ac:dyDescent="0.25">
      <c r="A22" s="8">
        <v>30</v>
      </c>
      <c r="B22" s="5" t="s">
        <v>31</v>
      </c>
      <c r="C22" s="7">
        <v>1</v>
      </c>
      <c r="D22" s="5">
        <v>1</v>
      </c>
      <c r="E22" s="7">
        <f t="shared" si="0"/>
        <v>1</v>
      </c>
      <c r="F22" s="5" t="s">
        <v>30</v>
      </c>
    </row>
    <row r="23" spans="1:6" x14ac:dyDescent="0.25">
      <c r="A23" s="9" t="s">
        <v>32</v>
      </c>
      <c r="B23" s="5" t="s">
        <v>33</v>
      </c>
      <c r="C23" s="7">
        <v>0.25</v>
      </c>
      <c r="D23" s="5">
        <v>4</v>
      </c>
      <c r="E23" s="7">
        <f t="shared" si="0"/>
        <v>1</v>
      </c>
      <c r="F23" s="5" t="s">
        <v>30</v>
      </c>
    </row>
    <row r="24" spans="1:6" x14ac:dyDescent="0.25">
      <c r="A24" s="8">
        <v>10</v>
      </c>
      <c r="B24" s="5" t="s">
        <v>34</v>
      </c>
      <c r="C24" s="7">
        <v>0.15</v>
      </c>
      <c r="D24" s="5">
        <v>6</v>
      </c>
      <c r="E24" s="7">
        <f t="shared" si="0"/>
        <v>0.89999999999999991</v>
      </c>
      <c r="F24" s="5" t="s">
        <v>30</v>
      </c>
    </row>
    <row r="25" spans="1:6" x14ac:dyDescent="0.25">
      <c r="A25" s="8">
        <v>870</v>
      </c>
      <c r="B25" s="5" t="s">
        <v>43</v>
      </c>
      <c r="C25" s="7">
        <v>0.1</v>
      </c>
      <c r="D25" s="5">
        <v>4</v>
      </c>
      <c r="E25" s="7">
        <f t="shared" si="0"/>
        <v>0.4</v>
      </c>
      <c r="F25" s="5" t="s">
        <v>30</v>
      </c>
    </row>
    <row r="26" spans="1:6" x14ac:dyDescent="0.25">
      <c r="A26" s="5"/>
      <c r="B26" s="5"/>
      <c r="C26" s="7"/>
      <c r="D26" s="5"/>
      <c r="E26" s="7">
        <f t="shared" si="0"/>
        <v>0</v>
      </c>
      <c r="F26" s="5"/>
    </row>
    <row r="28" spans="1:6" x14ac:dyDescent="0.25">
      <c r="D28" t="s">
        <v>18</v>
      </c>
      <c r="E28" s="3">
        <f>SUM(E2:E26)</f>
        <v>71.29000000000002</v>
      </c>
    </row>
  </sheetData>
  <pageMargins left="0.7" right="0.7" top="0.75" bottom="0.75" header="0.3" footer="0.3"/>
  <ignoredErrors>
    <ignoredError sqref="A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6" sqref="A6"/>
    </sheetView>
  </sheetViews>
  <sheetFormatPr defaultRowHeight="15" x14ac:dyDescent="0.25"/>
  <cols>
    <col min="9" max="9" width="10.140625" bestFit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H1" s="1" t="s">
        <v>0</v>
      </c>
      <c r="I1" s="2" t="s">
        <v>1</v>
      </c>
      <c r="J1" s="2" t="s">
        <v>2</v>
      </c>
    </row>
    <row r="2" spans="1:10" x14ac:dyDescent="0.25">
      <c r="A2">
        <v>5</v>
      </c>
      <c r="B2" t="s">
        <v>3</v>
      </c>
      <c r="C2" t="s">
        <v>5</v>
      </c>
      <c r="H2">
        <f>A4</f>
        <v>2.7</v>
      </c>
      <c r="I2" t="s">
        <v>3</v>
      </c>
      <c r="J2" t="s">
        <v>8</v>
      </c>
    </row>
    <row r="3" spans="1:10" x14ac:dyDescent="0.25">
      <c r="A3">
        <v>0</v>
      </c>
      <c r="B3" t="s">
        <v>3</v>
      </c>
      <c r="C3" t="s">
        <v>4</v>
      </c>
      <c r="H3">
        <f>A5-A4</f>
        <v>1.2999999999999998</v>
      </c>
      <c r="I3" t="s">
        <v>3</v>
      </c>
      <c r="J3" t="s">
        <v>9</v>
      </c>
    </row>
    <row r="4" spans="1:10" x14ac:dyDescent="0.25">
      <c r="A4">
        <v>2.7</v>
      </c>
      <c r="B4" t="s">
        <v>3</v>
      </c>
      <c r="C4" t="s">
        <v>6</v>
      </c>
      <c r="H4">
        <f>A2/H3</f>
        <v>3.8461538461538467</v>
      </c>
      <c r="I4" t="s">
        <v>10</v>
      </c>
      <c r="J4" t="s">
        <v>11</v>
      </c>
    </row>
    <row r="5" spans="1:10" x14ac:dyDescent="0.25">
      <c r="A5">
        <v>4</v>
      </c>
      <c r="B5" t="s">
        <v>3</v>
      </c>
      <c r="C5" t="s">
        <v>7</v>
      </c>
      <c r="H5">
        <f>A6*H4</f>
        <v>38461.538461538468</v>
      </c>
      <c r="I5" t="s">
        <v>12</v>
      </c>
      <c r="J5" t="s">
        <v>14</v>
      </c>
    </row>
    <row r="6" spans="1:10" x14ac:dyDescent="0.25">
      <c r="A6">
        <v>10000</v>
      </c>
      <c r="B6" t="s">
        <v>12</v>
      </c>
      <c r="C6" t="s">
        <v>13</v>
      </c>
      <c r="H6">
        <f>(A2-H2)/A7</f>
        <v>459.99999999999994</v>
      </c>
      <c r="I6" t="s">
        <v>12</v>
      </c>
      <c r="J6" t="s">
        <v>42</v>
      </c>
    </row>
    <row r="7" spans="1:10" x14ac:dyDescent="0.25">
      <c r="A7">
        <v>5.0000000000000001E-3</v>
      </c>
      <c r="B7" t="s">
        <v>40</v>
      </c>
      <c r="C7" t="s">
        <v>41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1"/>
  <sheetViews>
    <sheetView workbookViewId="0">
      <selection activeCell="L11" sqref="L11:L20"/>
    </sheetView>
  </sheetViews>
  <sheetFormatPr defaultRowHeight="15" x14ac:dyDescent="0.25"/>
  <cols>
    <col min="1" max="1" width="11.7109375" customWidth="1"/>
    <col min="2" max="2" width="12.140625" customWidth="1"/>
    <col min="3" max="3" width="12.28515625" customWidth="1"/>
    <col min="11" max="11" width="10" customWidth="1"/>
    <col min="12" max="12" width="9.85546875" bestFit="1" customWidth="1"/>
  </cols>
  <sheetData>
    <row r="3" spans="1:12" x14ac:dyDescent="0.25">
      <c r="A3">
        <v>0.25</v>
      </c>
      <c r="B3" t="s">
        <v>44</v>
      </c>
      <c r="C3" t="s">
        <v>45</v>
      </c>
    </row>
    <row r="4" spans="1:12" x14ac:dyDescent="0.25">
      <c r="A4">
        <f>18/18.111</f>
        <v>0.99387112804373035</v>
      </c>
      <c r="C4" t="s">
        <v>53</v>
      </c>
    </row>
    <row r="5" spans="1:12" x14ac:dyDescent="0.25">
      <c r="A5">
        <v>2.7</v>
      </c>
      <c r="B5" t="s">
        <v>54</v>
      </c>
      <c r="C5" t="s">
        <v>55</v>
      </c>
    </row>
    <row r="6" spans="1:12" x14ac:dyDescent="0.25">
      <c r="A6">
        <v>4</v>
      </c>
      <c r="C6" t="s">
        <v>56</v>
      </c>
    </row>
    <row r="7" spans="1:12" x14ac:dyDescent="0.25">
      <c r="K7" t="s">
        <v>69</v>
      </c>
    </row>
    <row r="8" spans="1:12" x14ac:dyDescent="0.25">
      <c r="K8">
        <v>1.75</v>
      </c>
      <c r="L8">
        <v>2.85</v>
      </c>
    </row>
    <row r="9" spans="1:12" ht="43.5" customHeight="1" x14ac:dyDescent="0.25">
      <c r="A9" s="10" t="s">
        <v>46</v>
      </c>
      <c r="B9" s="10" t="s">
        <v>47</v>
      </c>
      <c r="C9" s="10" t="s">
        <v>48</v>
      </c>
      <c r="D9" s="10" t="s">
        <v>49</v>
      </c>
      <c r="E9" s="10" t="s">
        <v>50</v>
      </c>
      <c r="F9" s="10" t="s">
        <v>57</v>
      </c>
      <c r="G9" s="10" t="s">
        <v>51</v>
      </c>
      <c r="H9" s="10" t="s">
        <v>52</v>
      </c>
      <c r="I9" s="10" t="s">
        <v>58</v>
      </c>
      <c r="J9" s="10" t="s">
        <v>59</v>
      </c>
      <c r="K9" s="10" t="s">
        <v>68</v>
      </c>
      <c r="L9" s="10" t="s">
        <v>68</v>
      </c>
    </row>
    <row r="10" spans="1:12" x14ac:dyDescent="0.25">
      <c r="A10">
        <v>0.15</v>
      </c>
      <c r="B10">
        <f>A10-$A$3/2</f>
        <v>2.4999999999999994E-2</v>
      </c>
      <c r="C10">
        <f>B10*25.4</f>
        <v>0.63499999999999979</v>
      </c>
      <c r="D10">
        <v>3493.1</v>
      </c>
      <c r="E10" s="12">
        <f>MIN(2.5+0.0014*D10,4)</f>
        <v>4</v>
      </c>
      <c r="F10" s="12">
        <f>(E10-$A$5)*$A$6</f>
        <v>5.1999999999999993</v>
      </c>
      <c r="G10">
        <f>_xlfn.FLOOR.MATH(F10*1024/5)</f>
        <v>1064</v>
      </c>
    </row>
    <row r="11" spans="1:12" x14ac:dyDescent="0.25">
      <c r="A11">
        <v>0.2</v>
      </c>
      <c r="B11">
        <f t="shared" ref="B11:B21" si="0">A11-$A$3/2</f>
        <v>7.5000000000000011E-2</v>
      </c>
      <c r="C11">
        <f t="shared" ref="C11:C21" si="1">B11*25.4</f>
        <v>1.9050000000000002</v>
      </c>
      <c r="D11">
        <v>997.2</v>
      </c>
      <c r="E11" s="12">
        <f>MIN(2.5+0.0014*D11,4)</f>
        <v>3.89608</v>
      </c>
      <c r="F11" s="12">
        <f t="shared" ref="F11:F21" si="2">(E11-$A$5)*$A$6</f>
        <v>4.7843199999999992</v>
      </c>
      <c r="G11">
        <f t="shared" ref="G11:G21" si="3">_xlfn.FLOOR.MATH(F11*1024/5)</f>
        <v>979</v>
      </c>
      <c r="H11" s="12">
        <f t="shared" ref="H11:H21" si="4">($C$17-C11)*$A$4 +1.75</f>
        <v>3.2646595991386445</v>
      </c>
      <c r="I11">
        <f>(G11-G12)/(H11-H12)</f>
        <v>855.63779527559188</v>
      </c>
      <c r="J11">
        <f>1/I11</f>
        <v>1.1687188264958663E-3</v>
      </c>
      <c r="K11" s="11">
        <f>$K$8^2/H11^2</f>
        <v>0.28734277909692302</v>
      </c>
      <c r="L11" s="11">
        <f>$L$8^2/H11^2</f>
        <v>0.76210341982522689</v>
      </c>
    </row>
    <row r="12" spans="1:12" x14ac:dyDescent="0.25">
      <c r="A12">
        <v>0.21</v>
      </c>
      <c r="B12">
        <f t="shared" si="0"/>
        <v>8.4999999999999992E-2</v>
      </c>
      <c r="C12">
        <f t="shared" si="1"/>
        <v>2.1589999999999998</v>
      </c>
      <c r="D12">
        <v>808.2</v>
      </c>
      <c r="E12" s="12">
        <f t="shared" ref="E12:E21" si="5">MIN(2.5+0.0014*D12,4)</f>
        <v>3.6314799999999998</v>
      </c>
      <c r="F12" s="12">
        <f t="shared" si="2"/>
        <v>3.7259199999999986</v>
      </c>
      <c r="G12">
        <f t="shared" si="3"/>
        <v>763</v>
      </c>
      <c r="H12" s="12">
        <f t="shared" si="4"/>
        <v>3.0122163326155373</v>
      </c>
      <c r="I12">
        <f t="shared" ref="I12:I20" si="6">(G12-G13)/(H12-H13)</f>
        <v>633.80577427821618</v>
      </c>
      <c r="J12">
        <f t="shared" ref="J12:J20" si="7">1/I12</f>
        <v>1.5777704157694196E-3</v>
      </c>
      <c r="K12" s="11">
        <f t="shared" ref="K12:K20" si="8">$K$8^2/H12^2</f>
        <v>0.33752331620595255</v>
      </c>
      <c r="L12" s="11">
        <f t="shared" ref="L12:L20" si="9">$L$8^2/H12^2</f>
        <v>0.89519449334950196</v>
      </c>
    </row>
    <row r="13" spans="1:12" x14ac:dyDescent="0.25">
      <c r="A13">
        <v>0.22</v>
      </c>
      <c r="B13">
        <f t="shared" si="0"/>
        <v>9.5000000000000001E-2</v>
      </c>
      <c r="C13">
        <f t="shared" si="1"/>
        <v>2.4129999999999998</v>
      </c>
      <c r="D13">
        <v>668.7</v>
      </c>
      <c r="E13" s="12">
        <f t="shared" si="5"/>
        <v>3.4361800000000002</v>
      </c>
      <c r="F13" s="12">
        <f t="shared" si="2"/>
        <v>2.9447200000000002</v>
      </c>
      <c r="G13">
        <f t="shared" si="3"/>
        <v>603</v>
      </c>
      <c r="H13" s="12">
        <f t="shared" si="4"/>
        <v>2.7597730660924302</v>
      </c>
      <c r="I13">
        <f t="shared" si="6"/>
        <v>475.35433070866048</v>
      </c>
      <c r="J13">
        <f t="shared" si="7"/>
        <v>2.1036938876925668E-3</v>
      </c>
      <c r="K13" s="11">
        <f t="shared" si="8"/>
        <v>0.40209563044851654</v>
      </c>
      <c r="L13" s="11">
        <f t="shared" si="9"/>
        <v>1.0664560843487594</v>
      </c>
    </row>
    <row r="14" spans="1:12" x14ac:dyDescent="0.25">
      <c r="A14">
        <v>0.23</v>
      </c>
      <c r="B14">
        <f t="shared" si="0"/>
        <v>0.10500000000000001</v>
      </c>
      <c r="C14">
        <f t="shared" si="1"/>
        <v>2.6670000000000003</v>
      </c>
      <c r="D14">
        <v>564.5</v>
      </c>
      <c r="E14" s="12">
        <f t="shared" si="5"/>
        <v>3.2903000000000002</v>
      </c>
      <c r="F14" s="12">
        <f t="shared" si="2"/>
        <v>2.3612000000000002</v>
      </c>
      <c r="G14">
        <f t="shared" si="3"/>
        <v>483</v>
      </c>
      <c r="H14" s="12">
        <f t="shared" si="4"/>
        <v>2.5073297995693222</v>
      </c>
      <c r="I14">
        <f t="shared" si="6"/>
        <v>384.24475065616855</v>
      </c>
      <c r="J14">
        <f t="shared" si="7"/>
        <v>2.6025079023000736E-3</v>
      </c>
      <c r="K14" s="11">
        <f t="shared" si="8"/>
        <v>0.4871393056970903</v>
      </c>
      <c r="L14" s="11">
        <f t="shared" si="9"/>
        <v>1.2920127381304869</v>
      </c>
    </row>
    <row r="15" spans="1:12" x14ac:dyDescent="0.25">
      <c r="A15">
        <v>0.24</v>
      </c>
      <c r="B15">
        <f t="shared" si="0"/>
        <v>0.11499999999999999</v>
      </c>
      <c r="C15">
        <f t="shared" si="1"/>
        <v>2.9209999999999998</v>
      </c>
      <c r="D15">
        <v>480</v>
      </c>
      <c r="E15" s="12">
        <f t="shared" si="5"/>
        <v>3.1720000000000002</v>
      </c>
      <c r="F15" s="12">
        <f t="shared" si="2"/>
        <v>1.8879999999999999</v>
      </c>
      <c r="G15">
        <f t="shared" si="3"/>
        <v>386</v>
      </c>
      <c r="H15" s="12">
        <f t="shared" si="4"/>
        <v>2.2548865330462151</v>
      </c>
      <c r="I15">
        <f t="shared" si="6"/>
        <v>372.36089238845136</v>
      </c>
      <c r="J15">
        <f t="shared" si="7"/>
        <v>2.6855666651394421E-3</v>
      </c>
      <c r="K15" s="11">
        <f t="shared" si="8"/>
        <v>0.60231920603012978</v>
      </c>
      <c r="L15" s="11">
        <f t="shared" si="9"/>
        <v>1.5974980411362383</v>
      </c>
    </row>
    <row r="16" spans="1:12" x14ac:dyDescent="0.25">
      <c r="A16">
        <v>0.25</v>
      </c>
      <c r="B16">
        <f t="shared" si="0"/>
        <v>0.125</v>
      </c>
      <c r="C16">
        <f t="shared" si="1"/>
        <v>3.1749999999999998</v>
      </c>
      <c r="D16">
        <v>398.1</v>
      </c>
      <c r="E16" s="12">
        <f t="shared" si="5"/>
        <v>3.0573399999999999</v>
      </c>
      <c r="F16" s="12">
        <f t="shared" si="2"/>
        <v>1.4293599999999991</v>
      </c>
      <c r="G16">
        <f t="shared" si="3"/>
        <v>292</v>
      </c>
      <c r="H16" s="12">
        <f t="shared" si="4"/>
        <v>2.0024432665231076</v>
      </c>
      <c r="I16">
        <f t="shared" si="6"/>
        <v>265.40616797900259</v>
      </c>
      <c r="J16">
        <f t="shared" si="7"/>
        <v>3.7678099481060828E-3</v>
      </c>
      <c r="K16" s="11">
        <f t="shared" si="8"/>
        <v>0.76375779632164786</v>
      </c>
      <c r="L16" s="11">
        <f t="shared" si="9"/>
        <v>2.02567271857064</v>
      </c>
    </row>
    <row r="17" spans="1:12" x14ac:dyDescent="0.25">
      <c r="A17">
        <v>0.26</v>
      </c>
      <c r="B17">
        <f t="shared" si="0"/>
        <v>0.13500000000000001</v>
      </c>
      <c r="C17">
        <f t="shared" si="1"/>
        <v>3.4289999999999998</v>
      </c>
      <c r="D17">
        <v>339.7</v>
      </c>
      <c r="E17" s="12">
        <f t="shared" si="5"/>
        <v>2.9755799999999999</v>
      </c>
      <c r="F17" s="12">
        <f t="shared" si="2"/>
        <v>1.1023199999999989</v>
      </c>
      <c r="G17">
        <f t="shared" si="3"/>
        <v>225</v>
      </c>
      <c r="H17" s="12">
        <f t="shared" si="4"/>
        <v>1.75</v>
      </c>
      <c r="I17">
        <f t="shared" si="6"/>
        <v>198.06430446194187</v>
      </c>
      <c r="J17">
        <f t="shared" si="7"/>
        <v>5.0488653304621598E-3</v>
      </c>
      <c r="K17" s="11">
        <f t="shared" si="8"/>
        <v>1</v>
      </c>
      <c r="L17" s="11">
        <f t="shared" si="9"/>
        <v>2.6522448979591839</v>
      </c>
    </row>
    <row r="18" spans="1:12" x14ac:dyDescent="0.25">
      <c r="A18">
        <v>0.27</v>
      </c>
      <c r="B18">
        <f t="shared" si="0"/>
        <v>0.14500000000000002</v>
      </c>
      <c r="C18">
        <f t="shared" si="1"/>
        <v>3.6830000000000003</v>
      </c>
      <c r="D18">
        <v>295.8</v>
      </c>
      <c r="E18" s="12">
        <f t="shared" si="5"/>
        <v>2.91412</v>
      </c>
      <c r="F18" s="12">
        <f t="shared" si="2"/>
        <v>0.85647999999999946</v>
      </c>
      <c r="G18">
        <f t="shared" si="3"/>
        <v>175</v>
      </c>
      <c r="H18" s="12">
        <f t="shared" si="4"/>
        <v>1.497556733476892</v>
      </c>
      <c r="I18">
        <f t="shared" si="6"/>
        <v>162.41272965879261</v>
      </c>
      <c r="J18">
        <f t="shared" si="7"/>
        <v>6.157152842027014E-3</v>
      </c>
      <c r="K18" s="11">
        <f t="shared" si="8"/>
        <v>1.3655560446003261</v>
      </c>
      <c r="L18" s="11">
        <f t="shared" si="9"/>
        <v>3.6217890521685385</v>
      </c>
    </row>
    <row r="19" spans="1:12" x14ac:dyDescent="0.25">
      <c r="A19">
        <v>0.28000000000000003</v>
      </c>
      <c r="B19">
        <f t="shared" si="0"/>
        <v>0.15500000000000003</v>
      </c>
      <c r="C19">
        <f t="shared" si="1"/>
        <v>3.9370000000000003</v>
      </c>
      <c r="D19">
        <v>259.8</v>
      </c>
      <c r="E19" s="12">
        <f t="shared" si="5"/>
        <v>2.8637199999999998</v>
      </c>
      <c r="F19" s="12">
        <f t="shared" si="2"/>
        <v>0.65487999999999857</v>
      </c>
      <c r="G19">
        <f t="shared" si="3"/>
        <v>134</v>
      </c>
      <c r="H19" s="12">
        <f t="shared" si="4"/>
        <v>1.2451134669537844</v>
      </c>
      <c r="I19">
        <f t="shared" si="6"/>
        <v>146.56758530183808</v>
      </c>
      <c r="J19">
        <f t="shared" si="7"/>
        <v>6.8227909871109759E-3</v>
      </c>
      <c r="K19" s="11">
        <f t="shared" si="8"/>
        <v>1.9754144967637062</v>
      </c>
      <c r="L19" s="11">
        <f t="shared" si="9"/>
        <v>5.2392830203961482</v>
      </c>
    </row>
    <row r="20" spans="1:12" x14ac:dyDescent="0.25">
      <c r="A20">
        <v>0.28999999999999998</v>
      </c>
      <c r="B20">
        <f t="shared" si="0"/>
        <v>0.16499999999999998</v>
      </c>
      <c r="C20">
        <f t="shared" si="1"/>
        <v>4.1909999999999989</v>
      </c>
      <c r="D20">
        <v>228.2</v>
      </c>
      <c r="E20" s="12">
        <f t="shared" si="5"/>
        <v>2.81948</v>
      </c>
      <c r="F20" s="12">
        <f t="shared" si="2"/>
        <v>0.47791999999999923</v>
      </c>
      <c r="G20">
        <f t="shared" si="3"/>
        <v>97</v>
      </c>
      <c r="H20" s="12">
        <f t="shared" si="4"/>
        <v>0.99267020043067833</v>
      </c>
      <c r="I20">
        <f t="shared" si="6"/>
        <v>126.76115485564286</v>
      </c>
      <c r="J20">
        <f t="shared" si="7"/>
        <v>7.8888520788471216E-3</v>
      </c>
      <c r="K20" s="11">
        <f t="shared" si="8"/>
        <v>3.1078934982832904</v>
      </c>
      <c r="L20" s="11">
        <f t="shared" si="9"/>
        <v>8.2428946742223754</v>
      </c>
    </row>
    <row r="21" spans="1:12" x14ac:dyDescent="0.25">
      <c r="A21">
        <v>0.3</v>
      </c>
      <c r="B21">
        <f t="shared" si="0"/>
        <v>0.17499999999999999</v>
      </c>
      <c r="C21">
        <f t="shared" si="1"/>
        <v>4.4449999999999994</v>
      </c>
      <c r="D21">
        <v>200.2</v>
      </c>
      <c r="E21" s="12">
        <f t="shared" si="5"/>
        <v>2.7802799999999999</v>
      </c>
      <c r="F21" s="12">
        <f t="shared" si="2"/>
        <v>0.32111999999999874</v>
      </c>
      <c r="G21">
        <f t="shared" si="3"/>
        <v>65</v>
      </c>
      <c r="H21" s="12">
        <f t="shared" si="4"/>
        <v>0.74022693390757044</v>
      </c>
      <c r="L21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Differential Amp</vt:lpstr>
      <vt:lpstr>Magnet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2015-06-25T21:47:14Z</dcterms:created>
  <dcterms:modified xsi:type="dcterms:W3CDTF">2015-06-26T19:50:36Z</dcterms:modified>
</cp:coreProperties>
</file>