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CAEB6C14-BFD9-BF48-816E-C392B2C18015}" xr6:coauthVersionLast="43" xr6:coauthVersionMax="43" xr10:uidLastSave="{00000000-0000-0000-0000-000000000000}"/>
  <bookViews>
    <workbookView xWindow="41300" yWindow="-2340" windowWidth="32120" windowHeight="18700" activeTab="2" xr2:uid="{861A67A2-B848-9845-8145-95231C2AFD79}"/>
  </bookViews>
  <sheets>
    <sheet name="Measured" sheetId="3" r:id="rId1"/>
    <sheet name="Perturb" sheetId="1" r:id="rId2"/>
    <sheet name="TDCASSCF" sheetId="2" r:id="rId3"/>
    <sheet name="Dataset Map" sheetId="5" r:id="rId4"/>
    <sheet name="Params" sheetId="4" r:id="rId5"/>
  </sheets>
  <definedNames>
    <definedName name="Threshold">Params!$B$2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M7" i="3"/>
  <c r="M8" i="3"/>
  <c r="M9" i="3"/>
  <c r="M15" i="3"/>
  <c r="M16" i="3"/>
  <c r="M17" i="3"/>
  <c r="M23" i="3"/>
  <c r="M24" i="3"/>
  <c r="M25" i="3"/>
  <c r="M31" i="3"/>
  <c r="M32" i="3"/>
  <c r="M33" i="3"/>
  <c r="M39" i="3"/>
  <c r="M40" i="3"/>
  <c r="M41" i="3"/>
  <c r="M47" i="3"/>
  <c r="M48" i="3"/>
  <c r="M49" i="3"/>
  <c r="M55" i="3"/>
  <c r="M56" i="3"/>
  <c r="M57" i="3"/>
  <c r="M63" i="3"/>
  <c r="M64" i="3"/>
  <c r="M65" i="3"/>
  <c r="M71" i="3"/>
  <c r="M72" i="3"/>
  <c r="M73" i="3"/>
  <c r="M79" i="3"/>
  <c r="M80" i="3"/>
  <c r="M81" i="3"/>
  <c r="M87" i="3"/>
  <c r="M88" i="3"/>
  <c r="M89" i="3"/>
  <c r="M95" i="3"/>
  <c r="M96" i="3"/>
  <c r="M97" i="3"/>
  <c r="M103" i="3"/>
  <c r="M104" i="3"/>
  <c r="M105" i="3"/>
  <c r="M111" i="3"/>
  <c r="M112" i="3"/>
  <c r="M113" i="3"/>
  <c r="M119" i="3"/>
  <c r="M120" i="3"/>
  <c r="M121" i="3"/>
  <c r="M127" i="3"/>
  <c r="M128" i="3"/>
  <c r="M129" i="3"/>
  <c r="M135" i="3"/>
  <c r="M136" i="3"/>
  <c r="M137" i="3"/>
  <c r="M143" i="3"/>
  <c r="M144" i="3"/>
  <c r="M145" i="3"/>
  <c r="D3" i="2"/>
  <c r="C2" i="2"/>
  <c r="D2" i="2" s="1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5"/>
  <c r="E2" i="5"/>
  <c r="A2" i="5"/>
  <c r="D2" i="5"/>
  <c r="D3" i="5"/>
  <c r="E3" i="5" s="1"/>
  <c r="D4" i="5"/>
  <c r="E4" i="5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4" i="3"/>
  <c r="D4" i="3" s="1"/>
  <c r="D13" i="3"/>
  <c r="D14" i="3"/>
  <c r="D15" i="3"/>
  <c r="D22" i="3"/>
  <c r="D31" i="3"/>
  <c r="D37" i="3"/>
  <c r="D38" i="3"/>
  <c r="D45" i="3"/>
  <c r="D54" i="3"/>
  <c r="D55" i="3"/>
  <c r="D61" i="3"/>
  <c r="D63" i="3"/>
  <c r="D77" i="3"/>
  <c r="D78" i="3"/>
  <c r="D79" i="3"/>
  <c r="D86" i="3"/>
  <c r="D95" i="3"/>
  <c r="D101" i="3"/>
  <c r="D102" i="3"/>
  <c r="D109" i="3"/>
  <c r="D118" i="3"/>
  <c r="D119" i="3"/>
  <c r="D125" i="3"/>
  <c r="D127" i="3"/>
  <c r="D141" i="3"/>
  <c r="D142" i="3"/>
  <c r="D143" i="3"/>
  <c r="C2" i="3"/>
  <c r="D2" i="3" s="1"/>
  <c r="C3" i="3"/>
  <c r="D3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C32" i="3"/>
  <c r="D32" i="3" s="1"/>
  <c r="C33" i="3"/>
  <c r="D33" i="3" s="1"/>
  <c r="C34" i="3"/>
  <c r="D34" i="3" s="1"/>
  <c r="C35" i="3"/>
  <c r="D35" i="3" s="1"/>
  <c r="C36" i="3"/>
  <c r="D36" i="3" s="1"/>
  <c r="C37" i="3"/>
  <c r="C38" i="3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C55" i="3"/>
  <c r="C56" i="3"/>
  <c r="D56" i="3" s="1"/>
  <c r="C57" i="3"/>
  <c r="D57" i="3" s="1"/>
  <c r="C58" i="3"/>
  <c r="D58" i="3" s="1"/>
  <c r="C59" i="3"/>
  <c r="D59" i="3" s="1"/>
  <c r="C60" i="3"/>
  <c r="D60" i="3" s="1"/>
  <c r="C61" i="3"/>
  <c r="C62" i="3"/>
  <c r="D62" i="3" s="1"/>
  <c r="C63" i="3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C78" i="3"/>
  <c r="C79" i="3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C96" i="3"/>
  <c r="D96" i="3" s="1"/>
  <c r="C97" i="3"/>
  <c r="D97" i="3" s="1"/>
  <c r="C98" i="3"/>
  <c r="D98" i="3" s="1"/>
  <c r="C99" i="3"/>
  <c r="D99" i="3" s="1"/>
  <c r="C100" i="3"/>
  <c r="D100" i="3" s="1"/>
  <c r="C101" i="3"/>
  <c r="C102" i="3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C119" i="3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C126" i="3"/>
  <c r="D126" i="3" s="1"/>
  <c r="C127" i="3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C142" i="3"/>
  <c r="C143" i="3"/>
  <c r="C144" i="3"/>
  <c r="D144" i="3" s="1"/>
  <c r="C145" i="3"/>
  <c r="D145" i="3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J2" i="3"/>
  <c r="M2" i="3" s="1"/>
  <c r="J3" i="3"/>
  <c r="M3" i="3" s="1"/>
  <c r="J4" i="3"/>
  <c r="M4" i="3" s="1"/>
  <c r="J5" i="3"/>
  <c r="M5" i="3" s="1"/>
  <c r="J6" i="3"/>
  <c r="M6" i="3" s="1"/>
  <c r="J7" i="3"/>
  <c r="J8" i="3"/>
  <c r="J9" i="3"/>
  <c r="J10" i="3"/>
  <c r="M10" i="3" s="1"/>
  <c r="J11" i="3"/>
  <c r="M11" i="3" s="1"/>
  <c r="J12" i="3"/>
  <c r="M12" i="3" s="1"/>
  <c r="J13" i="3"/>
  <c r="M13" i="3" s="1"/>
  <c r="J14" i="3"/>
  <c r="M14" i="3" s="1"/>
  <c r="J15" i="3"/>
  <c r="J16" i="3"/>
  <c r="J17" i="3"/>
  <c r="J18" i="3"/>
  <c r="M18" i="3" s="1"/>
  <c r="J19" i="3"/>
  <c r="M19" i="3" s="1"/>
  <c r="J20" i="3"/>
  <c r="M20" i="3" s="1"/>
  <c r="J21" i="3"/>
  <c r="M21" i="3" s="1"/>
  <c r="J22" i="3"/>
  <c r="M22" i="3" s="1"/>
  <c r="J23" i="3"/>
  <c r="J24" i="3"/>
  <c r="J25" i="3"/>
  <c r="J26" i="3"/>
  <c r="M26" i="3" s="1"/>
  <c r="J27" i="3"/>
  <c r="M27" i="3" s="1"/>
  <c r="J28" i="3"/>
  <c r="M28" i="3" s="1"/>
  <c r="J29" i="3"/>
  <c r="M29" i="3" s="1"/>
  <c r="J30" i="3"/>
  <c r="M30" i="3" s="1"/>
  <c r="J31" i="3"/>
  <c r="J32" i="3"/>
  <c r="J33" i="3"/>
  <c r="J34" i="3"/>
  <c r="M34" i="3" s="1"/>
  <c r="J35" i="3"/>
  <c r="M35" i="3" s="1"/>
  <c r="J36" i="3"/>
  <c r="M36" i="3" s="1"/>
  <c r="J37" i="3"/>
  <c r="M37" i="3" s="1"/>
  <c r="J38" i="3"/>
  <c r="M38" i="3" s="1"/>
  <c r="J39" i="3"/>
  <c r="J40" i="3"/>
  <c r="J41" i="3"/>
  <c r="J42" i="3"/>
  <c r="M42" i="3" s="1"/>
  <c r="J43" i="3"/>
  <c r="M43" i="3" s="1"/>
  <c r="J44" i="3"/>
  <c r="M44" i="3" s="1"/>
  <c r="J45" i="3"/>
  <c r="M45" i="3" s="1"/>
  <c r="J46" i="3"/>
  <c r="M46" i="3" s="1"/>
  <c r="J47" i="3"/>
  <c r="J48" i="3"/>
  <c r="J49" i="3"/>
  <c r="J50" i="3"/>
  <c r="M50" i="3" s="1"/>
  <c r="J51" i="3"/>
  <c r="M51" i="3" s="1"/>
  <c r="J52" i="3"/>
  <c r="M52" i="3" s="1"/>
  <c r="J53" i="3"/>
  <c r="M53" i="3" s="1"/>
  <c r="J54" i="3"/>
  <c r="M54" i="3" s="1"/>
  <c r="J55" i="3"/>
  <c r="J56" i="3"/>
  <c r="J57" i="3"/>
  <c r="J58" i="3"/>
  <c r="M58" i="3" s="1"/>
  <c r="J59" i="3"/>
  <c r="M59" i="3" s="1"/>
  <c r="J60" i="3"/>
  <c r="M60" i="3" s="1"/>
  <c r="J61" i="3"/>
  <c r="M61" i="3" s="1"/>
  <c r="J62" i="3"/>
  <c r="M62" i="3" s="1"/>
  <c r="J63" i="3"/>
  <c r="J64" i="3"/>
  <c r="J65" i="3"/>
  <c r="J66" i="3"/>
  <c r="M66" i="3" s="1"/>
  <c r="J67" i="3"/>
  <c r="M67" i="3" s="1"/>
  <c r="J68" i="3"/>
  <c r="M68" i="3" s="1"/>
  <c r="J69" i="3"/>
  <c r="M69" i="3" s="1"/>
  <c r="J70" i="3"/>
  <c r="M70" i="3" s="1"/>
  <c r="J71" i="3"/>
  <c r="J72" i="3"/>
  <c r="J73" i="3"/>
  <c r="J74" i="3"/>
  <c r="M74" i="3" s="1"/>
  <c r="J75" i="3"/>
  <c r="M75" i="3" s="1"/>
  <c r="J76" i="3"/>
  <c r="M76" i="3" s="1"/>
  <c r="J77" i="3"/>
  <c r="M77" i="3" s="1"/>
  <c r="J78" i="3"/>
  <c r="M78" i="3" s="1"/>
  <c r="J79" i="3"/>
  <c r="J80" i="3"/>
  <c r="J81" i="3"/>
  <c r="J82" i="3"/>
  <c r="M82" i="3" s="1"/>
  <c r="J83" i="3"/>
  <c r="M83" i="3" s="1"/>
  <c r="J84" i="3"/>
  <c r="M84" i="3" s="1"/>
  <c r="J85" i="3"/>
  <c r="M85" i="3" s="1"/>
  <c r="J86" i="3"/>
  <c r="M86" i="3" s="1"/>
  <c r="J87" i="3"/>
  <c r="J88" i="3"/>
  <c r="J89" i="3"/>
  <c r="J90" i="3"/>
  <c r="M90" i="3" s="1"/>
  <c r="J91" i="3"/>
  <c r="M91" i="3" s="1"/>
  <c r="J92" i="3"/>
  <c r="M92" i="3" s="1"/>
  <c r="J93" i="3"/>
  <c r="M93" i="3" s="1"/>
  <c r="J94" i="3"/>
  <c r="M94" i="3" s="1"/>
  <c r="J95" i="3"/>
  <c r="J96" i="3"/>
  <c r="J97" i="3"/>
  <c r="J98" i="3"/>
  <c r="M98" i="3" s="1"/>
  <c r="J99" i="3"/>
  <c r="M99" i="3" s="1"/>
  <c r="J100" i="3"/>
  <c r="M100" i="3" s="1"/>
  <c r="J101" i="3"/>
  <c r="M101" i="3" s="1"/>
  <c r="J102" i="3"/>
  <c r="M102" i="3" s="1"/>
  <c r="J103" i="3"/>
  <c r="J104" i="3"/>
  <c r="J105" i="3"/>
  <c r="J106" i="3"/>
  <c r="M106" i="3" s="1"/>
  <c r="J107" i="3"/>
  <c r="M107" i="3" s="1"/>
  <c r="J108" i="3"/>
  <c r="M108" i="3" s="1"/>
  <c r="J109" i="3"/>
  <c r="M109" i="3" s="1"/>
  <c r="J110" i="3"/>
  <c r="M110" i="3" s="1"/>
  <c r="J111" i="3"/>
  <c r="J112" i="3"/>
  <c r="J113" i="3"/>
  <c r="J114" i="3"/>
  <c r="M114" i="3" s="1"/>
  <c r="J115" i="3"/>
  <c r="M115" i="3" s="1"/>
  <c r="J116" i="3"/>
  <c r="M116" i="3" s="1"/>
  <c r="J117" i="3"/>
  <c r="M117" i="3" s="1"/>
  <c r="J118" i="3"/>
  <c r="M118" i="3" s="1"/>
  <c r="J119" i="3"/>
  <c r="J120" i="3"/>
  <c r="J121" i="3"/>
  <c r="J122" i="3"/>
  <c r="M122" i="3" s="1"/>
  <c r="J123" i="3"/>
  <c r="M123" i="3" s="1"/>
  <c r="J124" i="3"/>
  <c r="M124" i="3" s="1"/>
  <c r="J125" i="3"/>
  <c r="M125" i="3" s="1"/>
  <c r="J126" i="3"/>
  <c r="M126" i="3" s="1"/>
  <c r="J127" i="3"/>
  <c r="J128" i="3"/>
  <c r="J129" i="3"/>
  <c r="J130" i="3"/>
  <c r="M130" i="3" s="1"/>
  <c r="J131" i="3"/>
  <c r="M131" i="3" s="1"/>
  <c r="J132" i="3"/>
  <c r="M132" i="3" s="1"/>
  <c r="J133" i="3"/>
  <c r="M133" i="3" s="1"/>
  <c r="J134" i="3"/>
  <c r="M134" i="3" s="1"/>
  <c r="J135" i="3"/>
  <c r="J136" i="3"/>
  <c r="J137" i="3"/>
  <c r="J138" i="3"/>
  <c r="M138" i="3" s="1"/>
  <c r="J139" i="3"/>
  <c r="M139" i="3" s="1"/>
  <c r="J140" i="3"/>
  <c r="M140" i="3" s="1"/>
  <c r="J141" i="3"/>
  <c r="M141" i="3" s="1"/>
  <c r="J142" i="3"/>
  <c r="M142" i="3" s="1"/>
  <c r="J143" i="3"/>
  <c r="J144" i="3"/>
  <c r="J145" i="3"/>
  <c r="H2" i="3"/>
  <c r="G2" i="3" s="1"/>
  <c r="H3" i="3"/>
  <c r="G3" i="3" s="1"/>
  <c r="H4" i="3"/>
  <c r="G4" i="3" s="1"/>
  <c r="H5" i="3"/>
  <c r="G5" i="3" s="1"/>
  <c r="H6" i="3"/>
  <c r="G6" i="3" s="1"/>
  <c r="H7" i="3"/>
  <c r="G7" i="3" s="1"/>
  <c r="H8" i="3"/>
  <c r="G8" i="3" s="1"/>
  <c r="H9" i="3"/>
  <c r="G9" i="3" s="1"/>
  <c r="H10" i="3"/>
  <c r="G10" i="3" s="1"/>
  <c r="H11" i="3"/>
  <c r="G11" i="3" s="1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H21" i="3"/>
  <c r="G21" i="3" s="1"/>
  <c r="H22" i="3"/>
  <c r="G22" i="3" s="1"/>
  <c r="H23" i="3"/>
  <c r="G23" i="3" s="1"/>
  <c r="H24" i="3"/>
  <c r="G24" i="3" s="1"/>
  <c r="H25" i="3"/>
  <c r="G25" i="3" s="1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H51" i="3"/>
  <c r="G51" i="3" s="1"/>
  <c r="H52" i="3"/>
  <c r="G52" i="3" s="1"/>
  <c r="H53" i="3"/>
  <c r="G53" i="3" s="1"/>
  <c r="H54" i="3"/>
  <c r="G54" i="3" s="1"/>
  <c r="H55" i="3"/>
  <c r="G55" i="3" s="1"/>
  <c r="H56" i="3"/>
  <c r="G56" i="3" s="1"/>
  <c r="H57" i="3"/>
  <c r="G57" i="3" s="1"/>
  <c r="H58" i="3"/>
  <c r="G58" i="3" s="1"/>
  <c r="H59" i="3"/>
  <c r="G59" i="3" s="1"/>
  <c r="H60" i="3"/>
  <c r="G60" i="3" s="1"/>
  <c r="H61" i="3"/>
  <c r="G61" i="3" s="1"/>
  <c r="H62" i="3"/>
  <c r="G62" i="3" s="1"/>
  <c r="H63" i="3"/>
  <c r="G63" i="3" s="1"/>
  <c r="H64" i="3"/>
  <c r="G64" i="3" s="1"/>
  <c r="H65" i="3"/>
  <c r="G65" i="3" s="1"/>
  <c r="H66" i="3"/>
  <c r="G66" i="3" s="1"/>
  <c r="H67" i="3"/>
  <c r="G67" i="3" s="1"/>
  <c r="H68" i="3"/>
  <c r="G68" i="3" s="1"/>
  <c r="H69" i="3"/>
  <c r="G69" i="3" s="1"/>
  <c r="H70" i="3"/>
  <c r="G70" i="3" s="1"/>
  <c r="H71" i="3"/>
  <c r="G71" i="3" s="1"/>
  <c r="H72" i="3"/>
  <c r="G72" i="3" s="1"/>
  <c r="H73" i="3"/>
  <c r="G73" i="3" s="1"/>
  <c r="H74" i="3"/>
  <c r="G74" i="3" s="1"/>
  <c r="H75" i="3"/>
  <c r="G75" i="3" s="1"/>
  <c r="H76" i="3"/>
  <c r="G76" i="3" s="1"/>
  <c r="H77" i="3"/>
  <c r="G77" i="3" s="1"/>
  <c r="H78" i="3"/>
  <c r="G78" i="3" s="1"/>
  <c r="H79" i="3"/>
  <c r="G79" i="3" s="1"/>
  <c r="H80" i="3"/>
  <c r="G80" i="3" s="1"/>
  <c r="H81" i="3"/>
  <c r="G81" i="3" s="1"/>
  <c r="H82" i="3"/>
  <c r="G82" i="3" s="1"/>
  <c r="H83" i="3"/>
  <c r="G83" i="3" s="1"/>
  <c r="H84" i="3"/>
  <c r="G84" i="3" s="1"/>
  <c r="H85" i="3"/>
  <c r="G85" i="3" s="1"/>
  <c r="H86" i="3"/>
  <c r="G86" i="3" s="1"/>
  <c r="H87" i="3"/>
  <c r="G87" i="3" s="1"/>
  <c r="H88" i="3"/>
  <c r="G88" i="3" s="1"/>
  <c r="H89" i="3"/>
  <c r="G89" i="3" s="1"/>
  <c r="H90" i="3"/>
  <c r="G90" i="3" s="1"/>
  <c r="H91" i="3"/>
  <c r="G91" i="3" s="1"/>
  <c r="H92" i="3"/>
  <c r="G92" i="3" s="1"/>
  <c r="H93" i="3"/>
  <c r="G93" i="3" s="1"/>
  <c r="H94" i="3"/>
  <c r="G94" i="3" s="1"/>
  <c r="H95" i="3"/>
  <c r="G95" i="3" s="1"/>
  <c r="H96" i="3"/>
  <c r="G96" i="3" s="1"/>
  <c r="H97" i="3"/>
  <c r="G97" i="3" s="1"/>
  <c r="H98" i="3"/>
  <c r="G98" i="3" s="1"/>
  <c r="H99" i="3"/>
  <c r="G99" i="3" s="1"/>
  <c r="H100" i="3"/>
  <c r="G100" i="3" s="1"/>
  <c r="H101" i="3"/>
  <c r="G101" i="3" s="1"/>
  <c r="H102" i="3"/>
  <c r="G102" i="3" s="1"/>
  <c r="H103" i="3"/>
  <c r="G103" i="3" s="1"/>
  <c r="H104" i="3"/>
  <c r="G104" i="3" s="1"/>
  <c r="H105" i="3"/>
  <c r="G105" i="3" s="1"/>
  <c r="H106" i="3"/>
  <c r="G106" i="3" s="1"/>
  <c r="H107" i="3"/>
  <c r="G107" i="3" s="1"/>
  <c r="H108" i="3"/>
  <c r="G108" i="3" s="1"/>
  <c r="H109" i="3"/>
  <c r="G109" i="3" s="1"/>
  <c r="H110" i="3"/>
  <c r="G110" i="3" s="1"/>
  <c r="H111" i="3"/>
  <c r="G111" i="3" s="1"/>
  <c r="H112" i="3"/>
  <c r="G112" i="3" s="1"/>
  <c r="H113" i="3"/>
  <c r="G113" i="3" s="1"/>
  <c r="H114" i="3"/>
  <c r="G114" i="3" s="1"/>
  <c r="H115" i="3"/>
  <c r="G115" i="3" s="1"/>
  <c r="H116" i="3"/>
  <c r="G116" i="3" s="1"/>
  <c r="H117" i="3"/>
  <c r="G117" i="3" s="1"/>
  <c r="H118" i="3"/>
  <c r="G118" i="3" s="1"/>
  <c r="H119" i="3"/>
  <c r="G119" i="3" s="1"/>
  <c r="H120" i="3"/>
  <c r="G120" i="3" s="1"/>
  <c r="H121" i="3"/>
  <c r="G121" i="3" s="1"/>
  <c r="H122" i="3"/>
  <c r="G122" i="3" s="1"/>
  <c r="H123" i="3"/>
  <c r="G123" i="3" s="1"/>
  <c r="H124" i="3"/>
  <c r="G124" i="3" s="1"/>
  <c r="H125" i="3"/>
  <c r="G125" i="3" s="1"/>
  <c r="H126" i="3"/>
  <c r="G126" i="3" s="1"/>
  <c r="H127" i="3"/>
  <c r="G127" i="3" s="1"/>
  <c r="H128" i="3"/>
  <c r="G128" i="3" s="1"/>
  <c r="H129" i="3"/>
  <c r="G129" i="3" s="1"/>
  <c r="H130" i="3"/>
  <c r="G130" i="3" s="1"/>
  <c r="H131" i="3"/>
  <c r="G131" i="3" s="1"/>
  <c r="H132" i="3"/>
  <c r="G132" i="3" s="1"/>
  <c r="H133" i="3"/>
  <c r="G133" i="3" s="1"/>
  <c r="H134" i="3"/>
  <c r="G134" i="3" s="1"/>
  <c r="H135" i="3"/>
  <c r="G135" i="3" s="1"/>
  <c r="H136" i="3"/>
  <c r="G136" i="3" s="1"/>
  <c r="H137" i="3"/>
  <c r="G137" i="3" s="1"/>
  <c r="H138" i="3"/>
  <c r="G138" i="3" s="1"/>
  <c r="H139" i="3"/>
  <c r="G139" i="3" s="1"/>
  <c r="H140" i="3"/>
  <c r="G140" i="3" s="1"/>
  <c r="H141" i="3"/>
  <c r="G141" i="3" s="1"/>
  <c r="H142" i="3"/>
  <c r="G142" i="3" s="1"/>
  <c r="H143" i="3"/>
  <c r="G143" i="3" s="1"/>
  <c r="H144" i="3"/>
  <c r="G144" i="3" s="1"/>
  <c r="H145" i="3"/>
  <c r="G145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H2" i="1"/>
  <c r="H3" i="1"/>
  <c r="G3" i="1" s="1"/>
  <c r="H4" i="1"/>
  <c r="H5" i="1"/>
  <c r="G5" i="1" s="1"/>
  <c r="H6" i="1"/>
  <c r="G6" i="1" s="1"/>
  <c r="H7" i="1"/>
  <c r="G7" i="1" s="1"/>
  <c r="H8" i="1"/>
  <c r="G8" i="1" s="1"/>
  <c r="H9" i="1"/>
  <c r="G9" i="1" s="1"/>
  <c r="H10" i="1"/>
  <c r="H11" i="1"/>
  <c r="G11" i="1" s="1"/>
  <c r="H12" i="1"/>
  <c r="H13" i="1"/>
  <c r="G13" i="1" s="1"/>
  <c r="H14" i="1"/>
  <c r="G14" i="1" s="1"/>
  <c r="H15" i="1"/>
  <c r="H16" i="1"/>
  <c r="G16" i="1" s="1"/>
  <c r="H17" i="1"/>
  <c r="G17" i="1" s="1"/>
  <c r="H18" i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H30" i="1"/>
  <c r="H31" i="1"/>
  <c r="H32" i="1"/>
  <c r="G32" i="1" s="1"/>
  <c r="H33" i="1"/>
  <c r="G33" i="1" s="1"/>
  <c r="H34" i="1"/>
  <c r="H35" i="1"/>
  <c r="H36" i="1"/>
  <c r="H37" i="1"/>
  <c r="H38" i="1"/>
  <c r="H39" i="1"/>
  <c r="H40" i="1"/>
  <c r="G40" i="1" s="1"/>
  <c r="H41" i="1"/>
  <c r="G41" i="1" s="1"/>
  <c r="H42" i="1"/>
  <c r="H43" i="1"/>
  <c r="G43" i="1" s="1"/>
  <c r="H44" i="1"/>
  <c r="H45" i="1"/>
  <c r="G45" i="1" s="1"/>
  <c r="H46" i="1"/>
  <c r="G46" i="1" s="1"/>
  <c r="H47" i="1"/>
  <c r="G47" i="1" s="1"/>
  <c r="H48" i="1"/>
  <c r="G48" i="1" s="1"/>
  <c r="H49" i="1"/>
  <c r="G49" i="1" s="1"/>
  <c r="H50" i="1"/>
  <c r="H51" i="1"/>
  <c r="G51" i="1" s="1"/>
  <c r="H52" i="1"/>
  <c r="H53" i="1"/>
  <c r="G53" i="1" s="1"/>
  <c r="H54" i="1"/>
  <c r="H55" i="1"/>
  <c r="H56" i="1"/>
  <c r="G56" i="1" s="1"/>
  <c r="H57" i="1"/>
  <c r="G57" i="1" s="1"/>
  <c r="H58" i="1"/>
  <c r="G58" i="1" s="1"/>
  <c r="H59" i="1"/>
  <c r="G59" i="1" s="1"/>
  <c r="H60" i="1"/>
  <c r="H61" i="1"/>
  <c r="H62" i="1"/>
  <c r="G62" i="1" s="1"/>
  <c r="H63" i="1"/>
  <c r="G63" i="1" s="1"/>
  <c r="H64" i="1"/>
  <c r="G64" i="1" s="1"/>
  <c r="H65" i="1"/>
  <c r="G65" i="1" s="1"/>
  <c r="H66" i="1"/>
  <c r="H67" i="1"/>
  <c r="H68" i="1"/>
  <c r="H69" i="1"/>
  <c r="H70" i="1"/>
  <c r="H71" i="1"/>
  <c r="H72" i="1"/>
  <c r="G72" i="1" s="1"/>
  <c r="H73" i="1"/>
  <c r="G73" i="1" s="1"/>
  <c r="H74" i="1"/>
  <c r="H75" i="1"/>
  <c r="G75" i="1" s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G83" i="1" s="1"/>
  <c r="H84" i="1"/>
  <c r="H85" i="1"/>
  <c r="G85" i="1" s="1"/>
  <c r="H86" i="1"/>
  <c r="H87" i="1"/>
  <c r="H88" i="1"/>
  <c r="G88" i="1" s="1"/>
  <c r="H89" i="1"/>
  <c r="G89" i="1" s="1"/>
  <c r="H90" i="1"/>
  <c r="G90" i="1" s="1"/>
  <c r="H91" i="1"/>
  <c r="G91" i="1" s="1"/>
  <c r="H92" i="1"/>
  <c r="H93" i="1"/>
  <c r="G93" i="1" s="1"/>
  <c r="H94" i="1"/>
  <c r="G94" i="1" s="1"/>
  <c r="H95" i="1"/>
  <c r="G95" i="1" s="1"/>
  <c r="H96" i="1"/>
  <c r="G96" i="1" s="1"/>
  <c r="H97" i="1"/>
  <c r="G97" i="1" s="1"/>
  <c r="G2" i="1"/>
  <c r="G4" i="1"/>
  <c r="G10" i="1"/>
  <c r="G12" i="1"/>
  <c r="G15" i="1"/>
  <c r="G18" i="1"/>
  <c r="G20" i="1"/>
  <c r="G28" i="1"/>
  <c r="G29" i="1"/>
  <c r="G30" i="1"/>
  <c r="G31" i="1"/>
  <c r="G34" i="1"/>
  <c r="G35" i="1"/>
  <c r="G36" i="1"/>
  <c r="G37" i="1"/>
  <c r="G38" i="1"/>
  <c r="G39" i="1"/>
  <c r="G42" i="1"/>
  <c r="G44" i="1"/>
  <c r="G50" i="1"/>
  <c r="G52" i="1"/>
  <c r="G54" i="1"/>
  <c r="G55" i="1"/>
  <c r="G60" i="1"/>
  <c r="G61" i="1"/>
  <c r="G66" i="1"/>
  <c r="G67" i="1"/>
  <c r="G68" i="1"/>
  <c r="G69" i="1"/>
  <c r="G70" i="1"/>
  <c r="G71" i="1"/>
  <c r="G74" i="1"/>
  <c r="G76" i="1"/>
  <c r="G82" i="1"/>
  <c r="G84" i="1"/>
  <c r="G86" i="1"/>
  <c r="G87" i="1"/>
  <c r="G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A3" i="5" l="1"/>
  <c r="C4" i="1" l="1"/>
  <c r="C12" i="1"/>
  <c r="C20" i="1"/>
  <c r="C28" i="1"/>
  <c r="C68" i="1"/>
  <c r="C76" i="1"/>
  <c r="C84" i="1"/>
  <c r="C92" i="1"/>
  <c r="C74" i="1"/>
  <c r="C5" i="1"/>
  <c r="C13" i="1"/>
  <c r="C21" i="1"/>
  <c r="C29" i="1"/>
  <c r="C69" i="1"/>
  <c r="C77" i="1"/>
  <c r="C85" i="1"/>
  <c r="C93" i="1"/>
  <c r="C18" i="1"/>
  <c r="C66" i="1"/>
  <c r="C27" i="1"/>
  <c r="C83" i="1"/>
  <c r="C6" i="1"/>
  <c r="C14" i="1"/>
  <c r="C22" i="1"/>
  <c r="C30" i="1"/>
  <c r="C70" i="1"/>
  <c r="C78" i="1"/>
  <c r="C86" i="1"/>
  <c r="C94" i="1"/>
  <c r="C26" i="1"/>
  <c r="C3" i="1"/>
  <c r="C67" i="1"/>
  <c r="C7" i="1"/>
  <c r="C15" i="1"/>
  <c r="C23" i="1"/>
  <c r="C31" i="1"/>
  <c r="C71" i="1"/>
  <c r="C79" i="1"/>
  <c r="C87" i="1"/>
  <c r="C95" i="1"/>
  <c r="C2" i="1"/>
  <c r="C82" i="1"/>
  <c r="C8" i="1"/>
  <c r="C16" i="1"/>
  <c r="C24" i="1"/>
  <c r="C32" i="1"/>
  <c r="C72" i="1"/>
  <c r="C80" i="1"/>
  <c r="C88" i="1"/>
  <c r="C96" i="1"/>
  <c r="C10" i="1"/>
  <c r="C11" i="1"/>
  <c r="C75" i="1"/>
  <c r="C9" i="1"/>
  <c r="C17" i="1"/>
  <c r="C25" i="1"/>
  <c r="C33" i="1"/>
  <c r="C73" i="1"/>
  <c r="C81" i="1"/>
  <c r="C89" i="1"/>
  <c r="C97" i="1"/>
  <c r="C90" i="1"/>
  <c r="C19" i="1"/>
  <c r="C91" i="1"/>
</calcChain>
</file>

<file path=xl/sharedStrings.xml><?xml version="1.0" encoding="utf-8"?>
<sst xmlns="http://schemas.openxmlformats.org/spreadsheetml/2006/main" count="905" uniqueCount="24">
  <si>
    <t>Photon energy (eV)</t>
  </si>
  <si>
    <t>Polar ang (deg)</t>
  </si>
  <si>
    <t>Polar ang (rad)</t>
  </si>
  <si>
    <t>Phase shift diff (rad)</t>
  </si>
  <si>
    <t>Phase shift diff (deg)</t>
  </si>
  <si>
    <t>Flipped (deg)</t>
  </si>
  <si>
    <t>Target dataset</t>
  </si>
  <si>
    <t>good1</t>
  </si>
  <si>
    <t>good2</t>
  </si>
  <si>
    <t>good3</t>
  </si>
  <si>
    <t>good4</t>
  </si>
  <si>
    <t>Dataset</t>
  </si>
  <si>
    <t>Polar ang fr (deg)</t>
  </si>
  <si>
    <t>Polar ang to (deg)</t>
  </si>
  <si>
    <t>Phase shift diff err (rad)</t>
  </si>
  <si>
    <t>Phase shift diff err (deg)</t>
  </si>
  <si>
    <t>Key</t>
  </si>
  <si>
    <t>Value</t>
  </si>
  <si>
    <t>Threshold (eV)</t>
  </si>
  <si>
    <t>Photoelectron KE (eV)</t>
  </si>
  <si>
    <t>Dataset / KE (eV)</t>
  </si>
  <si>
    <t>ID</t>
  </si>
  <si>
    <t>Phase shift diff fr (deg)</t>
  </si>
  <si>
    <t>Phase shift diff to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</si>
</sst>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5">
    <dxf>
      <numFmt numFmtId="165" formatCode="0.0"/>
    </dxf>
    <dxf>
      <numFmt numFmtId="164" formatCode="0.000"/>
    </dxf>
    <dxf>
      <numFmt numFmtId="1" formatCode="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N145" totalsRowShown="0">
  <autoFilter ref="A1:N145" xr:uid="{711CE8E9-F95E-3843-9350-26211DD0B781}"/>
  <tableColumns count="14">
    <tableColumn id="1" xr3:uid="{FCD5C299-72FB-B54E-8E8D-729FF47DE629}" name="Dataset"/>
    <tableColumn id="2" xr3:uid="{C5570953-ACF1-2E45-9B73-D780DD78EEC0}" name="Photon energy (eV)" dataDxfId="34"/>
    <tableColumn id="12" xr3:uid="{7916EDA8-D3D6-D743-9672-D0FC5E779673}" name="Photoelectron KE (eV)" dataDxfId="33">
      <calculatedColumnFormula>2*Table4[[#This Row],[Photon energy (eV)]]-Threshold</calculatedColumnFormula>
    </tableColumn>
    <tableColumn id="13" xr3:uid="{CADD0271-2021-CB4C-8BCF-D1E8B4B65FF9}" name="Dataset / KE (eV)" dataDxfId="32">
      <calculatedColumnFormula>CONCATENATE(Table4[[#This Row],[Dataset]]," / ",TEXT(Table4[[#This Row],[Photoelectron KE (eV)]],"0.0"))</calculatedColumnFormula>
    </tableColumn>
    <tableColumn id="3" xr3:uid="{839BBA63-60F1-5246-9FF6-2334F356BD13}" name="Polar ang fr (deg)" dataDxfId="31"/>
    <tableColumn id="4" xr3:uid="{735F93EE-DBFC-ED4E-BE53-66B43FD36073}" name="Polar ang to (deg)" dataDxfId="30"/>
    <tableColumn id="8" xr3:uid="{0ED16946-2498-A74E-8F0F-6385D270F427}" name="Polar ang (rad)" dataDxfId="29">
      <calculatedColumnFormula>Table4[[#This Row],[Polar ang (deg)]]/180*PI()</calculatedColumnFormula>
    </tableColumn>
    <tableColumn id="7" xr3:uid="{E5297B33-3308-674A-B546-ADB980BB493A}" name="Polar ang (deg)" dataDxfId="28">
      <calculatedColumnFormula>(Table4[[#This Row],[Polar ang fr (deg)]]+Table4[[#This Row],[Polar ang to (deg)]])/2</calculatedColumnFormula>
    </tableColumn>
    <tableColumn id="5" xr3:uid="{0C33DA2D-3206-894C-8C34-5141F4B1EDE9}" name="Phase shift diff (rad)" dataDxfId="27"/>
    <tableColumn id="9" xr3:uid="{53C478A4-3D3E-9B42-8F45-203966722E5B}" name="Phase shift diff (deg)" dataDxfId="26">
      <calculatedColumnFormula>Table4[[#This Row],[Phase shift diff (rad)]]/PI()*180</calculatedColumnFormula>
    </tableColumn>
    <tableColumn id="6" xr3:uid="{BD1A2289-BD58-6243-839D-9D2A110DEDD3}" name="Phase shift diff err (rad)" dataDxfId="25"/>
    <tableColumn id="10" xr3:uid="{7F8C4B9B-CAAE-8A4A-B4F3-C464D920D889}" name="Phase shift diff err (deg)" dataDxfId="24">
      <calculatedColumnFormula>Table4[[#This Row],[Phase shift diff err (rad)]]/PI()*180</calculatedColumnFormula>
    </tableColumn>
    <tableColumn id="14" xr3:uid="{6CDF3681-1542-5746-882D-890FDDF3DDB4}" name="Phase shift diff fr (deg)" dataDxfId="23">
      <calculatedColumnFormula>Table4[[#This Row],[Phase shift diff (deg)]]-Table4[[#This Row],[Phase shift diff err (deg)]]</calculatedColumnFormula>
    </tableColumn>
    <tableColumn id="15" xr3:uid="{B9E12A50-1EAD-0E42-8FFF-593BBAD49E50}" name="Phase shift diff to (deg)" dataDxfId="22">
      <calculatedColumnFormula>Table4[[#This Row],[Phase shift diff (deg)]]+Table4[[#This Row],[Phase shift diff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97" totalsRowShown="0">
  <autoFilter ref="A1:H97" xr:uid="{AE8A1317-B68B-B74D-8B91-E1409B96B446}"/>
  <tableColumns count="8">
    <tableColumn id="1" xr3:uid="{BDDB97C2-8DA8-BB4D-BCBD-4575F2BD2598}" name="Photon energy (eV)" dataDxfId="21"/>
    <tableColumn id="8" xr3:uid="{75ABA961-AA2F-484B-AD35-D92C0D77C046}" name="Photoelectron KE (eV)" dataDxfId="20">
      <calculatedColumnFormula>2*Table1[[#This Row],[Photon energy (eV)]]-Threshold</calculatedColumnFormula>
    </tableColumn>
    <tableColumn id="9" xr3:uid="{ED1680E3-F754-C944-A842-4465DBC5135F}" name="Dataset / KE (eV)" dataDxfId="19">
      <calculatedColumnFormula>VLOOKUP(TEXT(10*Table1[[#This Row],[Photoelectron KE (eV)]],"000"),DatasetMap[],5,)</calculatedColumnFormula>
    </tableColumn>
    <tableColumn id="5" xr3:uid="{69F58A44-4608-A044-962F-BFE674EDF5D9}" name="Polar ang (rad)" dataDxfId="18">
      <calculatedColumnFormula>Table1[[#This Row],[Polar ang (deg)]]/180*PI()</calculatedColumnFormula>
    </tableColumn>
    <tableColumn id="2" xr3:uid="{47DBB582-25FE-C743-88D4-0622882A7F1B}" name="Polar ang (deg)" dataDxfId="17"/>
    <tableColumn id="3" xr3:uid="{07A03A5E-645E-6D43-A80C-A1FB1D0434D3}" name="Flipped (deg)" dataDxfId="16"/>
    <tableColumn id="6" xr3:uid="{83918E97-9C14-E54D-A880-8688D13D1DED}" name="Phase shift diff (rad)" dataDxfId="15">
      <calculatedColumnFormula>Table1[[#This Row],[Phase shift diff (deg)]]/180*PI()</calculatedColumnFormula>
    </tableColumn>
    <tableColumn id="7" xr3:uid="{FF0A57F6-4E7D-D14D-AC25-A4FE3A90D9E7}" name="Phase shift diff (deg)" dataDxfId="14">
      <calculatedColumnFormula>MOD(-Table1[[#This Row],[Flipped (deg)]]-50,360)+50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H721" totalsRowShown="0" headerRowDxfId="8">
  <autoFilter ref="A1:H721" xr:uid="{9C78962C-11A4-CD46-AB71-9A1A4B2E8F04}"/>
  <tableColumns count="8">
    <tableColumn id="4" xr3:uid="{18CE019B-A1D9-604D-9CBB-7C2154232C4D}" name="Target dataset" dataDxfId="7"/>
    <tableColumn id="2" xr3:uid="{F3A25F9D-6D7A-224B-B74A-DF3282A96FEB}" name="Photon energy (eV)" dataDxfId="6"/>
    <tableColumn id="7" xr3:uid="{2EBEC20B-E2C4-1B44-A166-1E9D38FD1372}" name="Photoelectron KE (eV)" dataDxfId="5">
      <calculatedColumnFormula>2*Table2[[#This Row],[Photon energy (eV)]]-Threshold</calculatedColumnFormula>
    </tableColumn>
    <tableColumn id="8" xr3:uid="{BBE3BC8C-839A-7141-A9FB-A73DA31F3045}" name="Dataset / KE (eV)" dataDxfId="4">
      <calculatedColumnFormula>CONCATENATE(Table2[[#This Row],[Target dataset]]," / ",TEXT(Table2[[#This Row],[Photoelectron KE (eV)]],"0.0"))</calculatedColumnFormula>
    </tableColumn>
    <tableColumn id="5" xr3:uid="{D4458F07-DAD3-E546-B2A3-E5AAFC881F66}" name="Polar ang (rad)" dataDxfId="3">
      <calculatedColumnFormula>Table2[[#This Row],[Polar ang (deg)]]/180*PI()</calculatedColumnFormula>
    </tableColumn>
    <tableColumn id="3" xr3:uid="{0C10EBDB-2BE5-1E48-963C-6E9691A40227}" name="Polar ang (deg)" dataDxfId="2"/>
    <tableColumn id="1" xr3:uid="{D6E68D08-348B-C440-8990-B90888974D90}" name="Phase shift diff (rad)" dataDxfId="1"/>
    <tableColumn id="6" xr3:uid="{A2B931A6-AF50-6C48-9743-36A28B30C2DE}" name="Phase shift diff (deg)" dataDxfId="0">
      <calculatedColumnFormula>Table2[[#This Row],[Phase shift diff (rad)]]/PI()*180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EFC0AA-3E8F-644B-B4EB-32BE06D3B557}" name="DatasetMap" displayName="DatasetMap" ref="A1:E4" totalsRowShown="0">
  <autoFilter ref="A1:E4" xr:uid="{975074B7-E72D-2543-BFC2-9EE708AE5AFC}"/>
  <tableColumns count="5">
    <tableColumn id="3" xr3:uid="{4F50B07D-8831-B641-B115-46266551689F}" name="ID" dataDxfId="13">
      <calculatedColumnFormula>TEXT(10*DatasetMap[[#This Row],[Photoelectron KE (eV)]],"000")</calculatedColumnFormula>
    </tableColumn>
    <tableColumn id="1" xr3:uid="{7351DD14-08A6-C74D-8929-D62AB6A276D9}" name="Dataset"/>
    <tableColumn id="2" xr3:uid="{FD4BFCA0-5927-B74D-998C-0B53F918AA26}" name="Photon energy (eV)" dataDxfId="12"/>
    <tableColumn id="5" xr3:uid="{863A9734-9E89-614A-8635-1BDBA2E3FDE4}" name="Photoelectron KE (eV)" dataDxfId="11">
      <calculatedColumnFormula>2*DatasetMap[[#This Row],[Photon energy (eV)]]-Threshold</calculatedColumnFormula>
    </tableColumn>
    <tableColumn id="4" xr3:uid="{9E2ADC48-ECA6-3743-B6D6-D4E254288362}" name="Dataset / KE (eV)" dataDxfId="10">
      <calculatedColumnFormula>CONCATENATE(DatasetMap[[#This Row],[Dataset]]," / ",TEXT(DatasetMap[[#This Row],[Photoelectron KE (eV)]],"0.0"))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N145"/>
  <sheetViews>
    <sheetView topLeftCell="D71" workbookViewId="0">
      <selection activeCell="Q8" sqref="Q8"/>
    </sheetView>
  </sheetViews>
  <sheetFormatPr baseColWidth="10" defaultRowHeight="16" x14ac:dyDescent="0.2"/>
  <cols>
    <col min="1" max="1" width="10.1640625" hidden="1" customWidth="1"/>
    <col min="2" max="2" width="19.6640625" style="2" hidden="1" customWidth="1"/>
    <col min="3" max="3" width="21.83203125" style="2" hidden="1" customWidth="1"/>
    <col min="4" max="4" width="18.1640625" style="2" bestFit="1" customWidth="1"/>
    <col min="5" max="5" width="18" style="5" hidden="1" customWidth="1"/>
    <col min="6" max="6" width="18.33203125" style="5" hidden="1" customWidth="1"/>
    <col min="7" max="7" width="15.83203125" style="1" hidden="1" customWidth="1"/>
    <col min="8" max="8" width="16.1640625" style="2" bestFit="1" customWidth="1"/>
    <col min="9" max="9" width="20.6640625" style="3" hidden="1" customWidth="1"/>
    <col min="10" max="10" width="21" style="5" bestFit="1" customWidth="1"/>
    <col min="11" max="11" width="23.5" style="3" hidden="1" customWidth="1"/>
    <col min="12" max="12" width="24" style="5" hidden="1" customWidth="1"/>
    <col min="13" max="13" width="22.83203125" hidden="1" customWidth="1"/>
    <col min="14" max="14" width="23.1640625" hidden="1" customWidth="1"/>
  </cols>
  <sheetData>
    <row r="1" spans="1:14" x14ac:dyDescent="0.2">
      <c r="A1" t="s">
        <v>11</v>
      </c>
      <c r="B1" s="2" t="s">
        <v>0</v>
      </c>
      <c r="C1" s="2" t="s">
        <v>19</v>
      </c>
      <c r="D1" s="2" t="s">
        <v>20</v>
      </c>
      <c r="E1" s="5" t="s">
        <v>12</v>
      </c>
      <c r="F1" s="5" t="s">
        <v>13</v>
      </c>
      <c r="G1" s="1" t="s">
        <v>2</v>
      </c>
      <c r="H1" s="2" t="s">
        <v>1</v>
      </c>
      <c r="I1" s="3" t="s">
        <v>3</v>
      </c>
      <c r="J1" s="5" t="s">
        <v>4</v>
      </c>
      <c r="K1" s="3" t="s">
        <v>14</v>
      </c>
      <c r="L1" s="5" t="s">
        <v>15</v>
      </c>
      <c r="M1" t="s">
        <v>22</v>
      </c>
      <c r="N1" t="s">
        <v>23</v>
      </c>
    </row>
    <row r="2" spans="1:14" x14ac:dyDescent="0.2">
      <c r="A2" t="s">
        <v>7</v>
      </c>
      <c r="B2" s="2">
        <v>15.9</v>
      </c>
      <c r="C2" s="2">
        <f>2*Table4[[#This Row],[Photon energy (eV)]]-Threshold</f>
        <v>7.2126112000000013</v>
      </c>
      <c r="D2" s="2" t="str">
        <f>CONCATENATE(Table4[[#This Row],[Dataset]]," / ",TEXT(Table4[[#This Row],[Photoelectron KE (eV)]],"0.0"))</f>
        <v>good1 / 7.2</v>
      </c>
      <c r="E2" s="5">
        <v>0</v>
      </c>
      <c r="F2" s="5">
        <v>5</v>
      </c>
      <c r="G2" s="1">
        <f>Table4[[#This Row],[Polar ang (deg)]]/180*PI()</f>
        <v>4.3633231299858237E-2</v>
      </c>
      <c r="H2" s="2">
        <f>(Table4[[#This Row],[Polar ang fr (deg)]]+Table4[[#This Row],[Polar ang to (deg)]])/2</f>
        <v>2.5</v>
      </c>
      <c r="I2" s="3">
        <v>0.97082482707495599</v>
      </c>
      <c r="J2" s="5">
        <f>Table4[[#This Row],[Phase shift diff (rad)]]/PI()*180</f>
        <v>55.624165237912948</v>
      </c>
      <c r="K2" s="3">
        <v>8.9057319842916094E-2</v>
      </c>
      <c r="L2" s="5">
        <f>Table4[[#This Row],[Phase shift diff err (rad)]]/PI()*180</f>
        <v>5.1026085617457717</v>
      </c>
      <c r="M2" s="5">
        <f>Table4[[#This Row],[Phase shift diff (deg)]]-Table4[[#This Row],[Phase shift diff err (deg)]]</f>
        <v>50.521556676167179</v>
      </c>
      <c r="N2" s="5">
        <f>Table4[[#This Row],[Phase shift diff (deg)]]+Table4[[#This Row],[Phase shift diff err (deg)]]</f>
        <v>60.726773799658716</v>
      </c>
    </row>
    <row r="3" spans="1:14" x14ac:dyDescent="0.2">
      <c r="A3" t="s">
        <v>7</v>
      </c>
      <c r="B3" s="2">
        <v>15.9</v>
      </c>
      <c r="C3" s="2">
        <f>2*Table4[[#This Row],[Photon energy (eV)]]-Threshold</f>
        <v>7.2126112000000013</v>
      </c>
      <c r="D3" s="2" t="str">
        <f>CONCATENATE(Table4[[#This Row],[Dataset]]," / ",TEXT(Table4[[#This Row],[Photoelectron KE (eV)]],"0.0"))</f>
        <v>good1 / 7.2</v>
      </c>
      <c r="E3" s="5">
        <v>5</v>
      </c>
      <c r="F3" s="5">
        <v>10</v>
      </c>
      <c r="G3" s="1">
        <f>Table4[[#This Row],[Polar ang (deg)]]/180*PI()</f>
        <v>0.1308996938995747</v>
      </c>
      <c r="H3" s="2">
        <f>(Table4[[#This Row],[Polar ang fr (deg)]]+Table4[[#This Row],[Polar ang to (deg)]])/2</f>
        <v>7.5</v>
      </c>
      <c r="I3" s="3">
        <v>1.2102339510223199</v>
      </c>
      <c r="J3" s="5">
        <f>Table4[[#This Row],[Phase shift diff (rad)]]/PI()*180</f>
        <v>69.341297617021311</v>
      </c>
      <c r="K3" s="3">
        <v>9.6733315518503005E-2</v>
      </c>
      <c r="L3" s="5">
        <f>Table4[[#This Row],[Phase shift diff err (rad)]]/PI()*180</f>
        <v>5.5424107175175727</v>
      </c>
      <c r="M3" s="5">
        <f>Table4[[#This Row],[Phase shift diff (deg)]]-Table4[[#This Row],[Phase shift diff err (deg)]]</f>
        <v>63.798886899503742</v>
      </c>
      <c r="N3" s="5">
        <f>Table4[[#This Row],[Phase shift diff (deg)]]+Table4[[#This Row],[Phase shift diff err (deg)]]</f>
        <v>74.883708334538881</v>
      </c>
    </row>
    <row r="4" spans="1:14" x14ac:dyDescent="0.2">
      <c r="A4" t="s">
        <v>7</v>
      </c>
      <c r="B4" s="2">
        <v>15.9</v>
      </c>
      <c r="C4" s="2">
        <f>2*Table4[[#This Row],[Photon energy (eV)]]-Threshold</f>
        <v>7.2126112000000013</v>
      </c>
      <c r="D4" s="2" t="str">
        <f>CONCATENATE(Table4[[#This Row],[Dataset]]," / ",TEXT(Table4[[#This Row],[Photoelectron KE (eV)]],"0.0"))</f>
        <v>good1 / 7.2</v>
      </c>
      <c r="E4" s="5">
        <v>10</v>
      </c>
      <c r="F4" s="5">
        <v>15</v>
      </c>
      <c r="G4" s="1">
        <f>Table4[[#This Row],[Polar ang (deg)]]/180*PI()</f>
        <v>0.21816615649929119</v>
      </c>
      <c r="H4" s="2">
        <f>(Table4[[#This Row],[Polar ang fr (deg)]]+Table4[[#This Row],[Polar ang to (deg)]])/2</f>
        <v>12.5</v>
      </c>
      <c r="I4" s="3">
        <v>1.00331646952761</v>
      </c>
      <c r="J4" s="5">
        <f>Table4[[#This Row],[Phase shift diff (rad)]]/PI()*180</f>
        <v>57.485799219898119</v>
      </c>
      <c r="K4" s="3">
        <v>7.2731029123797794E-2</v>
      </c>
      <c r="L4" s="5">
        <f>Table4[[#This Row],[Phase shift diff err (rad)]]/PI()*180</f>
        <v>4.1671810084366872</v>
      </c>
      <c r="M4" s="5">
        <f>Table4[[#This Row],[Phase shift diff (deg)]]-Table4[[#This Row],[Phase shift diff err (deg)]]</f>
        <v>53.318618211461434</v>
      </c>
      <c r="N4" s="5">
        <f>Table4[[#This Row],[Phase shift diff (deg)]]+Table4[[#This Row],[Phase shift diff err (deg)]]</f>
        <v>61.652980228334805</v>
      </c>
    </row>
    <row r="5" spans="1:14" x14ac:dyDescent="0.2">
      <c r="A5" t="s">
        <v>7</v>
      </c>
      <c r="B5" s="2">
        <v>15.9</v>
      </c>
      <c r="C5" s="2">
        <f>2*Table4[[#This Row],[Photon energy (eV)]]-Threshold</f>
        <v>7.2126112000000013</v>
      </c>
      <c r="D5" s="2" t="str">
        <f>CONCATENATE(Table4[[#This Row],[Dataset]]," / ",TEXT(Table4[[#This Row],[Photoelectron KE (eV)]],"0.0"))</f>
        <v>good1 / 7.2</v>
      </c>
      <c r="E5" s="5">
        <v>15</v>
      </c>
      <c r="F5" s="5">
        <v>20</v>
      </c>
      <c r="G5" s="1">
        <f>Table4[[#This Row],[Polar ang (deg)]]/180*PI()</f>
        <v>0.30543261909900765</v>
      </c>
      <c r="H5" s="2">
        <f>(Table4[[#This Row],[Polar ang fr (deg)]]+Table4[[#This Row],[Polar ang to (deg)]])/2</f>
        <v>17.5</v>
      </c>
      <c r="I5" s="3">
        <v>1.2192223859234801</v>
      </c>
      <c r="J5" s="5">
        <f>Table4[[#This Row],[Phase shift diff (rad)]]/PI()*180</f>
        <v>69.856297001285881</v>
      </c>
      <c r="K5" s="3">
        <v>6.1948361330178503E-2</v>
      </c>
      <c r="L5" s="5">
        <f>Table4[[#This Row],[Phase shift diff err (rad)]]/PI()*180</f>
        <v>3.5493796519706624</v>
      </c>
      <c r="M5" s="5">
        <f>Table4[[#This Row],[Phase shift diff (deg)]]-Table4[[#This Row],[Phase shift diff err (deg)]]</f>
        <v>66.306917349315214</v>
      </c>
      <c r="N5" s="5">
        <f>Table4[[#This Row],[Phase shift diff (deg)]]+Table4[[#This Row],[Phase shift diff err (deg)]]</f>
        <v>73.405676653256549</v>
      </c>
    </row>
    <row r="6" spans="1:14" x14ac:dyDescent="0.2">
      <c r="A6" t="s">
        <v>7</v>
      </c>
      <c r="B6" s="2">
        <v>15.9</v>
      </c>
      <c r="C6" s="2">
        <f>2*Table4[[#This Row],[Photon energy (eV)]]-Threshold</f>
        <v>7.2126112000000013</v>
      </c>
      <c r="D6" s="2" t="str">
        <f>CONCATENATE(Table4[[#This Row],[Dataset]]," / ",TEXT(Table4[[#This Row],[Photoelectron KE (eV)]],"0.0"))</f>
        <v>good1 / 7.2</v>
      </c>
      <c r="E6" s="5">
        <v>20</v>
      </c>
      <c r="F6" s="5">
        <v>25</v>
      </c>
      <c r="G6" s="1">
        <f>Table4[[#This Row],[Polar ang (deg)]]/180*PI()</f>
        <v>0.39269908169872414</v>
      </c>
      <c r="H6" s="2">
        <f>(Table4[[#This Row],[Polar ang fr (deg)]]+Table4[[#This Row],[Polar ang to (deg)]])/2</f>
        <v>22.5</v>
      </c>
      <c r="I6" s="3">
        <v>1.1135909395818799</v>
      </c>
      <c r="J6" s="5">
        <f>Table4[[#This Row],[Phase shift diff (rad)]]/PI()*180</f>
        <v>63.804060942049574</v>
      </c>
      <c r="K6" s="3">
        <v>0.116181483610148</v>
      </c>
      <c r="L6" s="5">
        <f>Table4[[#This Row],[Phase shift diff err (rad)]]/PI()*180</f>
        <v>6.656708668429828</v>
      </c>
      <c r="M6" s="5">
        <f>Table4[[#This Row],[Phase shift diff (deg)]]-Table4[[#This Row],[Phase shift diff err (deg)]]</f>
        <v>57.147352273619745</v>
      </c>
      <c r="N6" s="5">
        <f>Table4[[#This Row],[Phase shift diff (deg)]]+Table4[[#This Row],[Phase shift diff err (deg)]]</f>
        <v>70.460769610479403</v>
      </c>
    </row>
    <row r="7" spans="1:14" x14ac:dyDescent="0.2">
      <c r="A7" t="s">
        <v>7</v>
      </c>
      <c r="B7" s="2">
        <v>15.9</v>
      </c>
      <c r="C7" s="2">
        <f>2*Table4[[#This Row],[Photon energy (eV)]]-Threshold</f>
        <v>7.2126112000000013</v>
      </c>
      <c r="D7" s="2" t="str">
        <f>CONCATENATE(Table4[[#This Row],[Dataset]]," / ",TEXT(Table4[[#This Row],[Photoelectron KE (eV)]],"0.0"))</f>
        <v>good1 / 7.2</v>
      </c>
      <c r="E7" s="5">
        <v>25</v>
      </c>
      <c r="F7" s="5">
        <v>30</v>
      </c>
      <c r="G7" s="1">
        <f>Table4[[#This Row],[Polar ang (deg)]]/180*PI()</f>
        <v>0.47996554429844063</v>
      </c>
      <c r="H7" s="2">
        <f>(Table4[[#This Row],[Polar ang fr (deg)]]+Table4[[#This Row],[Polar ang to (deg)]])/2</f>
        <v>27.5</v>
      </c>
      <c r="I7" s="3">
        <v>1.1181674693691299</v>
      </c>
      <c r="J7" s="5">
        <f>Table4[[#This Row],[Phase shift diff (rad)]]/PI()*180</f>
        <v>64.066276783674908</v>
      </c>
      <c r="K7" s="3">
        <v>0.102203190045683</v>
      </c>
      <c r="L7" s="5">
        <f>Table4[[#This Row],[Phase shift diff err (rad)]]/PI()*180</f>
        <v>5.8558114423911025</v>
      </c>
      <c r="M7" s="5">
        <f>Table4[[#This Row],[Phase shift diff (deg)]]-Table4[[#This Row],[Phase shift diff err (deg)]]</f>
        <v>58.210465341283808</v>
      </c>
      <c r="N7" s="5">
        <f>Table4[[#This Row],[Phase shift diff (deg)]]+Table4[[#This Row],[Phase shift diff err (deg)]]</f>
        <v>69.922088226066009</v>
      </c>
    </row>
    <row r="8" spans="1:14" x14ac:dyDescent="0.2">
      <c r="A8" t="s">
        <v>7</v>
      </c>
      <c r="B8" s="2">
        <v>15.9</v>
      </c>
      <c r="C8" s="2">
        <f>2*Table4[[#This Row],[Photon energy (eV)]]-Threshold</f>
        <v>7.2126112000000013</v>
      </c>
      <c r="D8" s="2" t="str">
        <f>CONCATENATE(Table4[[#This Row],[Dataset]]," / ",TEXT(Table4[[#This Row],[Photoelectron KE (eV)]],"0.0"))</f>
        <v>good1 / 7.2</v>
      </c>
      <c r="E8" s="5">
        <v>30</v>
      </c>
      <c r="F8" s="5">
        <v>35</v>
      </c>
      <c r="G8" s="1">
        <f>Table4[[#This Row],[Polar ang (deg)]]/180*PI()</f>
        <v>0.56723200689815712</v>
      </c>
      <c r="H8" s="2">
        <f>(Table4[[#This Row],[Polar ang fr (deg)]]+Table4[[#This Row],[Polar ang to (deg)]])/2</f>
        <v>32.5</v>
      </c>
      <c r="I8" s="3">
        <v>1.3589867411599299</v>
      </c>
      <c r="J8" s="5">
        <f>Table4[[#This Row],[Phase shift diff (rad)]]/PI()*180</f>
        <v>77.864204682701626</v>
      </c>
      <c r="K8" s="3">
        <v>0.10901614042603699</v>
      </c>
      <c r="L8" s="5">
        <f>Table4[[#This Row],[Phase shift diff err (rad)]]/PI()*180</f>
        <v>6.2461647452174356</v>
      </c>
      <c r="M8" s="5">
        <f>Table4[[#This Row],[Phase shift diff (deg)]]-Table4[[#This Row],[Phase shift diff err (deg)]]</f>
        <v>71.618039937484184</v>
      </c>
      <c r="N8" s="5">
        <f>Table4[[#This Row],[Phase shift diff (deg)]]+Table4[[#This Row],[Phase shift diff err (deg)]]</f>
        <v>84.110369427919068</v>
      </c>
    </row>
    <row r="9" spans="1:14" x14ac:dyDescent="0.2">
      <c r="A9" t="s">
        <v>7</v>
      </c>
      <c r="B9" s="2">
        <v>15.9</v>
      </c>
      <c r="C9" s="2">
        <f>2*Table4[[#This Row],[Photon energy (eV)]]-Threshold</f>
        <v>7.2126112000000013</v>
      </c>
      <c r="D9" s="2" t="str">
        <f>CONCATENATE(Table4[[#This Row],[Dataset]]," / ",TEXT(Table4[[#This Row],[Photoelectron KE (eV)]],"0.0"))</f>
        <v>good1 / 7.2</v>
      </c>
      <c r="E9" s="5">
        <v>35</v>
      </c>
      <c r="F9" s="5">
        <v>40</v>
      </c>
      <c r="G9" s="1">
        <f>Table4[[#This Row],[Polar ang (deg)]]/180*PI()</f>
        <v>0.6544984694978736</v>
      </c>
      <c r="H9" s="2">
        <f>(Table4[[#This Row],[Polar ang fr (deg)]]+Table4[[#This Row],[Polar ang to (deg)]])/2</f>
        <v>37.5</v>
      </c>
      <c r="I9" s="3">
        <v>1.43203373378698</v>
      </c>
      <c r="J9" s="5">
        <f>Table4[[#This Row],[Phase shift diff (rad)]]/PI()*180</f>
        <v>82.049489066354838</v>
      </c>
      <c r="K9" s="3">
        <v>0.114907716743242</v>
      </c>
      <c r="L9" s="5">
        <f>Table4[[#This Row],[Phase shift diff err (rad)]]/PI()*180</f>
        <v>6.5837272028725113</v>
      </c>
      <c r="M9" s="5">
        <f>Table4[[#This Row],[Phase shift diff (deg)]]-Table4[[#This Row],[Phase shift diff err (deg)]]</f>
        <v>75.465761863482328</v>
      </c>
      <c r="N9" s="5">
        <f>Table4[[#This Row],[Phase shift diff (deg)]]+Table4[[#This Row],[Phase shift diff err (deg)]]</f>
        <v>88.633216269227347</v>
      </c>
    </row>
    <row r="10" spans="1:14" x14ac:dyDescent="0.2">
      <c r="A10" t="s">
        <v>7</v>
      </c>
      <c r="B10" s="2">
        <v>15.9</v>
      </c>
      <c r="C10" s="2">
        <f>2*Table4[[#This Row],[Photon energy (eV)]]-Threshold</f>
        <v>7.2126112000000013</v>
      </c>
      <c r="D10" s="2" t="str">
        <f>CONCATENATE(Table4[[#This Row],[Dataset]]," / ",TEXT(Table4[[#This Row],[Photoelectron KE (eV)]],"0.0"))</f>
        <v>good1 / 7.2</v>
      </c>
      <c r="E10" s="5">
        <v>40</v>
      </c>
      <c r="F10" s="5">
        <v>45</v>
      </c>
      <c r="G10" s="1">
        <f>Table4[[#This Row],[Polar ang (deg)]]/180*PI()</f>
        <v>0.74176493209758998</v>
      </c>
      <c r="H10" s="2">
        <f>(Table4[[#This Row],[Polar ang fr (deg)]]+Table4[[#This Row],[Polar ang to (deg)]])/2</f>
        <v>42.5</v>
      </c>
      <c r="I10" s="3">
        <v>1.76419040444153</v>
      </c>
      <c r="J10" s="5">
        <f>Table4[[#This Row],[Phase shift diff (rad)]]/PI()*180</f>
        <v>101.08066443197743</v>
      </c>
      <c r="K10" s="3">
        <v>0.15210544030260201</v>
      </c>
      <c r="L10" s="5">
        <f>Table4[[#This Row],[Phase shift diff err (rad)]]/PI()*180</f>
        <v>8.7149997703181903</v>
      </c>
      <c r="M10" s="5">
        <f>Table4[[#This Row],[Phase shift diff (deg)]]-Table4[[#This Row],[Phase shift diff err (deg)]]</f>
        <v>92.365664661659238</v>
      </c>
      <c r="N10" s="5">
        <f>Table4[[#This Row],[Phase shift diff (deg)]]+Table4[[#This Row],[Phase shift diff err (deg)]]</f>
        <v>109.79566420229561</v>
      </c>
    </row>
    <row r="11" spans="1:14" x14ac:dyDescent="0.2">
      <c r="A11" t="s">
        <v>7</v>
      </c>
      <c r="B11" s="2">
        <v>15.9</v>
      </c>
      <c r="C11" s="2">
        <f>2*Table4[[#This Row],[Photon energy (eV)]]-Threshold</f>
        <v>7.2126112000000013</v>
      </c>
      <c r="D11" s="2" t="str">
        <f>CONCATENATE(Table4[[#This Row],[Dataset]]," / ",TEXT(Table4[[#This Row],[Photoelectron KE (eV)]],"0.0"))</f>
        <v>good1 / 7.2</v>
      </c>
      <c r="E11" s="5">
        <v>45</v>
      </c>
      <c r="F11" s="5">
        <v>50</v>
      </c>
      <c r="G11" s="1">
        <f>Table4[[#This Row],[Polar ang (deg)]]/180*PI()</f>
        <v>0.82903139469730658</v>
      </c>
      <c r="H11" s="2">
        <f>(Table4[[#This Row],[Polar ang fr (deg)]]+Table4[[#This Row],[Polar ang to (deg)]])/2</f>
        <v>47.5</v>
      </c>
      <c r="I11" s="3">
        <v>2.03756612798907</v>
      </c>
      <c r="J11" s="5">
        <f>Table4[[#This Row],[Phase shift diff (rad)]]/PI()*180</f>
        <v>116.74393961258663</v>
      </c>
      <c r="K11" s="3">
        <v>0.22224085154259701</v>
      </c>
      <c r="L11" s="5">
        <f>Table4[[#This Row],[Phase shift diff err (rad)]]/PI()*180</f>
        <v>12.733462828784301</v>
      </c>
      <c r="M11" s="5">
        <f>Table4[[#This Row],[Phase shift diff (deg)]]-Table4[[#This Row],[Phase shift diff err (deg)]]</f>
        <v>104.01047678380233</v>
      </c>
      <c r="N11" s="5">
        <f>Table4[[#This Row],[Phase shift diff (deg)]]+Table4[[#This Row],[Phase shift diff err (deg)]]</f>
        <v>129.47740244137094</v>
      </c>
    </row>
    <row r="12" spans="1:14" x14ac:dyDescent="0.2">
      <c r="A12" t="s">
        <v>7</v>
      </c>
      <c r="B12" s="2">
        <v>15.9</v>
      </c>
      <c r="C12" s="2">
        <f>2*Table4[[#This Row],[Photon energy (eV)]]-Threshold</f>
        <v>7.2126112000000013</v>
      </c>
      <c r="D12" s="2" t="str">
        <f>CONCATENATE(Table4[[#This Row],[Dataset]]," / ",TEXT(Table4[[#This Row],[Photoelectron KE (eV)]],"0.0"))</f>
        <v>good1 / 7.2</v>
      </c>
      <c r="E12" s="5">
        <v>50</v>
      </c>
      <c r="F12" s="5">
        <v>55</v>
      </c>
      <c r="G12" s="1">
        <f>Table4[[#This Row],[Polar ang (deg)]]/180*PI()</f>
        <v>0.91629785729702307</v>
      </c>
      <c r="H12" s="2">
        <f>(Table4[[#This Row],[Polar ang fr (deg)]]+Table4[[#This Row],[Polar ang to (deg)]])/2</f>
        <v>52.5</v>
      </c>
      <c r="I12" s="3">
        <v>2.4796718974775298</v>
      </c>
      <c r="J12" s="5">
        <f>Table4[[#This Row],[Phase shift diff (rad)]]/PI()*180</f>
        <v>142.07473430265901</v>
      </c>
      <c r="K12" s="3">
        <v>0.190426711996112</v>
      </c>
      <c r="L12" s="5">
        <f>Table4[[#This Row],[Phase shift diff err (rad)]]/PI()*180</f>
        <v>10.910646903930461</v>
      </c>
      <c r="M12" s="5">
        <f>Table4[[#This Row],[Phase shift diff (deg)]]-Table4[[#This Row],[Phase shift diff err (deg)]]</f>
        <v>131.16408739872855</v>
      </c>
      <c r="N12" s="5">
        <f>Table4[[#This Row],[Phase shift diff (deg)]]+Table4[[#This Row],[Phase shift diff err (deg)]]</f>
        <v>152.98538120658947</v>
      </c>
    </row>
    <row r="13" spans="1:14" x14ac:dyDescent="0.2">
      <c r="A13" t="s">
        <v>7</v>
      </c>
      <c r="B13" s="2">
        <v>15.9</v>
      </c>
      <c r="C13" s="2">
        <f>2*Table4[[#This Row],[Photon energy (eV)]]-Threshold</f>
        <v>7.2126112000000013</v>
      </c>
      <c r="D13" s="2" t="str">
        <f>CONCATENATE(Table4[[#This Row],[Dataset]]," / ",TEXT(Table4[[#This Row],[Photoelectron KE (eV)]],"0.0"))</f>
        <v>good1 / 7.2</v>
      </c>
      <c r="E13" s="5">
        <v>55</v>
      </c>
      <c r="F13" s="5">
        <v>60</v>
      </c>
      <c r="G13" s="1">
        <f>Table4[[#This Row],[Polar ang (deg)]]/180*PI()</f>
        <v>1.0035643198967394</v>
      </c>
      <c r="H13" s="2">
        <f>(Table4[[#This Row],[Polar ang fr (deg)]]+Table4[[#This Row],[Polar ang to (deg)]])/2</f>
        <v>57.5</v>
      </c>
      <c r="I13" s="3">
        <v>2.9703754536428999</v>
      </c>
      <c r="J13" s="5">
        <f>Table4[[#This Row],[Phase shift diff (rad)]]/PI()*180</f>
        <v>170.1899770629955</v>
      </c>
      <c r="K13" s="3">
        <v>0.34781274673926599</v>
      </c>
      <c r="L13" s="5">
        <f>Table4[[#This Row],[Phase shift diff err (rad)]]/PI()*180</f>
        <v>19.928202449012527</v>
      </c>
      <c r="M13" s="5">
        <f>Table4[[#This Row],[Phase shift diff (deg)]]-Table4[[#This Row],[Phase shift diff err (deg)]]</f>
        <v>150.26177461398296</v>
      </c>
      <c r="N13" s="5">
        <f>Table4[[#This Row],[Phase shift diff (deg)]]+Table4[[#This Row],[Phase shift diff err (deg)]]</f>
        <v>190.11817951200803</v>
      </c>
    </row>
    <row r="14" spans="1:14" x14ac:dyDescent="0.2">
      <c r="A14" t="s">
        <v>7</v>
      </c>
      <c r="B14" s="2">
        <v>15.9</v>
      </c>
      <c r="C14" s="2">
        <f>2*Table4[[#This Row],[Photon energy (eV)]]-Threshold</f>
        <v>7.2126112000000013</v>
      </c>
      <c r="D14" s="2" t="str">
        <f>CONCATENATE(Table4[[#This Row],[Dataset]]," / ",TEXT(Table4[[#This Row],[Photoelectron KE (eV)]],"0.0"))</f>
        <v>good1 / 7.2</v>
      </c>
      <c r="E14" s="5">
        <v>60</v>
      </c>
      <c r="F14" s="5">
        <v>65</v>
      </c>
      <c r="G14" s="1">
        <f>Table4[[#This Row],[Polar ang (deg)]]/180*PI()</f>
        <v>1.0908307824964558</v>
      </c>
      <c r="H14" s="2">
        <f>(Table4[[#This Row],[Polar ang fr (deg)]]+Table4[[#This Row],[Polar ang to (deg)]])/2</f>
        <v>62.5</v>
      </c>
      <c r="I14" s="3">
        <v>3.0096078737789602</v>
      </c>
      <c r="J14" s="5">
        <f>Table4[[#This Row],[Phase shift diff (rad)]]/PI()*180</f>
        <v>172.43782915687578</v>
      </c>
      <c r="K14" s="3">
        <v>0.15913210460799901</v>
      </c>
      <c r="L14" s="5">
        <f>Table4[[#This Row],[Phase shift diff err (rad)]]/PI()*180</f>
        <v>9.1175979790726629</v>
      </c>
      <c r="M14" s="5">
        <f>Table4[[#This Row],[Phase shift diff (deg)]]-Table4[[#This Row],[Phase shift diff err (deg)]]</f>
        <v>163.32023117780312</v>
      </c>
      <c r="N14" s="5">
        <f>Table4[[#This Row],[Phase shift diff (deg)]]+Table4[[#This Row],[Phase shift diff err (deg)]]</f>
        <v>181.55542713594843</v>
      </c>
    </row>
    <row r="15" spans="1:14" x14ac:dyDescent="0.2">
      <c r="A15" t="s">
        <v>7</v>
      </c>
      <c r="B15" s="2">
        <v>15.9</v>
      </c>
      <c r="C15" s="2">
        <f>2*Table4[[#This Row],[Photon energy (eV)]]-Threshold</f>
        <v>7.2126112000000013</v>
      </c>
      <c r="D15" s="2" t="str">
        <f>CONCATENATE(Table4[[#This Row],[Dataset]]," / ",TEXT(Table4[[#This Row],[Photoelectron KE (eV)]],"0.0"))</f>
        <v>good1 / 7.2</v>
      </c>
      <c r="E15" s="5">
        <v>65</v>
      </c>
      <c r="F15" s="5">
        <v>70</v>
      </c>
      <c r="G15" s="1">
        <f>Table4[[#This Row],[Polar ang (deg)]]/180*PI()</f>
        <v>1.1780972450961724</v>
      </c>
      <c r="H15" s="2">
        <f>(Table4[[#This Row],[Polar ang fr (deg)]]+Table4[[#This Row],[Polar ang to (deg)]])/2</f>
        <v>67.5</v>
      </c>
      <c r="I15" s="3">
        <v>3.3497793139668799</v>
      </c>
      <c r="J15" s="5">
        <f>Table4[[#This Row],[Phase shift diff (rad)]]/PI()*180</f>
        <v>191.9282169905305</v>
      </c>
      <c r="K15" s="3">
        <v>0.19384646910644099</v>
      </c>
      <c r="L15" s="5">
        <f>Table4[[#This Row],[Phase shift diff err (rad)]]/PI()*180</f>
        <v>11.106584553312167</v>
      </c>
      <c r="M15" s="5">
        <f>Table4[[#This Row],[Phase shift diff (deg)]]-Table4[[#This Row],[Phase shift diff err (deg)]]</f>
        <v>180.82163243721834</v>
      </c>
      <c r="N15" s="5">
        <f>Table4[[#This Row],[Phase shift diff (deg)]]+Table4[[#This Row],[Phase shift diff err (deg)]]</f>
        <v>203.03480154384266</v>
      </c>
    </row>
    <row r="16" spans="1:14" x14ac:dyDescent="0.2">
      <c r="A16" t="s">
        <v>7</v>
      </c>
      <c r="B16" s="2">
        <v>15.9</v>
      </c>
      <c r="C16" s="2">
        <f>2*Table4[[#This Row],[Photon energy (eV)]]-Threshold</f>
        <v>7.2126112000000013</v>
      </c>
      <c r="D16" s="2" t="str">
        <f>CONCATENATE(Table4[[#This Row],[Dataset]]," / ",TEXT(Table4[[#This Row],[Photoelectron KE (eV)]],"0.0"))</f>
        <v>good1 / 7.2</v>
      </c>
      <c r="E16" s="5">
        <v>70</v>
      </c>
      <c r="F16" s="5">
        <v>75</v>
      </c>
      <c r="G16" s="1">
        <f>Table4[[#This Row],[Polar ang (deg)]]/180*PI()</f>
        <v>1.265363707695889</v>
      </c>
      <c r="H16" s="2">
        <f>(Table4[[#This Row],[Polar ang fr (deg)]]+Table4[[#This Row],[Polar ang to (deg)]])/2</f>
        <v>72.5</v>
      </c>
      <c r="I16" s="3">
        <v>3.2615281245941001</v>
      </c>
      <c r="J16" s="5">
        <f>Table4[[#This Row],[Phase shift diff (rad)]]/PI()*180</f>
        <v>186.87179630246047</v>
      </c>
      <c r="K16" s="3">
        <v>0.21551314655991299</v>
      </c>
      <c r="L16" s="5">
        <f>Table4[[#This Row],[Phase shift diff err (rad)]]/PI()*180</f>
        <v>12.347993727467371</v>
      </c>
      <c r="M16" s="5">
        <f>Table4[[#This Row],[Phase shift diff (deg)]]-Table4[[#This Row],[Phase shift diff err (deg)]]</f>
        <v>174.52380257499308</v>
      </c>
      <c r="N16" s="5">
        <f>Table4[[#This Row],[Phase shift diff (deg)]]+Table4[[#This Row],[Phase shift diff err (deg)]]</f>
        <v>199.21979002992785</v>
      </c>
    </row>
    <row r="17" spans="1:14" x14ac:dyDescent="0.2">
      <c r="A17" t="s">
        <v>7</v>
      </c>
      <c r="B17" s="2">
        <v>15.9</v>
      </c>
      <c r="C17" s="2">
        <f>2*Table4[[#This Row],[Photon energy (eV)]]-Threshold</f>
        <v>7.2126112000000013</v>
      </c>
      <c r="D17" s="2" t="str">
        <f>CONCATENATE(Table4[[#This Row],[Dataset]]," / ",TEXT(Table4[[#This Row],[Photoelectron KE (eV)]],"0.0"))</f>
        <v>good1 / 7.2</v>
      </c>
      <c r="E17" s="5">
        <v>75</v>
      </c>
      <c r="F17" s="5">
        <v>80</v>
      </c>
      <c r="G17" s="1">
        <f>Table4[[#This Row],[Polar ang (deg)]]/180*PI()</f>
        <v>1.3526301702956054</v>
      </c>
      <c r="H17" s="2">
        <f>(Table4[[#This Row],[Polar ang fr (deg)]]+Table4[[#This Row],[Polar ang to (deg)]])/2</f>
        <v>77.5</v>
      </c>
      <c r="I17" s="3">
        <v>3.5784079768782799</v>
      </c>
      <c r="J17" s="5">
        <f>Table4[[#This Row],[Phase shift diff (rad)]]/PI()*180</f>
        <v>205.02767445107293</v>
      </c>
      <c r="K17" s="3">
        <v>0.25231141881292402</v>
      </c>
      <c r="L17" s="5">
        <f>Table4[[#This Row],[Phase shift diff err (rad)]]/PI()*180</f>
        <v>14.456379420938266</v>
      </c>
      <c r="M17" s="5">
        <f>Table4[[#This Row],[Phase shift diff (deg)]]-Table4[[#This Row],[Phase shift diff err (deg)]]</f>
        <v>190.57129503013465</v>
      </c>
      <c r="N17" s="5">
        <f>Table4[[#This Row],[Phase shift diff (deg)]]+Table4[[#This Row],[Phase shift diff err (deg)]]</f>
        <v>219.4840538720112</v>
      </c>
    </row>
    <row r="18" spans="1:14" x14ac:dyDescent="0.2">
      <c r="A18" t="s">
        <v>7</v>
      </c>
      <c r="B18" s="2">
        <v>15.9</v>
      </c>
      <c r="C18" s="2">
        <f>2*Table4[[#This Row],[Photon energy (eV)]]-Threshold</f>
        <v>7.2126112000000013</v>
      </c>
      <c r="D18" s="2" t="str">
        <f>CONCATENATE(Table4[[#This Row],[Dataset]]," / ",TEXT(Table4[[#This Row],[Photoelectron KE (eV)]],"0.0"))</f>
        <v>good1 / 7.2</v>
      </c>
      <c r="E18" s="5">
        <v>80</v>
      </c>
      <c r="F18" s="5">
        <v>85</v>
      </c>
      <c r="G18" s="1">
        <f>Table4[[#This Row],[Polar ang (deg)]]/180*PI()</f>
        <v>1.4398966328953218</v>
      </c>
      <c r="H18" s="2">
        <f>(Table4[[#This Row],[Polar ang fr (deg)]]+Table4[[#This Row],[Polar ang to (deg)]])/2</f>
        <v>82.5</v>
      </c>
      <c r="I18" s="3">
        <v>3.6855407580051298</v>
      </c>
      <c r="J18" s="5">
        <f>Table4[[#This Row],[Phase shift diff (rad)]]/PI()*180</f>
        <v>211.16593065714019</v>
      </c>
      <c r="K18" s="3">
        <v>0.78634016672868201</v>
      </c>
      <c r="L18" s="5">
        <f>Table4[[#This Row],[Phase shift diff err (rad)]]/PI()*180</f>
        <v>45.053972815166958</v>
      </c>
      <c r="M18" s="5">
        <f>Table4[[#This Row],[Phase shift diff (deg)]]-Table4[[#This Row],[Phase shift diff err (deg)]]</f>
        <v>166.11195784197324</v>
      </c>
      <c r="N18" s="5">
        <f>Table4[[#This Row],[Phase shift diff (deg)]]+Table4[[#This Row],[Phase shift diff err (deg)]]</f>
        <v>256.21990347230712</v>
      </c>
    </row>
    <row r="19" spans="1:14" x14ac:dyDescent="0.2">
      <c r="A19" t="s">
        <v>7</v>
      </c>
      <c r="B19" s="2">
        <v>15.9</v>
      </c>
      <c r="C19" s="2">
        <f>2*Table4[[#This Row],[Photon energy (eV)]]-Threshold</f>
        <v>7.2126112000000013</v>
      </c>
      <c r="D19" s="2" t="str">
        <f>CONCATENATE(Table4[[#This Row],[Dataset]]," / ",TEXT(Table4[[#This Row],[Photoelectron KE (eV)]],"0.0"))</f>
        <v>good1 / 7.2</v>
      </c>
      <c r="E19" s="5">
        <v>85</v>
      </c>
      <c r="F19" s="5">
        <v>90</v>
      </c>
      <c r="G19" s="1">
        <f>Table4[[#This Row],[Polar ang (deg)]]/180*PI()</f>
        <v>1.5271630954950384</v>
      </c>
      <c r="H19" s="2">
        <f>(Table4[[#This Row],[Polar ang fr (deg)]]+Table4[[#This Row],[Polar ang to (deg)]])/2</f>
        <v>87.5</v>
      </c>
      <c r="I19" s="3">
        <v>3.6055887491838301</v>
      </c>
      <c r="J19" s="5">
        <f>Table4[[#This Row],[Phase shift diff (rad)]]/PI()*180</f>
        <v>206.585017988087</v>
      </c>
      <c r="K19" s="3">
        <v>1.19580764227217</v>
      </c>
      <c r="L19" s="5">
        <f>Table4[[#This Row],[Phase shift diff err (rad)]]/PI()*180</f>
        <v>68.514731011685072</v>
      </c>
      <c r="M19" s="5">
        <f>Table4[[#This Row],[Phase shift diff (deg)]]-Table4[[#This Row],[Phase shift diff err (deg)]]</f>
        <v>138.07028697640192</v>
      </c>
      <c r="N19" s="5">
        <f>Table4[[#This Row],[Phase shift diff (deg)]]+Table4[[#This Row],[Phase shift diff err (deg)]]</f>
        <v>275.09974899977209</v>
      </c>
    </row>
    <row r="20" spans="1:14" x14ac:dyDescent="0.2">
      <c r="A20" t="s">
        <v>7</v>
      </c>
      <c r="B20" s="2">
        <v>15.9</v>
      </c>
      <c r="C20" s="2">
        <f>2*Table4[[#This Row],[Photon energy (eV)]]-Threshold</f>
        <v>7.2126112000000013</v>
      </c>
      <c r="D20" s="2" t="str">
        <f>CONCATENATE(Table4[[#This Row],[Dataset]]," / ",TEXT(Table4[[#This Row],[Photoelectron KE (eV)]],"0.0"))</f>
        <v>good1 / 7.2</v>
      </c>
      <c r="E20" s="5">
        <v>90</v>
      </c>
      <c r="F20" s="5">
        <v>95</v>
      </c>
      <c r="G20" s="1">
        <f>Table4[[#This Row],[Polar ang (deg)]]/180*PI()</f>
        <v>1.6144295580947547</v>
      </c>
      <c r="H20" s="2">
        <f>(Table4[[#This Row],[Polar ang fr (deg)]]+Table4[[#This Row],[Polar ang to (deg)]])/2</f>
        <v>92.5</v>
      </c>
      <c r="I20" s="3">
        <v>6.7471816329216701</v>
      </c>
      <c r="J20" s="5">
        <f>Table4[[#This Row],[Phase shift diff (rad)]]/PI()*180</f>
        <v>386.58503117459873</v>
      </c>
      <c r="K20" s="3">
        <v>1.19580689774672</v>
      </c>
      <c r="L20" s="5">
        <f>Table4[[#This Row],[Phase shift diff err (rad)]]/PI()*180</f>
        <v>68.514688353519048</v>
      </c>
      <c r="M20" s="5">
        <f>Table4[[#This Row],[Phase shift diff (deg)]]-Table4[[#This Row],[Phase shift diff err (deg)]]</f>
        <v>318.07034282107969</v>
      </c>
      <c r="N20" s="5">
        <f>Table4[[#This Row],[Phase shift diff (deg)]]+Table4[[#This Row],[Phase shift diff err (deg)]]</f>
        <v>455.09971952811776</v>
      </c>
    </row>
    <row r="21" spans="1:14" x14ac:dyDescent="0.2">
      <c r="A21" t="s">
        <v>7</v>
      </c>
      <c r="B21" s="2">
        <v>15.9</v>
      </c>
      <c r="C21" s="2">
        <f>2*Table4[[#This Row],[Photon energy (eV)]]-Threshold</f>
        <v>7.2126112000000013</v>
      </c>
      <c r="D21" s="2" t="str">
        <f>CONCATENATE(Table4[[#This Row],[Dataset]]," / ",TEXT(Table4[[#This Row],[Photoelectron KE (eV)]],"0.0"))</f>
        <v>good1 / 7.2</v>
      </c>
      <c r="E21" s="5">
        <v>95</v>
      </c>
      <c r="F21" s="5">
        <v>100</v>
      </c>
      <c r="G21" s="1">
        <f>Table4[[#This Row],[Polar ang (deg)]]/180*PI()</f>
        <v>1.7016960206944711</v>
      </c>
      <c r="H21" s="2">
        <f>(Table4[[#This Row],[Polar ang fr (deg)]]+Table4[[#This Row],[Polar ang to (deg)]])/2</f>
        <v>97.5</v>
      </c>
      <c r="I21" s="3">
        <v>6.8271332655022503</v>
      </c>
      <c r="J21" s="5">
        <f>Table4[[#This Row],[Phase shift diff (rad)]]/PI()*180</f>
        <v>391.16592228664666</v>
      </c>
      <c r="K21" s="3">
        <v>0.78634001340618598</v>
      </c>
      <c r="L21" s="5">
        <f>Table4[[#This Row],[Phase shift diff err (rad)]]/PI()*180</f>
        <v>45.053964030435026</v>
      </c>
      <c r="M21" s="5">
        <f>Table4[[#This Row],[Phase shift diff (deg)]]-Table4[[#This Row],[Phase shift diff err (deg)]]</f>
        <v>346.11195825621166</v>
      </c>
      <c r="N21" s="5">
        <f>Table4[[#This Row],[Phase shift diff (deg)]]+Table4[[#This Row],[Phase shift diff err (deg)]]</f>
        <v>436.21988631708166</v>
      </c>
    </row>
    <row r="22" spans="1:14" x14ac:dyDescent="0.2">
      <c r="A22" t="s">
        <v>7</v>
      </c>
      <c r="B22" s="2">
        <v>15.9</v>
      </c>
      <c r="C22" s="2">
        <f>2*Table4[[#This Row],[Photon energy (eV)]]-Threshold</f>
        <v>7.2126112000000013</v>
      </c>
      <c r="D22" s="2" t="str">
        <f>CONCATENATE(Table4[[#This Row],[Dataset]]," / ",TEXT(Table4[[#This Row],[Photoelectron KE (eV)]],"0.0"))</f>
        <v>good1 / 7.2</v>
      </c>
      <c r="E22" s="5">
        <v>100</v>
      </c>
      <c r="F22" s="5">
        <v>105</v>
      </c>
      <c r="G22" s="1">
        <f>Table4[[#This Row],[Polar ang (deg)]]/180*PI()</f>
        <v>1.7889624832941877</v>
      </c>
      <c r="H22" s="2">
        <f>(Table4[[#This Row],[Polar ang fr (deg)]]+Table4[[#This Row],[Polar ang to (deg)]])/2</f>
        <v>102.5</v>
      </c>
      <c r="I22" s="3">
        <v>6.72000064135438</v>
      </c>
      <c r="J22" s="5">
        <f>Table4[[#This Row],[Phase shift diff (rad)]]/PI()*180</f>
        <v>385.02767507481235</v>
      </c>
      <c r="K22" s="3">
        <v>0.25231143293775199</v>
      </c>
      <c r="L22" s="5">
        <f>Table4[[#This Row],[Phase shift diff err (rad)]]/PI()*180</f>
        <v>14.456380230231295</v>
      </c>
      <c r="M22" s="5">
        <f>Table4[[#This Row],[Phase shift diff (deg)]]-Table4[[#This Row],[Phase shift diff err (deg)]]</f>
        <v>370.57129484458108</v>
      </c>
      <c r="N22" s="5">
        <f>Table4[[#This Row],[Phase shift diff (deg)]]+Table4[[#This Row],[Phase shift diff err (deg)]]</f>
        <v>399.48405530504363</v>
      </c>
    </row>
    <row r="23" spans="1:14" x14ac:dyDescent="0.2">
      <c r="A23" t="s">
        <v>7</v>
      </c>
      <c r="B23" s="2">
        <v>15.9</v>
      </c>
      <c r="C23" s="2">
        <f>2*Table4[[#This Row],[Photon energy (eV)]]-Threshold</f>
        <v>7.2126112000000013</v>
      </c>
      <c r="D23" s="2" t="str">
        <f>CONCATENATE(Table4[[#This Row],[Dataset]]," / ",TEXT(Table4[[#This Row],[Photoelectron KE (eV)]],"0.0"))</f>
        <v>good1 / 7.2</v>
      </c>
      <c r="E23" s="5">
        <v>105</v>
      </c>
      <c r="F23" s="5">
        <v>110</v>
      </c>
      <c r="G23" s="1">
        <f>Table4[[#This Row],[Polar ang (deg)]]/180*PI()</f>
        <v>1.8762289458939041</v>
      </c>
      <c r="H23" s="2">
        <f>(Table4[[#This Row],[Polar ang fr (deg)]]+Table4[[#This Row],[Polar ang to (deg)]])/2</f>
        <v>107.5</v>
      </c>
      <c r="I23" s="3">
        <v>6.4031207607482203</v>
      </c>
      <c r="J23" s="5">
        <f>Table4[[#This Row],[Phase shift diff (rad)]]/PI()*180</f>
        <v>366.87179530346998</v>
      </c>
      <c r="K23" s="3">
        <v>0.21551314061440899</v>
      </c>
      <c r="L23" s="5">
        <f>Table4[[#This Row],[Phase shift diff err (rad)]]/PI()*180</f>
        <v>12.347993386815084</v>
      </c>
      <c r="M23" s="5">
        <f>Table4[[#This Row],[Phase shift diff (deg)]]-Table4[[#This Row],[Phase shift diff err (deg)]]</f>
        <v>354.52380191665492</v>
      </c>
      <c r="N23" s="5">
        <f>Table4[[#This Row],[Phase shift diff (deg)]]+Table4[[#This Row],[Phase shift diff err (deg)]]</f>
        <v>379.21978869028504</v>
      </c>
    </row>
    <row r="24" spans="1:14" x14ac:dyDescent="0.2">
      <c r="A24" t="s">
        <v>7</v>
      </c>
      <c r="B24" s="2">
        <v>15.9</v>
      </c>
      <c r="C24" s="2">
        <f>2*Table4[[#This Row],[Photon energy (eV)]]-Threshold</f>
        <v>7.2126112000000013</v>
      </c>
      <c r="D24" s="2" t="str">
        <f>CONCATENATE(Table4[[#This Row],[Dataset]]," / ",TEXT(Table4[[#This Row],[Photoelectron KE (eV)]],"0.0"))</f>
        <v>good1 / 7.2</v>
      </c>
      <c r="E24" s="5">
        <v>110</v>
      </c>
      <c r="F24" s="5">
        <v>115</v>
      </c>
      <c r="G24" s="1">
        <f>Table4[[#This Row],[Polar ang (deg)]]/180*PI()</f>
        <v>1.9634954084936207</v>
      </c>
      <c r="H24" s="2">
        <f>(Table4[[#This Row],[Polar ang fr (deg)]]+Table4[[#This Row],[Polar ang to (deg)]])/2</f>
        <v>112.5</v>
      </c>
      <c r="I24" s="3">
        <v>6.49137197022183</v>
      </c>
      <c r="J24" s="5">
        <f>Table4[[#This Row],[Phase shift diff (rad)]]/PI()*180</f>
        <v>371.92821714323281</v>
      </c>
      <c r="K24" s="3">
        <v>0.193846470985053</v>
      </c>
      <c r="L24" s="5">
        <f>Table4[[#This Row],[Phase shift diff err (rad)]]/PI()*180</f>
        <v>11.106584660948707</v>
      </c>
      <c r="M24" s="5">
        <f>Table4[[#This Row],[Phase shift diff (deg)]]-Table4[[#This Row],[Phase shift diff err (deg)]]</f>
        <v>360.82163248228409</v>
      </c>
      <c r="N24" s="5">
        <f>Table4[[#This Row],[Phase shift diff (deg)]]+Table4[[#This Row],[Phase shift diff err (deg)]]</f>
        <v>383.03480180418154</v>
      </c>
    </row>
    <row r="25" spans="1:14" x14ac:dyDescent="0.2">
      <c r="A25" t="s">
        <v>7</v>
      </c>
      <c r="B25" s="2">
        <v>15.9</v>
      </c>
      <c r="C25" s="2">
        <f>2*Table4[[#This Row],[Photon energy (eV)]]-Threshold</f>
        <v>7.2126112000000013</v>
      </c>
      <c r="D25" s="2" t="str">
        <f>CONCATENATE(Table4[[#This Row],[Dataset]]," / ",TEXT(Table4[[#This Row],[Photoelectron KE (eV)]],"0.0"))</f>
        <v>good1 / 7.2</v>
      </c>
      <c r="E25" s="5">
        <v>115</v>
      </c>
      <c r="F25" s="5">
        <v>120</v>
      </c>
      <c r="G25" s="1">
        <f>Table4[[#This Row],[Polar ang (deg)]]/180*PI()</f>
        <v>2.0507618710933371</v>
      </c>
      <c r="H25" s="2">
        <f>(Table4[[#This Row],[Polar ang fr (deg)]]+Table4[[#This Row],[Polar ang to (deg)]])/2</f>
        <v>117.5</v>
      </c>
      <c r="I25" s="3">
        <v>6.1512005252696698</v>
      </c>
      <c r="J25" s="5">
        <f>Table4[[#This Row],[Phase shift diff (rad)]]/PI()*180</f>
        <v>352.43782903660718</v>
      </c>
      <c r="K25" s="3">
        <v>0.159132105317564</v>
      </c>
      <c r="L25" s="5">
        <f>Table4[[#This Row],[Phase shift diff err (rad)]]/PI()*180</f>
        <v>9.1175980197277422</v>
      </c>
      <c r="M25" s="5">
        <f>Table4[[#This Row],[Phase shift diff (deg)]]-Table4[[#This Row],[Phase shift diff err (deg)]]</f>
        <v>343.32023101687946</v>
      </c>
      <c r="N25" s="5">
        <f>Table4[[#This Row],[Phase shift diff (deg)]]+Table4[[#This Row],[Phase shift diff err (deg)]]</f>
        <v>361.55542705633491</v>
      </c>
    </row>
    <row r="26" spans="1:14" x14ac:dyDescent="0.2">
      <c r="A26" t="s">
        <v>7</v>
      </c>
      <c r="B26" s="2">
        <v>15.9</v>
      </c>
      <c r="C26" s="2">
        <f>2*Table4[[#This Row],[Photon energy (eV)]]-Threshold</f>
        <v>7.2126112000000013</v>
      </c>
      <c r="D26" s="2" t="str">
        <f>CONCATENATE(Table4[[#This Row],[Dataset]]," / ",TEXT(Table4[[#This Row],[Photoelectron KE (eV)]],"0.0"))</f>
        <v>good1 / 7.2</v>
      </c>
      <c r="E26" s="5">
        <v>120</v>
      </c>
      <c r="F26" s="5">
        <v>125</v>
      </c>
      <c r="G26" s="1">
        <f>Table4[[#This Row],[Polar ang (deg)]]/180*PI()</f>
        <v>2.1380283336930539</v>
      </c>
      <c r="H26" s="2">
        <f>(Table4[[#This Row],[Polar ang fr (deg)]]+Table4[[#This Row],[Polar ang to (deg)]])/2</f>
        <v>122.5</v>
      </c>
      <c r="I26" s="3">
        <v>6.1119681499534497</v>
      </c>
      <c r="J26" s="5">
        <f>Table4[[#This Row],[Phase shift diff (rad)]]/PI()*180</f>
        <v>350.18997951071452</v>
      </c>
      <c r="K26" s="3">
        <v>0.34781272768344401</v>
      </c>
      <c r="L26" s="5">
        <f>Table4[[#This Row],[Phase shift diff err (rad)]]/PI()*180</f>
        <v>19.928201357194354</v>
      </c>
      <c r="M26" s="5">
        <f>Table4[[#This Row],[Phase shift diff (deg)]]-Table4[[#This Row],[Phase shift diff err (deg)]]</f>
        <v>330.26177815352014</v>
      </c>
      <c r="N26" s="5">
        <f>Table4[[#This Row],[Phase shift diff (deg)]]+Table4[[#This Row],[Phase shift diff err (deg)]]</f>
        <v>370.1181808679089</v>
      </c>
    </row>
    <row r="27" spans="1:14" x14ac:dyDescent="0.2">
      <c r="A27" t="s">
        <v>7</v>
      </c>
      <c r="B27" s="2">
        <v>15.9</v>
      </c>
      <c r="C27" s="2">
        <f>2*Table4[[#This Row],[Photon energy (eV)]]-Threshold</f>
        <v>7.2126112000000013</v>
      </c>
      <c r="D27" s="2" t="str">
        <f>CONCATENATE(Table4[[#This Row],[Dataset]]," / ",TEXT(Table4[[#This Row],[Photoelectron KE (eV)]],"0.0"))</f>
        <v>good1 / 7.2</v>
      </c>
      <c r="E27" s="5">
        <v>125</v>
      </c>
      <c r="F27" s="5">
        <v>130</v>
      </c>
      <c r="G27" s="1">
        <f>Table4[[#This Row],[Polar ang (deg)]]/180*PI()</f>
        <v>2.2252947962927703</v>
      </c>
      <c r="H27" s="2">
        <f>(Table4[[#This Row],[Polar ang fr (deg)]]+Table4[[#This Row],[Polar ang to (deg)]])/2</f>
        <v>127.5</v>
      </c>
      <c r="I27" s="3">
        <v>5.6212645454030099</v>
      </c>
      <c r="J27" s="5">
        <f>Table4[[#This Row],[Phase shift diff (rad)]]/PI()*180</f>
        <v>322.07473397811776</v>
      </c>
      <c r="K27" s="3">
        <v>0.19042671333451799</v>
      </c>
      <c r="L27" s="5">
        <f>Table4[[#This Row],[Phase shift diff err (rad)]]/PI()*180</f>
        <v>10.910646980615477</v>
      </c>
      <c r="M27" s="5">
        <f>Table4[[#This Row],[Phase shift diff (deg)]]-Table4[[#This Row],[Phase shift diff err (deg)]]</f>
        <v>311.1640869975023</v>
      </c>
      <c r="N27" s="5">
        <f>Table4[[#This Row],[Phase shift diff (deg)]]+Table4[[#This Row],[Phase shift diff err (deg)]]</f>
        <v>332.98538095873323</v>
      </c>
    </row>
    <row r="28" spans="1:14" x14ac:dyDescent="0.2">
      <c r="A28" t="s">
        <v>7</v>
      </c>
      <c r="B28" s="2">
        <v>15.9</v>
      </c>
      <c r="C28" s="2">
        <f>2*Table4[[#This Row],[Photon energy (eV)]]-Threshold</f>
        <v>7.2126112000000013</v>
      </c>
      <c r="D28" s="2" t="str">
        <f>CONCATENATE(Table4[[#This Row],[Dataset]]," / ",TEXT(Table4[[#This Row],[Photoelectron KE (eV)]],"0.0"))</f>
        <v>good1 / 7.2</v>
      </c>
      <c r="E28" s="5">
        <v>130</v>
      </c>
      <c r="F28" s="5">
        <v>135</v>
      </c>
      <c r="G28" s="1">
        <f>Table4[[#This Row],[Polar ang (deg)]]/180*PI()</f>
        <v>2.3125612588924866</v>
      </c>
      <c r="H28" s="2">
        <f>(Table4[[#This Row],[Polar ang fr (deg)]]+Table4[[#This Row],[Polar ang to (deg)]])/2</f>
        <v>132.5</v>
      </c>
      <c r="I28" s="3">
        <v>5.17915879234687</v>
      </c>
      <c r="J28" s="5">
        <f>Table4[[#This Row],[Phase shift diff (rad)]]/PI()*180</f>
        <v>296.743940229548</v>
      </c>
      <c r="K28" s="3">
        <v>0.22224085190314299</v>
      </c>
      <c r="L28" s="5">
        <f>Table4[[#This Row],[Phase shift diff err (rad)]]/PI()*180</f>
        <v>12.733462849442065</v>
      </c>
      <c r="M28" s="5">
        <f>Table4[[#This Row],[Phase shift diff (deg)]]-Table4[[#This Row],[Phase shift diff err (deg)]]</f>
        <v>284.01047738010595</v>
      </c>
      <c r="N28" s="5">
        <f>Table4[[#This Row],[Phase shift diff (deg)]]+Table4[[#This Row],[Phase shift diff err (deg)]]</f>
        <v>309.47740307899005</v>
      </c>
    </row>
    <row r="29" spans="1:14" x14ac:dyDescent="0.2">
      <c r="A29" t="s">
        <v>7</v>
      </c>
      <c r="B29" s="2">
        <v>15.9</v>
      </c>
      <c r="C29" s="2">
        <f>2*Table4[[#This Row],[Photon energy (eV)]]-Threshold</f>
        <v>7.2126112000000013</v>
      </c>
      <c r="D29" s="2" t="str">
        <f>CONCATENATE(Table4[[#This Row],[Dataset]]," / ",TEXT(Table4[[#This Row],[Photoelectron KE (eV)]],"0.0"))</f>
        <v>good1 / 7.2</v>
      </c>
      <c r="E29" s="5">
        <v>135</v>
      </c>
      <c r="F29" s="5">
        <v>140</v>
      </c>
      <c r="G29" s="1">
        <f>Table4[[#This Row],[Polar ang (deg)]]/180*PI()</f>
        <v>2.399827721492203</v>
      </c>
      <c r="H29" s="2">
        <f>(Table4[[#This Row],[Polar ang fr (deg)]]+Table4[[#This Row],[Polar ang to (deg)]])/2</f>
        <v>137.5</v>
      </c>
      <c r="I29" s="3">
        <v>4.9057830540589302</v>
      </c>
      <c r="J29" s="5">
        <f>Table4[[#This Row],[Phase shift diff (rad)]]/PI()*180</f>
        <v>281.08066420437609</v>
      </c>
      <c r="K29" s="3">
        <v>0.15210544020727801</v>
      </c>
      <c r="L29" s="5">
        <f>Table4[[#This Row],[Phase shift diff err (rad)]]/PI()*180</f>
        <v>8.7149997648565272</v>
      </c>
      <c r="M29" s="5">
        <f>Table4[[#This Row],[Phase shift diff (deg)]]-Table4[[#This Row],[Phase shift diff err (deg)]]</f>
        <v>272.36566443951955</v>
      </c>
      <c r="N29" s="5">
        <f>Table4[[#This Row],[Phase shift diff (deg)]]+Table4[[#This Row],[Phase shift diff err (deg)]]</f>
        <v>289.79566396923263</v>
      </c>
    </row>
    <row r="30" spans="1:14" x14ac:dyDescent="0.2">
      <c r="A30" t="s">
        <v>7</v>
      </c>
      <c r="B30" s="2">
        <v>15.9</v>
      </c>
      <c r="C30" s="2">
        <f>2*Table4[[#This Row],[Photon energy (eV)]]-Threshold</f>
        <v>7.2126112000000013</v>
      </c>
      <c r="D30" s="2" t="str">
        <f>CONCATENATE(Table4[[#This Row],[Dataset]]," / ",TEXT(Table4[[#This Row],[Photoelectron KE (eV)]],"0.0"))</f>
        <v>good1 / 7.2</v>
      </c>
      <c r="E30" s="5">
        <v>140</v>
      </c>
      <c r="F30" s="5">
        <v>145</v>
      </c>
      <c r="G30" s="1">
        <f>Table4[[#This Row],[Polar ang (deg)]]/180*PI()</f>
        <v>2.4870941840919194</v>
      </c>
      <c r="H30" s="2">
        <f>(Table4[[#This Row],[Polar ang fr (deg)]]+Table4[[#This Row],[Polar ang to (deg)]])/2</f>
        <v>142.5</v>
      </c>
      <c r="I30" s="3">
        <v>4.5736263852263503</v>
      </c>
      <c r="J30" s="5">
        <f>Table4[[#This Row],[Phase shift diff (rad)]]/PI()*180</f>
        <v>262.04948894314469</v>
      </c>
      <c r="K30" s="3">
        <v>0.114907716848463</v>
      </c>
      <c r="L30" s="5">
        <f>Table4[[#This Row],[Phase shift diff err (rad)]]/PI()*180</f>
        <v>6.5837272089012311</v>
      </c>
      <c r="M30" s="5">
        <f>Table4[[#This Row],[Phase shift diff (deg)]]-Table4[[#This Row],[Phase shift diff err (deg)]]</f>
        <v>255.46576173424347</v>
      </c>
      <c r="N30" s="5">
        <f>Table4[[#This Row],[Phase shift diff (deg)]]+Table4[[#This Row],[Phase shift diff err (deg)]]</f>
        <v>268.63321615204592</v>
      </c>
    </row>
    <row r="31" spans="1:14" x14ac:dyDescent="0.2">
      <c r="A31" t="s">
        <v>7</v>
      </c>
      <c r="B31" s="2">
        <v>15.9</v>
      </c>
      <c r="C31" s="2">
        <f>2*Table4[[#This Row],[Photon energy (eV)]]-Threshold</f>
        <v>7.2126112000000013</v>
      </c>
      <c r="D31" s="2" t="str">
        <f>CONCATENATE(Table4[[#This Row],[Dataset]]," / ",TEXT(Table4[[#This Row],[Photoelectron KE (eV)]],"0.0"))</f>
        <v>good1 / 7.2</v>
      </c>
      <c r="E31" s="5">
        <v>145</v>
      </c>
      <c r="F31" s="5">
        <v>150</v>
      </c>
      <c r="G31" s="1">
        <f>Table4[[#This Row],[Polar ang (deg)]]/180*PI()</f>
        <v>2.5743606466916358</v>
      </c>
      <c r="H31" s="2">
        <f>(Table4[[#This Row],[Polar ang fr (deg)]]+Table4[[#This Row],[Polar ang to (deg)]])/2</f>
        <v>147.5</v>
      </c>
      <c r="I31" s="3">
        <v>4.5005793940018499</v>
      </c>
      <c r="J31" s="5">
        <f>Table4[[#This Row],[Phase shift diff (rad)]]/PI()*180</f>
        <v>257.86420463985166</v>
      </c>
      <c r="K31" s="3">
        <v>0.10901614091761901</v>
      </c>
      <c r="L31" s="5">
        <f>Table4[[#This Row],[Phase shift diff err (rad)]]/PI()*180</f>
        <v>6.2461647733830103</v>
      </c>
      <c r="M31" s="5">
        <f>Table4[[#This Row],[Phase shift diff (deg)]]-Table4[[#This Row],[Phase shift diff err (deg)]]</f>
        <v>251.61803986646865</v>
      </c>
      <c r="N31" s="5">
        <f>Table4[[#This Row],[Phase shift diff (deg)]]+Table4[[#This Row],[Phase shift diff err (deg)]]</f>
        <v>264.11036941323465</v>
      </c>
    </row>
    <row r="32" spans="1:14" x14ac:dyDescent="0.2">
      <c r="A32" t="s">
        <v>7</v>
      </c>
      <c r="B32" s="2">
        <v>15.9</v>
      </c>
      <c r="C32" s="2">
        <f>2*Table4[[#This Row],[Photon energy (eV)]]-Threshold</f>
        <v>7.2126112000000013</v>
      </c>
      <c r="D32" s="2" t="str">
        <f>CONCATENATE(Table4[[#This Row],[Dataset]]," / ",TEXT(Table4[[#This Row],[Photoelectron KE (eV)]],"0.0"))</f>
        <v>good1 / 7.2</v>
      </c>
      <c r="E32" s="5">
        <v>150</v>
      </c>
      <c r="F32" s="5">
        <v>155</v>
      </c>
      <c r="G32" s="1">
        <f>Table4[[#This Row],[Polar ang (deg)]]/180*PI()</f>
        <v>2.6616271092913526</v>
      </c>
      <c r="H32" s="2">
        <f>(Table4[[#This Row],[Polar ang fr (deg)]]+Table4[[#This Row],[Polar ang to (deg)]])/2</f>
        <v>152.5</v>
      </c>
      <c r="I32" s="3">
        <v>4.2597601223762798</v>
      </c>
      <c r="J32" s="5">
        <f>Table4[[#This Row],[Phase shift diff (rad)]]/PI()*180</f>
        <v>244.06627675029188</v>
      </c>
      <c r="K32" s="3">
        <v>0.102203190597157</v>
      </c>
      <c r="L32" s="5">
        <f>Table4[[#This Row],[Phase shift diff err (rad)]]/PI()*180</f>
        <v>5.8558114739882363</v>
      </c>
      <c r="M32" s="5">
        <f>Table4[[#This Row],[Phase shift diff (deg)]]-Table4[[#This Row],[Phase shift diff err (deg)]]</f>
        <v>238.21046527630364</v>
      </c>
      <c r="N32" s="5">
        <f>Table4[[#This Row],[Phase shift diff (deg)]]+Table4[[#This Row],[Phase shift diff err (deg)]]</f>
        <v>249.92208822428012</v>
      </c>
    </row>
    <row r="33" spans="1:14" x14ac:dyDescent="0.2">
      <c r="A33" t="s">
        <v>7</v>
      </c>
      <c r="B33" s="2">
        <v>15.9</v>
      </c>
      <c r="C33" s="2">
        <f>2*Table4[[#This Row],[Photon energy (eV)]]-Threshold</f>
        <v>7.2126112000000013</v>
      </c>
      <c r="D33" s="2" t="str">
        <f>CONCATENATE(Table4[[#This Row],[Dataset]]," / ",TEXT(Table4[[#This Row],[Photoelectron KE (eV)]],"0.0"))</f>
        <v>good1 / 7.2</v>
      </c>
      <c r="E33" s="5">
        <v>155</v>
      </c>
      <c r="F33" s="5">
        <v>160</v>
      </c>
      <c r="G33" s="1">
        <f>Table4[[#This Row],[Polar ang (deg)]]/180*PI()</f>
        <v>2.748893571891069</v>
      </c>
      <c r="H33" s="2">
        <f>(Table4[[#This Row],[Polar ang fr (deg)]]+Table4[[#This Row],[Polar ang to (deg)]])/2</f>
        <v>157.5</v>
      </c>
      <c r="I33" s="3">
        <v>4.2551835940096696</v>
      </c>
      <c r="J33" s="5">
        <f>Table4[[#This Row],[Phase shift diff (rad)]]/PI()*180</f>
        <v>243.80406099006325</v>
      </c>
      <c r="K33" s="3">
        <v>0.11618148312209101</v>
      </c>
      <c r="L33" s="5">
        <f>Table4[[#This Row],[Phase shift diff err (rad)]]/PI()*180</f>
        <v>6.6567086404662215</v>
      </c>
      <c r="M33" s="5">
        <f>Table4[[#This Row],[Phase shift diff (deg)]]-Table4[[#This Row],[Phase shift diff err (deg)]]</f>
        <v>237.14735234959701</v>
      </c>
      <c r="N33" s="5">
        <f>Table4[[#This Row],[Phase shift diff (deg)]]+Table4[[#This Row],[Phase shift diff err (deg)]]</f>
        <v>250.46076963052948</v>
      </c>
    </row>
    <row r="34" spans="1:14" x14ac:dyDescent="0.2">
      <c r="A34" t="s">
        <v>7</v>
      </c>
      <c r="B34" s="2">
        <v>15.9</v>
      </c>
      <c r="C34" s="2">
        <f>2*Table4[[#This Row],[Photon energy (eV)]]-Threshold</f>
        <v>7.2126112000000013</v>
      </c>
      <c r="D34" s="2" t="str">
        <f>CONCATENATE(Table4[[#This Row],[Dataset]]," / ",TEXT(Table4[[#This Row],[Photoelectron KE (eV)]],"0.0"))</f>
        <v>good1 / 7.2</v>
      </c>
      <c r="E34" s="5">
        <v>160</v>
      </c>
      <c r="F34" s="5">
        <v>165</v>
      </c>
      <c r="G34" s="1">
        <f>Table4[[#This Row],[Polar ang (deg)]]/180*PI()</f>
        <v>2.8361600344907854</v>
      </c>
      <c r="H34" s="2">
        <f>(Table4[[#This Row],[Polar ang fr (deg)]]+Table4[[#This Row],[Polar ang to (deg)]])/2</f>
        <v>162.5</v>
      </c>
      <c r="I34" s="3">
        <v>4.3608150394207996</v>
      </c>
      <c r="J34" s="5">
        <f>Table4[[#This Row],[Phase shift diff (rad)]]/PI()*180</f>
        <v>249.85629699598752</v>
      </c>
      <c r="K34" s="3">
        <v>6.1948361396053801E-2</v>
      </c>
      <c r="L34" s="5">
        <f>Table4[[#This Row],[Phase shift diff err (rad)]]/PI()*180</f>
        <v>3.5493796557450397</v>
      </c>
      <c r="M34" s="5">
        <f>Table4[[#This Row],[Phase shift diff (deg)]]-Table4[[#This Row],[Phase shift diff err (deg)]]</f>
        <v>246.30691734024248</v>
      </c>
      <c r="N34" s="5">
        <f>Table4[[#This Row],[Phase shift diff (deg)]]+Table4[[#This Row],[Phase shift diff err (deg)]]</f>
        <v>253.40567665173256</v>
      </c>
    </row>
    <row r="35" spans="1:14" x14ac:dyDescent="0.2">
      <c r="A35" t="s">
        <v>7</v>
      </c>
      <c r="B35" s="2">
        <v>15.9</v>
      </c>
      <c r="C35" s="2">
        <f>2*Table4[[#This Row],[Photon energy (eV)]]-Threshold</f>
        <v>7.2126112000000013</v>
      </c>
      <c r="D35" s="2" t="str">
        <f>CONCATENATE(Table4[[#This Row],[Dataset]]," / ",TEXT(Table4[[#This Row],[Photoelectron KE (eV)]],"0.0"))</f>
        <v>good1 / 7.2</v>
      </c>
      <c r="E35" s="5">
        <v>165</v>
      </c>
      <c r="F35" s="5">
        <v>170</v>
      </c>
      <c r="G35" s="1">
        <f>Table4[[#This Row],[Polar ang (deg)]]/180*PI()</f>
        <v>2.9234264970905022</v>
      </c>
      <c r="H35" s="2">
        <f>(Table4[[#This Row],[Polar ang fr (deg)]]+Table4[[#This Row],[Polar ang to (deg)]])/2</f>
        <v>167.5</v>
      </c>
      <c r="I35" s="3">
        <v>4.1449091240170501</v>
      </c>
      <c r="J35" s="5">
        <f>Table4[[#This Row],[Phase shift diff (rad)]]/PI()*180</f>
        <v>237.48579927144408</v>
      </c>
      <c r="K35" s="3">
        <v>7.2731029481610601E-2</v>
      </c>
      <c r="L35" s="5">
        <f>Table4[[#This Row],[Phase shift diff err (rad)]]/PI()*180</f>
        <v>4.1671810289378515</v>
      </c>
      <c r="M35" s="5">
        <f>Table4[[#This Row],[Phase shift diff (deg)]]-Table4[[#This Row],[Phase shift diff err (deg)]]</f>
        <v>233.31861824250623</v>
      </c>
      <c r="N35" s="5">
        <f>Table4[[#This Row],[Phase shift diff (deg)]]+Table4[[#This Row],[Phase shift diff err (deg)]]</f>
        <v>241.65298030038193</v>
      </c>
    </row>
    <row r="36" spans="1:14" x14ac:dyDescent="0.2">
      <c r="A36" t="s">
        <v>7</v>
      </c>
      <c r="B36" s="2">
        <v>15.9</v>
      </c>
      <c r="C36" s="2">
        <f>2*Table4[[#This Row],[Photon energy (eV)]]-Threshold</f>
        <v>7.2126112000000013</v>
      </c>
      <c r="D36" s="2" t="str">
        <f>CONCATENATE(Table4[[#This Row],[Dataset]]," / ",TEXT(Table4[[#This Row],[Photoelectron KE (eV)]],"0.0"))</f>
        <v>good1 / 7.2</v>
      </c>
      <c r="E36" s="5">
        <v>170</v>
      </c>
      <c r="F36" s="5">
        <v>175</v>
      </c>
      <c r="G36" s="1">
        <f>Table4[[#This Row],[Polar ang (deg)]]/180*PI()</f>
        <v>3.0106929596902186</v>
      </c>
      <c r="H36" s="2">
        <f>(Table4[[#This Row],[Polar ang fr (deg)]]+Table4[[#This Row],[Polar ang to (deg)]])/2</f>
        <v>172.5</v>
      </c>
      <c r="I36" s="3">
        <v>4.3518266031704202</v>
      </c>
      <c r="J36" s="5">
        <f>Table4[[#This Row],[Phase shift diff (rad)]]/PI()*180</f>
        <v>249.3412975344184</v>
      </c>
      <c r="K36" s="3">
        <v>9.6733316023978305E-2</v>
      </c>
      <c r="L36" s="5">
        <f>Table4[[#This Row],[Phase shift diff err (rad)]]/PI()*180</f>
        <v>5.5424107464791748</v>
      </c>
      <c r="M36" s="5">
        <f>Table4[[#This Row],[Phase shift diff (deg)]]-Table4[[#This Row],[Phase shift diff err (deg)]]</f>
        <v>243.79888678793924</v>
      </c>
      <c r="N36" s="5">
        <f>Table4[[#This Row],[Phase shift diff (deg)]]+Table4[[#This Row],[Phase shift diff err (deg)]]</f>
        <v>254.88370828089757</v>
      </c>
    </row>
    <row r="37" spans="1:14" x14ac:dyDescent="0.2">
      <c r="A37" t="s">
        <v>7</v>
      </c>
      <c r="B37" s="2">
        <v>15.9</v>
      </c>
      <c r="C37" s="2">
        <f>2*Table4[[#This Row],[Photon energy (eV)]]-Threshold</f>
        <v>7.2126112000000013</v>
      </c>
      <c r="D37" s="2" t="str">
        <f>CONCATENATE(Table4[[#This Row],[Dataset]]," / ",TEXT(Table4[[#This Row],[Photoelectron KE (eV)]],"0.0"))</f>
        <v>good1 / 7.2</v>
      </c>
      <c r="E37" s="5">
        <v>175</v>
      </c>
      <c r="F37" s="5">
        <v>180</v>
      </c>
      <c r="G37" s="1">
        <f>Table4[[#This Row],[Polar ang (deg)]]/180*PI()</f>
        <v>3.0979594222899349</v>
      </c>
      <c r="H37" s="2">
        <f>(Table4[[#This Row],[Polar ang fr (deg)]]+Table4[[#This Row],[Polar ang to (deg)]])/2</f>
        <v>177.5</v>
      </c>
      <c r="I37" s="3">
        <v>4.1124174794083199</v>
      </c>
      <c r="J37" s="5">
        <f>Table4[[#This Row],[Phase shift diff (rad)]]/PI()*180</f>
        <v>235.62416516592486</v>
      </c>
      <c r="K37" s="3">
        <v>8.9057320071452506E-2</v>
      </c>
      <c r="L37" s="5">
        <f>Table4[[#This Row],[Phase shift diff err (rad)]]/PI()*180</f>
        <v>5.1026085748399437</v>
      </c>
      <c r="M37" s="5">
        <f>Table4[[#This Row],[Phase shift diff (deg)]]-Table4[[#This Row],[Phase shift diff err (deg)]]</f>
        <v>230.52155659108493</v>
      </c>
      <c r="N37" s="5">
        <f>Table4[[#This Row],[Phase shift diff (deg)]]+Table4[[#This Row],[Phase shift diff err (deg)]]</f>
        <v>240.7267737407648</v>
      </c>
    </row>
    <row r="38" spans="1:14" x14ac:dyDescent="0.2">
      <c r="A38" t="s">
        <v>9</v>
      </c>
      <c r="B38" s="2">
        <v>19.100000000000001</v>
      </c>
      <c r="C38" s="2">
        <f>2*Table4[[#This Row],[Photon energy (eV)]]-Threshold</f>
        <v>13.612611200000003</v>
      </c>
      <c r="D38" s="2" t="str">
        <f>CONCATENATE(Table4[[#This Row],[Dataset]]," / ",TEXT(Table4[[#This Row],[Photoelectron KE (eV)]],"0.0"))</f>
        <v>good3 / 13.6</v>
      </c>
      <c r="E38" s="5">
        <v>0</v>
      </c>
      <c r="F38" s="5">
        <v>5</v>
      </c>
      <c r="G38" s="1">
        <f>Table4[[#This Row],[Polar ang (deg)]]/180*PI()</f>
        <v>4.3633231299858237E-2</v>
      </c>
      <c r="H38" s="2">
        <f>(Table4[[#This Row],[Polar ang fr (deg)]]+Table4[[#This Row],[Polar ang to (deg)]])/2</f>
        <v>2.5</v>
      </c>
      <c r="I38" s="3">
        <v>1.10949033698416</v>
      </c>
      <c r="J38" s="5">
        <f>Table4[[#This Row],[Phase shift diff (rad)]]/PI()*180</f>
        <v>63.569113719739839</v>
      </c>
      <c r="K38" s="3">
        <v>6.7547966807365203E-2</v>
      </c>
      <c r="L38" s="5">
        <f>Table4[[#This Row],[Phase shift diff err (rad)]]/PI()*180</f>
        <v>3.8702134127518004</v>
      </c>
      <c r="M38" s="5">
        <f>Table4[[#This Row],[Phase shift diff (deg)]]-Table4[[#This Row],[Phase shift diff err (deg)]]</f>
        <v>59.698900306988037</v>
      </c>
      <c r="N38" s="5">
        <f>Table4[[#This Row],[Phase shift diff (deg)]]+Table4[[#This Row],[Phase shift diff err (deg)]]</f>
        <v>67.439327132491641</v>
      </c>
    </row>
    <row r="39" spans="1:14" x14ac:dyDescent="0.2">
      <c r="A39" t="s">
        <v>9</v>
      </c>
      <c r="B39" s="2">
        <v>19.100000000000001</v>
      </c>
      <c r="C39" s="2">
        <f>2*Table4[[#This Row],[Photon energy (eV)]]-Threshold</f>
        <v>13.612611200000003</v>
      </c>
      <c r="D39" s="2" t="str">
        <f>CONCATENATE(Table4[[#This Row],[Dataset]]," / ",TEXT(Table4[[#This Row],[Photoelectron KE (eV)]],"0.0"))</f>
        <v>good3 / 13.6</v>
      </c>
      <c r="E39" s="5">
        <v>5</v>
      </c>
      <c r="F39" s="5">
        <v>10</v>
      </c>
      <c r="G39" s="1">
        <f>Table4[[#This Row],[Polar ang (deg)]]/180*PI()</f>
        <v>0.1308996938995747</v>
      </c>
      <c r="H39" s="2">
        <f>(Table4[[#This Row],[Polar ang fr (deg)]]+Table4[[#This Row],[Polar ang to (deg)]])/2</f>
        <v>7.5</v>
      </c>
      <c r="I39" s="3">
        <v>1.1078092233392001</v>
      </c>
      <c r="J39" s="5">
        <f>Table4[[#This Row],[Phase shift diff (rad)]]/PI()*180</f>
        <v>63.472793003001776</v>
      </c>
      <c r="K39" s="3">
        <v>7.1151743980354301E-2</v>
      </c>
      <c r="L39" s="5">
        <f>Table4[[#This Row],[Phase shift diff err (rad)]]/PI()*180</f>
        <v>4.0766946350696625</v>
      </c>
      <c r="M39" s="5">
        <f>Table4[[#This Row],[Phase shift diff (deg)]]-Table4[[#This Row],[Phase shift diff err (deg)]]</f>
        <v>59.396098367932112</v>
      </c>
      <c r="N39" s="5">
        <f>Table4[[#This Row],[Phase shift diff (deg)]]+Table4[[#This Row],[Phase shift diff err (deg)]]</f>
        <v>67.54948763807144</v>
      </c>
    </row>
    <row r="40" spans="1:14" x14ac:dyDescent="0.2">
      <c r="A40" t="s">
        <v>9</v>
      </c>
      <c r="B40" s="2">
        <v>19.100000000000001</v>
      </c>
      <c r="C40" s="2">
        <f>2*Table4[[#This Row],[Photon energy (eV)]]-Threshold</f>
        <v>13.612611200000003</v>
      </c>
      <c r="D40" s="2" t="str">
        <f>CONCATENATE(Table4[[#This Row],[Dataset]]," / ",TEXT(Table4[[#This Row],[Photoelectron KE (eV)]],"0.0"))</f>
        <v>good3 / 13.6</v>
      </c>
      <c r="E40" s="5">
        <v>10</v>
      </c>
      <c r="F40" s="5">
        <v>15</v>
      </c>
      <c r="G40" s="1">
        <f>Table4[[#This Row],[Polar ang (deg)]]/180*PI()</f>
        <v>0.21816615649929119</v>
      </c>
      <c r="H40" s="2">
        <f>(Table4[[#This Row],[Polar ang fr (deg)]]+Table4[[#This Row],[Polar ang to (deg)]])/2</f>
        <v>12.5</v>
      </c>
      <c r="I40" s="3">
        <v>1.11675565414128</v>
      </c>
      <c r="J40" s="5">
        <f>Table4[[#This Row],[Phase shift diff (rad)]]/PI()*180</f>
        <v>63.985385729666802</v>
      </c>
      <c r="K40" s="3">
        <v>6.8855046840568299E-2</v>
      </c>
      <c r="L40" s="5">
        <f>Table4[[#This Row],[Phase shift diff err (rad)]]/PI()*180</f>
        <v>3.9451035821401566</v>
      </c>
      <c r="M40" s="5">
        <f>Table4[[#This Row],[Phase shift diff (deg)]]-Table4[[#This Row],[Phase shift diff err (deg)]]</f>
        <v>60.040282147526646</v>
      </c>
      <c r="N40" s="5">
        <f>Table4[[#This Row],[Phase shift diff (deg)]]+Table4[[#This Row],[Phase shift diff err (deg)]]</f>
        <v>67.930489311806966</v>
      </c>
    </row>
    <row r="41" spans="1:14" x14ac:dyDescent="0.2">
      <c r="A41" t="s">
        <v>9</v>
      </c>
      <c r="B41" s="2">
        <v>19.100000000000001</v>
      </c>
      <c r="C41" s="2">
        <f>2*Table4[[#This Row],[Photon energy (eV)]]-Threshold</f>
        <v>13.612611200000003</v>
      </c>
      <c r="D41" s="2" t="str">
        <f>CONCATENATE(Table4[[#This Row],[Dataset]]," / ",TEXT(Table4[[#This Row],[Photoelectron KE (eV)]],"0.0"))</f>
        <v>good3 / 13.6</v>
      </c>
      <c r="E41" s="5">
        <v>15</v>
      </c>
      <c r="F41" s="5">
        <v>20</v>
      </c>
      <c r="G41" s="1">
        <f>Table4[[#This Row],[Polar ang (deg)]]/180*PI()</f>
        <v>0.30543261909900765</v>
      </c>
      <c r="H41" s="2">
        <f>(Table4[[#This Row],[Polar ang fr (deg)]]+Table4[[#This Row],[Polar ang to (deg)]])/2</f>
        <v>17.5</v>
      </c>
      <c r="I41" s="3">
        <v>1.1442233371555099</v>
      </c>
      <c r="J41" s="5">
        <f>Table4[[#This Row],[Phase shift diff (rad)]]/PI()*180</f>
        <v>65.559168039385355</v>
      </c>
      <c r="K41" s="3">
        <v>7.12453283311337E-2</v>
      </c>
      <c r="L41" s="5">
        <f>Table4[[#This Row],[Phase shift diff err (rad)]]/PI()*180</f>
        <v>4.0820566233977935</v>
      </c>
      <c r="M41" s="5">
        <f>Table4[[#This Row],[Phase shift diff (deg)]]-Table4[[#This Row],[Phase shift diff err (deg)]]</f>
        <v>61.477111415987565</v>
      </c>
      <c r="N41" s="5">
        <f>Table4[[#This Row],[Phase shift diff (deg)]]+Table4[[#This Row],[Phase shift diff err (deg)]]</f>
        <v>69.641224662783145</v>
      </c>
    </row>
    <row r="42" spans="1:14" x14ac:dyDescent="0.2">
      <c r="A42" t="s">
        <v>9</v>
      </c>
      <c r="B42" s="2">
        <v>19.100000000000001</v>
      </c>
      <c r="C42" s="2">
        <f>2*Table4[[#This Row],[Photon energy (eV)]]-Threshold</f>
        <v>13.612611200000003</v>
      </c>
      <c r="D42" s="2" t="str">
        <f>CONCATENATE(Table4[[#This Row],[Dataset]]," / ",TEXT(Table4[[#This Row],[Photoelectron KE (eV)]],"0.0"))</f>
        <v>good3 / 13.6</v>
      </c>
      <c r="E42" s="5">
        <v>20</v>
      </c>
      <c r="F42" s="5">
        <v>25</v>
      </c>
      <c r="G42" s="1">
        <f>Table4[[#This Row],[Polar ang (deg)]]/180*PI()</f>
        <v>0.39269908169872414</v>
      </c>
      <c r="H42" s="2">
        <f>(Table4[[#This Row],[Polar ang fr (deg)]]+Table4[[#This Row],[Polar ang to (deg)]])/2</f>
        <v>22.5</v>
      </c>
      <c r="I42" s="3">
        <v>1.17877072785376</v>
      </c>
      <c r="J42" s="5">
        <f>Table4[[#This Row],[Phase shift diff (rad)]]/PI()*180</f>
        <v>67.538587719584598</v>
      </c>
      <c r="K42" s="3">
        <v>7.6150562159606999E-2</v>
      </c>
      <c r="L42" s="5">
        <f>Table4[[#This Row],[Phase shift diff err (rad)]]/PI()*180</f>
        <v>4.3631058192941126</v>
      </c>
      <c r="M42" s="5">
        <f>Table4[[#This Row],[Phase shift diff (deg)]]-Table4[[#This Row],[Phase shift diff err (deg)]]</f>
        <v>63.175481900290485</v>
      </c>
      <c r="N42" s="5">
        <f>Table4[[#This Row],[Phase shift diff (deg)]]+Table4[[#This Row],[Phase shift diff err (deg)]]</f>
        <v>71.901693538878703</v>
      </c>
    </row>
    <row r="43" spans="1:14" x14ac:dyDescent="0.2">
      <c r="A43" t="s">
        <v>9</v>
      </c>
      <c r="B43" s="2">
        <v>19.100000000000001</v>
      </c>
      <c r="C43" s="2">
        <f>2*Table4[[#This Row],[Photon energy (eV)]]-Threshold</f>
        <v>13.612611200000003</v>
      </c>
      <c r="D43" s="2" t="str">
        <f>CONCATENATE(Table4[[#This Row],[Dataset]]," / ",TEXT(Table4[[#This Row],[Photoelectron KE (eV)]],"0.0"))</f>
        <v>good3 / 13.6</v>
      </c>
      <c r="E43" s="5">
        <v>25</v>
      </c>
      <c r="F43" s="5">
        <v>30</v>
      </c>
      <c r="G43" s="1">
        <f>Table4[[#This Row],[Polar ang (deg)]]/180*PI()</f>
        <v>0.47996554429844063</v>
      </c>
      <c r="H43" s="2">
        <f>(Table4[[#This Row],[Polar ang fr (deg)]]+Table4[[#This Row],[Polar ang to (deg)]])/2</f>
        <v>27.5</v>
      </c>
      <c r="I43" s="3">
        <v>1.2211714964010401</v>
      </c>
      <c r="J43" s="5">
        <f>Table4[[#This Row],[Phase shift diff (rad)]]/PI()*180</f>
        <v>69.967972805454792</v>
      </c>
      <c r="K43" s="3">
        <v>7.9851084263999506E-2</v>
      </c>
      <c r="L43" s="5">
        <f>Table4[[#This Row],[Phase shift diff err (rad)]]/PI()*180</f>
        <v>4.5751301178706729</v>
      </c>
      <c r="M43" s="5">
        <f>Table4[[#This Row],[Phase shift diff (deg)]]-Table4[[#This Row],[Phase shift diff err (deg)]]</f>
        <v>65.392842687584121</v>
      </c>
      <c r="N43" s="5">
        <f>Table4[[#This Row],[Phase shift diff (deg)]]+Table4[[#This Row],[Phase shift diff err (deg)]]</f>
        <v>74.543102923325463</v>
      </c>
    </row>
    <row r="44" spans="1:14" x14ac:dyDescent="0.2">
      <c r="A44" t="s">
        <v>9</v>
      </c>
      <c r="B44" s="2">
        <v>19.100000000000001</v>
      </c>
      <c r="C44" s="2">
        <f>2*Table4[[#This Row],[Photon energy (eV)]]-Threshold</f>
        <v>13.612611200000003</v>
      </c>
      <c r="D44" s="2" t="str">
        <f>CONCATENATE(Table4[[#This Row],[Dataset]]," / ",TEXT(Table4[[#This Row],[Photoelectron KE (eV)]],"0.0"))</f>
        <v>good3 / 13.6</v>
      </c>
      <c r="E44" s="5">
        <v>30</v>
      </c>
      <c r="F44" s="5">
        <v>35</v>
      </c>
      <c r="G44" s="1">
        <f>Table4[[#This Row],[Polar ang (deg)]]/180*PI()</f>
        <v>0.56723200689815712</v>
      </c>
      <c r="H44" s="2">
        <f>(Table4[[#This Row],[Polar ang fr (deg)]]+Table4[[#This Row],[Polar ang to (deg)]])/2</f>
        <v>32.5</v>
      </c>
      <c r="I44" s="3">
        <v>1.28974966025195</v>
      </c>
      <c r="J44" s="5">
        <f>Table4[[#This Row],[Phase shift diff (rad)]]/PI()*180</f>
        <v>73.897212160868563</v>
      </c>
      <c r="K44" s="3">
        <v>8.6767793622233802E-2</v>
      </c>
      <c r="L44" s="5">
        <f>Table4[[#This Row],[Phase shift diff err (rad)]]/PI()*180</f>
        <v>4.9714283722161383</v>
      </c>
      <c r="M44" s="5">
        <f>Table4[[#This Row],[Phase shift diff (deg)]]-Table4[[#This Row],[Phase shift diff err (deg)]]</f>
        <v>68.925783788652424</v>
      </c>
      <c r="N44" s="5">
        <f>Table4[[#This Row],[Phase shift diff (deg)]]+Table4[[#This Row],[Phase shift diff err (deg)]]</f>
        <v>78.868640533084701</v>
      </c>
    </row>
    <row r="45" spans="1:14" x14ac:dyDescent="0.2">
      <c r="A45" t="s">
        <v>9</v>
      </c>
      <c r="B45" s="2">
        <v>19.100000000000001</v>
      </c>
      <c r="C45" s="2">
        <f>2*Table4[[#This Row],[Photon energy (eV)]]-Threshold</f>
        <v>13.612611200000003</v>
      </c>
      <c r="D45" s="2" t="str">
        <f>CONCATENATE(Table4[[#This Row],[Dataset]]," / ",TEXT(Table4[[#This Row],[Photoelectron KE (eV)]],"0.0"))</f>
        <v>good3 / 13.6</v>
      </c>
      <c r="E45" s="5">
        <v>35</v>
      </c>
      <c r="F45" s="5">
        <v>40</v>
      </c>
      <c r="G45" s="1">
        <f>Table4[[#This Row],[Polar ang (deg)]]/180*PI()</f>
        <v>0.6544984694978736</v>
      </c>
      <c r="H45" s="2">
        <f>(Table4[[#This Row],[Polar ang fr (deg)]]+Table4[[#This Row],[Polar ang to (deg)]])/2</f>
        <v>37.5</v>
      </c>
      <c r="I45" s="3">
        <v>1.40015911933587</v>
      </c>
      <c r="J45" s="5">
        <f>Table4[[#This Row],[Phase shift diff (rad)]]/PI()*180</f>
        <v>80.22320818469953</v>
      </c>
      <c r="K45" s="3">
        <v>9.8871822887310695E-2</v>
      </c>
      <c r="L45" s="5">
        <f>Table4[[#This Row],[Phase shift diff err (rad)]]/PI()*180</f>
        <v>5.6649381642078804</v>
      </c>
      <c r="M45" s="5">
        <f>Table4[[#This Row],[Phase shift diff (deg)]]-Table4[[#This Row],[Phase shift diff err (deg)]]</f>
        <v>74.558270020491648</v>
      </c>
      <c r="N45" s="5">
        <f>Table4[[#This Row],[Phase shift diff (deg)]]+Table4[[#This Row],[Phase shift diff err (deg)]]</f>
        <v>85.888146348907412</v>
      </c>
    </row>
    <row r="46" spans="1:14" x14ac:dyDescent="0.2">
      <c r="A46" t="s">
        <v>9</v>
      </c>
      <c r="B46" s="2">
        <v>19.100000000000001</v>
      </c>
      <c r="C46" s="2">
        <f>2*Table4[[#This Row],[Photon energy (eV)]]-Threshold</f>
        <v>13.612611200000003</v>
      </c>
      <c r="D46" s="2" t="str">
        <f>CONCATENATE(Table4[[#This Row],[Dataset]]," / ",TEXT(Table4[[#This Row],[Photoelectron KE (eV)]],"0.0"))</f>
        <v>good3 / 13.6</v>
      </c>
      <c r="E46" s="5">
        <v>40</v>
      </c>
      <c r="F46" s="5">
        <v>45</v>
      </c>
      <c r="G46" s="1">
        <f>Table4[[#This Row],[Polar ang (deg)]]/180*PI()</f>
        <v>0.74176493209758998</v>
      </c>
      <c r="H46" s="2">
        <f>(Table4[[#This Row],[Polar ang fr (deg)]]+Table4[[#This Row],[Polar ang to (deg)]])/2</f>
        <v>42.5</v>
      </c>
      <c r="I46" s="3">
        <v>1.47816592068414</v>
      </c>
      <c r="J46" s="5">
        <f>Table4[[#This Row],[Phase shift diff (rad)]]/PI()*180</f>
        <v>84.692668675270824</v>
      </c>
      <c r="K46" s="3">
        <v>0.10584000445879101</v>
      </c>
      <c r="L46" s="5">
        <f>Table4[[#This Row],[Phase shift diff err (rad)]]/PI()*180</f>
        <v>6.0641855591345397</v>
      </c>
      <c r="M46" s="5">
        <f>Table4[[#This Row],[Phase shift diff (deg)]]-Table4[[#This Row],[Phase shift diff err (deg)]]</f>
        <v>78.62848311613628</v>
      </c>
      <c r="N46" s="5">
        <f>Table4[[#This Row],[Phase shift diff (deg)]]+Table4[[#This Row],[Phase shift diff err (deg)]]</f>
        <v>90.756854234405367</v>
      </c>
    </row>
    <row r="47" spans="1:14" x14ac:dyDescent="0.2">
      <c r="A47" t="s">
        <v>9</v>
      </c>
      <c r="B47" s="2">
        <v>19.100000000000001</v>
      </c>
      <c r="C47" s="2">
        <f>2*Table4[[#This Row],[Photon energy (eV)]]-Threshold</f>
        <v>13.612611200000003</v>
      </c>
      <c r="D47" s="2" t="str">
        <f>CONCATENATE(Table4[[#This Row],[Dataset]]," / ",TEXT(Table4[[#This Row],[Photoelectron KE (eV)]],"0.0"))</f>
        <v>good3 / 13.6</v>
      </c>
      <c r="E47" s="5">
        <v>45</v>
      </c>
      <c r="F47" s="5">
        <v>50</v>
      </c>
      <c r="G47" s="1">
        <f>Table4[[#This Row],[Polar ang (deg)]]/180*PI()</f>
        <v>0.82903139469730658</v>
      </c>
      <c r="H47" s="2">
        <f>(Table4[[#This Row],[Polar ang fr (deg)]]+Table4[[#This Row],[Polar ang to (deg)]])/2</f>
        <v>47.5</v>
      </c>
      <c r="I47" s="3">
        <v>1.62556169787974</v>
      </c>
      <c r="J47" s="5">
        <f>Table4[[#This Row],[Phase shift diff (rad)]]/PI()*180</f>
        <v>93.137824626629325</v>
      </c>
      <c r="K47" s="3">
        <v>0.12150428690805</v>
      </c>
      <c r="L47" s="5">
        <f>Table4[[#This Row],[Phase shift diff err (rad)]]/PI()*180</f>
        <v>6.9616828325779272</v>
      </c>
      <c r="M47" s="5">
        <f>Table4[[#This Row],[Phase shift diff (deg)]]-Table4[[#This Row],[Phase shift diff err (deg)]]</f>
        <v>86.176141794051404</v>
      </c>
      <c r="N47" s="5">
        <f>Table4[[#This Row],[Phase shift diff (deg)]]+Table4[[#This Row],[Phase shift diff err (deg)]]</f>
        <v>100.09950745920725</v>
      </c>
    </row>
    <row r="48" spans="1:14" x14ac:dyDescent="0.2">
      <c r="A48" t="s">
        <v>9</v>
      </c>
      <c r="B48" s="2">
        <v>19.100000000000001</v>
      </c>
      <c r="C48" s="2">
        <f>2*Table4[[#This Row],[Photon energy (eV)]]-Threshold</f>
        <v>13.612611200000003</v>
      </c>
      <c r="D48" s="2" t="str">
        <f>CONCATENATE(Table4[[#This Row],[Dataset]]," / ",TEXT(Table4[[#This Row],[Photoelectron KE (eV)]],"0.0"))</f>
        <v>good3 / 13.6</v>
      </c>
      <c r="E48" s="5">
        <v>50</v>
      </c>
      <c r="F48" s="5">
        <v>55</v>
      </c>
      <c r="G48" s="1">
        <f>Table4[[#This Row],[Polar ang (deg)]]/180*PI()</f>
        <v>0.91629785729702307</v>
      </c>
      <c r="H48" s="2">
        <f>(Table4[[#This Row],[Polar ang fr (deg)]]+Table4[[#This Row],[Polar ang to (deg)]])/2</f>
        <v>52.5</v>
      </c>
      <c r="I48" s="3">
        <v>1.8138312815753901</v>
      </c>
      <c r="J48" s="5">
        <f>Table4[[#This Row],[Phase shift diff (rad)]]/PI()*180</f>
        <v>103.92487718307508</v>
      </c>
      <c r="K48" s="3">
        <v>0.14185864049286501</v>
      </c>
      <c r="L48" s="5">
        <f>Table4[[#This Row],[Phase shift diff err (rad)]]/PI()*180</f>
        <v>8.1279013877048047</v>
      </c>
      <c r="M48" s="5">
        <f>Table4[[#This Row],[Phase shift diff (deg)]]-Table4[[#This Row],[Phase shift diff err (deg)]]</f>
        <v>95.796975795370273</v>
      </c>
      <c r="N48" s="5">
        <f>Table4[[#This Row],[Phase shift diff (deg)]]+Table4[[#This Row],[Phase shift diff err (deg)]]</f>
        <v>112.05277857077989</v>
      </c>
    </row>
    <row r="49" spans="1:14" x14ac:dyDescent="0.2">
      <c r="A49" t="s">
        <v>9</v>
      </c>
      <c r="B49" s="2">
        <v>19.100000000000001</v>
      </c>
      <c r="C49" s="2">
        <f>2*Table4[[#This Row],[Photon energy (eV)]]-Threshold</f>
        <v>13.612611200000003</v>
      </c>
      <c r="D49" s="2" t="str">
        <f>CONCATENATE(Table4[[#This Row],[Dataset]]," / ",TEXT(Table4[[#This Row],[Photoelectron KE (eV)]],"0.0"))</f>
        <v>good3 / 13.6</v>
      </c>
      <c r="E49" s="5">
        <v>55</v>
      </c>
      <c r="F49" s="5">
        <v>60</v>
      </c>
      <c r="G49" s="1">
        <f>Table4[[#This Row],[Polar ang (deg)]]/180*PI()</f>
        <v>1.0035643198967394</v>
      </c>
      <c r="H49" s="2">
        <f>(Table4[[#This Row],[Polar ang fr (deg)]]+Table4[[#This Row],[Polar ang to (deg)]])/2</f>
        <v>57.5</v>
      </c>
      <c r="I49" s="3">
        <v>2.0022256180392302</v>
      </c>
      <c r="J49" s="5">
        <f>Table4[[#This Row],[Phase shift diff (rad)]]/PI()*180</f>
        <v>114.71907754662071</v>
      </c>
      <c r="K49" s="3">
        <v>0.15180641614462001</v>
      </c>
      <c r="L49" s="5">
        <f>Table4[[#This Row],[Phase shift diff err (rad)]]/PI()*180</f>
        <v>8.6978669480933686</v>
      </c>
      <c r="M49" s="5">
        <f>Table4[[#This Row],[Phase shift diff (deg)]]-Table4[[#This Row],[Phase shift diff err (deg)]]</f>
        <v>106.02121059852735</v>
      </c>
      <c r="N49" s="5">
        <f>Table4[[#This Row],[Phase shift diff (deg)]]+Table4[[#This Row],[Phase shift diff err (deg)]]</f>
        <v>123.41694449471407</v>
      </c>
    </row>
    <row r="50" spans="1:14" x14ac:dyDescent="0.2">
      <c r="A50" t="s">
        <v>9</v>
      </c>
      <c r="B50" s="2">
        <v>19.100000000000001</v>
      </c>
      <c r="C50" s="2">
        <f>2*Table4[[#This Row],[Photon energy (eV)]]-Threshold</f>
        <v>13.612611200000003</v>
      </c>
      <c r="D50" s="2" t="str">
        <f>CONCATENATE(Table4[[#This Row],[Dataset]]," / ",TEXT(Table4[[#This Row],[Photoelectron KE (eV)]],"0.0"))</f>
        <v>good3 / 13.6</v>
      </c>
      <c r="E50" s="5">
        <v>60</v>
      </c>
      <c r="F50" s="5">
        <v>65</v>
      </c>
      <c r="G50" s="1">
        <f>Table4[[#This Row],[Polar ang (deg)]]/180*PI()</f>
        <v>1.0908307824964558</v>
      </c>
      <c r="H50" s="2">
        <f>(Table4[[#This Row],[Polar ang fr (deg)]]+Table4[[#This Row],[Polar ang to (deg)]])/2</f>
        <v>62.5</v>
      </c>
      <c r="I50" s="3">
        <v>2.1761510290181398</v>
      </c>
      <c r="J50" s="5">
        <f>Table4[[#This Row],[Phase shift diff (rad)]]/PI()*180</f>
        <v>124.68426954579056</v>
      </c>
      <c r="K50" s="3">
        <v>0.16079997234871199</v>
      </c>
      <c r="L50" s="5">
        <f>Table4[[#This Row],[Phase shift diff err (rad)]]/PI()*180</f>
        <v>9.2131597614015366</v>
      </c>
      <c r="M50" s="5">
        <f>Table4[[#This Row],[Phase shift diff (deg)]]-Table4[[#This Row],[Phase shift diff err (deg)]]</f>
        <v>115.47110978438901</v>
      </c>
      <c r="N50" s="5">
        <f>Table4[[#This Row],[Phase shift diff (deg)]]+Table4[[#This Row],[Phase shift diff err (deg)]]</f>
        <v>133.89742930719208</v>
      </c>
    </row>
    <row r="51" spans="1:14" x14ac:dyDescent="0.2">
      <c r="A51" t="s">
        <v>9</v>
      </c>
      <c r="B51" s="2">
        <v>19.100000000000001</v>
      </c>
      <c r="C51" s="2">
        <f>2*Table4[[#This Row],[Photon energy (eV)]]-Threshold</f>
        <v>13.612611200000003</v>
      </c>
      <c r="D51" s="2" t="str">
        <f>CONCATENATE(Table4[[#This Row],[Dataset]]," / ",TEXT(Table4[[#This Row],[Photoelectron KE (eV)]],"0.0"))</f>
        <v>good3 / 13.6</v>
      </c>
      <c r="E51" s="5">
        <v>65</v>
      </c>
      <c r="F51" s="5">
        <v>70</v>
      </c>
      <c r="G51" s="1">
        <f>Table4[[#This Row],[Polar ang (deg)]]/180*PI()</f>
        <v>1.1780972450961724</v>
      </c>
      <c r="H51" s="2">
        <f>(Table4[[#This Row],[Polar ang fr (deg)]]+Table4[[#This Row],[Polar ang to (deg)]])/2</f>
        <v>67.5</v>
      </c>
      <c r="I51" s="3">
        <v>2.33979566720024</v>
      </c>
      <c r="J51" s="5">
        <f>Table4[[#This Row],[Phase shift diff (rad)]]/PI()*180</f>
        <v>134.06041665357031</v>
      </c>
      <c r="K51" s="3">
        <v>0.180024018905691</v>
      </c>
      <c r="L51" s="5">
        <f>Table4[[#This Row],[Phase shift diff err (rad)]]/PI()*180</f>
        <v>10.314616494279436</v>
      </c>
      <c r="M51" s="5">
        <f>Table4[[#This Row],[Phase shift diff (deg)]]-Table4[[#This Row],[Phase shift diff err (deg)]]</f>
        <v>123.74580015929088</v>
      </c>
      <c r="N51" s="5">
        <f>Table4[[#This Row],[Phase shift diff (deg)]]+Table4[[#This Row],[Phase shift diff err (deg)]]</f>
        <v>144.37503314784976</v>
      </c>
    </row>
    <row r="52" spans="1:14" x14ac:dyDescent="0.2">
      <c r="A52" t="s">
        <v>9</v>
      </c>
      <c r="B52" s="2">
        <v>19.100000000000001</v>
      </c>
      <c r="C52" s="2">
        <f>2*Table4[[#This Row],[Photon energy (eV)]]-Threshold</f>
        <v>13.612611200000003</v>
      </c>
      <c r="D52" s="2" t="str">
        <f>CONCATENATE(Table4[[#This Row],[Dataset]]," / ",TEXT(Table4[[#This Row],[Photoelectron KE (eV)]],"0.0"))</f>
        <v>good3 / 13.6</v>
      </c>
      <c r="E52" s="5">
        <v>70</v>
      </c>
      <c r="F52" s="5">
        <v>75</v>
      </c>
      <c r="G52" s="1">
        <f>Table4[[#This Row],[Polar ang (deg)]]/180*PI()</f>
        <v>1.265363707695889</v>
      </c>
      <c r="H52" s="2">
        <f>(Table4[[#This Row],[Polar ang fr (deg)]]+Table4[[#This Row],[Polar ang to (deg)]])/2</f>
        <v>72.5</v>
      </c>
      <c r="I52" s="3">
        <v>2.5043241413304198</v>
      </c>
      <c r="J52" s="5">
        <f>Table4[[#This Row],[Phase shift diff (rad)]]/PI()*180</f>
        <v>143.48720383095693</v>
      </c>
      <c r="K52" s="3">
        <v>0.215185829036943</v>
      </c>
      <c r="L52" s="5">
        <f>Table4[[#This Row],[Phase shift diff err (rad)]]/PI()*180</f>
        <v>12.329239814840514</v>
      </c>
      <c r="M52" s="5">
        <f>Table4[[#This Row],[Phase shift diff (deg)]]-Table4[[#This Row],[Phase shift diff err (deg)]]</f>
        <v>131.15796401611641</v>
      </c>
      <c r="N52" s="5">
        <f>Table4[[#This Row],[Phase shift diff (deg)]]+Table4[[#This Row],[Phase shift diff err (deg)]]</f>
        <v>155.81644364579745</v>
      </c>
    </row>
    <row r="53" spans="1:14" x14ac:dyDescent="0.2">
      <c r="A53" t="s">
        <v>9</v>
      </c>
      <c r="B53" s="2">
        <v>19.100000000000001</v>
      </c>
      <c r="C53" s="2">
        <f>2*Table4[[#This Row],[Photon energy (eV)]]-Threshold</f>
        <v>13.612611200000003</v>
      </c>
      <c r="D53" s="2" t="str">
        <f>CONCATENATE(Table4[[#This Row],[Dataset]]," / ",TEXT(Table4[[#This Row],[Photoelectron KE (eV)]],"0.0"))</f>
        <v>good3 / 13.6</v>
      </c>
      <c r="E53" s="5">
        <v>75</v>
      </c>
      <c r="F53" s="5">
        <v>80</v>
      </c>
      <c r="G53" s="1">
        <f>Table4[[#This Row],[Polar ang (deg)]]/180*PI()</f>
        <v>1.3526301702956054</v>
      </c>
      <c r="H53" s="2">
        <f>(Table4[[#This Row],[Polar ang fr (deg)]]+Table4[[#This Row],[Polar ang to (deg)]])/2</f>
        <v>77.5</v>
      </c>
      <c r="I53" s="3">
        <v>2.6482415089256199</v>
      </c>
      <c r="J53" s="5">
        <f>Table4[[#This Row],[Phase shift diff (rad)]]/PI()*180</f>
        <v>151.73306159279474</v>
      </c>
      <c r="K53" s="3">
        <v>0.25568692473834298</v>
      </c>
      <c r="L53" s="5">
        <f>Table4[[#This Row],[Phase shift diff err (rad)]]/PI()*180</f>
        <v>14.649781664186174</v>
      </c>
      <c r="M53" s="5">
        <f>Table4[[#This Row],[Phase shift diff (deg)]]-Table4[[#This Row],[Phase shift diff err (deg)]]</f>
        <v>137.08327992860856</v>
      </c>
      <c r="N53" s="5">
        <f>Table4[[#This Row],[Phase shift diff (deg)]]+Table4[[#This Row],[Phase shift diff err (deg)]]</f>
        <v>166.38284325698092</v>
      </c>
    </row>
    <row r="54" spans="1:14" x14ac:dyDescent="0.2">
      <c r="A54" t="s">
        <v>9</v>
      </c>
      <c r="B54" s="2">
        <v>19.100000000000001</v>
      </c>
      <c r="C54" s="2">
        <f>2*Table4[[#This Row],[Photon energy (eV)]]-Threshold</f>
        <v>13.612611200000003</v>
      </c>
      <c r="D54" s="2" t="str">
        <f>CONCATENATE(Table4[[#This Row],[Dataset]]," / ",TEXT(Table4[[#This Row],[Photoelectron KE (eV)]],"0.0"))</f>
        <v>good3 / 13.6</v>
      </c>
      <c r="E54" s="5">
        <v>80</v>
      </c>
      <c r="F54" s="5">
        <v>85</v>
      </c>
      <c r="G54" s="1">
        <f>Table4[[#This Row],[Polar ang (deg)]]/180*PI()</f>
        <v>1.4398966328953218</v>
      </c>
      <c r="H54" s="2">
        <f>(Table4[[#This Row],[Polar ang fr (deg)]]+Table4[[#This Row],[Polar ang to (deg)]])/2</f>
        <v>82.5</v>
      </c>
      <c r="I54" s="3">
        <v>2.6614465425360398</v>
      </c>
      <c r="J54" s="5">
        <f>Table4[[#This Row],[Phase shift diff (rad)]]/PI()*180</f>
        <v>152.48965428700021</v>
      </c>
      <c r="K54" s="3">
        <v>0.37776296409868798</v>
      </c>
      <c r="L54" s="5">
        <f>Table4[[#This Row],[Phase shift diff err (rad)]]/PI()*180</f>
        <v>21.644223499206859</v>
      </c>
      <c r="M54" s="5">
        <f>Table4[[#This Row],[Phase shift diff (deg)]]-Table4[[#This Row],[Phase shift diff err (deg)]]</f>
        <v>130.84543078779336</v>
      </c>
      <c r="N54" s="5">
        <f>Table4[[#This Row],[Phase shift diff (deg)]]+Table4[[#This Row],[Phase shift diff err (deg)]]</f>
        <v>174.13387778620705</v>
      </c>
    </row>
    <row r="55" spans="1:14" x14ac:dyDescent="0.2">
      <c r="A55" t="s">
        <v>9</v>
      </c>
      <c r="B55" s="2">
        <v>19.100000000000001</v>
      </c>
      <c r="C55" s="2">
        <f>2*Table4[[#This Row],[Photon energy (eV)]]-Threshold</f>
        <v>13.612611200000003</v>
      </c>
      <c r="D55" s="2" t="str">
        <f>CONCATENATE(Table4[[#This Row],[Dataset]]," / ",TEXT(Table4[[#This Row],[Photoelectron KE (eV)]],"0.0"))</f>
        <v>good3 / 13.6</v>
      </c>
      <c r="E55" s="5">
        <v>85</v>
      </c>
      <c r="F55" s="5">
        <v>90</v>
      </c>
      <c r="G55" s="1">
        <f>Table4[[#This Row],[Polar ang (deg)]]/180*PI()</f>
        <v>1.5271630954950384</v>
      </c>
      <c r="H55" s="2">
        <f>(Table4[[#This Row],[Polar ang fr (deg)]]+Table4[[#This Row],[Polar ang to (deg)]])/2</f>
        <v>87.5</v>
      </c>
      <c r="I55" s="3">
        <v>2.5952416542067001</v>
      </c>
      <c r="J55" s="5">
        <f>Table4[[#This Row],[Phase shift diff (rad)]]/PI()*180</f>
        <v>148.69639360259413</v>
      </c>
      <c r="K55" s="3">
        <v>1.24121613626727</v>
      </c>
      <c r="L55" s="5">
        <f>Table4[[#This Row],[Phase shift diff err (rad)]]/PI()*180</f>
        <v>71.116446071649449</v>
      </c>
      <c r="M55" s="5">
        <f>Table4[[#This Row],[Phase shift diff (deg)]]-Table4[[#This Row],[Phase shift diff err (deg)]]</f>
        <v>77.579947530944679</v>
      </c>
      <c r="N55" s="5">
        <f>Table4[[#This Row],[Phase shift diff (deg)]]+Table4[[#This Row],[Phase shift diff err (deg)]]</f>
        <v>219.81283967424358</v>
      </c>
    </row>
    <row r="56" spans="1:14" x14ac:dyDescent="0.2">
      <c r="A56" t="s">
        <v>9</v>
      </c>
      <c r="B56" s="2">
        <v>19.100000000000001</v>
      </c>
      <c r="C56" s="2">
        <f>2*Table4[[#This Row],[Photon energy (eV)]]-Threshold</f>
        <v>13.612611200000003</v>
      </c>
      <c r="D56" s="2" t="str">
        <f>CONCATENATE(Table4[[#This Row],[Dataset]]," / ",TEXT(Table4[[#This Row],[Photoelectron KE (eV)]],"0.0"))</f>
        <v>good3 / 13.6</v>
      </c>
      <c r="E56" s="5">
        <v>90</v>
      </c>
      <c r="F56" s="5">
        <v>95</v>
      </c>
      <c r="G56" s="1">
        <f>Table4[[#This Row],[Polar ang (deg)]]/180*PI()</f>
        <v>1.6144295580947547</v>
      </c>
      <c r="H56" s="2">
        <f>(Table4[[#This Row],[Polar ang fr (deg)]]+Table4[[#This Row],[Polar ang to (deg)]])/2</f>
        <v>92.5</v>
      </c>
      <c r="I56" s="3">
        <v>5.7368343091937897</v>
      </c>
      <c r="J56" s="5">
        <f>Table4[[#This Row],[Phase shift diff (rad)]]/PI()*180</f>
        <v>328.69639368265331</v>
      </c>
      <c r="K56" s="3">
        <v>1.24121596165227</v>
      </c>
      <c r="L56" s="5">
        <f>Table4[[#This Row],[Phase shift diff err (rad)]]/PI()*180</f>
        <v>71.116436066946903</v>
      </c>
      <c r="M56" s="5">
        <f>Table4[[#This Row],[Phase shift diff (deg)]]-Table4[[#This Row],[Phase shift diff err (deg)]]</f>
        <v>257.57995761570641</v>
      </c>
      <c r="N56" s="5">
        <f>Table4[[#This Row],[Phase shift diff (deg)]]+Table4[[#This Row],[Phase shift diff err (deg)]]</f>
        <v>399.81282974960021</v>
      </c>
    </row>
    <row r="57" spans="1:14" x14ac:dyDescent="0.2">
      <c r="A57" t="s">
        <v>9</v>
      </c>
      <c r="B57" s="2">
        <v>19.100000000000001</v>
      </c>
      <c r="C57" s="2">
        <f>2*Table4[[#This Row],[Photon energy (eV)]]-Threshold</f>
        <v>13.612611200000003</v>
      </c>
      <c r="D57" s="2" t="str">
        <f>CONCATENATE(Table4[[#This Row],[Dataset]]," / ",TEXT(Table4[[#This Row],[Photoelectron KE (eV)]],"0.0"))</f>
        <v>good3 / 13.6</v>
      </c>
      <c r="E57" s="5">
        <v>95</v>
      </c>
      <c r="F57" s="5">
        <v>100</v>
      </c>
      <c r="G57" s="1">
        <f>Table4[[#This Row],[Polar ang (deg)]]/180*PI()</f>
        <v>1.7016960206944711</v>
      </c>
      <c r="H57" s="2">
        <f>(Table4[[#This Row],[Polar ang fr (deg)]]+Table4[[#This Row],[Polar ang to (deg)]])/2</f>
        <v>97.5</v>
      </c>
      <c r="I57" s="3">
        <v>5.8030391881398398</v>
      </c>
      <c r="J57" s="5">
        <f>Table4[[#This Row],[Phase shift diff (rad)]]/PI()*180</f>
        <v>332.48965382943652</v>
      </c>
      <c r="K57" s="3">
        <v>0.37776292260858402</v>
      </c>
      <c r="L57" s="5">
        <f>Table4[[#This Row],[Phase shift diff err (rad)]]/PI()*180</f>
        <v>21.64422112199901</v>
      </c>
      <c r="M57" s="5">
        <f>Table4[[#This Row],[Phase shift diff (deg)]]-Table4[[#This Row],[Phase shift diff err (deg)]]</f>
        <v>310.84543270743751</v>
      </c>
      <c r="N57" s="5">
        <f>Table4[[#This Row],[Phase shift diff (deg)]]+Table4[[#This Row],[Phase shift diff err (deg)]]</f>
        <v>354.13387495143553</v>
      </c>
    </row>
    <row r="58" spans="1:14" x14ac:dyDescent="0.2">
      <c r="A58" t="s">
        <v>9</v>
      </c>
      <c r="B58" s="2">
        <v>19.100000000000001</v>
      </c>
      <c r="C58" s="2">
        <f>2*Table4[[#This Row],[Photon energy (eV)]]-Threshold</f>
        <v>13.612611200000003</v>
      </c>
      <c r="D58" s="2" t="str">
        <f>CONCATENATE(Table4[[#This Row],[Dataset]]," / ",TEXT(Table4[[#This Row],[Photoelectron KE (eV)]],"0.0"))</f>
        <v>good3 / 13.6</v>
      </c>
      <c r="E58" s="5">
        <v>100</v>
      </c>
      <c r="F58" s="5">
        <v>105</v>
      </c>
      <c r="G58" s="1">
        <f>Table4[[#This Row],[Polar ang (deg)]]/180*PI()</f>
        <v>1.7889624832941877</v>
      </c>
      <c r="H58" s="2">
        <f>(Table4[[#This Row],[Polar ang fr (deg)]]+Table4[[#This Row],[Polar ang to (deg)]])/2</f>
        <v>102.5</v>
      </c>
      <c r="I58" s="3">
        <v>5.7898341493161798</v>
      </c>
      <c r="J58" s="5">
        <f>Table4[[#This Row],[Phase shift diff (rad)]]/PI()*180</f>
        <v>331.73306083653438</v>
      </c>
      <c r="K58" s="3">
        <v>0.25568693144518601</v>
      </c>
      <c r="L58" s="5">
        <f>Table4[[#This Row],[Phase shift diff err (rad)]]/PI()*180</f>
        <v>14.649782048459974</v>
      </c>
      <c r="M58" s="5">
        <f>Table4[[#This Row],[Phase shift diff (deg)]]-Table4[[#This Row],[Phase shift diff err (deg)]]</f>
        <v>317.08327878807438</v>
      </c>
      <c r="N58" s="5">
        <f>Table4[[#This Row],[Phase shift diff (deg)]]+Table4[[#This Row],[Phase shift diff err (deg)]]</f>
        <v>346.38284288499437</v>
      </c>
    </row>
    <row r="59" spans="1:14" x14ac:dyDescent="0.2">
      <c r="A59" t="s">
        <v>9</v>
      </c>
      <c r="B59" s="2">
        <v>19.100000000000001</v>
      </c>
      <c r="C59" s="2">
        <f>2*Table4[[#This Row],[Photon energy (eV)]]-Threshold</f>
        <v>13.612611200000003</v>
      </c>
      <c r="D59" s="2" t="str">
        <f>CONCATENATE(Table4[[#This Row],[Dataset]]," / ",TEXT(Table4[[#This Row],[Photoelectron KE (eV)]],"0.0"))</f>
        <v>good3 / 13.6</v>
      </c>
      <c r="E59" s="5">
        <v>105</v>
      </c>
      <c r="F59" s="5">
        <v>110</v>
      </c>
      <c r="G59" s="1">
        <f>Table4[[#This Row],[Polar ang (deg)]]/180*PI()</f>
        <v>1.8762289458939041</v>
      </c>
      <c r="H59" s="2">
        <f>(Table4[[#This Row],[Polar ang fr (deg)]]+Table4[[#This Row],[Polar ang to (deg)]])/2</f>
        <v>107.5</v>
      </c>
      <c r="I59" s="3">
        <v>5.6459167934420602</v>
      </c>
      <c r="J59" s="5">
        <f>Table4[[#This Row],[Phase shift diff (rad)]]/PI()*180</f>
        <v>323.48720374626504</v>
      </c>
      <c r="K59" s="3">
        <v>0.215185826162544</v>
      </c>
      <c r="L59" s="5">
        <f>Table4[[#This Row],[Phase shift diff err (rad)]]/PI()*180</f>
        <v>12.329239650149582</v>
      </c>
      <c r="M59" s="5">
        <f>Table4[[#This Row],[Phase shift diff (deg)]]-Table4[[#This Row],[Phase shift diff err (deg)]]</f>
        <v>311.15796409611545</v>
      </c>
      <c r="N59" s="5">
        <f>Table4[[#This Row],[Phase shift diff (deg)]]+Table4[[#This Row],[Phase shift diff err (deg)]]</f>
        <v>335.81644339641463</v>
      </c>
    </row>
    <row r="60" spans="1:14" x14ac:dyDescent="0.2">
      <c r="A60" t="s">
        <v>9</v>
      </c>
      <c r="B60" s="2">
        <v>19.100000000000001</v>
      </c>
      <c r="C60" s="2">
        <f>2*Table4[[#This Row],[Photon energy (eV)]]-Threshold</f>
        <v>13.612611200000003</v>
      </c>
      <c r="D60" s="2" t="str">
        <f>CONCATENATE(Table4[[#This Row],[Dataset]]," / ",TEXT(Table4[[#This Row],[Photoelectron KE (eV)]],"0.0"))</f>
        <v>good3 / 13.6</v>
      </c>
      <c r="E60" s="5">
        <v>110</v>
      </c>
      <c r="F60" s="5">
        <v>115</v>
      </c>
      <c r="G60" s="1">
        <f>Table4[[#This Row],[Polar ang (deg)]]/180*PI()</f>
        <v>1.9634954084936207</v>
      </c>
      <c r="H60" s="2">
        <f>(Table4[[#This Row],[Polar ang fr (deg)]]+Table4[[#This Row],[Polar ang to (deg)]])/2</f>
        <v>112.5</v>
      </c>
      <c r="I60" s="3">
        <v>5.4813883210843501</v>
      </c>
      <c r="J60" s="5">
        <f>Table4[[#This Row],[Phase shift diff (rad)]]/PI()*180</f>
        <v>314.06041667043343</v>
      </c>
      <c r="K60" s="3">
        <v>0.18002401835067799</v>
      </c>
      <c r="L60" s="5">
        <f>Table4[[#This Row],[Phase shift diff err (rad)]]/PI()*180</f>
        <v>10.314616462479533</v>
      </c>
      <c r="M60" s="5">
        <f>Table4[[#This Row],[Phase shift diff (deg)]]-Table4[[#This Row],[Phase shift diff err (deg)]]</f>
        <v>303.74580020795389</v>
      </c>
      <c r="N60" s="5">
        <f>Table4[[#This Row],[Phase shift diff (deg)]]+Table4[[#This Row],[Phase shift diff err (deg)]]</f>
        <v>324.37503313291296</v>
      </c>
    </row>
    <row r="61" spans="1:14" x14ac:dyDescent="0.2">
      <c r="A61" t="s">
        <v>9</v>
      </c>
      <c r="B61" s="2">
        <v>19.100000000000001</v>
      </c>
      <c r="C61" s="2">
        <f>2*Table4[[#This Row],[Photon energy (eV)]]-Threshold</f>
        <v>13.612611200000003</v>
      </c>
      <c r="D61" s="2" t="str">
        <f>CONCATENATE(Table4[[#This Row],[Dataset]]," / ",TEXT(Table4[[#This Row],[Photoelectron KE (eV)]],"0.0"))</f>
        <v>good3 / 13.6</v>
      </c>
      <c r="E61" s="5">
        <v>115</v>
      </c>
      <c r="F61" s="5">
        <v>120</v>
      </c>
      <c r="G61" s="1">
        <f>Table4[[#This Row],[Polar ang (deg)]]/180*PI()</f>
        <v>2.0507618710933371</v>
      </c>
      <c r="H61" s="2">
        <f>(Table4[[#This Row],[Polar ang fr (deg)]]+Table4[[#This Row],[Polar ang to (deg)]])/2</f>
        <v>117.5</v>
      </c>
      <c r="I61" s="3">
        <v>5.3177436821327699</v>
      </c>
      <c r="J61" s="5">
        <f>Table4[[#This Row],[Phase shift diff (rad)]]/PI()*180</f>
        <v>304.68426951856571</v>
      </c>
      <c r="K61" s="3">
        <v>0.160799971857709</v>
      </c>
      <c r="L61" s="5">
        <f>Table4[[#This Row],[Phase shift diff err (rad)]]/PI()*180</f>
        <v>9.2131597332691371</v>
      </c>
      <c r="M61" s="5">
        <f>Table4[[#This Row],[Phase shift diff (deg)]]-Table4[[#This Row],[Phase shift diff err (deg)]]</f>
        <v>295.47110978529656</v>
      </c>
      <c r="N61" s="5">
        <f>Table4[[#This Row],[Phase shift diff (deg)]]+Table4[[#This Row],[Phase shift diff err (deg)]]</f>
        <v>313.89742925183486</v>
      </c>
    </row>
    <row r="62" spans="1:14" x14ac:dyDescent="0.2">
      <c r="A62" t="s">
        <v>9</v>
      </c>
      <c r="B62" s="2">
        <v>19.100000000000001</v>
      </c>
      <c r="C62" s="2">
        <f>2*Table4[[#This Row],[Photon energy (eV)]]-Threshold</f>
        <v>13.612611200000003</v>
      </c>
      <c r="D62" s="2" t="str">
        <f>CONCATENATE(Table4[[#This Row],[Dataset]]," / ",TEXT(Table4[[#This Row],[Photoelectron KE (eV)]],"0.0"))</f>
        <v>good3 / 13.6</v>
      </c>
      <c r="E62" s="5">
        <v>120</v>
      </c>
      <c r="F62" s="5">
        <v>125</v>
      </c>
      <c r="G62" s="1">
        <f>Table4[[#This Row],[Polar ang (deg)]]/180*PI()</f>
        <v>2.1380283336930539</v>
      </c>
      <c r="H62" s="2">
        <f>(Table4[[#This Row],[Polar ang fr (deg)]]+Table4[[#This Row],[Polar ang to (deg)]])/2</f>
        <v>122.5</v>
      </c>
      <c r="I62" s="3">
        <v>5.14381826555387</v>
      </c>
      <c r="J62" s="5">
        <f>Table4[[#This Row],[Phase shift diff (rad)]]/PI()*180</f>
        <v>294.71907719854005</v>
      </c>
      <c r="K62" s="3">
        <v>0.15180641227104</v>
      </c>
      <c r="L62" s="5">
        <f>Table4[[#This Row],[Phase shift diff err (rad)]]/PI()*180</f>
        <v>8.6978667261535829</v>
      </c>
      <c r="M62" s="5">
        <f>Table4[[#This Row],[Phase shift diff (deg)]]-Table4[[#This Row],[Phase shift diff err (deg)]]</f>
        <v>286.02121047238649</v>
      </c>
      <c r="N62" s="5">
        <f>Table4[[#This Row],[Phase shift diff (deg)]]+Table4[[#This Row],[Phase shift diff err (deg)]]</f>
        <v>303.41694392469361</v>
      </c>
    </row>
    <row r="63" spans="1:14" x14ac:dyDescent="0.2">
      <c r="A63" t="s">
        <v>9</v>
      </c>
      <c r="B63" s="2">
        <v>19.100000000000001</v>
      </c>
      <c r="C63" s="2">
        <f>2*Table4[[#This Row],[Photon energy (eV)]]-Threshold</f>
        <v>13.612611200000003</v>
      </c>
      <c r="D63" s="2" t="str">
        <f>CONCATENATE(Table4[[#This Row],[Dataset]]," / ",TEXT(Table4[[#This Row],[Photoelectron KE (eV)]],"0.0"))</f>
        <v>good3 / 13.6</v>
      </c>
      <c r="E63" s="5">
        <v>125</v>
      </c>
      <c r="F63" s="5">
        <v>130</v>
      </c>
      <c r="G63" s="1">
        <f>Table4[[#This Row],[Polar ang (deg)]]/180*PI()</f>
        <v>2.2252947962927703</v>
      </c>
      <c r="H63" s="2">
        <f>(Table4[[#This Row],[Polar ang fr (deg)]]+Table4[[#This Row],[Polar ang to (deg)]])/2</f>
        <v>127.5</v>
      </c>
      <c r="I63" s="3">
        <v>4.9554239370711999</v>
      </c>
      <c r="J63" s="5">
        <f>Table4[[#This Row],[Phase shift diff (rad)]]/PI()*180</f>
        <v>283.92487729228179</v>
      </c>
      <c r="K63" s="3">
        <v>0.141858640868083</v>
      </c>
      <c r="L63" s="5">
        <f>Table4[[#This Row],[Phase shift diff err (rad)]]/PI()*180</f>
        <v>8.1279014092032131</v>
      </c>
      <c r="M63" s="5">
        <f>Table4[[#This Row],[Phase shift diff (deg)]]-Table4[[#This Row],[Phase shift diff err (deg)]]</f>
        <v>275.79697588307857</v>
      </c>
      <c r="N63" s="5">
        <f>Table4[[#This Row],[Phase shift diff (deg)]]+Table4[[#This Row],[Phase shift diff err (deg)]]</f>
        <v>292.05277870148501</v>
      </c>
    </row>
    <row r="64" spans="1:14" x14ac:dyDescent="0.2">
      <c r="A64" t="s">
        <v>9</v>
      </c>
      <c r="B64" s="2">
        <v>19.100000000000001</v>
      </c>
      <c r="C64" s="2">
        <f>2*Table4[[#This Row],[Photon energy (eV)]]-Threshold</f>
        <v>13.612611200000003</v>
      </c>
      <c r="D64" s="2" t="str">
        <f>CONCATENATE(Table4[[#This Row],[Dataset]]," / ",TEXT(Table4[[#This Row],[Photoelectron KE (eV)]],"0.0"))</f>
        <v>good3 / 13.6</v>
      </c>
      <c r="E64" s="5">
        <v>130</v>
      </c>
      <c r="F64" s="5">
        <v>135</v>
      </c>
      <c r="G64" s="1">
        <f>Table4[[#This Row],[Polar ang (deg)]]/180*PI()</f>
        <v>2.3125612588924866</v>
      </c>
      <c r="H64" s="2">
        <f>(Table4[[#This Row],[Polar ang fr (deg)]]+Table4[[#This Row],[Polar ang to (deg)]])/2</f>
        <v>132.5</v>
      </c>
      <c r="I64" s="3">
        <v>4.7671543508278296</v>
      </c>
      <c r="J64" s="5">
        <f>Table4[[#This Row],[Phase shift diff (rad)]]/PI()*180</f>
        <v>273.13782458986242</v>
      </c>
      <c r="K64" s="3">
        <v>0.121504287229768</v>
      </c>
      <c r="L64" s="5">
        <f>Table4[[#This Row],[Phase shift diff err (rad)]]/PI()*180</f>
        <v>6.9616828510110116</v>
      </c>
      <c r="M64" s="5">
        <f>Table4[[#This Row],[Phase shift diff (deg)]]-Table4[[#This Row],[Phase shift diff err (deg)]]</f>
        <v>266.17614173885141</v>
      </c>
      <c r="N64" s="5">
        <f>Table4[[#This Row],[Phase shift diff (deg)]]+Table4[[#This Row],[Phase shift diff err (deg)]]</f>
        <v>280.09950744087342</v>
      </c>
    </row>
    <row r="65" spans="1:14" x14ac:dyDescent="0.2">
      <c r="A65" t="s">
        <v>9</v>
      </c>
      <c r="B65" s="2">
        <v>19.100000000000001</v>
      </c>
      <c r="C65" s="2">
        <f>2*Table4[[#This Row],[Photon energy (eV)]]-Threshold</f>
        <v>13.612611200000003</v>
      </c>
      <c r="D65" s="2" t="str">
        <f>CONCATENATE(Table4[[#This Row],[Dataset]]," / ",TEXT(Table4[[#This Row],[Photoelectron KE (eV)]],"0.0"))</f>
        <v>good3 / 13.6</v>
      </c>
      <c r="E65" s="5">
        <v>135</v>
      </c>
      <c r="F65" s="5">
        <v>140</v>
      </c>
      <c r="G65" s="1">
        <f>Table4[[#This Row],[Polar ang (deg)]]/180*PI()</f>
        <v>2.399827721492203</v>
      </c>
      <c r="H65" s="2">
        <f>(Table4[[#This Row],[Polar ang fr (deg)]]+Table4[[#This Row],[Polar ang to (deg)]])/2</f>
        <v>137.5</v>
      </c>
      <c r="I65" s="3">
        <v>4.61975857600578</v>
      </c>
      <c r="J65" s="5">
        <f>Table4[[#This Row],[Phase shift diff (rad)]]/PI()*180</f>
        <v>264.69266877449832</v>
      </c>
      <c r="K65" s="3">
        <v>0.10584000565061499</v>
      </c>
      <c r="L65" s="5">
        <f>Table4[[#This Row],[Phase shift diff err (rad)]]/PI()*180</f>
        <v>6.0641856274210237</v>
      </c>
      <c r="M65" s="5">
        <f>Table4[[#This Row],[Phase shift diff (deg)]]-Table4[[#This Row],[Phase shift diff err (deg)]]</f>
        <v>258.6284831470773</v>
      </c>
      <c r="N65" s="5">
        <f>Table4[[#This Row],[Phase shift diff (deg)]]+Table4[[#This Row],[Phase shift diff err (deg)]]</f>
        <v>270.75685440191933</v>
      </c>
    </row>
    <row r="66" spans="1:14" x14ac:dyDescent="0.2">
      <c r="A66" t="s">
        <v>9</v>
      </c>
      <c r="B66" s="2">
        <v>19.100000000000001</v>
      </c>
      <c r="C66" s="2">
        <f>2*Table4[[#This Row],[Photon energy (eV)]]-Threshold</f>
        <v>13.612611200000003</v>
      </c>
      <c r="D66" s="2" t="str">
        <f>CONCATENATE(Table4[[#This Row],[Dataset]]," / ",TEXT(Table4[[#This Row],[Photoelectron KE (eV)]],"0.0"))</f>
        <v>good3 / 13.6</v>
      </c>
      <c r="E66" s="5">
        <v>140</v>
      </c>
      <c r="F66" s="5">
        <v>145</v>
      </c>
      <c r="G66" s="1">
        <f>Table4[[#This Row],[Polar ang (deg)]]/180*PI()</f>
        <v>2.4870941840919194</v>
      </c>
      <c r="H66" s="2">
        <f>(Table4[[#This Row],[Polar ang fr (deg)]]+Table4[[#This Row],[Polar ang to (deg)]])/2</f>
        <v>142.5</v>
      </c>
      <c r="I66" s="3">
        <v>4.5417517754858796</v>
      </c>
      <c r="J66" s="5">
        <f>Table4[[#This Row],[Phase shift diff (rad)]]/PI()*180</f>
        <v>260.22320833138912</v>
      </c>
      <c r="K66" s="3">
        <v>9.8871822297078998E-2</v>
      </c>
      <c r="L66" s="5">
        <f>Table4[[#This Row],[Phase shift diff err (rad)]]/PI()*180</f>
        <v>5.6649381303900945</v>
      </c>
      <c r="M66" s="5">
        <f>Table4[[#This Row],[Phase shift diff (deg)]]-Table4[[#This Row],[Phase shift diff err (deg)]]</f>
        <v>254.55827020099903</v>
      </c>
      <c r="N66" s="5">
        <f>Table4[[#This Row],[Phase shift diff (deg)]]+Table4[[#This Row],[Phase shift diff err (deg)]]</f>
        <v>265.88814646177923</v>
      </c>
    </row>
    <row r="67" spans="1:14" x14ac:dyDescent="0.2">
      <c r="A67" t="s">
        <v>9</v>
      </c>
      <c r="B67" s="2">
        <v>19.100000000000001</v>
      </c>
      <c r="C67" s="2">
        <f>2*Table4[[#This Row],[Photon energy (eV)]]-Threshold</f>
        <v>13.612611200000003</v>
      </c>
      <c r="D67" s="2" t="str">
        <f>CONCATENATE(Table4[[#This Row],[Dataset]]," / ",TEXT(Table4[[#This Row],[Photoelectron KE (eV)]],"0.0"))</f>
        <v>good3 / 13.6</v>
      </c>
      <c r="E67" s="5">
        <v>145</v>
      </c>
      <c r="F67" s="5">
        <v>150</v>
      </c>
      <c r="G67" s="1">
        <f>Table4[[#This Row],[Polar ang (deg)]]/180*PI()</f>
        <v>2.5743606466916358</v>
      </c>
      <c r="H67" s="2">
        <f>(Table4[[#This Row],[Polar ang fr (deg)]]+Table4[[#This Row],[Polar ang to (deg)]])/2</f>
        <v>147.5</v>
      </c>
      <c r="I67" s="3">
        <v>4.4313423160764396</v>
      </c>
      <c r="J67" s="5">
        <f>Table4[[#This Row],[Phase shift diff (rad)]]/PI()*180</f>
        <v>253.89721228890724</v>
      </c>
      <c r="K67" s="3">
        <v>8.6767792372887301E-2</v>
      </c>
      <c r="L67" s="5">
        <f>Table4[[#This Row],[Phase shift diff err (rad)]]/PI()*180</f>
        <v>4.9714283006338569</v>
      </c>
      <c r="M67" s="5">
        <f>Table4[[#This Row],[Phase shift diff (deg)]]-Table4[[#This Row],[Phase shift diff err (deg)]]</f>
        <v>248.92578398827339</v>
      </c>
      <c r="N67" s="5">
        <f>Table4[[#This Row],[Phase shift diff (deg)]]+Table4[[#This Row],[Phase shift diff err (deg)]]</f>
        <v>258.86864058954109</v>
      </c>
    </row>
    <row r="68" spans="1:14" x14ac:dyDescent="0.2">
      <c r="A68" t="s">
        <v>9</v>
      </c>
      <c r="B68" s="2">
        <v>19.100000000000001</v>
      </c>
      <c r="C68" s="2">
        <f>2*Table4[[#This Row],[Photon energy (eV)]]-Threshold</f>
        <v>13.612611200000003</v>
      </c>
      <c r="D68" s="2" t="str">
        <f>CONCATENATE(Table4[[#This Row],[Dataset]]," / ",TEXT(Table4[[#This Row],[Photoelectron KE (eV)]],"0.0"))</f>
        <v>good3 / 13.6</v>
      </c>
      <c r="E68" s="5">
        <v>150</v>
      </c>
      <c r="F68" s="5">
        <v>155</v>
      </c>
      <c r="G68" s="1">
        <f>Table4[[#This Row],[Polar ang (deg)]]/180*PI()</f>
        <v>2.6616271092913526</v>
      </c>
      <c r="H68" s="2">
        <f>(Table4[[#This Row],[Polar ang fr (deg)]]+Table4[[#This Row],[Polar ang to (deg)]])/2</f>
        <v>152.5</v>
      </c>
      <c r="I68" s="3">
        <v>4.3627641486019</v>
      </c>
      <c r="J68" s="5">
        <f>Table4[[#This Row],[Phase shift diff (rad)]]/PI()*180</f>
        <v>249.96797272587477</v>
      </c>
      <c r="K68" s="3">
        <v>7.9851084465264593E-2</v>
      </c>
      <c r="L68" s="5">
        <f>Table4[[#This Row],[Phase shift diff err (rad)]]/PI()*180</f>
        <v>4.5751301294023135</v>
      </c>
      <c r="M68" s="5">
        <f>Table4[[#This Row],[Phase shift diff (deg)]]-Table4[[#This Row],[Phase shift diff err (deg)]]</f>
        <v>245.39284259647246</v>
      </c>
      <c r="N68" s="5">
        <f>Table4[[#This Row],[Phase shift diff (deg)]]+Table4[[#This Row],[Phase shift diff err (deg)]]</f>
        <v>254.54310285527708</v>
      </c>
    </row>
    <row r="69" spans="1:14" x14ac:dyDescent="0.2">
      <c r="A69" t="s">
        <v>9</v>
      </c>
      <c r="B69" s="2">
        <v>19.100000000000001</v>
      </c>
      <c r="C69" s="2">
        <f>2*Table4[[#This Row],[Photon energy (eV)]]-Threshold</f>
        <v>13.612611200000003</v>
      </c>
      <c r="D69" s="2" t="str">
        <f>CONCATENATE(Table4[[#This Row],[Dataset]]," / ",TEXT(Table4[[#This Row],[Photoelectron KE (eV)]],"0.0"))</f>
        <v>good3 / 13.6</v>
      </c>
      <c r="E69" s="5">
        <v>155</v>
      </c>
      <c r="F69" s="5">
        <v>160</v>
      </c>
      <c r="G69" s="1">
        <f>Table4[[#This Row],[Polar ang (deg)]]/180*PI()</f>
        <v>2.748893571891069</v>
      </c>
      <c r="H69" s="2">
        <f>(Table4[[#This Row],[Polar ang fr (deg)]]+Table4[[#This Row],[Polar ang to (deg)]])/2</f>
        <v>157.5</v>
      </c>
      <c r="I69" s="3">
        <v>4.3203633809614201</v>
      </c>
      <c r="J69" s="5">
        <f>Table4[[#This Row],[Phase shift diff (rad)]]/PI()*180</f>
        <v>247.53858769196043</v>
      </c>
      <c r="K69" s="3">
        <v>7.6150562414404002E-2</v>
      </c>
      <c r="L69" s="5">
        <f>Table4[[#This Row],[Phase shift diff err (rad)]]/PI()*180</f>
        <v>4.3631058338929058</v>
      </c>
      <c r="M69" s="5">
        <f>Table4[[#This Row],[Phase shift diff (deg)]]-Table4[[#This Row],[Phase shift diff err (deg)]]</f>
        <v>243.17548185806751</v>
      </c>
      <c r="N69" s="5">
        <f>Table4[[#This Row],[Phase shift diff (deg)]]+Table4[[#This Row],[Phase shift diff err (deg)]]</f>
        <v>251.90169352585335</v>
      </c>
    </row>
    <row r="70" spans="1:14" x14ac:dyDescent="0.2">
      <c r="A70" t="s">
        <v>9</v>
      </c>
      <c r="B70" s="2">
        <v>19.100000000000001</v>
      </c>
      <c r="C70" s="2">
        <f>2*Table4[[#This Row],[Photon energy (eV)]]-Threshold</f>
        <v>13.612611200000003</v>
      </c>
      <c r="D70" s="2" t="str">
        <f>CONCATENATE(Table4[[#This Row],[Dataset]]," / ",TEXT(Table4[[#This Row],[Photoelectron KE (eV)]],"0.0"))</f>
        <v>good3 / 13.6</v>
      </c>
      <c r="E70" s="5">
        <v>160</v>
      </c>
      <c r="F70" s="5">
        <v>165</v>
      </c>
      <c r="G70" s="1">
        <f>Table4[[#This Row],[Polar ang (deg)]]/180*PI()</f>
        <v>2.8361600344907854</v>
      </c>
      <c r="H70" s="2">
        <f>(Table4[[#This Row],[Polar ang fr (deg)]]+Table4[[#This Row],[Polar ang to (deg)]])/2</f>
        <v>162.5</v>
      </c>
      <c r="I70" s="3">
        <v>4.2858159909811597</v>
      </c>
      <c r="J70" s="5">
        <f>Table4[[#This Row],[Phase shift diff (rad)]]/PI()*180</f>
        <v>245.55916805289894</v>
      </c>
      <c r="K70" s="3">
        <v>7.1245327784665094E-2</v>
      </c>
      <c r="L70" s="5">
        <f>Table4[[#This Row],[Phase shift diff err (rad)]]/PI()*180</f>
        <v>4.082056592087449</v>
      </c>
      <c r="M70" s="5">
        <f>Table4[[#This Row],[Phase shift diff (deg)]]-Table4[[#This Row],[Phase shift diff err (deg)]]</f>
        <v>241.4771114608115</v>
      </c>
      <c r="N70" s="5">
        <f>Table4[[#This Row],[Phase shift diff (deg)]]+Table4[[#This Row],[Phase shift diff err (deg)]]</f>
        <v>249.64122464498638</v>
      </c>
    </row>
    <row r="71" spans="1:14" x14ac:dyDescent="0.2">
      <c r="A71" t="s">
        <v>9</v>
      </c>
      <c r="B71" s="2">
        <v>19.100000000000001</v>
      </c>
      <c r="C71" s="2">
        <f>2*Table4[[#This Row],[Photon energy (eV)]]-Threshold</f>
        <v>13.612611200000003</v>
      </c>
      <c r="D71" s="2" t="str">
        <f>CONCATENATE(Table4[[#This Row],[Dataset]]," / ",TEXT(Table4[[#This Row],[Photoelectron KE (eV)]],"0.0"))</f>
        <v>good3 / 13.6</v>
      </c>
      <c r="E71" s="5">
        <v>165</v>
      </c>
      <c r="F71" s="5">
        <v>170</v>
      </c>
      <c r="G71" s="1">
        <f>Table4[[#This Row],[Polar ang (deg)]]/180*PI()</f>
        <v>2.9234264970905022</v>
      </c>
      <c r="H71" s="2">
        <f>(Table4[[#This Row],[Polar ang fr (deg)]]+Table4[[#This Row],[Polar ang to (deg)]])/2</f>
        <v>167.5</v>
      </c>
      <c r="I71" s="3">
        <v>4.2583483067501797</v>
      </c>
      <c r="J71" s="5">
        <f>Table4[[#This Row],[Phase shift diff (rad)]]/PI()*180</f>
        <v>243.98538567346577</v>
      </c>
      <c r="K71" s="3">
        <v>6.8855046490331306E-2</v>
      </c>
      <c r="L71" s="5">
        <f>Table4[[#This Row],[Phase shift diff err (rad)]]/PI()*180</f>
        <v>3.9451035620730557</v>
      </c>
      <c r="M71" s="5">
        <f>Table4[[#This Row],[Phase shift diff (deg)]]-Table4[[#This Row],[Phase shift diff err (deg)]]</f>
        <v>240.04028211139271</v>
      </c>
      <c r="N71" s="5">
        <f>Table4[[#This Row],[Phase shift diff (deg)]]+Table4[[#This Row],[Phase shift diff err (deg)]]</f>
        <v>247.93048923553883</v>
      </c>
    </row>
    <row r="72" spans="1:14" x14ac:dyDescent="0.2">
      <c r="A72" t="s">
        <v>9</v>
      </c>
      <c r="B72" s="2">
        <v>19.100000000000001</v>
      </c>
      <c r="C72" s="2">
        <f>2*Table4[[#This Row],[Photon energy (eV)]]-Threshold</f>
        <v>13.612611200000003</v>
      </c>
      <c r="D72" s="2" t="str">
        <f>CONCATENATE(Table4[[#This Row],[Dataset]]," / ",TEXT(Table4[[#This Row],[Photoelectron KE (eV)]],"0.0"))</f>
        <v>good3 / 13.6</v>
      </c>
      <c r="E72" s="5">
        <v>170</v>
      </c>
      <c r="F72" s="5">
        <v>175</v>
      </c>
      <c r="G72" s="1">
        <f>Table4[[#This Row],[Polar ang (deg)]]/180*PI()</f>
        <v>3.0106929596902186</v>
      </c>
      <c r="H72" s="2">
        <f>(Table4[[#This Row],[Polar ang fr (deg)]]+Table4[[#This Row],[Polar ang to (deg)]])/2</f>
        <v>172.5</v>
      </c>
      <c r="I72" s="3">
        <v>4.2494018765701398</v>
      </c>
      <c r="J72" s="5">
        <f>Table4[[#This Row],[Phase shift diff (rad)]]/PI()*180</f>
        <v>243.47279298244098</v>
      </c>
      <c r="K72" s="3">
        <v>7.1151743821769101E-2</v>
      </c>
      <c r="L72" s="5">
        <f>Table4[[#This Row],[Phase shift diff err (rad)]]/PI()*180</f>
        <v>4.0766946259834</v>
      </c>
      <c r="M72" s="5">
        <f>Table4[[#This Row],[Phase shift diff (deg)]]-Table4[[#This Row],[Phase shift diff err (deg)]]</f>
        <v>239.39609835645757</v>
      </c>
      <c r="N72" s="5">
        <f>Table4[[#This Row],[Phase shift diff (deg)]]+Table4[[#This Row],[Phase shift diff err (deg)]]</f>
        <v>247.54948760842439</v>
      </c>
    </row>
    <row r="73" spans="1:14" x14ac:dyDescent="0.2">
      <c r="A73" t="s">
        <v>9</v>
      </c>
      <c r="B73" s="2">
        <v>19.100000000000001</v>
      </c>
      <c r="C73" s="2">
        <f>2*Table4[[#This Row],[Photon energy (eV)]]-Threshold</f>
        <v>13.612611200000003</v>
      </c>
      <c r="D73" s="2" t="str">
        <f>CONCATENATE(Table4[[#This Row],[Dataset]]," / ",TEXT(Table4[[#This Row],[Photoelectron KE (eV)]],"0.0"))</f>
        <v>good3 / 13.6</v>
      </c>
      <c r="E73" s="5">
        <v>175</v>
      </c>
      <c r="F73" s="5">
        <v>180</v>
      </c>
      <c r="G73" s="1">
        <f>Table4[[#This Row],[Polar ang (deg)]]/180*PI()</f>
        <v>3.0979594222899349</v>
      </c>
      <c r="H73" s="2">
        <f>(Table4[[#This Row],[Polar ang fr (deg)]]+Table4[[#This Row],[Polar ang to (deg)]])/2</f>
        <v>177.5</v>
      </c>
      <c r="I73" s="3">
        <v>4.2510829898184896</v>
      </c>
      <c r="J73" s="5">
        <f>Table4[[#This Row],[Phase shift diff (rad)]]/PI()*180</f>
        <v>243.56911367645495</v>
      </c>
      <c r="K73" s="3">
        <v>6.7547967024249006E-2</v>
      </c>
      <c r="L73" s="5">
        <f>Table4[[#This Row],[Phase shift diff err (rad)]]/PI()*180</f>
        <v>3.8702134251783264</v>
      </c>
      <c r="M73" s="5">
        <f>Table4[[#This Row],[Phase shift diff (deg)]]-Table4[[#This Row],[Phase shift diff err (deg)]]</f>
        <v>239.69890025127663</v>
      </c>
      <c r="N73" s="5">
        <f>Table4[[#This Row],[Phase shift diff (deg)]]+Table4[[#This Row],[Phase shift diff err (deg)]]</f>
        <v>247.43932710163327</v>
      </c>
    </row>
    <row r="74" spans="1:14" x14ac:dyDescent="0.2">
      <c r="A74" t="s">
        <v>8</v>
      </c>
      <c r="B74" s="2">
        <v>14.3</v>
      </c>
      <c r="C74" s="2">
        <f>2*Table4[[#This Row],[Photon energy (eV)]]-Threshold</f>
        <v>4.012611200000002</v>
      </c>
      <c r="D74" s="2" t="str">
        <f>CONCATENATE(Table4[[#This Row],[Dataset]]," / ",TEXT(Table4[[#This Row],[Photoelectron KE (eV)]],"0.0"))</f>
        <v>good2 / 4.0</v>
      </c>
      <c r="E74" s="5">
        <v>0</v>
      </c>
      <c r="F74" s="5">
        <v>5</v>
      </c>
      <c r="G74" s="1">
        <f>Table4[[#This Row],[Polar ang (deg)]]/180*PI()</f>
        <v>4.3633231299858237E-2</v>
      </c>
      <c r="H74" s="2">
        <f>(Table4[[#This Row],[Polar ang fr (deg)]]+Table4[[#This Row],[Polar ang to (deg)]])/2</f>
        <v>2.5</v>
      </c>
      <c r="I74" s="3">
        <v>0.97489260271036704</v>
      </c>
      <c r="J74" s="5">
        <f>Table4[[#This Row],[Phase shift diff (rad)]]/PI()*180</f>
        <v>55.857231613828148</v>
      </c>
      <c r="K74" s="3">
        <v>0.116145949320777</v>
      </c>
      <c r="L74" s="5">
        <f>Table4[[#This Row],[Phase shift diff err (rad)]]/PI()*180</f>
        <v>6.6546727036208733</v>
      </c>
      <c r="M74" s="5">
        <f>Table4[[#This Row],[Phase shift diff (deg)]]-Table4[[#This Row],[Phase shift diff err (deg)]]</f>
        <v>49.202558910207273</v>
      </c>
      <c r="N74" s="5">
        <f>Table4[[#This Row],[Phase shift diff (deg)]]+Table4[[#This Row],[Phase shift diff err (deg)]]</f>
        <v>62.511904317449023</v>
      </c>
    </row>
    <row r="75" spans="1:14" x14ac:dyDescent="0.2">
      <c r="A75" t="s">
        <v>8</v>
      </c>
      <c r="B75" s="2">
        <v>14.3</v>
      </c>
      <c r="C75" s="2">
        <f>2*Table4[[#This Row],[Photon energy (eV)]]-Threshold</f>
        <v>4.012611200000002</v>
      </c>
      <c r="D75" s="2" t="str">
        <f>CONCATENATE(Table4[[#This Row],[Dataset]]," / ",TEXT(Table4[[#This Row],[Photoelectron KE (eV)]],"0.0"))</f>
        <v>good2 / 4.0</v>
      </c>
      <c r="E75" s="5">
        <v>5</v>
      </c>
      <c r="F75" s="5">
        <v>10</v>
      </c>
      <c r="G75" s="1">
        <f>Table4[[#This Row],[Polar ang (deg)]]/180*PI()</f>
        <v>0.1308996938995747</v>
      </c>
      <c r="H75" s="2">
        <f>(Table4[[#This Row],[Polar ang fr (deg)]]+Table4[[#This Row],[Polar ang to (deg)]])/2</f>
        <v>7.5</v>
      </c>
      <c r="I75" s="3">
        <v>1.01545368196804</v>
      </c>
      <c r="J75" s="5">
        <f>Table4[[#This Row],[Phase shift diff (rad)]]/PI()*180</f>
        <v>58.181210267788444</v>
      </c>
      <c r="K75" s="3">
        <v>7.8766136019588706E-2</v>
      </c>
      <c r="L75" s="5">
        <f>Table4[[#This Row],[Phase shift diff err (rad)]]/PI()*180</f>
        <v>4.5129671624758059</v>
      </c>
      <c r="M75" s="5">
        <f>Table4[[#This Row],[Phase shift diff (deg)]]-Table4[[#This Row],[Phase shift diff err (deg)]]</f>
        <v>53.668243105312641</v>
      </c>
      <c r="N75" s="5">
        <f>Table4[[#This Row],[Phase shift diff (deg)]]+Table4[[#This Row],[Phase shift diff err (deg)]]</f>
        <v>62.694177430264247</v>
      </c>
    </row>
    <row r="76" spans="1:14" x14ac:dyDescent="0.2">
      <c r="A76" t="s">
        <v>8</v>
      </c>
      <c r="B76" s="2">
        <v>14.3</v>
      </c>
      <c r="C76" s="2">
        <f>2*Table4[[#This Row],[Photon energy (eV)]]-Threshold</f>
        <v>4.012611200000002</v>
      </c>
      <c r="D76" s="2" t="str">
        <f>CONCATENATE(Table4[[#This Row],[Dataset]]," / ",TEXT(Table4[[#This Row],[Photoelectron KE (eV)]],"0.0"))</f>
        <v>good2 / 4.0</v>
      </c>
      <c r="E76" s="5">
        <v>10</v>
      </c>
      <c r="F76" s="5">
        <v>15</v>
      </c>
      <c r="G76" s="1">
        <f>Table4[[#This Row],[Polar ang (deg)]]/180*PI()</f>
        <v>0.21816615649929119</v>
      </c>
      <c r="H76" s="2">
        <f>(Table4[[#This Row],[Polar ang fr (deg)]]+Table4[[#This Row],[Polar ang to (deg)]])/2</f>
        <v>12.5</v>
      </c>
      <c r="I76" s="3">
        <v>1.0504730297356599</v>
      </c>
      <c r="J76" s="5">
        <f>Table4[[#This Row],[Phase shift diff (rad)]]/PI()*180</f>
        <v>60.187671096173943</v>
      </c>
      <c r="K76" s="3">
        <v>7.5685462795087505E-2</v>
      </c>
      <c r="L76" s="5">
        <f>Table4[[#This Row],[Phase shift diff err (rad)]]/PI()*180</f>
        <v>4.3364575886529293</v>
      </c>
      <c r="M76" s="5">
        <f>Table4[[#This Row],[Phase shift diff (deg)]]-Table4[[#This Row],[Phase shift diff err (deg)]]</f>
        <v>55.851213507521017</v>
      </c>
      <c r="N76" s="5">
        <f>Table4[[#This Row],[Phase shift diff (deg)]]+Table4[[#This Row],[Phase shift diff err (deg)]]</f>
        <v>64.524128684826877</v>
      </c>
    </row>
    <row r="77" spans="1:14" x14ac:dyDescent="0.2">
      <c r="A77" t="s">
        <v>8</v>
      </c>
      <c r="B77" s="2">
        <v>14.3</v>
      </c>
      <c r="C77" s="2">
        <f>2*Table4[[#This Row],[Photon energy (eV)]]-Threshold</f>
        <v>4.012611200000002</v>
      </c>
      <c r="D77" s="2" t="str">
        <f>CONCATENATE(Table4[[#This Row],[Dataset]]," / ",TEXT(Table4[[#This Row],[Photoelectron KE (eV)]],"0.0"))</f>
        <v>good2 / 4.0</v>
      </c>
      <c r="E77" s="5">
        <v>15</v>
      </c>
      <c r="F77" s="5">
        <v>20</v>
      </c>
      <c r="G77" s="1">
        <f>Table4[[#This Row],[Polar ang (deg)]]/180*PI()</f>
        <v>0.30543261909900765</v>
      </c>
      <c r="H77" s="2">
        <f>(Table4[[#This Row],[Polar ang fr (deg)]]+Table4[[#This Row],[Polar ang to (deg)]])/2</f>
        <v>17.5</v>
      </c>
      <c r="I77" s="3">
        <v>1.11885764460032</v>
      </c>
      <c r="J77" s="5">
        <f>Table4[[#This Row],[Phase shift diff (rad)]]/PI()*180</f>
        <v>64.105820911546559</v>
      </c>
      <c r="K77" s="3">
        <v>8.2688901002955201E-2</v>
      </c>
      <c r="L77" s="5">
        <f>Table4[[#This Row],[Phase shift diff err (rad)]]/PI()*180</f>
        <v>4.7377250400444133</v>
      </c>
      <c r="M77" s="5">
        <f>Table4[[#This Row],[Phase shift diff (deg)]]-Table4[[#This Row],[Phase shift diff err (deg)]]</f>
        <v>59.368095871502149</v>
      </c>
      <c r="N77" s="5">
        <f>Table4[[#This Row],[Phase shift diff (deg)]]+Table4[[#This Row],[Phase shift diff err (deg)]]</f>
        <v>68.843545951590968</v>
      </c>
    </row>
    <row r="78" spans="1:14" x14ac:dyDescent="0.2">
      <c r="A78" t="s">
        <v>8</v>
      </c>
      <c r="B78" s="2">
        <v>14.3</v>
      </c>
      <c r="C78" s="2">
        <f>2*Table4[[#This Row],[Photon energy (eV)]]-Threshold</f>
        <v>4.012611200000002</v>
      </c>
      <c r="D78" s="2" t="str">
        <f>CONCATENATE(Table4[[#This Row],[Dataset]]," / ",TEXT(Table4[[#This Row],[Photoelectron KE (eV)]],"0.0"))</f>
        <v>good2 / 4.0</v>
      </c>
      <c r="E78" s="5">
        <v>20</v>
      </c>
      <c r="F78" s="5">
        <v>25</v>
      </c>
      <c r="G78" s="1">
        <f>Table4[[#This Row],[Polar ang (deg)]]/180*PI()</f>
        <v>0.39269908169872414</v>
      </c>
      <c r="H78" s="2">
        <f>(Table4[[#This Row],[Polar ang fr (deg)]]+Table4[[#This Row],[Polar ang to (deg)]])/2</f>
        <v>22.5</v>
      </c>
      <c r="I78" s="3">
        <v>1.1973211361068199</v>
      </c>
      <c r="J78" s="5">
        <f>Table4[[#This Row],[Phase shift diff (rad)]]/PI()*180</f>
        <v>68.601447820729589</v>
      </c>
      <c r="K78" s="3">
        <v>9.3653724949244899E-2</v>
      </c>
      <c r="L78" s="5">
        <f>Table4[[#This Row],[Phase shift diff err (rad)]]/PI()*180</f>
        <v>5.3659631752707924</v>
      </c>
      <c r="M78" s="5">
        <f>Table4[[#This Row],[Phase shift diff (deg)]]-Table4[[#This Row],[Phase shift diff err (deg)]]</f>
        <v>63.235484645458797</v>
      </c>
      <c r="N78" s="5">
        <f>Table4[[#This Row],[Phase shift diff (deg)]]+Table4[[#This Row],[Phase shift diff err (deg)]]</f>
        <v>73.967410996000382</v>
      </c>
    </row>
    <row r="79" spans="1:14" x14ac:dyDescent="0.2">
      <c r="A79" t="s">
        <v>8</v>
      </c>
      <c r="B79" s="2">
        <v>14.3</v>
      </c>
      <c r="C79" s="2">
        <f>2*Table4[[#This Row],[Photon energy (eV)]]-Threshold</f>
        <v>4.012611200000002</v>
      </c>
      <c r="D79" s="2" t="str">
        <f>CONCATENATE(Table4[[#This Row],[Dataset]]," / ",TEXT(Table4[[#This Row],[Photoelectron KE (eV)]],"0.0"))</f>
        <v>good2 / 4.0</v>
      </c>
      <c r="E79" s="5">
        <v>25</v>
      </c>
      <c r="F79" s="5">
        <v>30</v>
      </c>
      <c r="G79" s="1">
        <f>Table4[[#This Row],[Polar ang (deg)]]/180*PI()</f>
        <v>0.47996554429844063</v>
      </c>
      <c r="H79" s="2">
        <f>(Table4[[#This Row],[Polar ang fr (deg)]]+Table4[[#This Row],[Polar ang to (deg)]])/2</f>
        <v>27.5</v>
      </c>
      <c r="I79" s="3">
        <v>1.36831624646727</v>
      </c>
      <c r="J79" s="5">
        <f>Table4[[#This Row],[Phase shift diff (rad)]]/PI()*180</f>
        <v>78.398745961757101</v>
      </c>
      <c r="K79" s="3">
        <v>9.9452863927010804E-2</v>
      </c>
      <c r="L79" s="5">
        <f>Table4[[#This Row],[Phase shift diff err (rad)]]/PI()*180</f>
        <v>5.6982293635065897</v>
      </c>
      <c r="M79" s="5">
        <f>Table4[[#This Row],[Phase shift diff (deg)]]-Table4[[#This Row],[Phase shift diff err (deg)]]</f>
        <v>72.700516598250516</v>
      </c>
      <c r="N79" s="5">
        <f>Table4[[#This Row],[Phase shift diff (deg)]]+Table4[[#This Row],[Phase shift diff err (deg)]]</f>
        <v>84.096975325263685</v>
      </c>
    </row>
    <row r="80" spans="1:14" x14ac:dyDescent="0.2">
      <c r="A80" t="s">
        <v>8</v>
      </c>
      <c r="B80" s="2">
        <v>14.3</v>
      </c>
      <c r="C80" s="2">
        <f>2*Table4[[#This Row],[Photon energy (eV)]]-Threshold</f>
        <v>4.012611200000002</v>
      </c>
      <c r="D80" s="2" t="str">
        <f>CONCATENATE(Table4[[#This Row],[Dataset]]," / ",TEXT(Table4[[#This Row],[Photoelectron KE (eV)]],"0.0"))</f>
        <v>good2 / 4.0</v>
      </c>
      <c r="E80" s="5">
        <v>30</v>
      </c>
      <c r="F80" s="5">
        <v>35</v>
      </c>
      <c r="G80" s="1">
        <f>Table4[[#This Row],[Polar ang (deg)]]/180*PI()</f>
        <v>0.56723200689815712</v>
      </c>
      <c r="H80" s="2">
        <f>(Table4[[#This Row],[Polar ang fr (deg)]]+Table4[[#This Row],[Polar ang to (deg)]])/2</f>
        <v>32.5</v>
      </c>
      <c r="I80" s="3">
        <v>1.4554337825003301</v>
      </c>
      <c r="J80" s="5">
        <f>Table4[[#This Row],[Phase shift diff (rad)]]/PI()*180</f>
        <v>83.39021309803033</v>
      </c>
      <c r="K80" s="3">
        <v>0.10670396003353901</v>
      </c>
      <c r="L80" s="5">
        <f>Table4[[#This Row],[Phase shift diff err (rad)]]/PI()*180</f>
        <v>6.1136865672543994</v>
      </c>
      <c r="M80" s="5">
        <f>Table4[[#This Row],[Phase shift diff (deg)]]-Table4[[#This Row],[Phase shift diff err (deg)]]</f>
        <v>77.276526530775925</v>
      </c>
      <c r="N80" s="5">
        <f>Table4[[#This Row],[Phase shift diff (deg)]]+Table4[[#This Row],[Phase shift diff err (deg)]]</f>
        <v>89.503899665284735</v>
      </c>
    </row>
    <row r="81" spans="1:14" x14ac:dyDescent="0.2">
      <c r="A81" t="s">
        <v>8</v>
      </c>
      <c r="B81" s="2">
        <v>14.3</v>
      </c>
      <c r="C81" s="2">
        <f>2*Table4[[#This Row],[Photon energy (eV)]]-Threshold</f>
        <v>4.012611200000002</v>
      </c>
      <c r="D81" s="2" t="str">
        <f>CONCATENATE(Table4[[#This Row],[Dataset]]," / ",TEXT(Table4[[#This Row],[Photoelectron KE (eV)]],"0.0"))</f>
        <v>good2 / 4.0</v>
      </c>
      <c r="E81" s="5">
        <v>35</v>
      </c>
      <c r="F81" s="5">
        <v>40</v>
      </c>
      <c r="G81" s="1">
        <f>Table4[[#This Row],[Polar ang (deg)]]/180*PI()</f>
        <v>0.6544984694978736</v>
      </c>
      <c r="H81" s="2">
        <f>(Table4[[#This Row],[Polar ang fr (deg)]]+Table4[[#This Row],[Polar ang to (deg)]])/2</f>
        <v>37.5</v>
      </c>
      <c r="I81" s="3">
        <v>1.64943829924707</v>
      </c>
      <c r="J81" s="5">
        <f>Table4[[#This Row],[Phase shift diff (rad)]]/PI()*180</f>
        <v>94.505853114093625</v>
      </c>
      <c r="K81" s="3">
        <v>0.103206976587184</v>
      </c>
      <c r="L81" s="5">
        <f>Table4[[#This Row],[Phase shift diff err (rad)]]/PI()*180</f>
        <v>5.9133241747511436</v>
      </c>
      <c r="M81" s="5">
        <f>Table4[[#This Row],[Phase shift diff (deg)]]-Table4[[#This Row],[Phase shift diff err (deg)]]</f>
        <v>88.592528939342486</v>
      </c>
      <c r="N81" s="5">
        <f>Table4[[#This Row],[Phase shift diff (deg)]]+Table4[[#This Row],[Phase shift diff err (deg)]]</f>
        <v>100.41917728884476</v>
      </c>
    </row>
    <row r="82" spans="1:14" x14ac:dyDescent="0.2">
      <c r="A82" t="s">
        <v>8</v>
      </c>
      <c r="B82" s="2">
        <v>14.3</v>
      </c>
      <c r="C82" s="2">
        <f>2*Table4[[#This Row],[Photon energy (eV)]]-Threshold</f>
        <v>4.012611200000002</v>
      </c>
      <c r="D82" s="2" t="str">
        <f>CONCATENATE(Table4[[#This Row],[Dataset]]," / ",TEXT(Table4[[#This Row],[Photoelectron KE (eV)]],"0.0"))</f>
        <v>good2 / 4.0</v>
      </c>
      <c r="E82" s="5">
        <v>40</v>
      </c>
      <c r="F82" s="5">
        <v>45</v>
      </c>
      <c r="G82" s="1">
        <f>Table4[[#This Row],[Polar ang (deg)]]/180*PI()</f>
        <v>0.74176493209758998</v>
      </c>
      <c r="H82" s="2">
        <f>(Table4[[#This Row],[Polar ang fr (deg)]]+Table4[[#This Row],[Polar ang to (deg)]])/2</f>
        <v>42.5</v>
      </c>
      <c r="I82" s="3">
        <v>1.7910897387017499</v>
      </c>
      <c r="J82" s="5">
        <f>Table4[[#This Row],[Phase shift diff (rad)]]/PI()*180</f>
        <v>102.62188275679969</v>
      </c>
      <c r="K82" s="3">
        <v>0.118750430576903</v>
      </c>
      <c r="L82" s="5">
        <f>Table4[[#This Row],[Phase shift diff err (rad)]]/PI()*180</f>
        <v>6.8038984874178237</v>
      </c>
      <c r="M82" s="5">
        <f>Table4[[#This Row],[Phase shift diff (deg)]]-Table4[[#This Row],[Phase shift diff err (deg)]]</f>
        <v>95.817984269381867</v>
      </c>
      <c r="N82" s="5">
        <f>Table4[[#This Row],[Phase shift diff (deg)]]+Table4[[#This Row],[Phase shift diff err (deg)]]</f>
        <v>109.42578124421752</v>
      </c>
    </row>
    <row r="83" spans="1:14" x14ac:dyDescent="0.2">
      <c r="A83" t="s">
        <v>8</v>
      </c>
      <c r="B83" s="2">
        <v>14.3</v>
      </c>
      <c r="C83" s="2">
        <f>2*Table4[[#This Row],[Photon energy (eV)]]-Threshold</f>
        <v>4.012611200000002</v>
      </c>
      <c r="D83" s="2" t="str">
        <f>CONCATENATE(Table4[[#This Row],[Dataset]]," / ",TEXT(Table4[[#This Row],[Photoelectron KE (eV)]],"0.0"))</f>
        <v>good2 / 4.0</v>
      </c>
      <c r="E83" s="5">
        <v>45</v>
      </c>
      <c r="F83" s="5">
        <v>50</v>
      </c>
      <c r="G83" s="1">
        <f>Table4[[#This Row],[Polar ang (deg)]]/180*PI()</f>
        <v>0.82903139469730658</v>
      </c>
      <c r="H83" s="2">
        <f>(Table4[[#This Row],[Polar ang fr (deg)]]+Table4[[#This Row],[Polar ang to (deg)]])/2</f>
        <v>47.5</v>
      </c>
      <c r="I83" s="3">
        <v>1.97258029862037</v>
      </c>
      <c r="J83" s="5">
        <f>Table4[[#This Row],[Phase shift diff (rad)]]/PI()*180</f>
        <v>113.02052586160281</v>
      </c>
      <c r="K83" s="3">
        <v>9.6350489980741194E-2</v>
      </c>
      <c r="L83" s="5">
        <f>Table4[[#This Row],[Phase shift diff err (rad)]]/PI()*180</f>
        <v>5.5204764299139955</v>
      </c>
      <c r="M83" s="5">
        <f>Table4[[#This Row],[Phase shift diff (deg)]]-Table4[[#This Row],[Phase shift diff err (deg)]]</f>
        <v>107.50004943168881</v>
      </c>
      <c r="N83" s="5">
        <f>Table4[[#This Row],[Phase shift diff (deg)]]+Table4[[#This Row],[Phase shift diff err (deg)]]</f>
        <v>118.5410022915168</v>
      </c>
    </row>
    <row r="84" spans="1:14" x14ac:dyDescent="0.2">
      <c r="A84" t="s">
        <v>8</v>
      </c>
      <c r="B84" s="2">
        <v>14.3</v>
      </c>
      <c r="C84" s="2">
        <f>2*Table4[[#This Row],[Photon energy (eV)]]-Threshold</f>
        <v>4.012611200000002</v>
      </c>
      <c r="D84" s="2" t="str">
        <f>CONCATENATE(Table4[[#This Row],[Dataset]]," / ",TEXT(Table4[[#This Row],[Photoelectron KE (eV)]],"0.0"))</f>
        <v>good2 / 4.0</v>
      </c>
      <c r="E84" s="5">
        <v>50</v>
      </c>
      <c r="F84" s="5">
        <v>55</v>
      </c>
      <c r="G84" s="1">
        <f>Table4[[#This Row],[Polar ang (deg)]]/180*PI()</f>
        <v>0.91629785729702307</v>
      </c>
      <c r="H84" s="2">
        <f>(Table4[[#This Row],[Polar ang fr (deg)]]+Table4[[#This Row],[Polar ang to (deg)]])/2</f>
        <v>52.5</v>
      </c>
      <c r="I84" s="3">
        <v>2.0451888028076199</v>
      </c>
      <c r="J84" s="5">
        <f>Table4[[#This Row],[Phase shift diff (rad)]]/PI()*180</f>
        <v>117.1806867082902</v>
      </c>
      <c r="K84" s="3">
        <v>0.123890232763386</v>
      </c>
      <c r="L84" s="5">
        <f>Table4[[#This Row],[Phase shift diff err (rad)]]/PI()*180</f>
        <v>7.0983874602354122</v>
      </c>
      <c r="M84" s="5">
        <f>Table4[[#This Row],[Phase shift diff (deg)]]-Table4[[#This Row],[Phase shift diff err (deg)]]</f>
        <v>110.08229924805478</v>
      </c>
      <c r="N84" s="5">
        <f>Table4[[#This Row],[Phase shift diff (deg)]]+Table4[[#This Row],[Phase shift diff err (deg)]]</f>
        <v>124.27907416852561</v>
      </c>
    </row>
    <row r="85" spans="1:14" x14ac:dyDescent="0.2">
      <c r="A85" t="s">
        <v>8</v>
      </c>
      <c r="B85" s="2">
        <v>14.3</v>
      </c>
      <c r="C85" s="2">
        <f>2*Table4[[#This Row],[Photon energy (eV)]]-Threshold</f>
        <v>4.012611200000002</v>
      </c>
      <c r="D85" s="2" t="str">
        <f>CONCATENATE(Table4[[#This Row],[Dataset]]," / ",TEXT(Table4[[#This Row],[Photoelectron KE (eV)]],"0.0"))</f>
        <v>good2 / 4.0</v>
      </c>
      <c r="E85" s="5">
        <v>55</v>
      </c>
      <c r="F85" s="5">
        <v>60</v>
      </c>
      <c r="G85" s="1">
        <f>Table4[[#This Row],[Polar ang (deg)]]/180*PI()</f>
        <v>1.0035643198967394</v>
      </c>
      <c r="H85" s="2">
        <f>(Table4[[#This Row],[Polar ang fr (deg)]]+Table4[[#This Row],[Polar ang to (deg)]])/2</f>
        <v>57.5</v>
      </c>
      <c r="I85" s="3">
        <v>2.2255949935995498</v>
      </c>
      <c r="J85" s="5">
        <f>Table4[[#This Row],[Phase shift diff (rad)]]/PI()*180</f>
        <v>127.51720003869966</v>
      </c>
      <c r="K85" s="3">
        <v>0.129325641534275</v>
      </c>
      <c r="L85" s="5">
        <f>Table4[[#This Row],[Phase shift diff err (rad)]]/PI()*180</f>
        <v>7.4098134427357429</v>
      </c>
      <c r="M85" s="5">
        <f>Table4[[#This Row],[Phase shift diff (deg)]]-Table4[[#This Row],[Phase shift diff err (deg)]]</f>
        <v>120.10738659596392</v>
      </c>
      <c r="N85" s="5">
        <f>Table4[[#This Row],[Phase shift diff (deg)]]+Table4[[#This Row],[Phase shift diff err (deg)]]</f>
        <v>134.92701348143541</v>
      </c>
    </row>
    <row r="86" spans="1:14" x14ac:dyDescent="0.2">
      <c r="A86" t="s">
        <v>8</v>
      </c>
      <c r="B86" s="2">
        <v>14.3</v>
      </c>
      <c r="C86" s="2">
        <f>2*Table4[[#This Row],[Photon energy (eV)]]-Threshold</f>
        <v>4.012611200000002</v>
      </c>
      <c r="D86" s="2" t="str">
        <f>CONCATENATE(Table4[[#This Row],[Dataset]]," / ",TEXT(Table4[[#This Row],[Photoelectron KE (eV)]],"0.0"))</f>
        <v>good2 / 4.0</v>
      </c>
      <c r="E86" s="5">
        <v>60</v>
      </c>
      <c r="F86" s="5">
        <v>65</v>
      </c>
      <c r="G86" s="1">
        <f>Table4[[#This Row],[Polar ang (deg)]]/180*PI()</f>
        <v>1.0908307824964558</v>
      </c>
      <c r="H86" s="2">
        <f>(Table4[[#This Row],[Polar ang fr (deg)]]+Table4[[#This Row],[Polar ang to (deg)]])/2</f>
        <v>62.5</v>
      </c>
      <c r="I86" s="3">
        <v>2.3013859487555801</v>
      </c>
      <c r="J86" s="5">
        <f>Table4[[#This Row],[Phase shift diff (rad)]]/PI()*180</f>
        <v>131.85970189440548</v>
      </c>
      <c r="K86" s="3">
        <v>0.120577500107758</v>
      </c>
      <c r="L86" s="5">
        <f>Table4[[#This Row],[Phase shift diff err (rad)]]/PI()*180</f>
        <v>6.9085818604127622</v>
      </c>
      <c r="M86" s="5">
        <f>Table4[[#This Row],[Phase shift diff (deg)]]-Table4[[#This Row],[Phase shift diff err (deg)]]</f>
        <v>124.95112003399271</v>
      </c>
      <c r="N86" s="5">
        <f>Table4[[#This Row],[Phase shift diff (deg)]]+Table4[[#This Row],[Phase shift diff err (deg)]]</f>
        <v>138.76828375481824</v>
      </c>
    </row>
    <row r="87" spans="1:14" x14ac:dyDescent="0.2">
      <c r="A87" t="s">
        <v>8</v>
      </c>
      <c r="B87" s="2">
        <v>14.3</v>
      </c>
      <c r="C87" s="2">
        <f>2*Table4[[#This Row],[Photon energy (eV)]]-Threshold</f>
        <v>4.012611200000002</v>
      </c>
      <c r="D87" s="2" t="str">
        <f>CONCATENATE(Table4[[#This Row],[Dataset]]," / ",TEXT(Table4[[#This Row],[Photoelectron KE (eV)]],"0.0"))</f>
        <v>good2 / 4.0</v>
      </c>
      <c r="E87" s="5">
        <v>65</v>
      </c>
      <c r="F87" s="5">
        <v>70</v>
      </c>
      <c r="G87" s="1">
        <f>Table4[[#This Row],[Polar ang (deg)]]/180*PI()</f>
        <v>1.1780972450961724</v>
      </c>
      <c r="H87" s="2">
        <f>(Table4[[#This Row],[Polar ang fr (deg)]]+Table4[[#This Row],[Polar ang to (deg)]])/2</f>
        <v>67.5</v>
      </c>
      <c r="I87" s="3">
        <v>2.38237634286246</v>
      </c>
      <c r="J87" s="5">
        <f>Table4[[#This Row],[Phase shift diff (rad)]]/PI()*180</f>
        <v>136.50010965783093</v>
      </c>
      <c r="K87" s="3">
        <v>0.16163200012012299</v>
      </c>
      <c r="L87" s="5">
        <f>Table4[[#This Row],[Phase shift diff err (rad)]]/PI()*180</f>
        <v>9.2608314411410628</v>
      </c>
      <c r="M87" s="5">
        <f>Table4[[#This Row],[Phase shift diff (deg)]]-Table4[[#This Row],[Phase shift diff err (deg)]]</f>
        <v>127.23927821668987</v>
      </c>
      <c r="N87" s="5">
        <f>Table4[[#This Row],[Phase shift diff (deg)]]+Table4[[#This Row],[Phase shift diff err (deg)]]</f>
        <v>145.76094109897198</v>
      </c>
    </row>
    <row r="88" spans="1:14" x14ac:dyDescent="0.2">
      <c r="A88" t="s">
        <v>8</v>
      </c>
      <c r="B88" s="2">
        <v>14.3</v>
      </c>
      <c r="C88" s="2">
        <f>2*Table4[[#This Row],[Photon energy (eV)]]-Threshold</f>
        <v>4.012611200000002</v>
      </c>
      <c r="D88" s="2" t="str">
        <f>CONCATENATE(Table4[[#This Row],[Dataset]]," / ",TEXT(Table4[[#This Row],[Photoelectron KE (eV)]],"0.0"))</f>
        <v>good2 / 4.0</v>
      </c>
      <c r="E88" s="5">
        <v>70</v>
      </c>
      <c r="F88" s="5">
        <v>75</v>
      </c>
      <c r="G88" s="1">
        <f>Table4[[#This Row],[Polar ang (deg)]]/180*PI()</f>
        <v>1.265363707695889</v>
      </c>
      <c r="H88" s="2">
        <f>(Table4[[#This Row],[Polar ang fr (deg)]]+Table4[[#This Row],[Polar ang to (deg)]])/2</f>
        <v>72.5</v>
      </c>
      <c r="I88" s="3">
        <v>2.3703930335701102</v>
      </c>
      <c r="J88" s="5">
        <f>Table4[[#This Row],[Phase shift diff (rad)]]/PI()*180</f>
        <v>135.81351661077937</v>
      </c>
      <c r="K88" s="3">
        <v>0.19625075010486001</v>
      </c>
      <c r="L88" s="5">
        <f>Table4[[#This Row],[Phase shift diff err (rad)]]/PI()*180</f>
        <v>11.244339707285077</v>
      </c>
      <c r="M88" s="5">
        <f>Table4[[#This Row],[Phase shift diff (deg)]]-Table4[[#This Row],[Phase shift diff err (deg)]]</f>
        <v>124.5691769034943</v>
      </c>
      <c r="N88" s="5">
        <f>Table4[[#This Row],[Phase shift diff (deg)]]+Table4[[#This Row],[Phase shift diff err (deg)]]</f>
        <v>147.05785631806444</v>
      </c>
    </row>
    <row r="89" spans="1:14" x14ac:dyDescent="0.2">
      <c r="A89" t="s">
        <v>8</v>
      </c>
      <c r="B89" s="2">
        <v>14.3</v>
      </c>
      <c r="C89" s="2">
        <f>2*Table4[[#This Row],[Photon energy (eV)]]-Threshold</f>
        <v>4.012611200000002</v>
      </c>
      <c r="D89" s="2" t="str">
        <f>CONCATENATE(Table4[[#This Row],[Dataset]]," / ",TEXT(Table4[[#This Row],[Photoelectron KE (eV)]],"0.0"))</f>
        <v>good2 / 4.0</v>
      </c>
      <c r="E89" s="5">
        <v>75</v>
      </c>
      <c r="F89" s="5">
        <v>80</v>
      </c>
      <c r="G89" s="1">
        <f>Table4[[#This Row],[Polar ang (deg)]]/180*PI()</f>
        <v>1.3526301702956054</v>
      </c>
      <c r="H89" s="2">
        <f>(Table4[[#This Row],[Polar ang fr (deg)]]+Table4[[#This Row],[Polar ang to (deg)]])/2</f>
        <v>77.5</v>
      </c>
      <c r="I89" s="3">
        <v>2.4473310954531802</v>
      </c>
      <c r="J89" s="5">
        <f>Table4[[#This Row],[Phase shift diff (rad)]]/PI()*180</f>
        <v>140.22174284059565</v>
      </c>
      <c r="K89" s="3">
        <v>0.25010177951285401</v>
      </c>
      <c r="L89" s="5">
        <f>Table4[[#This Row],[Phase shift diff err (rad)]]/PI()*180</f>
        <v>14.329776414798014</v>
      </c>
      <c r="M89" s="5">
        <f>Table4[[#This Row],[Phase shift diff (deg)]]-Table4[[#This Row],[Phase shift diff err (deg)]]</f>
        <v>125.89196642579763</v>
      </c>
      <c r="N89" s="5">
        <f>Table4[[#This Row],[Phase shift diff (deg)]]+Table4[[#This Row],[Phase shift diff err (deg)]]</f>
        <v>154.55151925539366</v>
      </c>
    </row>
    <row r="90" spans="1:14" x14ac:dyDescent="0.2">
      <c r="A90" t="s">
        <v>8</v>
      </c>
      <c r="B90" s="2">
        <v>14.3</v>
      </c>
      <c r="C90" s="2">
        <f>2*Table4[[#This Row],[Photon energy (eV)]]-Threshold</f>
        <v>4.012611200000002</v>
      </c>
      <c r="D90" s="2" t="str">
        <f>CONCATENATE(Table4[[#This Row],[Dataset]]," / ",TEXT(Table4[[#This Row],[Photoelectron KE (eV)]],"0.0"))</f>
        <v>good2 / 4.0</v>
      </c>
      <c r="E90" s="5">
        <v>80</v>
      </c>
      <c r="F90" s="5">
        <v>85</v>
      </c>
      <c r="G90" s="1">
        <f>Table4[[#This Row],[Polar ang (deg)]]/180*PI()</f>
        <v>1.4398966328953218</v>
      </c>
      <c r="H90" s="2">
        <f>(Table4[[#This Row],[Polar ang fr (deg)]]+Table4[[#This Row],[Polar ang to (deg)]])/2</f>
        <v>82.5</v>
      </c>
      <c r="I90" s="3">
        <v>2.55110362629723</v>
      </c>
      <c r="J90" s="5">
        <f>Table4[[#This Row],[Phase shift diff (rad)]]/PI()*180</f>
        <v>146.16747088735085</v>
      </c>
      <c r="K90" s="3">
        <v>0.530378746858572</v>
      </c>
      <c r="L90" s="5">
        <f>Table4[[#This Row],[Phase shift diff err (rad)]]/PI()*180</f>
        <v>30.388463738433646</v>
      </c>
      <c r="M90" s="5">
        <f>Table4[[#This Row],[Phase shift diff (deg)]]-Table4[[#This Row],[Phase shift diff err (deg)]]</f>
        <v>115.7790071489172</v>
      </c>
      <c r="N90" s="5">
        <f>Table4[[#This Row],[Phase shift diff (deg)]]+Table4[[#This Row],[Phase shift diff err (deg)]]</f>
        <v>176.55593462578449</v>
      </c>
    </row>
    <row r="91" spans="1:14" x14ac:dyDescent="0.2">
      <c r="A91" t="s">
        <v>8</v>
      </c>
      <c r="B91" s="2">
        <v>14.3</v>
      </c>
      <c r="C91" s="2">
        <f>2*Table4[[#This Row],[Photon energy (eV)]]-Threshold</f>
        <v>4.012611200000002</v>
      </c>
      <c r="D91" s="2" t="str">
        <f>CONCATENATE(Table4[[#This Row],[Dataset]]," / ",TEXT(Table4[[#This Row],[Photoelectron KE (eV)]],"0.0"))</f>
        <v>good2 / 4.0</v>
      </c>
      <c r="E91" s="5">
        <v>85</v>
      </c>
      <c r="F91" s="5">
        <v>90</v>
      </c>
      <c r="G91" s="1">
        <f>Table4[[#This Row],[Polar ang (deg)]]/180*PI()</f>
        <v>1.5271630954950384</v>
      </c>
      <c r="H91" s="2">
        <f>(Table4[[#This Row],[Polar ang fr (deg)]]+Table4[[#This Row],[Polar ang to (deg)]])/2</f>
        <v>87.5</v>
      </c>
      <c r="I91" s="3">
        <v>2.4312538260391601</v>
      </c>
      <c r="J91" s="5">
        <f>Table4[[#This Row],[Phase shift diff (rad)]]/PI()*180</f>
        <v>139.30058315707751</v>
      </c>
      <c r="K91" s="3">
        <v>1.02301499964103</v>
      </c>
      <c r="L91" s="5">
        <f>Table4[[#This Row],[Phase shift diff err (rad)]]/PI()*180</f>
        <v>58.614441858008455</v>
      </c>
      <c r="M91" s="5">
        <f>Table4[[#This Row],[Phase shift diff (deg)]]-Table4[[#This Row],[Phase shift diff err (deg)]]</f>
        <v>80.68614129906905</v>
      </c>
      <c r="N91" s="5">
        <f>Table4[[#This Row],[Phase shift diff (deg)]]+Table4[[#This Row],[Phase shift diff err (deg)]]</f>
        <v>197.91502501508597</v>
      </c>
    </row>
    <row r="92" spans="1:14" x14ac:dyDescent="0.2">
      <c r="A92" t="s">
        <v>8</v>
      </c>
      <c r="B92" s="2">
        <v>14.3</v>
      </c>
      <c r="C92" s="2">
        <f>2*Table4[[#This Row],[Photon energy (eV)]]-Threshold</f>
        <v>4.012611200000002</v>
      </c>
      <c r="D92" s="2" t="str">
        <f>CONCATENATE(Table4[[#This Row],[Dataset]]," / ",TEXT(Table4[[#This Row],[Photoelectron KE (eV)]],"0.0"))</f>
        <v>good2 / 4.0</v>
      </c>
      <c r="E92" s="5">
        <v>90</v>
      </c>
      <c r="F92" s="5">
        <v>95</v>
      </c>
      <c r="G92" s="1">
        <f>Table4[[#This Row],[Polar ang (deg)]]/180*PI()</f>
        <v>1.6144295580947547</v>
      </c>
      <c r="H92" s="2">
        <f>(Table4[[#This Row],[Polar ang fr (deg)]]+Table4[[#This Row],[Polar ang to (deg)]])/2</f>
        <v>92.5</v>
      </c>
      <c r="I92" s="3">
        <v>5.5728464144407202</v>
      </c>
      <c r="J92" s="5">
        <f>Table4[[#This Row],[Phase shift diff (rad)]]/PI()*180</f>
        <v>319.3005794220669</v>
      </c>
      <c r="K92" s="3">
        <v>1.0230150551405399</v>
      </c>
      <c r="L92" s="5">
        <f>Table4[[#This Row],[Phase shift diff err (rad)]]/PI()*180</f>
        <v>58.614445037896132</v>
      </c>
      <c r="M92" s="5">
        <f>Table4[[#This Row],[Phase shift diff (deg)]]-Table4[[#This Row],[Phase shift diff err (deg)]]</f>
        <v>260.68613438417077</v>
      </c>
      <c r="N92" s="5">
        <f>Table4[[#This Row],[Phase shift diff (deg)]]+Table4[[#This Row],[Phase shift diff err (deg)]]</f>
        <v>377.91502445996304</v>
      </c>
    </row>
    <row r="93" spans="1:14" x14ac:dyDescent="0.2">
      <c r="A93" t="s">
        <v>8</v>
      </c>
      <c r="B93" s="2">
        <v>14.3</v>
      </c>
      <c r="C93" s="2">
        <f>2*Table4[[#This Row],[Photon energy (eV)]]-Threshold</f>
        <v>4.012611200000002</v>
      </c>
      <c r="D93" s="2" t="str">
        <f>CONCATENATE(Table4[[#This Row],[Dataset]]," / ",TEXT(Table4[[#This Row],[Photoelectron KE (eV)]],"0.0"))</f>
        <v>good2 / 4.0</v>
      </c>
      <c r="E93" s="5">
        <v>95</v>
      </c>
      <c r="F93" s="5">
        <v>100</v>
      </c>
      <c r="G93" s="1">
        <f>Table4[[#This Row],[Polar ang (deg)]]/180*PI()</f>
        <v>1.7016960206944711</v>
      </c>
      <c r="H93" s="2">
        <f>(Table4[[#This Row],[Polar ang fr (deg)]]+Table4[[#This Row],[Polar ang to (deg)]])/2</f>
        <v>97.5</v>
      </c>
      <c r="I93" s="3">
        <v>5.6926963394852699</v>
      </c>
      <c r="J93" s="5">
        <f>Table4[[#This Row],[Phase shift diff (rad)]]/PI()*180</f>
        <v>326.16747430207886</v>
      </c>
      <c r="K93" s="3">
        <v>0.53037875254181699</v>
      </c>
      <c r="L93" s="5">
        <f>Table4[[#This Row],[Phase shift diff err (rad)]]/PI()*180</f>
        <v>30.388464064059598</v>
      </c>
      <c r="M93" s="5">
        <f>Table4[[#This Row],[Phase shift diff (deg)]]-Table4[[#This Row],[Phase shift diff err (deg)]]</f>
        <v>295.77901023801928</v>
      </c>
      <c r="N93" s="5">
        <f>Table4[[#This Row],[Phase shift diff (deg)]]+Table4[[#This Row],[Phase shift diff err (deg)]]</f>
        <v>356.55593836613843</v>
      </c>
    </row>
    <row r="94" spans="1:14" x14ac:dyDescent="0.2">
      <c r="A94" t="s">
        <v>8</v>
      </c>
      <c r="B94" s="2">
        <v>14.3</v>
      </c>
      <c r="C94" s="2">
        <f>2*Table4[[#This Row],[Photon energy (eV)]]-Threshold</f>
        <v>4.012611200000002</v>
      </c>
      <c r="D94" s="2" t="str">
        <f>CONCATENATE(Table4[[#This Row],[Dataset]]," / ",TEXT(Table4[[#This Row],[Photoelectron KE (eV)]],"0.0"))</f>
        <v>good2 / 4.0</v>
      </c>
      <c r="E94" s="5">
        <v>100</v>
      </c>
      <c r="F94" s="5">
        <v>105</v>
      </c>
      <c r="G94" s="1">
        <f>Table4[[#This Row],[Polar ang (deg)]]/180*PI()</f>
        <v>1.7889624832941877</v>
      </c>
      <c r="H94" s="2">
        <f>(Table4[[#This Row],[Polar ang fr (deg)]]+Table4[[#This Row],[Polar ang to (deg)]])/2</f>
        <v>102.5</v>
      </c>
      <c r="I94" s="3">
        <v>5.5889237493458701</v>
      </c>
      <c r="J94" s="5">
        <f>Table4[[#This Row],[Phase shift diff (rad)]]/PI()*180</f>
        <v>320.22174285795035</v>
      </c>
      <c r="K94" s="3">
        <v>0.25010177854982002</v>
      </c>
      <c r="L94" s="5">
        <f>Table4[[#This Row],[Phase shift diff err (rad)]]/PI()*180</f>
        <v>14.329776359620229</v>
      </c>
      <c r="M94" s="5">
        <f>Table4[[#This Row],[Phase shift diff (deg)]]-Table4[[#This Row],[Phase shift diff err (deg)]]</f>
        <v>305.89196649833013</v>
      </c>
      <c r="N94" s="5">
        <f>Table4[[#This Row],[Phase shift diff (deg)]]+Table4[[#This Row],[Phase shift diff err (deg)]]</f>
        <v>334.55151921757056</v>
      </c>
    </row>
    <row r="95" spans="1:14" x14ac:dyDescent="0.2">
      <c r="A95" t="s">
        <v>8</v>
      </c>
      <c r="B95" s="2">
        <v>14.3</v>
      </c>
      <c r="C95" s="2">
        <f>2*Table4[[#This Row],[Photon energy (eV)]]-Threshold</f>
        <v>4.012611200000002</v>
      </c>
      <c r="D95" s="2" t="str">
        <f>CONCATENATE(Table4[[#This Row],[Dataset]]," / ",TEXT(Table4[[#This Row],[Photoelectron KE (eV)]],"0.0"))</f>
        <v>good2 / 4.0</v>
      </c>
      <c r="E95" s="5">
        <v>105</v>
      </c>
      <c r="F95" s="5">
        <v>110</v>
      </c>
      <c r="G95" s="1">
        <f>Table4[[#This Row],[Polar ang (deg)]]/180*PI()</f>
        <v>1.8762289458939041</v>
      </c>
      <c r="H95" s="2">
        <f>(Table4[[#This Row],[Polar ang fr (deg)]]+Table4[[#This Row],[Polar ang to (deg)]])/2</f>
        <v>107.5</v>
      </c>
      <c r="I95" s="3">
        <v>5.5119856692000004</v>
      </c>
      <c r="J95" s="5">
        <f>Table4[[#This Row],[Phase shift diff (rad)]]/PI()*180</f>
        <v>315.81351558175277</v>
      </c>
      <c r="K95" s="3">
        <v>0.196250751980143</v>
      </c>
      <c r="L95" s="5">
        <f>Table4[[#This Row],[Phase shift diff err (rad)]]/PI()*180</f>
        <v>11.244339814730877</v>
      </c>
      <c r="M95" s="5">
        <f>Table4[[#This Row],[Phase shift diff (deg)]]-Table4[[#This Row],[Phase shift diff err (deg)]]</f>
        <v>304.56917576702187</v>
      </c>
      <c r="N95" s="5">
        <f>Table4[[#This Row],[Phase shift diff (deg)]]+Table4[[#This Row],[Phase shift diff err (deg)]]</f>
        <v>327.05785539648366</v>
      </c>
    </row>
    <row r="96" spans="1:14" x14ac:dyDescent="0.2">
      <c r="A96" t="s">
        <v>8</v>
      </c>
      <c r="B96" s="2">
        <v>14.3</v>
      </c>
      <c r="C96" s="2">
        <f>2*Table4[[#This Row],[Photon energy (eV)]]-Threshold</f>
        <v>4.012611200000002</v>
      </c>
      <c r="D96" s="2" t="str">
        <f>CONCATENATE(Table4[[#This Row],[Dataset]]," / ",TEXT(Table4[[#This Row],[Photoelectron KE (eV)]],"0.0"))</f>
        <v>good2 / 4.0</v>
      </c>
      <c r="E96" s="5">
        <v>110</v>
      </c>
      <c r="F96" s="5">
        <v>115</v>
      </c>
      <c r="G96" s="1">
        <f>Table4[[#This Row],[Polar ang (deg)]]/180*PI()</f>
        <v>1.9634954084936207</v>
      </c>
      <c r="H96" s="2">
        <f>(Table4[[#This Row],[Polar ang fr (deg)]]+Table4[[#This Row],[Polar ang to (deg)]])/2</f>
        <v>112.5</v>
      </c>
      <c r="I96" s="3">
        <v>5.5239689954172198</v>
      </c>
      <c r="J96" s="5">
        <f>Table4[[#This Row],[Phase shift diff (rad)]]/PI()*180</f>
        <v>316.5001095985279</v>
      </c>
      <c r="K96" s="3">
        <v>0.161631992242111</v>
      </c>
      <c r="L96" s="5">
        <f>Table4[[#This Row],[Phase shift diff err (rad)]]/PI()*180</f>
        <v>9.2608309897642247</v>
      </c>
      <c r="M96" s="5">
        <f>Table4[[#This Row],[Phase shift diff (deg)]]-Table4[[#This Row],[Phase shift diff err (deg)]]</f>
        <v>307.2392786087637</v>
      </c>
      <c r="N96" s="5">
        <f>Table4[[#This Row],[Phase shift diff (deg)]]+Table4[[#This Row],[Phase shift diff err (deg)]]</f>
        <v>325.7609405882921</v>
      </c>
    </row>
    <row r="97" spans="1:14" x14ac:dyDescent="0.2">
      <c r="A97" t="s">
        <v>8</v>
      </c>
      <c r="B97" s="2">
        <v>14.3</v>
      </c>
      <c r="C97" s="2">
        <f>2*Table4[[#This Row],[Photon energy (eV)]]-Threshold</f>
        <v>4.012611200000002</v>
      </c>
      <c r="D97" s="2" t="str">
        <f>CONCATENATE(Table4[[#This Row],[Dataset]]," / ",TEXT(Table4[[#This Row],[Photoelectron KE (eV)]],"0.0"))</f>
        <v>good2 / 4.0</v>
      </c>
      <c r="E97" s="5">
        <v>115</v>
      </c>
      <c r="F97" s="5">
        <v>120</v>
      </c>
      <c r="G97" s="1">
        <f>Table4[[#This Row],[Polar ang (deg)]]/180*PI()</f>
        <v>2.0507618710933371</v>
      </c>
      <c r="H97" s="2">
        <f>(Table4[[#This Row],[Polar ang fr (deg)]]+Table4[[#This Row],[Polar ang to (deg)]])/2</f>
        <v>117.5</v>
      </c>
      <c r="I97" s="3">
        <v>5.44297859817976</v>
      </c>
      <c r="J97" s="5">
        <f>Table4[[#This Row],[Phase shift diff (rad)]]/PI()*180</f>
        <v>311.85970165573343</v>
      </c>
      <c r="K97" s="3">
        <v>0.12057750173432499</v>
      </c>
      <c r="L97" s="5">
        <f>Table4[[#This Row],[Phase shift diff err (rad)]]/PI()*180</f>
        <v>6.9085819536081861</v>
      </c>
      <c r="M97" s="5">
        <f>Table4[[#This Row],[Phase shift diff (deg)]]-Table4[[#This Row],[Phase shift diff err (deg)]]</f>
        <v>304.95111970212525</v>
      </c>
      <c r="N97" s="5">
        <f>Table4[[#This Row],[Phase shift diff (deg)]]+Table4[[#This Row],[Phase shift diff err (deg)]]</f>
        <v>318.76828360934161</v>
      </c>
    </row>
    <row r="98" spans="1:14" x14ac:dyDescent="0.2">
      <c r="A98" t="s">
        <v>8</v>
      </c>
      <c r="B98" s="2">
        <v>14.3</v>
      </c>
      <c r="C98" s="2">
        <f>2*Table4[[#This Row],[Photon energy (eV)]]-Threshold</f>
        <v>4.012611200000002</v>
      </c>
      <c r="D98" s="2" t="str">
        <f>CONCATENATE(Table4[[#This Row],[Dataset]]," / ",TEXT(Table4[[#This Row],[Photoelectron KE (eV)]],"0.0"))</f>
        <v>good2 / 4.0</v>
      </c>
      <c r="E98" s="5">
        <v>120</v>
      </c>
      <c r="F98" s="5">
        <v>125</v>
      </c>
      <c r="G98" s="1">
        <f>Table4[[#This Row],[Polar ang (deg)]]/180*PI()</f>
        <v>2.1380283336930539</v>
      </c>
      <c r="H98" s="2">
        <f>(Table4[[#This Row],[Polar ang fr (deg)]]+Table4[[#This Row],[Polar ang to (deg)]])/2</f>
        <v>122.5</v>
      </c>
      <c r="I98" s="3">
        <v>5.3671876374878602</v>
      </c>
      <c r="J98" s="5">
        <f>Table4[[#This Row],[Phase shift diff (rad)]]/PI()*180</f>
        <v>307.51719948284568</v>
      </c>
      <c r="K98" s="3">
        <v>0.12932563892693399</v>
      </c>
      <c r="L98" s="5">
        <f>Table4[[#This Row],[Phase shift diff err (rad)]]/PI()*180</f>
        <v>7.4098132933461072</v>
      </c>
      <c r="M98" s="5">
        <f>Table4[[#This Row],[Phase shift diff (deg)]]-Table4[[#This Row],[Phase shift diff err (deg)]]</f>
        <v>300.10738618949955</v>
      </c>
      <c r="N98" s="5">
        <f>Table4[[#This Row],[Phase shift diff (deg)]]+Table4[[#This Row],[Phase shift diff err (deg)]]</f>
        <v>314.92701277619182</v>
      </c>
    </row>
    <row r="99" spans="1:14" x14ac:dyDescent="0.2">
      <c r="A99" t="s">
        <v>8</v>
      </c>
      <c r="B99" s="2">
        <v>14.3</v>
      </c>
      <c r="C99" s="2">
        <f>2*Table4[[#This Row],[Photon energy (eV)]]-Threshold</f>
        <v>4.012611200000002</v>
      </c>
      <c r="D99" s="2" t="str">
        <f>CONCATENATE(Table4[[#This Row],[Dataset]]," / ",TEXT(Table4[[#This Row],[Photoelectron KE (eV)]],"0.0"))</f>
        <v>good2 / 4.0</v>
      </c>
      <c r="E99" s="5">
        <v>125</v>
      </c>
      <c r="F99" s="5">
        <v>130</v>
      </c>
      <c r="G99" s="1">
        <f>Table4[[#This Row],[Polar ang (deg)]]/180*PI()</f>
        <v>2.2252947962927703</v>
      </c>
      <c r="H99" s="2">
        <f>(Table4[[#This Row],[Polar ang fr (deg)]]+Table4[[#This Row],[Polar ang to (deg)]])/2</f>
        <v>127.5</v>
      </c>
      <c r="I99" s="3">
        <v>5.1867814483715096</v>
      </c>
      <c r="J99" s="5">
        <f>Table4[[#This Row],[Phase shift diff (rad)]]/PI()*180</f>
        <v>297.18068624843977</v>
      </c>
      <c r="K99" s="3">
        <v>0.123890232507951</v>
      </c>
      <c r="L99" s="5">
        <f>Table4[[#This Row],[Phase shift diff err (rad)]]/PI()*180</f>
        <v>7.0983874456000642</v>
      </c>
      <c r="M99" s="5">
        <f>Table4[[#This Row],[Phase shift diff (deg)]]-Table4[[#This Row],[Phase shift diff err (deg)]]</f>
        <v>290.08229880283972</v>
      </c>
      <c r="N99" s="5">
        <f>Table4[[#This Row],[Phase shift diff (deg)]]+Table4[[#This Row],[Phase shift diff err (deg)]]</f>
        <v>304.27907369403982</v>
      </c>
    </row>
    <row r="100" spans="1:14" x14ac:dyDescent="0.2">
      <c r="A100" t="s">
        <v>8</v>
      </c>
      <c r="B100" s="2">
        <v>14.3</v>
      </c>
      <c r="C100" s="2">
        <f>2*Table4[[#This Row],[Photon energy (eV)]]-Threshold</f>
        <v>4.012611200000002</v>
      </c>
      <c r="D100" s="2" t="str">
        <f>CONCATENATE(Table4[[#This Row],[Dataset]]," / ",TEXT(Table4[[#This Row],[Photoelectron KE (eV)]],"0.0"))</f>
        <v>good2 / 4.0</v>
      </c>
      <c r="E100" s="5">
        <v>130</v>
      </c>
      <c r="F100" s="5">
        <v>135</v>
      </c>
      <c r="G100" s="1">
        <f>Table4[[#This Row],[Polar ang (deg)]]/180*PI()</f>
        <v>2.3125612588924866</v>
      </c>
      <c r="H100" s="2">
        <f>(Table4[[#This Row],[Polar ang fr (deg)]]+Table4[[#This Row],[Polar ang to (deg)]])/2</f>
        <v>132.5</v>
      </c>
      <c r="I100" s="3">
        <v>5.1141729502065898</v>
      </c>
      <c r="J100" s="5">
        <f>Table4[[#This Row],[Phase shift diff (rad)]]/PI()*180</f>
        <v>293.02052574680653</v>
      </c>
      <c r="K100" s="3">
        <v>9.6350489732248398E-2</v>
      </c>
      <c r="L100" s="5">
        <f>Table4[[#This Row],[Phase shift diff err (rad)]]/PI()*180</f>
        <v>5.5204764156764066</v>
      </c>
      <c r="M100" s="5">
        <f>Table4[[#This Row],[Phase shift diff (deg)]]-Table4[[#This Row],[Phase shift diff err (deg)]]</f>
        <v>287.50004933113013</v>
      </c>
      <c r="N100" s="5">
        <f>Table4[[#This Row],[Phase shift diff (deg)]]+Table4[[#This Row],[Phase shift diff err (deg)]]</f>
        <v>298.54100216248293</v>
      </c>
    </row>
    <row r="101" spans="1:14" x14ac:dyDescent="0.2">
      <c r="A101" t="s">
        <v>8</v>
      </c>
      <c r="B101" s="2">
        <v>14.3</v>
      </c>
      <c r="C101" s="2">
        <f>2*Table4[[#This Row],[Photon energy (eV)]]-Threshold</f>
        <v>4.012611200000002</v>
      </c>
      <c r="D101" s="2" t="str">
        <f>CONCATENATE(Table4[[#This Row],[Dataset]]," / ",TEXT(Table4[[#This Row],[Photoelectron KE (eV)]],"0.0"))</f>
        <v>good2 / 4.0</v>
      </c>
      <c r="E101" s="5">
        <v>135</v>
      </c>
      <c r="F101" s="5">
        <v>140</v>
      </c>
      <c r="G101" s="1">
        <f>Table4[[#This Row],[Polar ang (deg)]]/180*PI()</f>
        <v>2.399827721492203</v>
      </c>
      <c r="H101" s="2">
        <f>(Table4[[#This Row],[Polar ang fr (deg)]]+Table4[[#This Row],[Polar ang to (deg)]])/2</f>
        <v>137.5</v>
      </c>
      <c r="I101" s="3">
        <v>4.9326823901904397</v>
      </c>
      <c r="J101" s="5">
        <f>Table4[[#This Row],[Phase shift diff (rad)]]/PI()*180</f>
        <v>282.62188263641536</v>
      </c>
      <c r="K101" s="3">
        <v>0.11875043062773501</v>
      </c>
      <c r="L101" s="5">
        <f>Table4[[#This Row],[Phase shift diff err (rad)]]/PI()*180</f>
        <v>6.8038984903302824</v>
      </c>
      <c r="M101" s="5">
        <f>Table4[[#This Row],[Phase shift diff (deg)]]-Table4[[#This Row],[Phase shift diff err (deg)]]</f>
        <v>275.81798414608511</v>
      </c>
      <c r="N101" s="5">
        <f>Table4[[#This Row],[Phase shift diff (deg)]]+Table4[[#This Row],[Phase shift diff err (deg)]]</f>
        <v>289.42578112674562</v>
      </c>
    </row>
    <row r="102" spans="1:14" x14ac:dyDescent="0.2">
      <c r="A102" t="s">
        <v>8</v>
      </c>
      <c r="B102" s="2">
        <v>14.3</v>
      </c>
      <c r="C102" s="2">
        <f>2*Table4[[#This Row],[Photon energy (eV)]]-Threshold</f>
        <v>4.012611200000002</v>
      </c>
      <c r="D102" s="2" t="str">
        <f>CONCATENATE(Table4[[#This Row],[Dataset]]," / ",TEXT(Table4[[#This Row],[Photoelectron KE (eV)]],"0.0"))</f>
        <v>good2 / 4.0</v>
      </c>
      <c r="E102" s="5">
        <v>140</v>
      </c>
      <c r="F102" s="5">
        <v>145</v>
      </c>
      <c r="G102" s="1">
        <f>Table4[[#This Row],[Polar ang (deg)]]/180*PI()</f>
        <v>2.4870941840919194</v>
      </c>
      <c r="H102" s="2">
        <f>(Table4[[#This Row],[Polar ang fr (deg)]]+Table4[[#This Row],[Polar ang to (deg)]])/2</f>
        <v>142.5</v>
      </c>
      <c r="I102" s="3">
        <v>4.7910309544198402</v>
      </c>
      <c r="J102" s="5">
        <f>Table4[[#This Row],[Phase shift diff (rad)]]/PI()*180</f>
        <v>274.50585320479149</v>
      </c>
      <c r="K102" s="3">
        <v>0.10320697767180299</v>
      </c>
      <c r="L102" s="5">
        <f>Table4[[#This Row],[Phase shift diff err (rad)]]/PI()*180</f>
        <v>5.9133242368952343</v>
      </c>
      <c r="M102" s="5">
        <f>Table4[[#This Row],[Phase shift diff (deg)]]-Table4[[#This Row],[Phase shift diff err (deg)]]</f>
        <v>268.59252896789627</v>
      </c>
      <c r="N102" s="5">
        <f>Table4[[#This Row],[Phase shift diff (deg)]]+Table4[[#This Row],[Phase shift diff err (deg)]]</f>
        <v>280.41917744168671</v>
      </c>
    </row>
    <row r="103" spans="1:14" x14ac:dyDescent="0.2">
      <c r="A103" t="s">
        <v>8</v>
      </c>
      <c r="B103" s="2">
        <v>14.3</v>
      </c>
      <c r="C103" s="2">
        <f>2*Table4[[#This Row],[Photon energy (eV)]]-Threshold</f>
        <v>4.012611200000002</v>
      </c>
      <c r="D103" s="2" t="str">
        <f>CONCATENATE(Table4[[#This Row],[Dataset]]," / ",TEXT(Table4[[#This Row],[Photoelectron KE (eV)]],"0.0"))</f>
        <v>good2 / 4.0</v>
      </c>
      <c r="E103" s="5">
        <v>145</v>
      </c>
      <c r="F103" s="5">
        <v>150</v>
      </c>
      <c r="G103" s="1">
        <f>Table4[[#This Row],[Polar ang (deg)]]/180*PI()</f>
        <v>2.5743606466916358</v>
      </c>
      <c r="H103" s="2">
        <f>(Table4[[#This Row],[Polar ang fr (deg)]]+Table4[[#This Row],[Polar ang to (deg)]])/2</f>
        <v>147.5</v>
      </c>
      <c r="I103" s="3">
        <v>4.5970264377747698</v>
      </c>
      <c r="J103" s="5">
        <f>Table4[[#This Row],[Phase shift diff (rad)]]/PI()*180</f>
        <v>263.3902131945535</v>
      </c>
      <c r="K103" s="3">
        <v>0.10670395967867501</v>
      </c>
      <c r="L103" s="5">
        <f>Table4[[#This Row],[Phase shift diff err (rad)]]/PI()*180</f>
        <v>6.1136865469221897</v>
      </c>
      <c r="M103" s="5">
        <f>Table4[[#This Row],[Phase shift diff (deg)]]-Table4[[#This Row],[Phase shift diff err (deg)]]</f>
        <v>257.27652664763133</v>
      </c>
      <c r="N103" s="5">
        <f>Table4[[#This Row],[Phase shift diff (deg)]]+Table4[[#This Row],[Phase shift diff err (deg)]]</f>
        <v>269.50389974147566</v>
      </c>
    </row>
    <row r="104" spans="1:14" x14ac:dyDescent="0.2">
      <c r="A104" t="s">
        <v>8</v>
      </c>
      <c r="B104" s="2">
        <v>14.3</v>
      </c>
      <c r="C104" s="2">
        <f>2*Table4[[#This Row],[Photon energy (eV)]]-Threshold</f>
        <v>4.012611200000002</v>
      </c>
      <c r="D104" s="2" t="str">
        <f>CONCATENATE(Table4[[#This Row],[Dataset]]," / ",TEXT(Table4[[#This Row],[Photoelectron KE (eV)]],"0.0"))</f>
        <v>good2 / 4.0</v>
      </c>
      <c r="E104" s="5">
        <v>150</v>
      </c>
      <c r="F104" s="5">
        <v>155</v>
      </c>
      <c r="G104" s="1">
        <f>Table4[[#This Row],[Polar ang (deg)]]/180*PI()</f>
        <v>2.6616271092913526</v>
      </c>
      <c r="H104" s="2">
        <f>(Table4[[#This Row],[Polar ang fr (deg)]]+Table4[[#This Row],[Polar ang to (deg)]])/2</f>
        <v>152.5</v>
      </c>
      <c r="I104" s="3">
        <v>4.5099089026140202</v>
      </c>
      <c r="J104" s="5">
        <f>Table4[[#This Row],[Phase shift diff (rad)]]/PI()*180</f>
        <v>258.39874610825996</v>
      </c>
      <c r="K104" s="3">
        <v>9.9452862777480694E-2</v>
      </c>
      <c r="L104" s="5">
        <f>Table4[[#This Row],[Phase shift diff err (rad)]]/PI()*180</f>
        <v>5.6982292976433664</v>
      </c>
      <c r="M104" s="5">
        <f>Table4[[#This Row],[Phase shift diff (deg)]]-Table4[[#This Row],[Phase shift diff err (deg)]]</f>
        <v>252.70051681061659</v>
      </c>
      <c r="N104" s="5">
        <f>Table4[[#This Row],[Phase shift diff (deg)]]+Table4[[#This Row],[Phase shift diff err (deg)]]</f>
        <v>264.09697540590332</v>
      </c>
    </row>
    <row r="105" spans="1:14" x14ac:dyDescent="0.2">
      <c r="A105" t="s">
        <v>8</v>
      </c>
      <c r="B105" s="2">
        <v>14.3</v>
      </c>
      <c r="C105" s="2">
        <f>2*Table4[[#This Row],[Photon energy (eV)]]-Threshold</f>
        <v>4.012611200000002</v>
      </c>
      <c r="D105" s="2" t="str">
        <f>CONCATENATE(Table4[[#This Row],[Dataset]]," / ",TEXT(Table4[[#This Row],[Photoelectron KE (eV)]],"0.0"))</f>
        <v>good2 / 4.0</v>
      </c>
      <c r="E105" s="5">
        <v>155</v>
      </c>
      <c r="F105" s="5">
        <v>160</v>
      </c>
      <c r="G105" s="1">
        <f>Table4[[#This Row],[Polar ang (deg)]]/180*PI()</f>
        <v>2.748893571891069</v>
      </c>
      <c r="H105" s="2">
        <f>(Table4[[#This Row],[Polar ang fr (deg)]]+Table4[[#This Row],[Polar ang to (deg)]])/2</f>
        <v>157.5</v>
      </c>
      <c r="I105" s="3">
        <v>4.3389137891559297</v>
      </c>
      <c r="J105" s="5">
        <f>Table4[[#This Row],[Phase shift diff (rad)]]/PI()*180</f>
        <v>248.60144778975069</v>
      </c>
      <c r="K105" s="3">
        <v>9.3653724547611797E-2</v>
      </c>
      <c r="L105" s="5">
        <f>Table4[[#This Row],[Phase shift diff err (rad)]]/PI()*180</f>
        <v>5.3659631522589111</v>
      </c>
      <c r="M105" s="5">
        <f>Table4[[#This Row],[Phase shift diff (deg)]]-Table4[[#This Row],[Phase shift diff err (deg)]]</f>
        <v>243.23548463749179</v>
      </c>
      <c r="N105" s="5">
        <f>Table4[[#This Row],[Phase shift diff (deg)]]+Table4[[#This Row],[Phase shift diff err (deg)]]</f>
        <v>253.96741094200959</v>
      </c>
    </row>
    <row r="106" spans="1:14" x14ac:dyDescent="0.2">
      <c r="A106" t="s">
        <v>8</v>
      </c>
      <c r="B106" s="2">
        <v>14.3</v>
      </c>
      <c r="C106" s="2">
        <f>2*Table4[[#This Row],[Photon energy (eV)]]-Threshold</f>
        <v>4.012611200000002</v>
      </c>
      <c r="D106" s="2" t="str">
        <f>CONCATENATE(Table4[[#This Row],[Dataset]]," / ",TEXT(Table4[[#This Row],[Photoelectron KE (eV)]],"0.0"))</f>
        <v>good2 / 4.0</v>
      </c>
      <c r="E106" s="5">
        <v>160</v>
      </c>
      <c r="F106" s="5">
        <v>165</v>
      </c>
      <c r="G106" s="1">
        <f>Table4[[#This Row],[Polar ang (deg)]]/180*PI()</f>
        <v>2.8361600344907854</v>
      </c>
      <c r="H106" s="2">
        <f>(Table4[[#This Row],[Polar ang fr (deg)]]+Table4[[#This Row],[Polar ang to (deg)]])/2</f>
        <v>162.5</v>
      </c>
      <c r="I106" s="3">
        <v>4.2604502962756099</v>
      </c>
      <c r="J106" s="5">
        <f>Table4[[#This Row],[Phase shift diff (rad)]]/PI()*180</f>
        <v>244.10582080185358</v>
      </c>
      <c r="K106" s="3">
        <v>8.2688900809325394E-2</v>
      </c>
      <c r="L106" s="5">
        <f>Table4[[#This Row],[Phase shift diff err (rad)]]/PI()*180</f>
        <v>4.7377250289502424</v>
      </c>
      <c r="M106" s="5">
        <f>Table4[[#This Row],[Phase shift diff (deg)]]-Table4[[#This Row],[Phase shift diff err (deg)]]</f>
        <v>239.36809577290333</v>
      </c>
      <c r="N106" s="5">
        <f>Table4[[#This Row],[Phase shift diff (deg)]]+Table4[[#This Row],[Phase shift diff err (deg)]]</f>
        <v>248.84354583080383</v>
      </c>
    </row>
    <row r="107" spans="1:14" x14ac:dyDescent="0.2">
      <c r="A107" t="s">
        <v>8</v>
      </c>
      <c r="B107" s="2">
        <v>14.3</v>
      </c>
      <c r="C107" s="2">
        <f>2*Table4[[#This Row],[Photon energy (eV)]]-Threshold</f>
        <v>4.012611200000002</v>
      </c>
      <c r="D107" s="2" t="str">
        <f>CONCATENATE(Table4[[#This Row],[Dataset]]," / ",TEXT(Table4[[#This Row],[Photoelectron KE (eV)]],"0.0"))</f>
        <v>good2 / 4.0</v>
      </c>
      <c r="E107" s="5">
        <v>165</v>
      </c>
      <c r="F107" s="5">
        <v>170</v>
      </c>
      <c r="G107" s="1">
        <f>Table4[[#This Row],[Polar ang (deg)]]/180*PI()</f>
        <v>2.9234264970905022</v>
      </c>
      <c r="H107" s="2">
        <f>(Table4[[#This Row],[Polar ang fr (deg)]]+Table4[[#This Row],[Polar ang to (deg)]])/2</f>
        <v>167.5</v>
      </c>
      <c r="I107" s="3">
        <v>4.1920656845761197</v>
      </c>
      <c r="J107" s="5">
        <f>Table4[[#This Row],[Phase shift diff (rad)]]/PI()*180</f>
        <v>240.18767116783184</v>
      </c>
      <c r="K107" s="3">
        <v>7.5685462619588306E-2</v>
      </c>
      <c r="L107" s="5">
        <f>Table4[[#This Row],[Phase shift diff err (rad)]]/PI()*180</f>
        <v>4.3364575785975656</v>
      </c>
      <c r="M107" s="5">
        <f>Table4[[#This Row],[Phase shift diff (deg)]]-Table4[[#This Row],[Phase shift diff err (deg)]]</f>
        <v>235.85121358923428</v>
      </c>
      <c r="N107" s="5">
        <f>Table4[[#This Row],[Phase shift diff (deg)]]+Table4[[#This Row],[Phase shift diff err (deg)]]</f>
        <v>244.5241287464294</v>
      </c>
    </row>
    <row r="108" spans="1:14" x14ac:dyDescent="0.2">
      <c r="A108" t="s">
        <v>8</v>
      </c>
      <c r="B108" s="2">
        <v>14.3</v>
      </c>
      <c r="C108" s="2">
        <f>2*Table4[[#This Row],[Photon energy (eV)]]-Threshold</f>
        <v>4.012611200000002</v>
      </c>
      <c r="D108" s="2" t="str">
        <f>CONCATENATE(Table4[[#This Row],[Dataset]]," / ",TEXT(Table4[[#This Row],[Photoelectron KE (eV)]],"0.0"))</f>
        <v>good2 / 4.0</v>
      </c>
      <c r="E108" s="5">
        <v>170</v>
      </c>
      <c r="F108" s="5">
        <v>175</v>
      </c>
      <c r="G108" s="1">
        <f>Table4[[#This Row],[Polar ang (deg)]]/180*PI()</f>
        <v>3.0106929596902186</v>
      </c>
      <c r="H108" s="2">
        <f>(Table4[[#This Row],[Polar ang fr (deg)]]+Table4[[#This Row],[Polar ang to (deg)]])/2</f>
        <v>172.5</v>
      </c>
      <c r="I108" s="3">
        <v>4.1570463351854201</v>
      </c>
      <c r="J108" s="5">
        <f>Table4[[#This Row],[Phase shift diff (rad)]]/PI()*180</f>
        <v>238.18121024645075</v>
      </c>
      <c r="K108" s="3">
        <v>7.8766136992072799E-2</v>
      </c>
      <c r="L108" s="5">
        <f>Table4[[#This Row],[Phase shift diff err (rad)]]/PI()*180</f>
        <v>4.5129672181950404</v>
      </c>
      <c r="M108" s="5">
        <f>Table4[[#This Row],[Phase shift diff (deg)]]-Table4[[#This Row],[Phase shift diff err (deg)]]</f>
        <v>233.66824302825572</v>
      </c>
      <c r="N108" s="5">
        <f>Table4[[#This Row],[Phase shift diff (deg)]]+Table4[[#This Row],[Phase shift diff err (deg)]]</f>
        <v>242.69417746464578</v>
      </c>
    </row>
    <row r="109" spans="1:14" x14ac:dyDescent="0.2">
      <c r="A109" t="s">
        <v>8</v>
      </c>
      <c r="B109" s="2">
        <v>14.3</v>
      </c>
      <c r="C109" s="2">
        <f>2*Table4[[#This Row],[Photon energy (eV)]]-Threshold</f>
        <v>4.012611200000002</v>
      </c>
      <c r="D109" s="2" t="str">
        <f>CONCATENATE(Table4[[#This Row],[Dataset]]," / ",TEXT(Table4[[#This Row],[Photoelectron KE (eV)]],"0.0"))</f>
        <v>good2 / 4.0</v>
      </c>
      <c r="E109" s="5">
        <v>175</v>
      </c>
      <c r="F109" s="5">
        <v>180</v>
      </c>
      <c r="G109" s="1">
        <f>Table4[[#This Row],[Polar ang (deg)]]/180*PI()</f>
        <v>3.0979594222899349</v>
      </c>
      <c r="H109" s="2">
        <f>(Table4[[#This Row],[Polar ang fr (deg)]]+Table4[[#This Row],[Polar ang to (deg)]])/2</f>
        <v>177.5</v>
      </c>
      <c r="I109" s="3">
        <v>4.1164852562843999</v>
      </c>
      <c r="J109" s="5">
        <f>Table4[[#This Row],[Phase shift diff (rad)]]/PI()*180</f>
        <v>235.85723161292515</v>
      </c>
      <c r="K109" s="3">
        <v>0.116145950156163</v>
      </c>
      <c r="L109" s="5">
        <f>Table4[[#This Row],[Phase shift diff err (rad)]]/PI()*180</f>
        <v>6.6546727514849646</v>
      </c>
      <c r="M109" s="5">
        <f>Table4[[#This Row],[Phase shift diff (deg)]]-Table4[[#This Row],[Phase shift diff err (deg)]]</f>
        <v>229.2025588614402</v>
      </c>
      <c r="N109" s="5">
        <f>Table4[[#This Row],[Phase shift diff (deg)]]+Table4[[#This Row],[Phase shift diff err (deg)]]</f>
        <v>242.5119043644101</v>
      </c>
    </row>
    <row r="110" spans="1:14" x14ac:dyDescent="0.2">
      <c r="A110" t="s">
        <v>10</v>
      </c>
      <c r="B110" s="2">
        <v>15.9</v>
      </c>
      <c r="C110" s="2">
        <f>2*Table4[[#This Row],[Photon energy (eV)]]-Threshold</f>
        <v>7.2126112000000013</v>
      </c>
      <c r="D110" s="2" t="str">
        <f>CONCATENATE(Table4[[#This Row],[Dataset]]," / ",TEXT(Table4[[#This Row],[Photoelectron KE (eV)]],"0.0"))</f>
        <v>good4 / 7.2</v>
      </c>
      <c r="E110" s="5">
        <v>0</v>
      </c>
      <c r="F110" s="5">
        <v>5</v>
      </c>
      <c r="G110" s="1">
        <f>Table4[[#This Row],[Polar ang (deg)]]/180*PI()</f>
        <v>4.3633231299858237E-2</v>
      </c>
      <c r="H110" s="2">
        <f>(Table4[[#This Row],[Polar ang fr (deg)]]+Table4[[#This Row],[Polar ang to (deg)]])/2</f>
        <v>2.5</v>
      </c>
      <c r="I110" s="3">
        <v>1.05031086020964</v>
      </c>
      <c r="J110" s="5">
        <f>Table4[[#This Row],[Phase shift diff (rad)]]/PI()*180</f>
        <v>60.17837946676736</v>
      </c>
      <c r="K110" s="3">
        <v>8.6684447295592895E-2</v>
      </c>
      <c r="L110" s="5">
        <f>Table4[[#This Row],[Phase shift diff err (rad)]]/PI()*180</f>
        <v>4.9666529794616956</v>
      </c>
      <c r="M110" s="5">
        <f>Table4[[#This Row],[Phase shift diff (deg)]]-Table4[[#This Row],[Phase shift diff err (deg)]]</f>
        <v>55.211726487305668</v>
      </c>
      <c r="N110" s="5">
        <f>Table4[[#This Row],[Phase shift diff (deg)]]+Table4[[#This Row],[Phase shift diff err (deg)]]</f>
        <v>65.145032446229052</v>
      </c>
    </row>
    <row r="111" spans="1:14" x14ac:dyDescent="0.2">
      <c r="A111" t="s">
        <v>10</v>
      </c>
      <c r="B111" s="2">
        <v>15.9</v>
      </c>
      <c r="C111" s="2">
        <f>2*Table4[[#This Row],[Photon energy (eV)]]-Threshold</f>
        <v>7.2126112000000013</v>
      </c>
      <c r="D111" s="2" t="str">
        <f>CONCATENATE(Table4[[#This Row],[Dataset]]," / ",TEXT(Table4[[#This Row],[Photoelectron KE (eV)]],"0.0"))</f>
        <v>good4 / 7.2</v>
      </c>
      <c r="E111" s="5">
        <v>5</v>
      </c>
      <c r="F111" s="5">
        <v>10</v>
      </c>
      <c r="G111" s="1">
        <f>Table4[[#This Row],[Polar ang (deg)]]/180*PI()</f>
        <v>0.1308996938995747</v>
      </c>
      <c r="H111" s="2">
        <f>(Table4[[#This Row],[Polar ang fr (deg)]]+Table4[[#This Row],[Polar ang to (deg)]])/2</f>
        <v>7.5</v>
      </c>
      <c r="I111" s="3">
        <v>1.0407952362893</v>
      </c>
      <c r="J111" s="5">
        <f>Table4[[#This Row],[Phase shift diff (rad)]]/PI()*180</f>
        <v>59.63317437669815</v>
      </c>
      <c r="K111" s="3">
        <v>9.2812264191464794E-2</v>
      </c>
      <c r="L111" s="5">
        <f>Table4[[#This Row],[Phase shift diff err (rad)]]/PI()*180</f>
        <v>5.317751025224112</v>
      </c>
      <c r="M111" s="5">
        <f>Table4[[#This Row],[Phase shift diff (deg)]]-Table4[[#This Row],[Phase shift diff err (deg)]]</f>
        <v>54.315423351474038</v>
      </c>
      <c r="N111" s="5">
        <f>Table4[[#This Row],[Phase shift diff (deg)]]+Table4[[#This Row],[Phase shift diff err (deg)]]</f>
        <v>64.950925401922262</v>
      </c>
    </row>
    <row r="112" spans="1:14" x14ac:dyDescent="0.2">
      <c r="A112" t="s">
        <v>10</v>
      </c>
      <c r="B112" s="2">
        <v>15.9</v>
      </c>
      <c r="C112" s="2">
        <f>2*Table4[[#This Row],[Photon energy (eV)]]-Threshold</f>
        <v>7.2126112000000013</v>
      </c>
      <c r="D112" s="2" t="str">
        <f>CONCATENATE(Table4[[#This Row],[Dataset]]," / ",TEXT(Table4[[#This Row],[Photoelectron KE (eV)]],"0.0"))</f>
        <v>good4 / 7.2</v>
      </c>
      <c r="E112" s="5">
        <v>10</v>
      </c>
      <c r="F112" s="5">
        <v>15</v>
      </c>
      <c r="G112" s="1">
        <f>Table4[[#This Row],[Polar ang (deg)]]/180*PI()</f>
        <v>0.21816615649929119</v>
      </c>
      <c r="H112" s="2">
        <f>(Table4[[#This Row],[Polar ang fr (deg)]]+Table4[[#This Row],[Polar ang to (deg)]])/2</f>
        <v>12.5</v>
      </c>
      <c r="I112" s="3">
        <v>1.07227363142843</v>
      </c>
      <c r="J112" s="5">
        <f>Table4[[#This Row],[Phase shift diff (rad)]]/PI()*180</f>
        <v>61.436753564015433</v>
      </c>
      <c r="K112" s="3">
        <v>9.7734502332234199E-2</v>
      </c>
      <c r="L112" s="5">
        <f>Table4[[#This Row],[Phase shift diff err (rad)]]/PI()*180</f>
        <v>5.5997744964485205</v>
      </c>
      <c r="M112" s="5">
        <f>Table4[[#This Row],[Phase shift diff (deg)]]-Table4[[#This Row],[Phase shift diff err (deg)]]</f>
        <v>55.836979067566915</v>
      </c>
      <c r="N112" s="5">
        <f>Table4[[#This Row],[Phase shift diff (deg)]]+Table4[[#This Row],[Phase shift diff err (deg)]]</f>
        <v>67.036528060463951</v>
      </c>
    </row>
    <row r="113" spans="1:14" x14ac:dyDescent="0.2">
      <c r="A113" t="s">
        <v>10</v>
      </c>
      <c r="B113" s="2">
        <v>15.9</v>
      </c>
      <c r="C113" s="2">
        <f>2*Table4[[#This Row],[Photon energy (eV)]]-Threshold</f>
        <v>7.2126112000000013</v>
      </c>
      <c r="D113" s="2" t="str">
        <f>CONCATENATE(Table4[[#This Row],[Dataset]]," / ",TEXT(Table4[[#This Row],[Photoelectron KE (eV)]],"0.0"))</f>
        <v>good4 / 7.2</v>
      </c>
      <c r="E113" s="5">
        <v>15</v>
      </c>
      <c r="F113" s="5">
        <v>20</v>
      </c>
      <c r="G113" s="1">
        <f>Table4[[#This Row],[Polar ang (deg)]]/180*PI()</f>
        <v>0.30543261909900765</v>
      </c>
      <c r="H113" s="2">
        <f>(Table4[[#This Row],[Polar ang fr (deg)]]+Table4[[#This Row],[Polar ang to (deg)]])/2</f>
        <v>17.5</v>
      </c>
      <c r="I113" s="3">
        <v>1.0920169711880801</v>
      </c>
      <c r="J113" s="5">
        <f>Table4[[#This Row],[Phase shift diff (rad)]]/PI()*180</f>
        <v>62.56796360573621</v>
      </c>
      <c r="K113" s="3">
        <v>9.8522073689064904E-2</v>
      </c>
      <c r="L113" s="5">
        <f>Table4[[#This Row],[Phase shift diff err (rad)]]/PI()*180</f>
        <v>5.6448990112603115</v>
      </c>
      <c r="M113" s="5">
        <f>Table4[[#This Row],[Phase shift diff (deg)]]-Table4[[#This Row],[Phase shift diff err (deg)]]</f>
        <v>56.923064594475896</v>
      </c>
      <c r="N113" s="5">
        <f>Table4[[#This Row],[Phase shift diff (deg)]]+Table4[[#This Row],[Phase shift diff err (deg)]]</f>
        <v>68.212862616996517</v>
      </c>
    </row>
    <row r="114" spans="1:14" x14ac:dyDescent="0.2">
      <c r="A114" t="s">
        <v>10</v>
      </c>
      <c r="B114" s="2">
        <v>15.9</v>
      </c>
      <c r="C114" s="2">
        <f>2*Table4[[#This Row],[Photon energy (eV)]]-Threshold</f>
        <v>7.2126112000000013</v>
      </c>
      <c r="D114" s="2" t="str">
        <f>CONCATENATE(Table4[[#This Row],[Dataset]]," / ",TEXT(Table4[[#This Row],[Photoelectron KE (eV)]],"0.0"))</f>
        <v>good4 / 7.2</v>
      </c>
      <c r="E114" s="5">
        <v>20</v>
      </c>
      <c r="F114" s="5">
        <v>25</v>
      </c>
      <c r="G114" s="1">
        <f>Table4[[#This Row],[Polar ang (deg)]]/180*PI()</f>
        <v>0.39269908169872414</v>
      </c>
      <c r="H114" s="2">
        <f>(Table4[[#This Row],[Polar ang fr (deg)]]+Table4[[#This Row],[Polar ang to (deg)]])/2</f>
        <v>22.5</v>
      </c>
      <c r="I114" s="3">
        <v>1.1240719590286701</v>
      </c>
      <c r="J114" s="5">
        <f>Table4[[#This Row],[Phase shift diff (rad)]]/PI()*180</f>
        <v>64.404579121345193</v>
      </c>
      <c r="K114" s="3">
        <v>0.105262616234633</v>
      </c>
      <c r="L114" s="5">
        <f>Table4[[#This Row],[Phase shift diff err (rad)]]/PI()*180</f>
        <v>6.0311036507497322</v>
      </c>
      <c r="M114" s="5">
        <f>Table4[[#This Row],[Phase shift diff (deg)]]-Table4[[#This Row],[Phase shift diff err (deg)]]</f>
        <v>58.373475470595459</v>
      </c>
      <c r="N114" s="5">
        <f>Table4[[#This Row],[Phase shift diff (deg)]]+Table4[[#This Row],[Phase shift diff err (deg)]]</f>
        <v>70.435682772094921</v>
      </c>
    </row>
    <row r="115" spans="1:14" x14ac:dyDescent="0.2">
      <c r="A115" t="s">
        <v>10</v>
      </c>
      <c r="B115" s="2">
        <v>15.9</v>
      </c>
      <c r="C115" s="2">
        <f>2*Table4[[#This Row],[Photon energy (eV)]]-Threshold</f>
        <v>7.2126112000000013</v>
      </c>
      <c r="D115" s="2" t="str">
        <f>CONCATENATE(Table4[[#This Row],[Dataset]]," / ",TEXT(Table4[[#This Row],[Photoelectron KE (eV)]],"0.0"))</f>
        <v>good4 / 7.2</v>
      </c>
      <c r="E115" s="5">
        <v>25</v>
      </c>
      <c r="F115" s="5">
        <v>30</v>
      </c>
      <c r="G115" s="1">
        <f>Table4[[#This Row],[Polar ang (deg)]]/180*PI()</f>
        <v>0.47996554429844063</v>
      </c>
      <c r="H115" s="2">
        <f>(Table4[[#This Row],[Polar ang fr (deg)]]+Table4[[#This Row],[Polar ang to (deg)]])/2</f>
        <v>27.5</v>
      </c>
      <c r="I115" s="3">
        <v>1.1762985108236701</v>
      </c>
      <c r="J115" s="5">
        <f>Table4[[#This Row],[Phase shift diff (rad)]]/PI()*180</f>
        <v>67.396940117720078</v>
      </c>
      <c r="K115" s="3">
        <v>0.120458321237409</v>
      </c>
      <c r="L115" s="5">
        <f>Table4[[#This Row],[Phase shift diff err (rad)]]/PI()*180</f>
        <v>6.9017534141346282</v>
      </c>
      <c r="M115" s="5">
        <f>Table4[[#This Row],[Phase shift diff (deg)]]-Table4[[#This Row],[Phase shift diff err (deg)]]</f>
        <v>60.495186703585446</v>
      </c>
      <c r="N115" s="5">
        <f>Table4[[#This Row],[Phase shift diff (deg)]]+Table4[[#This Row],[Phase shift diff err (deg)]]</f>
        <v>74.29869353185471</v>
      </c>
    </row>
    <row r="116" spans="1:14" x14ac:dyDescent="0.2">
      <c r="A116" t="s">
        <v>10</v>
      </c>
      <c r="B116" s="2">
        <v>15.9</v>
      </c>
      <c r="C116" s="2">
        <f>2*Table4[[#This Row],[Photon energy (eV)]]-Threshold</f>
        <v>7.2126112000000013</v>
      </c>
      <c r="D116" s="2" t="str">
        <f>CONCATENATE(Table4[[#This Row],[Dataset]]," / ",TEXT(Table4[[#This Row],[Photoelectron KE (eV)]],"0.0"))</f>
        <v>good4 / 7.2</v>
      </c>
      <c r="E116" s="5">
        <v>30</v>
      </c>
      <c r="F116" s="5">
        <v>35</v>
      </c>
      <c r="G116" s="1">
        <f>Table4[[#This Row],[Polar ang (deg)]]/180*PI()</f>
        <v>0.56723200689815712</v>
      </c>
      <c r="H116" s="2">
        <f>(Table4[[#This Row],[Polar ang fr (deg)]]+Table4[[#This Row],[Polar ang to (deg)]])/2</f>
        <v>32.5</v>
      </c>
      <c r="I116" s="3">
        <v>1.2710195074961199</v>
      </c>
      <c r="J116" s="5">
        <f>Table4[[#This Row],[Phase shift diff (rad)]]/PI()*180</f>
        <v>72.824053458324173</v>
      </c>
      <c r="K116" s="3">
        <v>0.137112624710234</v>
      </c>
      <c r="L116" s="5">
        <f>Table4[[#This Row],[Phase shift diff err (rad)]]/PI()*180</f>
        <v>7.8559747138575702</v>
      </c>
      <c r="M116" s="5">
        <f>Table4[[#This Row],[Phase shift diff (deg)]]-Table4[[#This Row],[Phase shift diff err (deg)]]</f>
        <v>64.968078744466595</v>
      </c>
      <c r="N116" s="5">
        <f>Table4[[#This Row],[Phase shift diff (deg)]]+Table4[[#This Row],[Phase shift diff err (deg)]]</f>
        <v>80.68002817218175</v>
      </c>
    </row>
    <row r="117" spans="1:14" x14ac:dyDescent="0.2">
      <c r="A117" t="s">
        <v>10</v>
      </c>
      <c r="B117" s="2">
        <v>15.9</v>
      </c>
      <c r="C117" s="2">
        <f>2*Table4[[#This Row],[Photon energy (eV)]]-Threshold</f>
        <v>7.2126112000000013</v>
      </c>
      <c r="D117" s="2" t="str">
        <f>CONCATENATE(Table4[[#This Row],[Dataset]]," / ",TEXT(Table4[[#This Row],[Photoelectron KE (eV)]],"0.0"))</f>
        <v>good4 / 7.2</v>
      </c>
      <c r="E117" s="5">
        <v>35</v>
      </c>
      <c r="F117" s="5">
        <v>40</v>
      </c>
      <c r="G117" s="1">
        <f>Table4[[#This Row],[Polar ang (deg)]]/180*PI()</f>
        <v>0.6544984694978736</v>
      </c>
      <c r="H117" s="2">
        <f>(Table4[[#This Row],[Polar ang fr (deg)]]+Table4[[#This Row],[Polar ang to (deg)]])/2</f>
        <v>37.5</v>
      </c>
      <c r="I117" s="3">
        <v>1.3886715375993199</v>
      </c>
      <c r="J117" s="5">
        <f>Table4[[#This Row],[Phase shift diff (rad)]]/PI()*180</f>
        <v>79.565018234383643</v>
      </c>
      <c r="K117" s="3">
        <v>0.174217965582288</v>
      </c>
      <c r="L117" s="5">
        <f>Table4[[#This Row],[Phase shift diff err (rad)]]/PI()*180</f>
        <v>9.9819541432205376</v>
      </c>
      <c r="M117" s="5">
        <f>Table4[[#This Row],[Phase shift diff (deg)]]-Table4[[#This Row],[Phase shift diff err (deg)]]</f>
        <v>69.583064091163109</v>
      </c>
      <c r="N117" s="5">
        <f>Table4[[#This Row],[Phase shift diff (deg)]]+Table4[[#This Row],[Phase shift diff err (deg)]]</f>
        <v>89.546972377604177</v>
      </c>
    </row>
    <row r="118" spans="1:14" x14ac:dyDescent="0.2">
      <c r="A118" t="s">
        <v>10</v>
      </c>
      <c r="B118" s="2">
        <v>15.9</v>
      </c>
      <c r="C118" s="2">
        <f>2*Table4[[#This Row],[Photon energy (eV)]]-Threshold</f>
        <v>7.2126112000000013</v>
      </c>
      <c r="D118" s="2" t="str">
        <f>CONCATENATE(Table4[[#This Row],[Dataset]]," / ",TEXT(Table4[[#This Row],[Photoelectron KE (eV)]],"0.0"))</f>
        <v>good4 / 7.2</v>
      </c>
      <c r="E118" s="5">
        <v>40</v>
      </c>
      <c r="F118" s="5">
        <v>45</v>
      </c>
      <c r="G118" s="1">
        <f>Table4[[#This Row],[Polar ang (deg)]]/180*PI()</f>
        <v>0.74176493209758998</v>
      </c>
      <c r="H118" s="2">
        <f>(Table4[[#This Row],[Polar ang fr (deg)]]+Table4[[#This Row],[Polar ang to (deg)]])/2</f>
        <v>42.5</v>
      </c>
      <c r="I118" s="3">
        <v>1.6262757446504801</v>
      </c>
      <c r="J118" s="5">
        <f>Table4[[#This Row],[Phase shift diff (rad)]]/PI()*180</f>
        <v>93.178736492967673</v>
      </c>
      <c r="K118" s="3">
        <v>0.218754027242095</v>
      </c>
      <c r="L118" s="5">
        <f>Table4[[#This Row],[Phase shift diff err (rad)]]/PI()*180</f>
        <v>12.53368251246188</v>
      </c>
      <c r="M118" s="5">
        <f>Table4[[#This Row],[Phase shift diff (deg)]]-Table4[[#This Row],[Phase shift diff err (deg)]]</f>
        <v>80.645053980505793</v>
      </c>
      <c r="N118" s="5">
        <f>Table4[[#This Row],[Phase shift diff (deg)]]+Table4[[#This Row],[Phase shift diff err (deg)]]</f>
        <v>105.71241900542955</v>
      </c>
    </row>
    <row r="119" spans="1:14" x14ac:dyDescent="0.2">
      <c r="A119" t="s">
        <v>10</v>
      </c>
      <c r="B119" s="2">
        <v>15.9</v>
      </c>
      <c r="C119" s="2">
        <f>2*Table4[[#This Row],[Photon energy (eV)]]-Threshold</f>
        <v>7.2126112000000013</v>
      </c>
      <c r="D119" s="2" t="str">
        <f>CONCATENATE(Table4[[#This Row],[Dataset]]," / ",TEXT(Table4[[#This Row],[Photoelectron KE (eV)]],"0.0"))</f>
        <v>good4 / 7.2</v>
      </c>
      <c r="E119" s="5">
        <v>45</v>
      </c>
      <c r="F119" s="5">
        <v>50</v>
      </c>
      <c r="G119" s="1">
        <f>Table4[[#This Row],[Polar ang (deg)]]/180*PI()</f>
        <v>0.82903139469730658</v>
      </c>
      <c r="H119" s="2">
        <f>(Table4[[#This Row],[Polar ang fr (deg)]]+Table4[[#This Row],[Polar ang to (deg)]])/2</f>
        <v>47.5</v>
      </c>
      <c r="I119" s="3">
        <v>1.9759470215075201</v>
      </c>
      <c r="J119" s="5">
        <f>Table4[[#This Row],[Phase shift diff (rad)]]/PI()*180</f>
        <v>113.21342487382661</v>
      </c>
      <c r="K119" s="3">
        <v>0.28516911584576898</v>
      </c>
      <c r="L119" s="5">
        <f>Table4[[#This Row],[Phase shift diff err (rad)]]/PI()*180</f>
        <v>16.338986785439811</v>
      </c>
      <c r="M119" s="5">
        <f>Table4[[#This Row],[Phase shift diff (deg)]]-Table4[[#This Row],[Phase shift diff err (deg)]]</f>
        <v>96.874438088386796</v>
      </c>
      <c r="N119" s="5">
        <f>Table4[[#This Row],[Phase shift diff (deg)]]+Table4[[#This Row],[Phase shift diff err (deg)]]</f>
        <v>129.55241165926643</v>
      </c>
    </row>
    <row r="120" spans="1:14" x14ac:dyDescent="0.2">
      <c r="A120" t="s">
        <v>10</v>
      </c>
      <c r="B120" s="2">
        <v>15.9</v>
      </c>
      <c r="C120" s="2">
        <f>2*Table4[[#This Row],[Photon energy (eV)]]-Threshold</f>
        <v>7.2126112000000013</v>
      </c>
      <c r="D120" s="2" t="str">
        <f>CONCATENATE(Table4[[#This Row],[Dataset]]," / ",TEXT(Table4[[#This Row],[Photoelectron KE (eV)]],"0.0"))</f>
        <v>good4 / 7.2</v>
      </c>
      <c r="E120" s="5">
        <v>50</v>
      </c>
      <c r="F120" s="5">
        <v>55</v>
      </c>
      <c r="G120" s="1">
        <f>Table4[[#This Row],[Polar ang (deg)]]/180*PI()</f>
        <v>0.91629785729702307</v>
      </c>
      <c r="H120" s="2">
        <f>(Table4[[#This Row],[Polar ang fr (deg)]]+Table4[[#This Row],[Polar ang to (deg)]])/2</f>
        <v>52.5</v>
      </c>
      <c r="I120" s="3">
        <v>2.44946812833488</v>
      </c>
      <c r="J120" s="5">
        <f>Table4[[#This Row],[Phase shift diff (rad)]]/PI()*180</f>
        <v>140.34418580539773</v>
      </c>
      <c r="K120" s="3">
        <v>0.31313972991406802</v>
      </c>
      <c r="L120" s="5">
        <f>Table4[[#This Row],[Phase shift diff err (rad)]]/PI()*180</f>
        <v>17.941584921942592</v>
      </c>
      <c r="M120" s="5">
        <f>Table4[[#This Row],[Phase shift diff (deg)]]-Table4[[#This Row],[Phase shift diff err (deg)]]</f>
        <v>122.40260088345514</v>
      </c>
      <c r="N120" s="5">
        <f>Table4[[#This Row],[Phase shift diff (deg)]]+Table4[[#This Row],[Phase shift diff err (deg)]]</f>
        <v>158.28577072734032</v>
      </c>
    </row>
    <row r="121" spans="1:14" x14ac:dyDescent="0.2">
      <c r="A121" t="s">
        <v>10</v>
      </c>
      <c r="B121" s="2">
        <v>15.9</v>
      </c>
      <c r="C121" s="2">
        <f>2*Table4[[#This Row],[Photon energy (eV)]]-Threshold</f>
        <v>7.2126112000000013</v>
      </c>
      <c r="D121" s="2" t="str">
        <f>CONCATENATE(Table4[[#This Row],[Dataset]]," / ",TEXT(Table4[[#This Row],[Photoelectron KE (eV)]],"0.0"))</f>
        <v>good4 / 7.2</v>
      </c>
      <c r="E121" s="5">
        <v>55</v>
      </c>
      <c r="F121" s="5">
        <v>60</v>
      </c>
      <c r="G121" s="1">
        <f>Table4[[#This Row],[Polar ang (deg)]]/180*PI()</f>
        <v>1.0035643198967394</v>
      </c>
      <c r="H121" s="2">
        <f>(Table4[[#This Row],[Polar ang fr (deg)]]+Table4[[#This Row],[Polar ang to (deg)]])/2</f>
        <v>57.5</v>
      </c>
      <c r="I121" s="3">
        <v>2.9321918980472201</v>
      </c>
      <c r="J121" s="5">
        <f>Table4[[#This Row],[Phase shift diff (rad)]]/PI()*180</f>
        <v>168.00222048055988</v>
      </c>
      <c r="K121" s="3">
        <v>0.29302983588342701</v>
      </c>
      <c r="L121" s="5">
        <f>Table4[[#This Row],[Phase shift diff err (rad)]]/PI()*180</f>
        <v>16.789372867531533</v>
      </c>
      <c r="M121" s="5">
        <f>Table4[[#This Row],[Phase shift diff (deg)]]-Table4[[#This Row],[Phase shift diff err (deg)]]</f>
        <v>151.21284761302834</v>
      </c>
      <c r="N121" s="5">
        <f>Table4[[#This Row],[Phase shift diff (deg)]]+Table4[[#This Row],[Phase shift diff err (deg)]]</f>
        <v>184.79159334809142</v>
      </c>
    </row>
    <row r="122" spans="1:14" x14ac:dyDescent="0.2">
      <c r="A122" t="s">
        <v>10</v>
      </c>
      <c r="B122" s="2">
        <v>15.9</v>
      </c>
      <c r="C122" s="2">
        <f>2*Table4[[#This Row],[Photon energy (eV)]]-Threshold</f>
        <v>7.2126112000000013</v>
      </c>
      <c r="D122" s="2" t="str">
        <f>CONCATENATE(Table4[[#This Row],[Dataset]]," / ",TEXT(Table4[[#This Row],[Photoelectron KE (eV)]],"0.0"))</f>
        <v>good4 / 7.2</v>
      </c>
      <c r="E122" s="5">
        <v>60</v>
      </c>
      <c r="F122" s="5">
        <v>65</v>
      </c>
      <c r="G122" s="1">
        <f>Table4[[#This Row],[Polar ang (deg)]]/180*PI()</f>
        <v>1.0908307824964558</v>
      </c>
      <c r="H122" s="2">
        <f>(Table4[[#This Row],[Polar ang fr (deg)]]+Table4[[#This Row],[Polar ang to (deg)]])/2</f>
        <v>62.5</v>
      </c>
      <c r="I122" s="3">
        <v>3.2193227696375901</v>
      </c>
      <c r="J122" s="5">
        <f>Table4[[#This Row],[Phase shift diff (rad)]]/PI()*180</f>
        <v>184.45360759060088</v>
      </c>
      <c r="K122" s="3">
        <v>0.27106917183054102</v>
      </c>
      <c r="L122" s="5">
        <f>Table4[[#This Row],[Phase shift diff err (rad)]]/PI()*180</f>
        <v>15.531119501996503</v>
      </c>
      <c r="M122" s="5">
        <f>Table4[[#This Row],[Phase shift diff (deg)]]-Table4[[#This Row],[Phase shift diff err (deg)]]</f>
        <v>168.92248808860438</v>
      </c>
      <c r="N122" s="5">
        <f>Table4[[#This Row],[Phase shift diff (deg)]]+Table4[[#This Row],[Phase shift diff err (deg)]]</f>
        <v>199.98472709259738</v>
      </c>
    </row>
    <row r="123" spans="1:14" x14ac:dyDescent="0.2">
      <c r="A123" t="s">
        <v>10</v>
      </c>
      <c r="B123" s="2">
        <v>15.9</v>
      </c>
      <c r="C123" s="2">
        <f>2*Table4[[#This Row],[Photon energy (eV)]]-Threshold</f>
        <v>7.2126112000000013</v>
      </c>
      <c r="D123" s="2" t="str">
        <f>CONCATENATE(Table4[[#This Row],[Dataset]]," / ",TEXT(Table4[[#This Row],[Photoelectron KE (eV)]],"0.0"))</f>
        <v>good4 / 7.2</v>
      </c>
      <c r="E123" s="5">
        <v>65</v>
      </c>
      <c r="F123" s="5">
        <v>70</v>
      </c>
      <c r="G123" s="1">
        <f>Table4[[#This Row],[Polar ang (deg)]]/180*PI()</f>
        <v>1.1780972450961724</v>
      </c>
      <c r="H123" s="2">
        <f>(Table4[[#This Row],[Polar ang fr (deg)]]+Table4[[#This Row],[Polar ang to (deg)]])/2</f>
        <v>67.5</v>
      </c>
      <c r="I123" s="3">
        <v>3.3989247092171402</v>
      </c>
      <c r="J123" s="5">
        <f>Table4[[#This Row],[Phase shift diff (rad)]]/PI()*180</f>
        <v>194.7440407208727</v>
      </c>
      <c r="K123" s="3">
        <v>0.24719905823486901</v>
      </c>
      <c r="L123" s="5">
        <f>Table4[[#This Row],[Phase shift diff err (rad)]]/PI()*180</f>
        <v>14.163462736466654</v>
      </c>
      <c r="M123" s="5">
        <f>Table4[[#This Row],[Phase shift diff (deg)]]-Table4[[#This Row],[Phase shift diff err (deg)]]</f>
        <v>180.58057798440606</v>
      </c>
      <c r="N123" s="5">
        <f>Table4[[#This Row],[Phase shift diff (deg)]]+Table4[[#This Row],[Phase shift diff err (deg)]]</f>
        <v>208.90750345733935</v>
      </c>
    </row>
    <row r="124" spans="1:14" x14ac:dyDescent="0.2">
      <c r="A124" t="s">
        <v>10</v>
      </c>
      <c r="B124" s="2">
        <v>15.9</v>
      </c>
      <c r="C124" s="2">
        <f>2*Table4[[#This Row],[Photon energy (eV)]]-Threshold</f>
        <v>7.2126112000000013</v>
      </c>
      <c r="D124" s="2" t="str">
        <f>CONCATENATE(Table4[[#This Row],[Dataset]]," / ",TEXT(Table4[[#This Row],[Photoelectron KE (eV)]],"0.0"))</f>
        <v>good4 / 7.2</v>
      </c>
      <c r="E124" s="5">
        <v>70</v>
      </c>
      <c r="F124" s="5">
        <v>75</v>
      </c>
      <c r="G124" s="1">
        <f>Table4[[#This Row],[Polar ang (deg)]]/180*PI()</f>
        <v>1.265363707695889</v>
      </c>
      <c r="H124" s="2">
        <f>(Table4[[#This Row],[Polar ang fr (deg)]]+Table4[[#This Row],[Polar ang to (deg)]])/2</f>
        <v>72.5</v>
      </c>
      <c r="I124" s="3">
        <v>3.48802385165878</v>
      </c>
      <c r="J124" s="5">
        <f>Table4[[#This Row],[Phase shift diff (rad)]]/PI()*180</f>
        <v>199.84904554101362</v>
      </c>
      <c r="K124" s="3">
        <v>0.26384798465814402</v>
      </c>
      <c r="L124" s="5">
        <f>Table4[[#This Row],[Phase shift diff err (rad)]]/PI()*180</f>
        <v>15.117375953944148</v>
      </c>
      <c r="M124" s="5">
        <f>Table4[[#This Row],[Phase shift diff (deg)]]-Table4[[#This Row],[Phase shift diff err (deg)]]</f>
        <v>184.73166958706946</v>
      </c>
      <c r="N124" s="5">
        <f>Table4[[#This Row],[Phase shift diff (deg)]]+Table4[[#This Row],[Phase shift diff err (deg)]]</f>
        <v>214.96642149495779</v>
      </c>
    </row>
    <row r="125" spans="1:14" x14ac:dyDescent="0.2">
      <c r="A125" t="s">
        <v>10</v>
      </c>
      <c r="B125" s="2">
        <v>15.9</v>
      </c>
      <c r="C125" s="2">
        <f>2*Table4[[#This Row],[Photon energy (eV)]]-Threshold</f>
        <v>7.2126112000000013</v>
      </c>
      <c r="D125" s="2" t="str">
        <f>CONCATENATE(Table4[[#This Row],[Dataset]]," / ",TEXT(Table4[[#This Row],[Photoelectron KE (eV)]],"0.0"))</f>
        <v>good4 / 7.2</v>
      </c>
      <c r="E125" s="5">
        <v>75</v>
      </c>
      <c r="F125" s="5">
        <v>80</v>
      </c>
      <c r="G125" s="1">
        <f>Table4[[#This Row],[Polar ang (deg)]]/180*PI()</f>
        <v>1.3526301702956054</v>
      </c>
      <c r="H125" s="2">
        <f>(Table4[[#This Row],[Polar ang fr (deg)]]+Table4[[#This Row],[Polar ang to (deg)]])/2</f>
        <v>77.5</v>
      </c>
      <c r="I125" s="3">
        <v>3.5284372091414098</v>
      </c>
      <c r="J125" s="5">
        <f>Table4[[#This Row],[Phase shift diff (rad)]]/PI()*180</f>
        <v>202.16456036072174</v>
      </c>
      <c r="K125" s="3">
        <v>0.29791967994674901</v>
      </c>
      <c r="L125" s="5">
        <f>Table4[[#This Row],[Phase shift diff err (rad)]]/PI()*180</f>
        <v>17.069540294836983</v>
      </c>
      <c r="M125" s="5">
        <f>Table4[[#This Row],[Phase shift diff (deg)]]-Table4[[#This Row],[Phase shift diff err (deg)]]</f>
        <v>185.09502006588474</v>
      </c>
      <c r="N125" s="5">
        <f>Table4[[#This Row],[Phase shift diff (deg)]]+Table4[[#This Row],[Phase shift diff err (deg)]]</f>
        <v>219.23410065555873</v>
      </c>
    </row>
    <row r="126" spans="1:14" x14ac:dyDescent="0.2">
      <c r="A126" t="s">
        <v>10</v>
      </c>
      <c r="B126" s="2">
        <v>15.9</v>
      </c>
      <c r="C126" s="2">
        <f>2*Table4[[#This Row],[Photon energy (eV)]]-Threshold</f>
        <v>7.2126112000000013</v>
      </c>
      <c r="D126" s="2" t="str">
        <f>CONCATENATE(Table4[[#This Row],[Dataset]]," / ",TEXT(Table4[[#This Row],[Photoelectron KE (eV)]],"0.0"))</f>
        <v>good4 / 7.2</v>
      </c>
      <c r="E126" s="5">
        <v>80</v>
      </c>
      <c r="F126" s="5">
        <v>85</v>
      </c>
      <c r="G126" s="1">
        <f>Table4[[#This Row],[Polar ang (deg)]]/180*PI()</f>
        <v>1.4398966328953218</v>
      </c>
      <c r="H126" s="2">
        <f>(Table4[[#This Row],[Polar ang fr (deg)]]+Table4[[#This Row],[Polar ang to (deg)]])/2</f>
        <v>82.5</v>
      </c>
      <c r="I126" s="3">
        <v>3.6466905410392099</v>
      </c>
      <c r="J126" s="5">
        <f>Table4[[#This Row],[Phase shift diff (rad)]]/PI()*180</f>
        <v>208.93997719182545</v>
      </c>
      <c r="K126" s="3">
        <v>0.440713522893312</v>
      </c>
      <c r="L126" s="5">
        <f>Table4[[#This Row],[Phase shift diff err (rad)]]/PI()*180</f>
        <v>25.251024836128966</v>
      </c>
      <c r="M126" s="5">
        <f>Table4[[#This Row],[Phase shift diff (deg)]]-Table4[[#This Row],[Phase shift diff err (deg)]]</f>
        <v>183.68895235569647</v>
      </c>
      <c r="N126" s="5">
        <f>Table4[[#This Row],[Phase shift diff (deg)]]+Table4[[#This Row],[Phase shift diff err (deg)]]</f>
        <v>234.19100202795443</v>
      </c>
    </row>
    <row r="127" spans="1:14" x14ac:dyDescent="0.2">
      <c r="A127" t="s">
        <v>10</v>
      </c>
      <c r="B127" s="2">
        <v>15.9</v>
      </c>
      <c r="C127" s="2">
        <f>2*Table4[[#This Row],[Photon energy (eV)]]-Threshold</f>
        <v>7.2126112000000013</v>
      </c>
      <c r="D127" s="2" t="str">
        <f>CONCATENATE(Table4[[#This Row],[Dataset]]," / ",TEXT(Table4[[#This Row],[Photoelectron KE (eV)]],"0.0"))</f>
        <v>good4 / 7.2</v>
      </c>
      <c r="E127" s="5">
        <v>85</v>
      </c>
      <c r="F127" s="5">
        <v>90</v>
      </c>
      <c r="G127" s="1">
        <f>Table4[[#This Row],[Polar ang (deg)]]/180*PI()</f>
        <v>1.5271630954950384</v>
      </c>
      <c r="H127" s="2">
        <f>(Table4[[#This Row],[Polar ang fr (deg)]]+Table4[[#This Row],[Polar ang to (deg)]])/2</f>
        <v>87.5</v>
      </c>
      <c r="I127" s="3">
        <v>3.5718940336634399</v>
      </c>
      <c r="J127" s="5">
        <f>Table4[[#This Row],[Phase shift diff (rad)]]/PI()*180</f>
        <v>204.65445299687468</v>
      </c>
      <c r="K127" s="3">
        <v>1.2492418844092199</v>
      </c>
      <c r="L127" s="5">
        <f>Table4[[#This Row],[Phase shift diff err (rad)]]/PI()*180</f>
        <v>71.576287567618138</v>
      </c>
      <c r="M127" s="5">
        <f>Table4[[#This Row],[Phase shift diff (deg)]]-Table4[[#This Row],[Phase shift diff err (deg)]]</f>
        <v>133.07816542925656</v>
      </c>
      <c r="N127" s="5">
        <f>Table4[[#This Row],[Phase shift diff (deg)]]+Table4[[#This Row],[Phase shift diff err (deg)]]</f>
        <v>276.23074056449281</v>
      </c>
    </row>
    <row r="128" spans="1:14" x14ac:dyDescent="0.2">
      <c r="A128" t="s">
        <v>10</v>
      </c>
      <c r="B128" s="2">
        <v>15.9</v>
      </c>
      <c r="C128" s="2">
        <f>2*Table4[[#This Row],[Photon energy (eV)]]-Threshold</f>
        <v>7.2126112000000013</v>
      </c>
      <c r="D128" s="2" t="str">
        <f>CONCATENATE(Table4[[#This Row],[Dataset]]," / ",TEXT(Table4[[#This Row],[Photoelectron KE (eV)]],"0.0"))</f>
        <v>good4 / 7.2</v>
      </c>
      <c r="E128" s="5">
        <v>90</v>
      </c>
      <c r="F128" s="5">
        <v>95</v>
      </c>
      <c r="G128" s="1">
        <f>Table4[[#This Row],[Polar ang (deg)]]/180*PI()</f>
        <v>1.6144295580947547</v>
      </c>
      <c r="H128" s="2">
        <f>(Table4[[#This Row],[Polar ang fr (deg)]]+Table4[[#This Row],[Polar ang to (deg)]])/2</f>
        <v>92.5</v>
      </c>
      <c r="I128" s="3">
        <v>6.7134868581226996</v>
      </c>
      <c r="J128" s="5">
        <f>Table4[[#This Row],[Phase shift diff (rad)]]/PI()*180</f>
        <v>384.65446278697397</v>
      </c>
      <c r="K128" s="3">
        <v>1.2492419722995001</v>
      </c>
      <c r="L128" s="5">
        <f>Table4[[#This Row],[Phase shift diff err (rad)]]/PI()*180</f>
        <v>71.576292603360258</v>
      </c>
      <c r="M128" s="5">
        <f>Table4[[#This Row],[Phase shift diff (deg)]]-Table4[[#This Row],[Phase shift diff err (deg)]]</f>
        <v>313.07817018361368</v>
      </c>
      <c r="N128" s="5">
        <f>Table4[[#This Row],[Phase shift diff (deg)]]+Table4[[#This Row],[Phase shift diff err (deg)]]</f>
        <v>456.23075539033425</v>
      </c>
    </row>
    <row r="129" spans="1:14" x14ac:dyDescent="0.2">
      <c r="A129" t="s">
        <v>10</v>
      </c>
      <c r="B129" s="2">
        <v>15.9</v>
      </c>
      <c r="C129" s="2">
        <f>2*Table4[[#This Row],[Photon energy (eV)]]-Threshold</f>
        <v>7.2126112000000013</v>
      </c>
      <c r="D129" s="2" t="str">
        <f>CONCATENATE(Table4[[#This Row],[Dataset]]," / ",TEXT(Table4[[#This Row],[Photoelectron KE (eV)]],"0.0"))</f>
        <v>good4 / 7.2</v>
      </c>
      <c r="E129" s="5">
        <v>95</v>
      </c>
      <c r="F129" s="5">
        <v>100</v>
      </c>
      <c r="G129" s="1">
        <f>Table4[[#This Row],[Polar ang (deg)]]/180*PI()</f>
        <v>1.7016960206944711</v>
      </c>
      <c r="H129" s="2">
        <f>(Table4[[#This Row],[Polar ang fr (deg)]]+Table4[[#This Row],[Polar ang to (deg)]])/2</f>
        <v>97.5</v>
      </c>
      <c r="I129" s="3">
        <v>6.7882832121638499</v>
      </c>
      <c r="J129" s="5">
        <f>Table4[[#This Row],[Phase shift diff (rad)]]/PI()*180</f>
        <v>388.9399781964982</v>
      </c>
      <c r="K129" s="3">
        <v>0.44071350611985299</v>
      </c>
      <c r="L129" s="5">
        <f>Table4[[#This Row],[Phase shift diff err (rad)]]/PI()*180</f>
        <v>25.251023875080556</v>
      </c>
      <c r="M129" s="5">
        <f>Table4[[#This Row],[Phase shift diff (deg)]]-Table4[[#This Row],[Phase shift diff err (deg)]]</f>
        <v>363.68895432141767</v>
      </c>
      <c r="N129" s="5">
        <f>Table4[[#This Row],[Phase shift diff (deg)]]+Table4[[#This Row],[Phase shift diff err (deg)]]</f>
        <v>414.19100207157874</v>
      </c>
    </row>
    <row r="130" spans="1:14" x14ac:dyDescent="0.2">
      <c r="A130" t="s">
        <v>10</v>
      </c>
      <c r="B130" s="2">
        <v>15.9</v>
      </c>
      <c r="C130" s="2">
        <f>2*Table4[[#This Row],[Photon energy (eV)]]-Threshold</f>
        <v>7.2126112000000013</v>
      </c>
      <c r="D130" s="2" t="str">
        <f>CONCATENATE(Table4[[#This Row],[Dataset]]," / ",TEXT(Table4[[#This Row],[Photoelectron KE (eV)]],"0.0"))</f>
        <v>good4 / 7.2</v>
      </c>
      <c r="E130" s="5">
        <v>100</v>
      </c>
      <c r="F130" s="5">
        <v>105</v>
      </c>
      <c r="G130" s="1">
        <f>Table4[[#This Row],[Polar ang (deg)]]/180*PI()</f>
        <v>1.7889624832941877</v>
      </c>
      <c r="H130" s="2">
        <f>(Table4[[#This Row],[Polar ang fr (deg)]]+Table4[[#This Row],[Polar ang to (deg)]])/2</f>
        <v>102.5</v>
      </c>
      <c r="I130" s="3">
        <v>6.67002986915415</v>
      </c>
      <c r="J130" s="5">
        <f>Table4[[#This Row],[Phase shift diff (rad)]]/PI()*180</f>
        <v>382.1645607287295</v>
      </c>
      <c r="K130" s="3">
        <v>0.29791968662520901</v>
      </c>
      <c r="L130" s="5">
        <f>Table4[[#This Row],[Phase shift diff err (rad)]]/PI()*180</f>
        <v>17.069540677484557</v>
      </c>
      <c r="M130" s="5">
        <f>Table4[[#This Row],[Phase shift diff (deg)]]-Table4[[#This Row],[Phase shift diff err (deg)]]</f>
        <v>365.09502005124494</v>
      </c>
      <c r="N130" s="5">
        <f>Table4[[#This Row],[Phase shift diff (deg)]]+Table4[[#This Row],[Phase shift diff err (deg)]]</f>
        <v>399.23410140621405</v>
      </c>
    </row>
    <row r="131" spans="1:14" x14ac:dyDescent="0.2">
      <c r="A131" t="s">
        <v>10</v>
      </c>
      <c r="B131" s="2">
        <v>15.9</v>
      </c>
      <c r="C131" s="2">
        <f>2*Table4[[#This Row],[Photon energy (eV)]]-Threshold</f>
        <v>7.2126112000000013</v>
      </c>
      <c r="D131" s="2" t="str">
        <f>CONCATENATE(Table4[[#This Row],[Dataset]]," / ",TEXT(Table4[[#This Row],[Photoelectron KE (eV)]],"0.0"))</f>
        <v>good4 / 7.2</v>
      </c>
      <c r="E131" s="5">
        <v>105</v>
      </c>
      <c r="F131" s="5">
        <v>110</v>
      </c>
      <c r="G131" s="1">
        <f>Table4[[#This Row],[Polar ang (deg)]]/180*PI()</f>
        <v>1.8762289458939041</v>
      </c>
      <c r="H131" s="2">
        <f>(Table4[[#This Row],[Polar ang fr (deg)]]+Table4[[#This Row],[Polar ang to (deg)]])/2</f>
        <v>107.5</v>
      </c>
      <c r="I131" s="3">
        <v>6.62857169574258</v>
      </c>
      <c r="J131" s="5">
        <f>Table4[[#This Row],[Phase shift diff (rad)]]/PI()*180</f>
        <v>379.78918236592506</v>
      </c>
      <c r="K131" s="3">
        <v>0.66059500393411597</v>
      </c>
      <c r="L131" s="5">
        <f>Table4[[#This Row],[Phase shift diff err (rad)]]/PI()*180</f>
        <v>37.849305692852859</v>
      </c>
      <c r="M131" s="5">
        <f>Table4[[#This Row],[Phase shift diff (deg)]]-Table4[[#This Row],[Phase shift diff err (deg)]]</f>
        <v>341.93987667307221</v>
      </c>
      <c r="N131" s="5">
        <f>Table4[[#This Row],[Phase shift diff (deg)]]+Table4[[#This Row],[Phase shift diff err (deg)]]</f>
        <v>417.63848805877791</v>
      </c>
    </row>
    <row r="132" spans="1:14" x14ac:dyDescent="0.2">
      <c r="A132" t="s">
        <v>10</v>
      </c>
      <c r="B132" s="2">
        <v>15.9</v>
      </c>
      <c r="C132" s="2">
        <f>2*Table4[[#This Row],[Photon energy (eV)]]-Threshold</f>
        <v>7.2126112000000013</v>
      </c>
      <c r="D132" s="2" t="str">
        <f>CONCATENATE(Table4[[#This Row],[Dataset]]," / ",TEXT(Table4[[#This Row],[Photoelectron KE (eV)]],"0.0"))</f>
        <v>good4 / 7.2</v>
      </c>
      <c r="E132" s="5">
        <v>110</v>
      </c>
      <c r="F132" s="5">
        <v>115</v>
      </c>
      <c r="G132" s="1">
        <f>Table4[[#This Row],[Polar ang (deg)]]/180*PI()</f>
        <v>1.9634954084936207</v>
      </c>
      <c r="H132" s="2">
        <f>(Table4[[#This Row],[Polar ang fr (deg)]]+Table4[[#This Row],[Polar ang to (deg)]])/2</f>
        <v>112.5</v>
      </c>
      <c r="I132" s="3">
        <v>6.5405173612950103</v>
      </c>
      <c r="J132" s="5">
        <f>Table4[[#This Row],[Phase shift diff (rad)]]/PI()*180</f>
        <v>374.74404063424589</v>
      </c>
      <c r="K132" s="3">
        <v>0.24719906637199601</v>
      </c>
      <c r="L132" s="5">
        <f>Table4[[#This Row],[Phase shift diff err (rad)]]/PI()*180</f>
        <v>14.163463202689686</v>
      </c>
      <c r="M132" s="5">
        <f>Table4[[#This Row],[Phase shift diff (deg)]]-Table4[[#This Row],[Phase shift diff err (deg)]]</f>
        <v>360.58057743155621</v>
      </c>
      <c r="N132" s="5">
        <f>Table4[[#This Row],[Phase shift diff (deg)]]+Table4[[#This Row],[Phase shift diff err (deg)]]</f>
        <v>388.90750383693558</v>
      </c>
    </row>
    <row r="133" spans="1:14" x14ac:dyDescent="0.2">
      <c r="A133" t="s">
        <v>10</v>
      </c>
      <c r="B133" s="2">
        <v>15.9</v>
      </c>
      <c r="C133" s="2">
        <f>2*Table4[[#This Row],[Photon energy (eV)]]-Threshold</f>
        <v>7.2126112000000013</v>
      </c>
      <c r="D133" s="2" t="str">
        <f>CONCATENATE(Table4[[#This Row],[Dataset]]," / ",TEXT(Table4[[#This Row],[Photoelectron KE (eV)]],"0.0"))</f>
        <v>good4 / 7.2</v>
      </c>
      <c r="E133" s="5">
        <v>115</v>
      </c>
      <c r="F133" s="5">
        <v>120</v>
      </c>
      <c r="G133" s="1">
        <f>Table4[[#This Row],[Polar ang (deg)]]/180*PI()</f>
        <v>2.0507618710933371</v>
      </c>
      <c r="H133" s="2">
        <f>(Table4[[#This Row],[Polar ang fr (deg)]]+Table4[[#This Row],[Polar ang to (deg)]])/2</f>
        <v>117.5</v>
      </c>
      <c r="I133" s="3">
        <v>6.3609154233156202</v>
      </c>
      <c r="J133" s="5">
        <f>Table4[[#This Row],[Phase shift diff (rad)]]/PI()*180</f>
        <v>364.45360759565648</v>
      </c>
      <c r="K133" s="3">
        <v>0.27106916728069802</v>
      </c>
      <c r="L133" s="5">
        <f>Table4[[#This Row],[Phase shift diff err (rad)]]/PI()*180</f>
        <v>15.531119241309701</v>
      </c>
      <c r="M133" s="5">
        <f>Table4[[#This Row],[Phase shift diff (deg)]]-Table4[[#This Row],[Phase shift diff err (deg)]]</f>
        <v>348.9224883543468</v>
      </c>
      <c r="N133" s="5">
        <f>Table4[[#This Row],[Phase shift diff (deg)]]+Table4[[#This Row],[Phase shift diff err (deg)]]</f>
        <v>379.98472683696616</v>
      </c>
    </row>
    <row r="134" spans="1:14" x14ac:dyDescent="0.2">
      <c r="A134" t="s">
        <v>10</v>
      </c>
      <c r="B134" s="2">
        <v>15.9</v>
      </c>
      <c r="C134" s="2">
        <f>2*Table4[[#This Row],[Photon energy (eV)]]-Threshold</f>
        <v>7.2126112000000013</v>
      </c>
      <c r="D134" s="2" t="str">
        <f>CONCATENATE(Table4[[#This Row],[Dataset]]," / ",TEXT(Table4[[#This Row],[Photoelectron KE (eV)]],"0.0"))</f>
        <v>good4 / 7.2</v>
      </c>
      <c r="E134" s="5">
        <v>120</v>
      </c>
      <c r="F134" s="5">
        <v>125</v>
      </c>
      <c r="G134" s="1">
        <f>Table4[[#This Row],[Polar ang (deg)]]/180*PI()</f>
        <v>2.1380283336930539</v>
      </c>
      <c r="H134" s="2">
        <f>(Table4[[#This Row],[Polar ang fr (deg)]]+Table4[[#This Row],[Polar ang to (deg)]])/2</f>
        <v>122.5</v>
      </c>
      <c r="I134" s="3">
        <v>6.0737845519790801</v>
      </c>
      <c r="J134" s="5">
        <f>Table4[[#This Row],[Phase shift diff (rad)]]/PI()*180</f>
        <v>348.00222050015884</v>
      </c>
      <c r="K134" s="3">
        <v>0.29302983506654201</v>
      </c>
      <c r="L134" s="5">
        <f>Table4[[#This Row],[Phase shift diff err (rad)]]/PI()*180</f>
        <v>16.789372820727468</v>
      </c>
      <c r="M134" s="5">
        <f>Table4[[#This Row],[Phase shift diff (deg)]]-Table4[[#This Row],[Phase shift diff err (deg)]]</f>
        <v>331.21284767943138</v>
      </c>
      <c r="N134" s="5">
        <f>Table4[[#This Row],[Phase shift diff (deg)]]+Table4[[#This Row],[Phase shift diff err (deg)]]</f>
        <v>364.79159332088631</v>
      </c>
    </row>
    <row r="135" spans="1:14" x14ac:dyDescent="0.2">
      <c r="A135" t="s">
        <v>10</v>
      </c>
      <c r="B135" s="2">
        <v>15.9</v>
      </c>
      <c r="C135" s="2">
        <f>2*Table4[[#This Row],[Photon energy (eV)]]-Threshold</f>
        <v>7.2126112000000013</v>
      </c>
      <c r="D135" s="2" t="str">
        <f>CONCATENATE(Table4[[#This Row],[Dataset]]," / ",TEXT(Table4[[#This Row],[Photoelectron KE (eV)]],"0.0"))</f>
        <v>good4 / 7.2</v>
      </c>
      <c r="E135" s="5">
        <v>125</v>
      </c>
      <c r="F135" s="5">
        <v>130</v>
      </c>
      <c r="G135" s="1">
        <f>Table4[[#This Row],[Polar ang (deg)]]/180*PI()</f>
        <v>2.2252947962927703</v>
      </c>
      <c r="H135" s="2">
        <f>(Table4[[#This Row],[Polar ang fr (deg)]]+Table4[[#This Row],[Polar ang to (deg)]])/2</f>
        <v>127.5</v>
      </c>
      <c r="I135" s="3">
        <v>5.5910607666530003</v>
      </c>
      <c r="J135" s="5">
        <f>Table4[[#This Row],[Phase shift diff (rad)]]/PI()*180</f>
        <v>320.34418493039533</v>
      </c>
      <c r="K135" s="3">
        <v>0.31313971792055001</v>
      </c>
      <c r="L135" s="5">
        <f>Table4[[#This Row],[Phase shift diff err (rad)]]/PI()*180</f>
        <v>17.941584234764626</v>
      </c>
      <c r="M135" s="5">
        <f>Table4[[#This Row],[Phase shift diff (deg)]]-Table4[[#This Row],[Phase shift diff err (deg)]]</f>
        <v>302.40260069563072</v>
      </c>
      <c r="N135" s="5">
        <f>Table4[[#This Row],[Phase shift diff (deg)]]+Table4[[#This Row],[Phase shift diff err (deg)]]</f>
        <v>338.28576916515993</v>
      </c>
    </row>
    <row r="136" spans="1:14" x14ac:dyDescent="0.2">
      <c r="A136" t="s">
        <v>10</v>
      </c>
      <c r="B136" s="2">
        <v>15.9</v>
      </c>
      <c r="C136" s="2">
        <f>2*Table4[[#This Row],[Photon energy (eV)]]-Threshold</f>
        <v>7.2126112000000013</v>
      </c>
      <c r="D136" s="2" t="str">
        <f>CONCATENATE(Table4[[#This Row],[Dataset]]," / ",TEXT(Table4[[#This Row],[Photoelectron KE (eV)]],"0.0"))</f>
        <v>good4 / 7.2</v>
      </c>
      <c r="E136" s="5">
        <v>130</v>
      </c>
      <c r="F136" s="5">
        <v>135</v>
      </c>
      <c r="G136" s="1">
        <f>Table4[[#This Row],[Polar ang (deg)]]/180*PI()</f>
        <v>2.3125612588924866</v>
      </c>
      <c r="H136" s="2">
        <f>(Table4[[#This Row],[Polar ang fr (deg)]]+Table4[[#This Row],[Polar ang to (deg)]])/2</f>
        <v>132.5</v>
      </c>
      <c r="I136" s="3">
        <v>5.1175396847738996</v>
      </c>
      <c r="J136" s="5">
        <f>Table4[[#This Row],[Phase shift diff (rad)]]/PI()*180</f>
        <v>293.2134254282542</v>
      </c>
      <c r="K136" s="3">
        <v>0.28516911411791901</v>
      </c>
      <c r="L136" s="5">
        <f>Table4[[#This Row],[Phase shift diff err (rad)]]/PI()*180</f>
        <v>16.338986686441299</v>
      </c>
      <c r="M136" s="5">
        <f>Table4[[#This Row],[Phase shift diff (deg)]]-Table4[[#This Row],[Phase shift diff err (deg)]]</f>
        <v>276.87443874181292</v>
      </c>
      <c r="N136" s="5">
        <f>Table4[[#This Row],[Phase shift diff (deg)]]+Table4[[#This Row],[Phase shift diff err (deg)]]</f>
        <v>309.55241211469547</v>
      </c>
    </row>
    <row r="137" spans="1:14" x14ac:dyDescent="0.2">
      <c r="A137" t="s">
        <v>10</v>
      </c>
      <c r="B137" s="2">
        <v>15.9</v>
      </c>
      <c r="C137" s="2">
        <f>2*Table4[[#This Row],[Photon energy (eV)]]-Threshold</f>
        <v>7.2126112000000013</v>
      </c>
      <c r="D137" s="2" t="str">
        <f>CONCATENATE(Table4[[#This Row],[Dataset]]," / ",TEXT(Table4[[#This Row],[Photoelectron KE (eV)]],"0.0"))</f>
        <v>good4 / 7.2</v>
      </c>
      <c r="E137" s="5">
        <v>135</v>
      </c>
      <c r="F137" s="5">
        <v>140</v>
      </c>
      <c r="G137" s="1">
        <f>Table4[[#This Row],[Polar ang (deg)]]/180*PI()</f>
        <v>2.399827721492203</v>
      </c>
      <c r="H137" s="2">
        <f>(Table4[[#This Row],[Polar ang fr (deg)]]+Table4[[#This Row],[Polar ang to (deg)]])/2</f>
        <v>137.5</v>
      </c>
      <c r="I137" s="3">
        <v>4.7678684009145602</v>
      </c>
      <c r="J137" s="5">
        <f>Table4[[#This Row],[Phase shift diff (rad)]]/PI()*180</f>
        <v>273.17873664619304</v>
      </c>
      <c r="K137" s="3">
        <v>0.21875402727878701</v>
      </c>
      <c r="L137" s="5">
        <f>Table4[[#This Row],[Phase shift diff err (rad)]]/PI()*180</f>
        <v>12.533682514564177</v>
      </c>
      <c r="M137" s="5">
        <f>Table4[[#This Row],[Phase shift diff (deg)]]-Table4[[#This Row],[Phase shift diff err (deg)]]</f>
        <v>260.64505413162885</v>
      </c>
      <c r="N137" s="5">
        <f>Table4[[#This Row],[Phase shift diff (deg)]]+Table4[[#This Row],[Phase shift diff err (deg)]]</f>
        <v>285.71241916075724</v>
      </c>
    </row>
    <row r="138" spans="1:14" x14ac:dyDescent="0.2">
      <c r="A138" t="s">
        <v>10</v>
      </c>
      <c r="B138" s="2">
        <v>15.9</v>
      </c>
      <c r="C138" s="2">
        <f>2*Table4[[#This Row],[Photon energy (eV)]]-Threshold</f>
        <v>7.2126112000000013</v>
      </c>
      <c r="D138" s="2" t="str">
        <f>CONCATENATE(Table4[[#This Row],[Dataset]]," / ",TEXT(Table4[[#This Row],[Photoelectron KE (eV)]],"0.0"))</f>
        <v>good4 / 7.2</v>
      </c>
      <c r="E138" s="5">
        <v>140</v>
      </c>
      <c r="F138" s="5">
        <v>145</v>
      </c>
      <c r="G138" s="1">
        <f>Table4[[#This Row],[Polar ang (deg)]]/180*PI()</f>
        <v>2.4870941840919194</v>
      </c>
      <c r="H138" s="2">
        <f>(Table4[[#This Row],[Polar ang fr (deg)]]+Table4[[#This Row],[Polar ang to (deg)]])/2</f>
        <v>142.5</v>
      </c>
      <c r="I138" s="3">
        <v>4.5302641936117096</v>
      </c>
      <c r="J138" s="5">
        <f>Table4[[#This Row],[Phase shift diff (rad)]]/PI()*180</f>
        <v>259.5650183731882</v>
      </c>
      <c r="K138" s="3">
        <v>0.174217964939547</v>
      </c>
      <c r="L138" s="5">
        <f>Table4[[#This Row],[Phase shift diff err (rad)]]/PI()*180</f>
        <v>9.9819541063941912</v>
      </c>
      <c r="M138" s="5">
        <f>Table4[[#This Row],[Phase shift diff (deg)]]-Table4[[#This Row],[Phase shift diff err (deg)]]</f>
        <v>249.583064266794</v>
      </c>
      <c r="N138" s="5">
        <f>Table4[[#This Row],[Phase shift diff (deg)]]+Table4[[#This Row],[Phase shift diff err (deg)]]</f>
        <v>269.54697247958239</v>
      </c>
    </row>
    <row r="139" spans="1:14" x14ac:dyDescent="0.2">
      <c r="A139" t="s">
        <v>10</v>
      </c>
      <c r="B139" s="2">
        <v>15.9</v>
      </c>
      <c r="C139" s="2">
        <f>2*Table4[[#This Row],[Photon energy (eV)]]-Threshold</f>
        <v>7.2126112000000013</v>
      </c>
      <c r="D139" s="2" t="str">
        <f>CONCATENATE(Table4[[#This Row],[Dataset]]," / ",TEXT(Table4[[#This Row],[Photoelectron KE (eV)]],"0.0"))</f>
        <v>good4 / 7.2</v>
      </c>
      <c r="E139" s="5">
        <v>145</v>
      </c>
      <c r="F139" s="5">
        <v>150</v>
      </c>
      <c r="G139" s="1">
        <f>Table4[[#This Row],[Polar ang (deg)]]/180*PI()</f>
        <v>2.5743606466916358</v>
      </c>
      <c r="H139" s="2">
        <f>(Table4[[#This Row],[Polar ang fr (deg)]]+Table4[[#This Row],[Polar ang to (deg)]])/2</f>
        <v>147.5</v>
      </c>
      <c r="I139" s="3">
        <v>4.4126121574452801</v>
      </c>
      <c r="J139" s="5">
        <f>Table4[[#This Row],[Phase shift diff (rad)]]/PI()*180</f>
        <v>252.82405324973129</v>
      </c>
      <c r="K139" s="3">
        <v>0.137112624403602</v>
      </c>
      <c r="L139" s="5">
        <f>Table4[[#This Row],[Phase shift diff err (rad)]]/PI()*180</f>
        <v>7.8559746962888513</v>
      </c>
      <c r="M139" s="5">
        <f>Table4[[#This Row],[Phase shift diff (deg)]]-Table4[[#This Row],[Phase shift diff err (deg)]]</f>
        <v>244.96807855344244</v>
      </c>
      <c r="N139" s="5">
        <f>Table4[[#This Row],[Phase shift diff (deg)]]+Table4[[#This Row],[Phase shift diff err (deg)]]</f>
        <v>260.68002794602012</v>
      </c>
    </row>
    <row r="140" spans="1:14" x14ac:dyDescent="0.2">
      <c r="A140" t="s">
        <v>10</v>
      </c>
      <c r="B140" s="2">
        <v>15.9</v>
      </c>
      <c r="C140" s="2">
        <f>2*Table4[[#This Row],[Photon energy (eV)]]-Threshold</f>
        <v>7.2126112000000013</v>
      </c>
      <c r="D140" s="2" t="str">
        <f>CONCATENATE(Table4[[#This Row],[Dataset]]," / ",TEXT(Table4[[#This Row],[Photoelectron KE (eV)]],"0.0"))</f>
        <v>good4 / 7.2</v>
      </c>
      <c r="E140" s="5">
        <v>150</v>
      </c>
      <c r="F140" s="5">
        <v>155</v>
      </c>
      <c r="G140" s="1">
        <f>Table4[[#This Row],[Polar ang (deg)]]/180*PI()</f>
        <v>2.6616271092913526</v>
      </c>
      <c r="H140" s="2">
        <f>(Table4[[#This Row],[Polar ang fr (deg)]]+Table4[[#This Row],[Polar ang to (deg)]])/2</f>
        <v>152.5</v>
      </c>
      <c r="I140" s="3">
        <v>4.3178911618492597</v>
      </c>
      <c r="J140" s="5">
        <f>Table4[[#This Row],[Phase shift diff (rad)]]/PI()*180</f>
        <v>247.39693997080204</v>
      </c>
      <c r="K140" s="3">
        <v>0.12045832177747599</v>
      </c>
      <c r="L140" s="5">
        <f>Table4[[#This Row],[Phase shift diff err (rad)]]/PI()*180</f>
        <v>6.901753445078187</v>
      </c>
      <c r="M140" s="5">
        <f>Table4[[#This Row],[Phase shift diff (deg)]]-Table4[[#This Row],[Phase shift diff err (deg)]]</f>
        <v>240.49518652572385</v>
      </c>
      <c r="N140" s="5">
        <f>Table4[[#This Row],[Phase shift diff (deg)]]+Table4[[#This Row],[Phase shift diff err (deg)]]</f>
        <v>254.29869341588022</v>
      </c>
    </row>
    <row r="141" spans="1:14" x14ac:dyDescent="0.2">
      <c r="A141" t="s">
        <v>10</v>
      </c>
      <c r="B141" s="2">
        <v>15.9</v>
      </c>
      <c r="C141" s="2">
        <f>2*Table4[[#This Row],[Photon energy (eV)]]-Threshold</f>
        <v>7.2126112000000013</v>
      </c>
      <c r="D141" s="2" t="str">
        <f>CONCATENATE(Table4[[#This Row],[Dataset]]," / ",TEXT(Table4[[#This Row],[Photoelectron KE (eV)]],"0.0"))</f>
        <v>good4 / 7.2</v>
      </c>
      <c r="E141" s="5">
        <v>155</v>
      </c>
      <c r="F141" s="5">
        <v>160</v>
      </c>
      <c r="G141" s="1">
        <f>Table4[[#This Row],[Polar ang (deg)]]/180*PI()</f>
        <v>2.748893571891069</v>
      </c>
      <c r="H141" s="2">
        <f>(Table4[[#This Row],[Polar ang fr (deg)]]+Table4[[#This Row],[Polar ang to (deg)]])/2</f>
        <v>157.5</v>
      </c>
      <c r="I141" s="3">
        <v>4.2656646052723097</v>
      </c>
      <c r="J141" s="5">
        <f>Table4[[#This Row],[Phase shift diff (rad)]]/PI()*180</f>
        <v>244.40457870044159</v>
      </c>
      <c r="K141" s="3">
        <v>0.105262619116982</v>
      </c>
      <c r="L141" s="5">
        <f>Table4[[#This Row],[Phase shift diff err (rad)]]/PI()*180</f>
        <v>6.0311038158961638</v>
      </c>
      <c r="M141" s="5">
        <f>Table4[[#This Row],[Phase shift diff (deg)]]-Table4[[#This Row],[Phase shift diff err (deg)]]</f>
        <v>238.37347488454543</v>
      </c>
      <c r="N141" s="5">
        <f>Table4[[#This Row],[Phase shift diff (deg)]]+Table4[[#This Row],[Phase shift diff err (deg)]]</f>
        <v>250.43568251633775</v>
      </c>
    </row>
    <row r="142" spans="1:14" x14ac:dyDescent="0.2">
      <c r="A142" t="s">
        <v>10</v>
      </c>
      <c r="B142" s="2">
        <v>15.9</v>
      </c>
      <c r="C142" s="2">
        <f>2*Table4[[#This Row],[Photon energy (eV)]]-Threshold</f>
        <v>7.2126112000000013</v>
      </c>
      <c r="D142" s="2" t="str">
        <f>CONCATENATE(Table4[[#This Row],[Dataset]]," / ",TEXT(Table4[[#This Row],[Photoelectron KE (eV)]],"0.0"))</f>
        <v>good4 / 7.2</v>
      </c>
      <c r="E142" s="5">
        <v>160</v>
      </c>
      <c r="F142" s="5">
        <v>165</v>
      </c>
      <c r="G142" s="1">
        <f>Table4[[#This Row],[Polar ang (deg)]]/180*PI()</f>
        <v>2.8361600344907854</v>
      </c>
      <c r="H142" s="2">
        <f>(Table4[[#This Row],[Polar ang fr (deg)]]+Table4[[#This Row],[Polar ang to (deg)]])/2</f>
        <v>162.5</v>
      </c>
      <c r="I142" s="3">
        <v>4.2336096224760302</v>
      </c>
      <c r="J142" s="5">
        <f>Table4[[#This Row],[Phase shift diff (rad)]]/PI()*180</f>
        <v>242.56796347385031</v>
      </c>
      <c r="K142" s="3">
        <v>9.8522074546506397E-2</v>
      </c>
      <c r="L142" s="5">
        <f>Table4[[#This Row],[Phase shift diff err (rad)]]/PI()*180</f>
        <v>5.6448990603880906</v>
      </c>
      <c r="M142" s="5">
        <f>Table4[[#This Row],[Phase shift diff (deg)]]-Table4[[#This Row],[Phase shift diff err (deg)]]</f>
        <v>236.92306441346221</v>
      </c>
      <c r="N142" s="5">
        <f>Table4[[#This Row],[Phase shift diff (deg)]]+Table4[[#This Row],[Phase shift diff err (deg)]]</f>
        <v>248.21286253423841</v>
      </c>
    </row>
    <row r="143" spans="1:14" x14ac:dyDescent="0.2">
      <c r="A143" t="s">
        <v>10</v>
      </c>
      <c r="B143" s="2">
        <v>15.9</v>
      </c>
      <c r="C143" s="2">
        <f>2*Table4[[#This Row],[Photon energy (eV)]]-Threshold</f>
        <v>7.2126112000000013</v>
      </c>
      <c r="D143" s="2" t="str">
        <f>CONCATENATE(Table4[[#This Row],[Dataset]]," / ",TEXT(Table4[[#This Row],[Photoelectron KE (eV)]],"0.0"))</f>
        <v>good4 / 7.2</v>
      </c>
      <c r="E143" s="5">
        <v>165</v>
      </c>
      <c r="F143" s="5">
        <v>170</v>
      </c>
      <c r="G143" s="1">
        <f>Table4[[#This Row],[Polar ang (deg)]]/180*PI()</f>
        <v>2.9234264970905022</v>
      </c>
      <c r="H143" s="2">
        <f>(Table4[[#This Row],[Polar ang fr (deg)]]+Table4[[#This Row],[Polar ang to (deg)]])/2</f>
        <v>167.5</v>
      </c>
      <c r="I143" s="3">
        <v>4.2138662789844599</v>
      </c>
      <c r="J143" s="5">
        <f>Table4[[#This Row],[Phase shift diff (rad)]]/PI()*180</f>
        <v>241.43675321830625</v>
      </c>
      <c r="K143" s="3">
        <v>9.7734502079332E-2</v>
      </c>
      <c r="L143" s="5">
        <f>Table4[[#This Row],[Phase shift diff err (rad)]]/PI()*180</f>
        <v>5.599774481958292</v>
      </c>
      <c r="M143" s="5">
        <f>Table4[[#This Row],[Phase shift diff (deg)]]-Table4[[#This Row],[Phase shift diff err (deg)]]</f>
        <v>235.83697873634796</v>
      </c>
      <c r="N143" s="5">
        <f>Table4[[#This Row],[Phase shift diff (deg)]]+Table4[[#This Row],[Phase shift diff err (deg)]]</f>
        <v>247.03652770026454</v>
      </c>
    </row>
    <row r="144" spans="1:14" x14ac:dyDescent="0.2">
      <c r="A144" t="s">
        <v>10</v>
      </c>
      <c r="B144" s="2">
        <v>15.9</v>
      </c>
      <c r="C144" s="2">
        <f>2*Table4[[#This Row],[Photon energy (eV)]]-Threshold</f>
        <v>7.2126112000000013</v>
      </c>
      <c r="D144" s="2" t="str">
        <f>CONCATENATE(Table4[[#This Row],[Dataset]]," / ",TEXT(Table4[[#This Row],[Photoelectron KE (eV)]],"0.0"))</f>
        <v>good4 / 7.2</v>
      </c>
      <c r="E144" s="5">
        <v>170</v>
      </c>
      <c r="F144" s="5">
        <v>175</v>
      </c>
      <c r="G144" s="1">
        <f>Table4[[#This Row],[Polar ang (deg)]]/180*PI()</f>
        <v>3.0106929596902186</v>
      </c>
      <c r="H144" s="2">
        <f>(Table4[[#This Row],[Polar ang fr (deg)]]+Table4[[#This Row],[Polar ang to (deg)]])/2</f>
        <v>172.5</v>
      </c>
      <c r="I144" s="3">
        <v>4.1823878915570099</v>
      </c>
      <c r="J144" s="5">
        <f>Table4[[#This Row],[Phase shift diff (rad)]]/PI()*180</f>
        <v>239.63317447283569</v>
      </c>
      <c r="K144" s="3">
        <v>9.2812263752025601E-2</v>
      </c>
      <c r="L144" s="5">
        <f>Table4[[#This Row],[Phase shift diff err (rad)]]/PI()*180</f>
        <v>5.3177510000461012</v>
      </c>
      <c r="M144" s="5">
        <f>Table4[[#This Row],[Phase shift diff (deg)]]-Table4[[#This Row],[Phase shift diff err (deg)]]</f>
        <v>234.31542347278958</v>
      </c>
      <c r="N144" s="5">
        <f>Table4[[#This Row],[Phase shift diff (deg)]]+Table4[[#This Row],[Phase shift diff err (deg)]]</f>
        <v>244.95092547288181</v>
      </c>
    </row>
    <row r="145" spans="1:14" x14ac:dyDescent="0.2">
      <c r="A145" t="s">
        <v>10</v>
      </c>
      <c r="B145" s="2">
        <v>15.9</v>
      </c>
      <c r="C145" s="2">
        <f>2*Table4[[#This Row],[Photon energy (eV)]]-Threshold</f>
        <v>7.2126112000000013</v>
      </c>
      <c r="D145" s="2" t="str">
        <f>CONCATENATE(Table4[[#This Row],[Dataset]]," / ",TEXT(Table4[[#This Row],[Photoelectron KE (eV)]],"0.0"))</f>
        <v>good4 / 7.2</v>
      </c>
      <c r="E145" s="5">
        <v>175</v>
      </c>
      <c r="F145" s="5">
        <v>180</v>
      </c>
      <c r="G145" s="1">
        <f>Table4[[#This Row],[Polar ang (deg)]]/180*PI()</f>
        <v>3.0979594222899349</v>
      </c>
      <c r="H145" s="2">
        <f>(Table4[[#This Row],[Polar ang fr (deg)]]+Table4[[#This Row],[Polar ang to (deg)]])/2</f>
        <v>177.5</v>
      </c>
      <c r="I145" s="3">
        <v>4.19190351533691</v>
      </c>
      <c r="J145" s="5">
        <f>Table4[[#This Row],[Phase shift diff (rad)]]/PI()*180</f>
        <v>240.17837955485831</v>
      </c>
      <c r="K145" s="3">
        <v>8.66844469832114E-2</v>
      </c>
      <c r="L145" s="5">
        <f>Table4[[#This Row],[Phase shift diff err (rad)]]/PI()*180</f>
        <v>4.966652961563554</v>
      </c>
      <c r="M145" s="5">
        <f>Table4[[#This Row],[Phase shift diff (deg)]]-Table4[[#This Row],[Phase shift diff err (deg)]]</f>
        <v>235.21172659329477</v>
      </c>
      <c r="N145" s="5">
        <f>Table4[[#This Row],[Phase shift diff (deg)]]+Table4[[#This Row],[Phase shift diff err (deg)]]</f>
        <v>245.14503251642185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97"/>
  <sheetViews>
    <sheetView topLeftCell="C45" workbookViewId="0">
      <selection activeCell="H4" sqref="H4"/>
    </sheetView>
  </sheetViews>
  <sheetFormatPr baseColWidth="10" defaultRowHeight="16" x14ac:dyDescent="0.2"/>
  <cols>
    <col min="1" max="1" width="19.6640625" style="2" hidden="1" customWidth="1"/>
    <col min="2" max="2" width="21.83203125" style="2" hidden="1" customWidth="1"/>
    <col min="3" max="3" width="18.1640625" style="4" bestFit="1" customWidth="1"/>
    <col min="4" max="4" width="15.83203125" style="1" hidden="1" customWidth="1"/>
    <col min="5" max="5" width="16.1640625" style="2" bestFit="1" customWidth="1"/>
    <col min="6" max="6" width="14.5" style="2" hidden="1" customWidth="1"/>
    <col min="7" max="7" width="20.6640625" hidden="1" customWidth="1"/>
    <col min="8" max="8" width="21" style="2" bestFit="1" customWidth="1"/>
  </cols>
  <sheetData>
    <row r="1" spans="1:8" x14ac:dyDescent="0.2">
      <c r="A1" s="2" t="s">
        <v>0</v>
      </c>
      <c r="B1" s="2" t="s">
        <v>19</v>
      </c>
      <c r="C1" s="4" t="s">
        <v>20</v>
      </c>
      <c r="D1" s="3" t="s">
        <v>2</v>
      </c>
      <c r="E1" s="2" t="s">
        <v>1</v>
      </c>
      <c r="F1" s="2" t="s">
        <v>5</v>
      </c>
      <c r="G1" s="1" t="s">
        <v>3</v>
      </c>
      <c r="H1" s="2" t="s">
        <v>4</v>
      </c>
    </row>
    <row r="2" spans="1:8" x14ac:dyDescent="0.2">
      <c r="A2" s="2">
        <v>14.3</v>
      </c>
      <c r="B2" s="2">
        <f>2*Table1[[#This Row],[Photon energy (eV)]]-Threshold</f>
        <v>4.012611200000002</v>
      </c>
      <c r="C2" s="4" t="str">
        <f>VLOOKUP(TEXT(10*Table1[[#This Row],[Photoelectron KE (eV)]],"000"),DatasetMap[],5,)</f>
        <v>good2 / 4.0</v>
      </c>
      <c r="D2" s="3">
        <f>Table1[[#This Row],[Polar ang (deg)]]/180*PI()</f>
        <v>0</v>
      </c>
      <c r="E2" s="2">
        <v>0</v>
      </c>
      <c r="F2" s="2">
        <v>-50.938244371786098</v>
      </c>
      <c r="G2" s="1">
        <f>Table1[[#This Row],[Phase shift diff (deg)]]/180*PI()</f>
        <v>0.88904007947313801</v>
      </c>
      <c r="H2" s="2">
        <f>MOD(-Table1[[#This Row],[Flipped (deg)]]-50,360)+50</f>
        <v>50.938244371786098</v>
      </c>
    </row>
    <row r="3" spans="1:8" x14ac:dyDescent="0.2">
      <c r="A3" s="2">
        <v>14.3</v>
      </c>
      <c r="B3" s="2">
        <f>2*Table1[[#This Row],[Photon energy (eV)]]-Threshold</f>
        <v>4.012611200000002</v>
      </c>
      <c r="C3" s="4" t="str">
        <f>VLOOKUP(TEXT(10*Table1[[#This Row],[Photoelectron KE (eV)]],"000"),DatasetMap[],5,)</f>
        <v>good2 / 4.0</v>
      </c>
      <c r="D3" s="3">
        <f>Table1[[#This Row],[Polar ang (deg)]]/180*PI()</f>
        <v>9.9999999999999978E-2</v>
      </c>
      <c r="E3" s="2">
        <v>5.7295779513082303</v>
      </c>
      <c r="F3" s="2">
        <v>-51.1073603041119</v>
      </c>
      <c r="G3" s="1">
        <f>Table1[[#This Row],[Phase shift diff (deg)]]/180*PI()</f>
        <v>0.89199170930980309</v>
      </c>
      <c r="H3" s="2">
        <f>MOD(-Table1[[#This Row],[Flipped (deg)]]-50,360)+50</f>
        <v>51.1073603041119</v>
      </c>
    </row>
    <row r="4" spans="1:8" x14ac:dyDescent="0.2">
      <c r="A4" s="2">
        <v>14.3</v>
      </c>
      <c r="B4" s="2">
        <f>2*Table1[[#This Row],[Photon energy (eV)]]-Threshold</f>
        <v>4.012611200000002</v>
      </c>
      <c r="C4" s="4" t="str">
        <f>VLOOKUP(TEXT(10*Table1[[#This Row],[Photoelectron KE (eV)]],"000"),DatasetMap[],5,)</f>
        <v>good2 / 4.0</v>
      </c>
      <c r="D4" s="3">
        <f>Table1[[#This Row],[Polar ang (deg)]]/180*PI()</f>
        <v>0.20000000000000059</v>
      </c>
      <c r="E4" s="2">
        <v>11.4591559026165</v>
      </c>
      <c r="F4" s="2">
        <v>-51.6271772909367</v>
      </c>
      <c r="G4" s="1">
        <f>Table1[[#This Row],[Phase shift diff (deg)]]/180*PI()</f>
        <v>0.90106422723769186</v>
      </c>
      <c r="H4" s="2">
        <f>MOD(-Table1[[#This Row],[Flipped (deg)]]-50,360)+50</f>
        <v>51.6271772909367</v>
      </c>
    </row>
    <row r="5" spans="1:8" x14ac:dyDescent="0.2">
      <c r="A5" s="2">
        <v>14.3</v>
      </c>
      <c r="B5" s="2">
        <f>2*Table1[[#This Row],[Photon energy (eV)]]-Threshold</f>
        <v>4.012611200000002</v>
      </c>
      <c r="C5" s="4" t="str">
        <f>VLOOKUP(TEXT(10*Table1[[#This Row],[Photoelectron KE (eV)]],"000"),DatasetMap[],5,)</f>
        <v>good2 / 4.0</v>
      </c>
      <c r="D5" s="3">
        <f>Table1[[#This Row],[Polar ang (deg)]]/180*PI()</f>
        <v>0.3</v>
      </c>
      <c r="E5" s="2">
        <v>17.188733853924699</v>
      </c>
      <c r="F5" s="2">
        <v>-52.536802249529003</v>
      </c>
      <c r="G5" s="1">
        <f>Table1[[#This Row],[Phase shift diff (deg)]]/180*PI()</f>
        <v>0.91694017772344472</v>
      </c>
      <c r="H5" s="2">
        <f>MOD(-Table1[[#This Row],[Flipped (deg)]]-50,360)+50</f>
        <v>52.536802249529003</v>
      </c>
    </row>
    <row r="6" spans="1:8" x14ac:dyDescent="0.2">
      <c r="A6" s="2">
        <v>14.3</v>
      </c>
      <c r="B6" s="2">
        <f>2*Table1[[#This Row],[Photon energy (eV)]]-Threshold</f>
        <v>4.012611200000002</v>
      </c>
      <c r="C6" s="4" t="str">
        <f>VLOOKUP(TEXT(10*Table1[[#This Row],[Photoelectron KE (eV)]],"000"),DatasetMap[],5,)</f>
        <v>good2 / 4.0</v>
      </c>
      <c r="D6" s="3">
        <f>Table1[[#This Row],[Polar ang (deg)]]/180*PI()</f>
        <v>0.39999999999999947</v>
      </c>
      <c r="E6" s="2">
        <v>22.9183118052329</v>
      </c>
      <c r="F6" s="2">
        <v>-53.907329406064598</v>
      </c>
      <c r="G6" s="1">
        <f>Table1[[#This Row],[Phase shift diff (deg)]]/180*PI()</f>
        <v>0.94086038909298642</v>
      </c>
      <c r="H6" s="2">
        <f>MOD(-Table1[[#This Row],[Flipped (deg)]]-50,360)+50</f>
        <v>53.907329406064598</v>
      </c>
    </row>
    <row r="7" spans="1:8" x14ac:dyDescent="0.2">
      <c r="A7" s="2">
        <v>14.3</v>
      </c>
      <c r="B7" s="2">
        <f>2*Table1[[#This Row],[Photon energy (eV)]]-Threshold</f>
        <v>4.012611200000002</v>
      </c>
      <c r="C7" s="4" t="str">
        <f>VLOOKUP(TEXT(10*Table1[[#This Row],[Photoelectron KE (eV)]],"000"),DatasetMap[],5,)</f>
        <v>good2 / 4.0</v>
      </c>
      <c r="D7" s="3">
        <f>Table1[[#This Row],[Polar ang (deg)]]/180*PI()</f>
        <v>0.50000000000000067</v>
      </c>
      <c r="E7" s="2">
        <v>28.647889756541201</v>
      </c>
      <c r="F7" s="2">
        <v>-55.851519131124903</v>
      </c>
      <c r="G7" s="1">
        <f>Table1[[#This Row],[Phase shift diff (deg)]]/180*PI()</f>
        <v>0.97479290107873207</v>
      </c>
      <c r="H7" s="2">
        <f>MOD(-Table1[[#This Row],[Flipped (deg)]]-50,360)+50</f>
        <v>55.851519131124903</v>
      </c>
    </row>
    <row r="8" spans="1:8" x14ac:dyDescent="0.2">
      <c r="A8" s="2">
        <v>14.3</v>
      </c>
      <c r="B8" s="2">
        <f>2*Table1[[#This Row],[Photon energy (eV)]]-Threshold</f>
        <v>4.012611200000002</v>
      </c>
      <c r="C8" s="4" t="str">
        <f>VLOOKUP(TEXT(10*Table1[[#This Row],[Photoelectron KE (eV)]],"000"),DatasetMap[],5,)</f>
        <v>good2 / 4.0</v>
      </c>
      <c r="D8" s="3">
        <f>Table1[[#This Row],[Polar ang (deg)]]/180*PI()</f>
        <v>0.6</v>
      </c>
      <c r="E8" s="2">
        <v>34.377467707849398</v>
      </c>
      <c r="F8" s="2">
        <v>-58.538470748347301</v>
      </c>
      <c r="G8" s="1">
        <f>Table1[[#This Row],[Phase shift diff (deg)]]/180*PI()</f>
        <v>1.0216890536410494</v>
      </c>
      <c r="H8" s="2">
        <f>MOD(-Table1[[#This Row],[Flipped (deg)]]-50,360)+50</f>
        <v>58.538470748347301</v>
      </c>
    </row>
    <row r="9" spans="1:8" x14ac:dyDescent="0.2">
      <c r="A9" s="2">
        <v>14.3</v>
      </c>
      <c r="B9" s="2">
        <f>2*Table1[[#This Row],[Photon energy (eV)]]-Threshold</f>
        <v>4.012611200000002</v>
      </c>
      <c r="C9" s="4" t="str">
        <f>VLOOKUP(TEXT(10*Table1[[#This Row],[Photoelectron KE (eV)]],"000"),DatasetMap[],5,)</f>
        <v>good2 / 4.0</v>
      </c>
      <c r="D9" s="3">
        <f>Table1[[#This Row],[Polar ang (deg)]]/180*PI()</f>
        <v>0.69999999999999951</v>
      </c>
      <c r="E9" s="2">
        <v>40.107045659157599</v>
      </c>
      <c r="F9" s="2">
        <v>-62.212186481847802</v>
      </c>
      <c r="G9" s="1">
        <f>Table1[[#This Row],[Phase shift diff (deg)]]/180*PI()</f>
        <v>1.0858074889729517</v>
      </c>
      <c r="H9" s="2">
        <f>MOD(-Table1[[#This Row],[Flipped (deg)]]-50,360)+50</f>
        <v>62.212186481847802</v>
      </c>
    </row>
    <row r="10" spans="1:8" x14ac:dyDescent="0.2">
      <c r="A10" s="2">
        <v>14.3</v>
      </c>
      <c r="B10" s="2">
        <f>2*Table1[[#This Row],[Photon energy (eV)]]-Threshold</f>
        <v>4.012611200000002</v>
      </c>
      <c r="C10" s="4" t="str">
        <f>VLOOKUP(TEXT(10*Table1[[#This Row],[Photoelectron KE (eV)]],"000"),DatasetMap[],5,)</f>
        <v>good2 / 4.0</v>
      </c>
      <c r="D10" s="3">
        <f>Table1[[#This Row],[Polar ang (deg)]]/180*PI()</f>
        <v>0.80000000000000071</v>
      </c>
      <c r="E10" s="2">
        <v>45.8366236104659</v>
      </c>
      <c r="F10" s="2">
        <v>-67.205351475632298</v>
      </c>
      <c r="G10" s="1">
        <f>Table1[[#This Row],[Phase shift diff (deg)]]/180*PI()</f>
        <v>1.1729546582098132</v>
      </c>
      <c r="H10" s="2">
        <f>MOD(-Table1[[#This Row],[Flipped (deg)]]-50,360)+50</f>
        <v>67.205351475632298</v>
      </c>
    </row>
    <row r="11" spans="1:8" x14ac:dyDescent="0.2">
      <c r="A11" s="2">
        <v>14.3</v>
      </c>
      <c r="B11" s="2">
        <f>2*Table1[[#This Row],[Photon energy (eV)]]-Threshold</f>
        <v>4.012611200000002</v>
      </c>
      <c r="C11" s="4" t="str">
        <f>VLOOKUP(TEXT(10*Table1[[#This Row],[Photoelectron KE (eV)]],"000"),DatasetMap[],5,)</f>
        <v>good2 / 4.0</v>
      </c>
      <c r="D11" s="3">
        <f>Table1[[#This Row],[Polar ang (deg)]]/180*PI()</f>
        <v>0.90000000000000013</v>
      </c>
      <c r="E11" s="2">
        <v>51.566201561774101</v>
      </c>
      <c r="F11" s="2">
        <v>-73.916468831846103</v>
      </c>
      <c r="G11" s="1">
        <f>Table1[[#This Row],[Phase shift diff (deg)]]/180*PI()</f>
        <v>1.2900857525634812</v>
      </c>
      <c r="H11" s="2">
        <f>MOD(-Table1[[#This Row],[Flipped (deg)]]-50,360)+50</f>
        <v>73.916468831846103</v>
      </c>
    </row>
    <row r="12" spans="1:8" x14ac:dyDescent="0.2">
      <c r="A12" s="2">
        <v>14.3</v>
      </c>
      <c r="B12" s="2">
        <f>2*Table1[[#This Row],[Photon energy (eV)]]-Threshold</f>
        <v>4.012611200000002</v>
      </c>
      <c r="C12" s="4" t="str">
        <f>VLOOKUP(TEXT(10*Table1[[#This Row],[Photoelectron KE (eV)]],"000"),DatasetMap[],5,)</f>
        <v>good2 / 4.0</v>
      </c>
      <c r="D12" s="3">
        <f>Table1[[#This Row],[Polar ang (deg)]]/180*PI()</f>
        <v>0.99999999999999967</v>
      </c>
      <c r="E12" s="2">
        <v>57.295779513082302</v>
      </c>
      <c r="F12" s="2">
        <v>-82.669067153205702</v>
      </c>
      <c r="G12" s="1">
        <f>Table1[[#This Row],[Phase shift diff (deg)]]/180*PI()</f>
        <v>1.442847411375735</v>
      </c>
      <c r="H12" s="2">
        <f>MOD(-Table1[[#This Row],[Flipped (deg)]]-50,360)+50</f>
        <v>82.669067153205702</v>
      </c>
    </row>
    <row r="13" spans="1:8" x14ac:dyDescent="0.2">
      <c r="A13" s="2">
        <v>14.3</v>
      </c>
      <c r="B13" s="2">
        <f>2*Table1[[#This Row],[Photon energy (eV)]]-Threshold</f>
        <v>4.012611200000002</v>
      </c>
      <c r="C13" s="4" t="str">
        <f>VLOOKUP(TEXT(10*Table1[[#This Row],[Photoelectron KE (eV)]],"000"),DatasetMap[],5,)</f>
        <v>good2 / 4.0</v>
      </c>
      <c r="D13" s="3">
        <f>Table1[[#This Row],[Polar ang (deg)]]/180*PI()</f>
        <v>1.1000000000000008</v>
      </c>
      <c r="E13" s="2">
        <v>63.025357464390602</v>
      </c>
      <c r="F13" s="2">
        <v>-93.344821879313201</v>
      </c>
      <c r="G13" s="1">
        <f>Table1[[#This Row],[Phase shift diff (deg)]]/180*PI()</f>
        <v>1.6291744814816564</v>
      </c>
      <c r="H13" s="2">
        <f>MOD(-Table1[[#This Row],[Flipped (deg)]]-50,360)+50</f>
        <v>93.344821879313201</v>
      </c>
    </row>
    <row r="14" spans="1:8" x14ac:dyDescent="0.2">
      <c r="A14" s="2">
        <v>14.3</v>
      </c>
      <c r="B14" s="2">
        <f>2*Table1[[#This Row],[Photon energy (eV)]]-Threshold</f>
        <v>4.012611200000002</v>
      </c>
      <c r="C14" s="4" t="str">
        <f>VLOOKUP(TEXT(10*Table1[[#This Row],[Photoelectron KE (eV)]],"000"),DatasetMap[],5,)</f>
        <v>good2 / 4.0</v>
      </c>
      <c r="D14" s="3">
        <f>Table1[[#This Row],[Polar ang (deg)]]/180*PI()</f>
        <v>1.2</v>
      </c>
      <c r="E14" s="2">
        <v>68.754935415698796</v>
      </c>
      <c r="F14" s="2">
        <v>-104.916957306059</v>
      </c>
      <c r="G14" s="1">
        <f>Table1[[#This Row],[Phase shift diff (deg)]]/180*PI()</f>
        <v>1.8311463461650497</v>
      </c>
      <c r="H14" s="2">
        <f>MOD(-Table1[[#This Row],[Flipped (deg)]]-50,360)+50</f>
        <v>104.916957306059</v>
      </c>
    </row>
    <row r="15" spans="1:8" x14ac:dyDescent="0.2">
      <c r="A15" s="2">
        <v>14.3</v>
      </c>
      <c r="B15" s="2">
        <f>2*Table1[[#This Row],[Photon energy (eV)]]-Threshold</f>
        <v>4.012611200000002</v>
      </c>
      <c r="C15" s="4" t="str">
        <f>VLOOKUP(TEXT(10*Table1[[#This Row],[Photoelectron KE (eV)]],"000"),DatasetMap[],5,)</f>
        <v>good2 / 4.0</v>
      </c>
      <c r="D15" s="3">
        <f>Table1[[#This Row],[Polar ang (deg)]]/180*PI()</f>
        <v>1.2999999999999996</v>
      </c>
      <c r="E15" s="2">
        <v>74.484513367006997</v>
      </c>
      <c r="F15" s="2">
        <v>-115.54878734268701</v>
      </c>
      <c r="G15" s="1">
        <f>Table1[[#This Row],[Phase shift diff (deg)]]/180*PI()</f>
        <v>2.0167067858166376</v>
      </c>
      <c r="H15" s="2">
        <f>MOD(-Table1[[#This Row],[Flipped (deg)]]-50,360)+50</f>
        <v>115.54878734268701</v>
      </c>
    </row>
    <row r="16" spans="1:8" x14ac:dyDescent="0.2">
      <c r="A16" s="2">
        <v>14.3</v>
      </c>
      <c r="B16" s="2">
        <f>2*Table1[[#This Row],[Photon energy (eV)]]-Threshold</f>
        <v>4.012611200000002</v>
      </c>
      <c r="C16" s="4" t="str">
        <f>VLOOKUP(TEXT(10*Table1[[#This Row],[Photoelectron KE (eV)]],"000"),DatasetMap[],5,)</f>
        <v>good2 / 4.0</v>
      </c>
      <c r="D16" s="3">
        <f>Table1[[#This Row],[Polar ang (deg)]]/180*PI()</f>
        <v>1.4000000000000008</v>
      </c>
      <c r="E16" s="2">
        <v>80.214091318315297</v>
      </c>
      <c r="F16" s="2">
        <v>-123.541939461141</v>
      </c>
      <c r="G16" s="1">
        <f>Table1[[#This Row],[Phase shift diff (deg)]]/180*PI()</f>
        <v>2.1562136078964196</v>
      </c>
      <c r="H16" s="2">
        <f>MOD(-Table1[[#This Row],[Flipped (deg)]]-50,360)+50</f>
        <v>123.541939461141</v>
      </c>
    </row>
    <row r="17" spans="1:8" x14ac:dyDescent="0.2">
      <c r="A17" s="2">
        <v>14.3</v>
      </c>
      <c r="B17" s="2">
        <f>2*Table1[[#This Row],[Photon energy (eV)]]-Threshold</f>
        <v>4.012611200000002</v>
      </c>
      <c r="C17" s="4" t="str">
        <f>VLOOKUP(TEXT(10*Table1[[#This Row],[Photoelectron KE (eV)]],"000"),DatasetMap[],5,)</f>
        <v>good2 / 4.0</v>
      </c>
      <c r="D17" s="3">
        <f>Table1[[#This Row],[Polar ang (deg)]]/180*PI()</f>
        <v>1.5000000000000002</v>
      </c>
      <c r="E17" s="2">
        <v>85.943669269623499</v>
      </c>
      <c r="F17" s="2">
        <v>-128.03698692096501</v>
      </c>
      <c r="G17" s="1">
        <f>Table1[[#This Row],[Phase shift diff (deg)]]/180*PI()</f>
        <v>2.2346669861037562</v>
      </c>
      <c r="H17" s="2">
        <f>MOD(-Table1[[#This Row],[Flipped (deg)]]-50,360)+50</f>
        <v>128.03698692096501</v>
      </c>
    </row>
    <row r="18" spans="1:8" x14ac:dyDescent="0.2">
      <c r="A18" s="2">
        <v>14.3</v>
      </c>
      <c r="B18" s="2">
        <f>2*Table1[[#This Row],[Photon energy (eV)]]-Threshold</f>
        <v>4.012611200000002</v>
      </c>
      <c r="C18" s="4" t="str">
        <f>VLOOKUP(TEXT(10*Table1[[#This Row],[Photoelectron KE (eV)]],"000"),DatasetMap[],5,)</f>
        <v>good2 / 4.0</v>
      </c>
      <c r="D18" s="3">
        <f>Table1[[#This Row],[Polar ang (deg)]]/180*PI()</f>
        <v>1.5999999999999996</v>
      </c>
      <c r="E18" s="2">
        <v>91.6732472209317</v>
      </c>
      <c r="F18" s="2">
        <v>51.185837872809202</v>
      </c>
      <c r="G18" s="1">
        <f>Table1[[#This Row],[Phase shift diff (deg)]]/180*PI()</f>
        <v>5.389823905907055</v>
      </c>
      <c r="H18" s="2">
        <f>MOD(-Table1[[#This Row],[Flipped (deg)]]-50,360)+50</f>
        <v>308.8141621271908</v>
      </c>
    </row>
    <row r="19" spans="1:8" x14ac:dyDescent="0.2">
      <c r="A19" s="2">
        <v>14.3</v>
      </c>
      <c r="B19" s="2">
        <f>2*Table1[[#This Row],[Photon energy (eV)]]-Threshold</f>
        <v>4.012611200000002</v>
      </c>
      <c r="C19" s="4" t="str">
        <f>VLOOKUP(TEXT(10*Table1[[#This Row],[Photoelectron KE (eV)]],"000"),DatasetMap[],5,)</f>
        <v>good2 / 4.0</v>
      </c>
      <c r="D19" s="3">
        <f>Table1[[#This Row],[Polar ang (deg)]]/180*PI()</f>
        <v>1.6999999999999993</v>
      </c>
      <c r="E19" s="2">
        <v>97.402825172239901</v>
      </c>
      <c r="F19" s="2">
        <v>54.142081402371403</v>
      </c>
      <c r="G19" s="1">
        <f>Table1[[#This Row],[Phase shift diff (deg)]]/180*PI()</f>
        <v>5.3382277228254171</v>
      </c>
      <c r="H19" s="2">
        <f>MOD(-Table1[[#This Row],[Flipped (deg)]]-50,360)+50</f>
        <v>305.85791859762861</v>
      </c>
    </row>
    <row r="20" spans="1:8" x14ac:dyDescent="0.2">
      <c r="A20" s="2">
        <v>14.3</v>
      </c>
      <c r="B20" s="2">
        <f>2*Table1[[#This Row],[Photon energy (eV)]]-Threshold</f>
        <v>4.012611200000002</v>
      </c>
      <c r="C20" s="4" t="str">
        <f>VLOOKUP(TEXT(10*Table1[[#This Row],[Photoelectron KE (eV)]],"000"),DatasetMap[],5,)</f>
        <v>good2 / 4.0</v>
      </c>
      <c r="D20" s="3">
        <f>Table1[[#This Row],[Polar ang (deg)]]/180*PI()</f>
        <v>1.7999999999999969</v>
      </c>
      <c r="E20" s="2">
        <v>103.132403123548</v>
      </c>
      <c r="F20" s="2">
        <v>60.736638225583398</v>
      </c>
      <c r="G20" s="1">
        <f>Table1[[#This Row],[Phase shift diff (deg)]]/180*PI()</f>
        <v>5.2231309935505088</v>
      </c>
      <c r="H20" s="2">
        <f>MOD(-Table1[[#This Row],[Flipped (deg)]]-50,360)+50</f>
        <v>299.26336177441658</v>
      </c>
    </row>
    <row r="21" spans="1:8" x14ac:dyDescent="0.2">
      <c r="A21" s="2">
        <v>14.3</v>
      </c>
      <c r="B21" s="2">
        <f>2*Table1[[#This Row],[Photon energy (eV)]]-Threshold</f>
        <v>4.012611200000002</v>
      </c>
      <c r="C21" s="4" t="str">
        <f>VLOOKUP(TEXT(10*Table1[[#This Row],[Photoelectron KE (eV)]],"000"),DatasetMap[],5,)</f>
        <v>good2 / 4.0</v>
      </c>
      <c r="D21" s="3">
        <f>Table1[[#This Row],[Polar ang (deg)]]/180*PI()</f>
        <v>1.8999999999999928</v>
      </c>
      <c r="E21" s="2">
        <v>108.861981074856</v>
      </c>
      <c r="F21" s="2">
        <v>70.434010456199502</v>
      </c>
      <c r="G21" s="1">
        <f>Table1[[#This Row],[Phase shift diff (deg)]]/180*PI()</f>
        <v>5.0538799193347907</v>
      </c>
      <c r="H21" s="2">
        <f>MOD(-Table1[[#This Row],[Flipped (deg)]]-50,360)+50</f>
        <v>289.56598954380047</v>
      </c>
    </row>
    <row r="22" spans="1:8" x14ac:dyDescent="0.2">
      <c r="A22" s="2">
        <v>14.3</v>
      </c>
      <c r="B22" s="2">
        <f>2*Table1[[#This Row],[Photon energy (eV)]]-Threshold</f>
        <v>4.012611200000002</v>
      </c>
      <c r="C22" s="4" t="str">
        <f>VLOOKUP(TEXT(10*Table1[[#This Row],[Photoelectron KE (eV)]],"000"),DatasetMap[],5,)</f>
        <v>good2 / 4.0</v>
      </c>
      <c r="D22" s="3">
        <f>Table1[[#This Row],[Polar ang (deg)]]/180*PI()</f>
        <v>2.0000000000000062</v>
      </c>
      <c r="E22" s="2">
        <v>114.591559026165</v>
      </c>
      <c r="F22" s="2">
        <v>81.856218792484896</v>
      </c>
      <c r="G22" s="1">
        <f>Table1[[#This Row],[Phase shift diff (deg)]]/180*PI()</f>
        <v>4.8545247760178674</v>
      </c>
      <c r="H22" s="2">
        <f>MOD(-Table1[[#This Row],[Flipped (deg)]]-50,360)+50</f>
        <v>278.14378120751508</v>
      </c>
    </row>
    <row r="23" spans="1:8" x14ac:dyDescent="0.2">
      <c r="A23" s="2">
        <v>14.3</v>
      </c>
      <c r="B23" s="2">
        <f>2*Table1[[#This Row],[Photon energy (eV)]]-Threshold</f>
        <v>4.012611200000002</v>
      </c>
      <c r="C23" s="4" t="str">
        <f>VLOOKUP(TEXT(10*Table1[[#This Row],[Photoelectron KE (eV)]],"000"),DatasetMap[],5,)</f>
        <v>good2 / 4.0</v>
      </c>
      <c r="D23" s="3">
        <f>Table1[[#This Row],[Polar ang (deg)]]/180*PI()</f>
        <v>2.1000000000000023</v>
      </c>
      <c r="E23" s="2">
        <v>120.321136977473</v>
      </c>
      <c r="F23" s="2">
        <v>93.089609256552393</v>
      </c>
      <c r="G23" s="1">
        <f>Table1[[#This Row],[Phase shift diff (deg)]]/180*PI()</f>
        <v>4.6584651262577559</v>
      </c>
      <c r="H23" s="2">
        <f>MOD(-Table1[[#This Row],[Flipped (deg)]]-50,360)+50</f>
        <v>266.91039074344758</v>
      </c>
    </row>
    <row r="24" spans="1:8" x14ac:dyDescent="0.2">
      <c r="A24" s="2">
        <v>14.3</v>
      </c>
      <c r="B24" s="2">
        <f>2*Table1[[#This Row],[Photon energy (eV)]]-Threshold</f>
        <v>4.012611200000002</v>
      </c>
      <c r="C24" s="4" t="str">
        <f>VLOOKUP(TEXT(10*Table1[[#This Row],[Photoelectron KE (eV)]],"000"),DatasetMap[],5,)</f>
        <v>good2 / 4.0</v>
      </c>
      <c r="D24" s="3">
        <f>Table1[[#This Row],[Polar ang (deg)]]/180*PI()</f>
        <v>2.199999999999998</v>
      </c>
      <c r="E24" s="2">
        <v>126.05071492878101</v>
      </c>
      <c r="F24" s="2">
        <v>102.69993377505401</v>
      </c>
      <c r="G24" s="1">
        <f>Table1[[#This Row],[Phase shift diff (deg)]]/180*PI()</f>
        <v>4.4907333212247647</v>
      </c>
      <c r="H24" s="2">
        <f>MOD(-Table1[[#This Row],[Flipped (deg)]]-50,360)+50</f>
        <v>257.30006622494602</v>
      </c>
    </row>
    <row r="25" spans="1:8" x14ac:dyDescent="0.2">
      <c r="A25" s="2">
        <v>14.3</v>
      </c>
      <c r="B25" s="2">
        <f>2*Table1[[#This Row],[Photon energy (eV)]]-Threshold</f>
        <v>4.012611200000002</v>
      </c>
      <c r="C25" s="4" t="str">
        <f>VLOOKUP(TEXT(10*Table1[[#This Row],[Photoelectron KE (eV)]],"000"),DatasetMap[],5,)</f>
        <v>good2 / 4.0</v>
      </c>
      <c r="D25" s="3">
        <f>Table1[[#This Row],[Polar ang (deg)]]/180*PI()</f>
        <v>2.299999999999994</v>
      </c>
      <c r="E25" s="2">
        <v>131.78029288008901</v>
      </c>
      <c r="F25" s="2">
        <v>110.235007673231</v>
      </c>
      <c r="G25" s="1">
        <f>Table1[[#This Row],[Phase shift diff (deg)]]/180*PI()</f>
        <v>4.3592214723204918</v>
      </c>
      <c r="H25" s="2">
        <f>MOD(-Table1[[#This Row],[Flipped (deg)]]-50,360)+50</f>
        <v>249.764992326769</v>
      </c>
    </row>
    <row r="26" spans="1:8" x14ac:dyDescent="0.2">
      <c r="A26" s="2">
        <v>14.3</v>
      </c>
      <c r="B26" s="2">
        <f>2*Table1[[#This Row],[Photon energy (eV)]]-Threshold</f>
        <v>4.012611200000002</v>
      </c>
      <c r="C26" s="4" t="str">
        <f>VLOOKUP(TEXT(10*Table1[[#This Row],[Photoelectron KE (eV)]],"000"),DatasetMap[],5,)</f>
        <v>good2 / 4.0</v>
      </c>
      <c r="D26" s="3">
        <f>Table1[[#This Row],[Polar ang (deg)]]/180*PI()</f>
        <v>2.400000000000007</v>
      </c>
      <c r="E26" s="2">
        <v>137.50987083139799</v>
      </c>
      <c r="F26" s="2">
        <v>115.89336109274601</v>
      </c>
      <c r="G26" s="1">
        <f>Table1[[#This Row],[Phase shift diff (deg)]]/180*PI()</f>
        <v>4.2604645749084753</v>
      </c>
      <c r="H26" s="2">
        <f>MOD(-Table1[[#This Row],[Flipped (deg)]]-50,360)+50</f>
        <v>244.10663890725399</v>
      </c>
    </row>
    <row r="27" spans="1:8" x14ac:dyDescent="0.2">
      <c r="A27" s="2">
        <v>14.3</v>
      </c>
      <c r="B27" s="2">
        <f>2*Table1[[#This Row],[Photon energy (eV)]]-Threshold</f>
        <v>4.012611200000002</v>
      </c>
      <c r="C27" s="4" t="str">
        <f>VLOOKUP(TEXT(10*Table1[[#This Row],[Photoelectron KE (eV)]],"000"),DatasetMap[],5,)</f>
        <v>good2 / 4.0</v>
      </c>
      <c r="D27" s="3">
        <f>Table1[[#This Row],[Polar ang (deg)]]/180*PI()</f>
        <v>2.5000000000000036</v>
      </c>
      <c r="E27" s="2">
        <v>143.23944878270601</v>
      </c>
      <c r="F27" s="2">
        <v>120.07040609360401</v>
      </c>
      <c r="G27" s="1">
        <f>Table1[[#This Row],[Phase shift diff (deg)]]/180*PI()</f>
        <v>4.1875613866395343</v>
      </c>
      <c r="H27" s="2">
        <f>MOD(-Table1[[#This Row],[Flipped (deg)]]-50,360)+50</f>
        <v>239.92959390639601</v>
      </c>
    </row>
    <row r="28" spans="1:8" x14ac:dyDescent="0.2">
      <c r="A28" s="2">
        <v>14.3</v>
      </c>
      <c r="B28" s="2">
        <f>2*Table1[[#This Row],[Photon energy (eV)]]-Threshold</f>
        <v>4.012611200000002</v>
      </c>
      <c r="C28" s="4" t="str">
        <f>VLOOKUP(TEXT(10*Table1[[#This Row],[Photoelectron KE (eV)]],"000"),DatasetMap[],5,)</f>
        <v>good2 / 4.0</v>
      </c>
      <c r="D28" s="3">
        <f>Table1[[#This Row],[Polar ang (deg)]]/180*PI()</f>
        <v>2.5999999999999992</v>
      </c>
      <c r="E28" s="2">
        <v>148.96902673401399</v>
      </c>
      <c r="F28" s="2">
        <v>123.133202953492</v>
      </c>
      <c r="G28" s="1">
        <f>Table1[[#This Row],[Phase shift diff (deg)]]/180*PI()</f>
        <v>4.1341054971147448</v>
      </c>
      <c r="H28" s="2">
        <f>MOD(-Table1[[#This Row],[Flipped (deg)]]-50,360)+50</f>
        <v>236.866797046508</v>
      </c>
    </row>
    <row r="29" spans="1:8" x14ac:dyDescent="0.2">
      <c r="A29" s="2">
        <v>14.3</v>
      </c>
      <c r="B29" s="2">
        <f>2*Table1[[#This Row],[Photon energy (eV)]]-Threshold</f>
        <v>4.012611200000002</v>
      </c>
      <c r="C29" s="4" t="str">
        <f>VLOOKUP(TEXT(10*Table1[[#This Row],[Photoelectron KE (eV)]],"000"),DatasetMap[],5,)</f>
        <v>good2 / 4.0</v>
      </c>
      <c r="D29" s="3">
        <f>Table1[[#This Row],[Polar ang (deg)]]/180*PI()</f>
        <v>2.6999999999999953</v>
      </c>
      <c r="E29" s="2">
        <v>154.69860468532201</v>
      </c>
      <c r="F29" s="2">
        <v>125.361933431064</v>
      </c>
      <c r="G29" s="1">
        <f>Table1[[#This Row],[Phase shift diff (deg)]]/180*PI()</f>
        <v>4.0952068121415675</v>
      </c>
      <c r="H29" s="2">
        <f>MOD(-Table1[[#This Row],[Flipped (deg)]]-50,360)+50</f>
        <v>234.63806656893598</v>
      </c>
    </row>
    <row r="30" spans="1:8" x14ac:dyDescent="0.2">
      <c r="A30" s="2">
        <v>14.3</v>
      </c>
      <c r="B30" s="2">
        <f>2*Table1[[#This Row],[Photon energy (eV)]]-Threshold</f>
        <v>4.012611200000002</v>
      </c>
      <c r="C30" s="4" t="str">
        <f>VLOOKUP(TEXT(10*Table1[[#This Row],[Photoelectron KE (eV)]],"000"),DatasetMap[],5,)</f>
        <v>good2 / 4.0</v>
      </c>
      <c r="D30" s="3">
        <f>Table1[[#This Row],[Polar ang (deg)]]/180*PI()</f>
        <v>2.7999999999999909</v>
      </c>
      <c r="E30" s="2">
        <v>160.42818263663</v>
      </c>
      <c r="F30" s="2">
        <v>126.954524911105</v>
      </c>
      <c r="G30" s="1">
        <f>Table1[[#This Row],[Phase shift diff (deg)]]/180*PI()</f>
        <v>4.0674108471756423</v>
      </c>
      <c r="H30" s="2">
        <f>MOD(-Table1[[#This Row],[Flipped (deg)]]-50,360)+50</f>
        <v>233.04547508889499</v>
      </c>
    </row>
    <row r="31" spans="1:8" x14ac:dyDescent="0.2">
      <c r="A31" s="2">
        <v>14.3</v>
      </c>
      <c r="B31" s="2">
        <f>2*Table1[[#This Row],[Photon energy (eV)]]-Threshold</f>
        <v>4.012611200000002</v>
      </c>
      <c r="C31" s="4" t="str">
        <f>VLOOKUP(TEXT(10*Table1[[#This Row],[Photoelectron KE (eV)]],"000"),DatasetMap[],5,)</f>
        <v>good2 / 4.0</v>
      </c>
      <c r="D31" s="3">
        <f>Table1[[#This Row],[Polar ang (deg)]]/180*PI()</f>
        <v>2.9000000000000048</v>
      </c>
      <c r="E31" s="2">
        <v>166.15776058793901</v>
      </c>
      <c r="F31" s="2">
        <v>128.04509966667001</v>
      </c>
      <c r="G31" s="1">
        <f>Table1[[#This Row],[Phase shift diff (deg)]]/180*PI()</f>
        <v>4.0483767269519007</v>
      </c>
      <c r="H31" s="2">
        <f>MOD(-Table1[[#This Row],[Flipped (deg)]]-50,360)+50</f>
        <v>231.95490033332999</v>
      </c>
    </row>
    <row r="32" spans="1:8" x14ac:dyDescent="0.2">
      <c r="A32" s="2">
        <v>14.3</v>
      </c>
      <c r="B32" s="2">
        <f>2*Table1[[#This Row],[Photon energy (eV)]]-Threshold</f>
        <v>4.012611200000002</v>
      </c>
      <c r="C32" s="4" t="str">
        <f>VLOOKUP(TEXT(10*Table1[[#This Row],[Photoelectron KE (eV)]],"000"),DatasetMap[],5,)</f>
        <v>good2 / 4.0</v>
      </c>
      <c r="D32" s="3">
        <f>Table1[[#This Row],[Polar ang (deg)]]/180*PI()</f>
        <v>3.0000000000000004</v>
      </c>
      <c r="E32" s="2">
        <v>171.887338539247</v>
      </c>
      <c r="F32" s="2">
        <v>128.72062917407899</v>
      </c>
      <c r="G32" s="1">
        <f>Table1[[#This Row],[Phase shift diff (deg)]]/180*PI()</f>
        <v>4.0365865128532388</v>
      </c>
      <c r="H32" s="2">
        <f>MOD(-Table1[[#This Row],[Flipped (deg)]]-50,360)+50</f>
        <v>231.27937082592101</v>
      </c>
    </row>
    <row r="33" spans="1:8" x14ac:dyDescent="0.2">
      <c r="A33" s="2">
        <v>14.3</v>
      </c>
      <c r="B33" s="2">
        <f>2*Table1[[#This Row],[Photon energy (eV)]]-Threshold</f>
        <v>4.012611200000002</v>
      </c>
      <c r="C33" s="4" t="str">
        <f>VLOOKUP(TEXT(10*Table1[[#This Row],[Photoelectron KE (eV)]],"000"),DatasetMap[],5,)</f>
        <v>good2 / 4.0</v>
      </c>
      <c r="D33" s="3">
        <f>Table1[[#This Row],[Polar ang (deg)]]/180*PI()</f>
        <v>3.099999999999997</v>
      </c>
      <c r="E33" s="2">
        <v>177.61691649055501</v>
      </c>
      <c r="F33" s="2">
        <v>129.03264557637399</v>
      </c>
      <c r="G33" s="1">
        <f>Table1[[#This Row],[Phase shift diff (deg)]]/180*PI()</f>
        <v>4.031140799312964</v>
      </c>
      <c r="H33" s="2">
        <f>MOD(-Table1[[#This Row],[Flipped (deg)]]-50,360)+50</f>
        <v>230.96735442362601</v>
      </c>
    </row>
    <row r="34" spans="1:8" x14ac:dyDescent="0.2">
      <c r="A34" s="2">
        <v>15.9</v>
      </c>
      <c r="B34" s="2">
        <f>2*Table1[[#This Row],[Photon energy (eV)]]-Threshold</f>
        <v>7.2126112000000013</v>
      </c>
      <c r="C34" s="4" t="str">
        <f>VLOOKUP(TEXT(10*Table1[[#This Row],[Photoelectron KE (eV)]],"000"),DatasetMap[],5,)</f>
        <v>good1 / 7.2</v>
      </c>
      <c r="D34" s="3">
        <f>Table1[[#This Row],[Polar ang (deg)]]/180*PI()</f>
        <v>0</v>
      </c>
      <c r="E34" s="2">
        <v>0</v>
      </c>
      <c r="F34" s="2">
        <v>-53.974492701508602</v>
      </c>
      <c r="G34" s="1">
        <f>Table1[[#This Row],[Phase shift diff (deg)]]/180*PI()</f>
        <v>0.94203260973497405</v>
      </c>
      <c r="H34" s="2">
        <f>MOD(-Table1[[#This Row],[Flipped (deg)]]-50,360)+50</f>
        <v>53.974492701508602</v>
      </c>
    </row>
    <row r="35" spans="1:8" x14ac:dyDescent="0.2">
      <c r="A35" s="2">
        <v>15.9</v>
      </c>
      <c r="B35" s="2">
        <f>2*Table1[[#This Row],[Photon energy (eV)]]-Threshold</f>
        <v>7.2126112000000013</v>
      </c>
      <c r="C35" s="4" t="str">
        <f>VLOOKUP(TEXT(10*Table1[[#This Row],[Photoelectron KE (eV)]],"000"),DatasetMap[],5,)</f>
        <v>good1 / 7.2</v>
      </c>
      <c r="D35" s="3">
        <f>Table1[[#This Row],[Polar ang (deg)]]/180*PI()</f>
        <v>9.9999999999999978E-2</v>
      </c>
      <c r="E35" s="2">
        <v>5.7295779513082303</v>
      </c>
      <c r="F35" s="2">
        <v>-54.086407418436004</v>
      </c>
      <c r="G35" s="1">
        <f>Table1[[#This Row],[Phase shift diff (deg)]]/180*PI()</f>
        <v>0.94398589002679456</v>
      </c>
      <c r="H35" s="2">
        <f>MOD(-Table1[[#This Row],[Flipped (deg)]]-50,360)+50</f>
        <v>54.086407418436004</v>
      </c>
    </row>
    <row r="36" spans="1:8" x14ac:dyDescent="0.2">
      <c r="A36" s="2">
        <v>15.9</v>
      </c>
      <c r="B36" s="2">
        <f>2*Table1[[#This Row],[Photon energy (eV)]]-Threshold</f>
        <v>7.2126112000000013</v>
      </c>
      <c r="C36" s="4" t="str">
        <f>VLOOKUP(TEXT(10*Table1[[#This Row],[Photoelectron KE (eV)]],"000"),DatasetMap[],5,)</f>
        <v>good1 / 7.2</v>
      </c>
      <c r="D36" s="3">
        <f>Table1[[#This Row],[Polar ang (deg)]]/180*PI()</f>
        <v>0.20000000000000059</v>
      </c>
      <c r="E36" s="2">
        <v>11.4591559026165</v>
      </c>
      <c r="F36" s="2">
        <v>-54.433174468486797</v>
      </c>
      <c r="G36" s="1">
        <f>Table1[[#This Row],[Phase shift diff (deg)]]/180*PI()</f>
        <v>0.95003811678760897</v>
      </c>
      <c r="H36" s="2">
        <f>MOD(-Table1[[#This Row],[Flipped (deg)]]-50,360)+50</f>
        <v>54.433174468486797</v>
      </c>
    </row>
    <row r="37" spans="1:8" x14ac:dyDescent="0.2">
      <c r="A37" s="2">
        <v>15.9</v>
      </c>
      <c r="B37" s="2">
        <f>2*Table1[[#This Row],[Photon energy (eV)]]-Threshold</f>
        <v>7.2126112000000013</v>
      </c>
      <c r="C37" s="4" t="str">
        <f>VLOOKUP(TEXT(10*Table1[[#This Row],[Photoelectron KE (eV)]],"000"),DatasetMap[],5,)</f>
        <v>good1 / 7.2</v>
      </c>
      <c r="D37" s="3">
        <f>Table1[[#This Row],[Polar ang (deg)]]/180*PI()</f>
        <v>0.3</v>
      </c>
      <c r="E37" s="2">
        <v>17.188733853924699</v>
      </c>
      <c r="F37" s="2">
        <v>-55.050311953679703</v>
      </c>
      <c r="G37" s="1">
        <f>Table1[[#This Row],[Phase shift diff (deg)]]/180*PI()</f>
        <v>0.96080919784170282</v>
      </c>
      <c r="H37" s="2">
        <f>MOD(-Table1[[#This Row],[Flipped (deg)]]-50,360)+50</f>
        <v>55.050311953679703</v>
      </c>
    </row>
    <row r="38" spans="1:8" x14ac:dyDescent="0.2">
      <c r="A38" s="2">
        <v>15.9</v>
      </c>
      <c r="B38" s="2">
        <f>2*Table1[[#This Row],[Photon energy (eV)]]-Threshold</f>
        <v>7.2126112000000013</v>
      </c>
      <c r="C38" s="4" t="str">
        <f>VLOOKUP(TEXT(10*Table1[[#This Row],[Photoelectron KE (eV)]],"000"),DatasetMap[],5,)</f>
        <v>good1 / 7.2</v>
      </c>
      <c r="D38" s="3">
        <f>Table1[[#This Row],[Polar ang (deg)]]/180*PI()</f>
        <v>0.39999999999999947</v>
      </c>
      <c r="E38" s="2">
        <v>22.9183118052329</v>
      </c>
      <c r="F38" s="2">
        <v>-56.006159520869303</v>
      </c>
      <c r="G38" s="1">
        <f>Table1[[#This Row],[Phase shift diff (deg)]]/180*PI()</f>
        <v>0.97749188503633921</v>
      </c>
      <c r="H38" s="2">
        <f>MOD(-Table1[[#This Row],[Flipped (deg)]]-50,360)+50</f>
        <v>56.006159520869303</v>
      </c>
    </row>
    <row r="39" spans="1:8" x14ac:dyDescent="0.2">
      <c r="A39" s="2">
        <v>15.9</v>
      </c>
      <c r="B39" s="2">
        <f>2*Table1[[#This Row],[Photon energy (eV)]]-Threshold</f>
        <v>7.2126112000000013</v>
      </c>
      <c r="C39" s="4" t="str">
        <f>VLOOKUP(TEXT(10*Table1[[#This Row],[Photoelectron KE (eV)]],"000"),DatasetMap[],5,)</f>
        <v>good1 / 7.2</v>
      </c>
      <c r="D39" s="3">
        <f>Table1[[#This Row],[Polar ang (deg)]]/180*PI()</f>
        <v>0.50000000000000067</v>
      </c>
      <c r="E39" s="2">
        <v>28.647889756541201</v>
      </c>
      <c r="F39" s="2">
        <v>-57.419625873428799</v>
      </c>
      <c r="G39" s="1">
        <f>Table1[[#This Row],[Phase shift diff (deg)]]/180*PI()</f>
        <v>1.0021615267546573</v>
      </c>
      <c r="H39" s="2">
        <f>MOD(-Table1[[#This Row],[Flipped (deg)]]-50,360)+50</f>
        <v>57.419625873428799</v>
      </c>
    </row>
    <row r="40" spans="1:8" x14ac:dyDescent="0.2">
      <c r="A40" s="2">
        <v>15.9</v>
      </c>
      <c r="B40" s="2">
        <f>2*Table1[[#This Row],[Photon energy (eV)]]-Threshold</f>
        <v>7.2126112000000013</v>
      </c>
      <c r="C40" s="4" t="str">
        <f>VLOOKUP(TEXT(10*Table1[[#This Row],[Photoelectron KE (eV)]],"000"),DatasetMap[],5,)</f>
        <v>good1 / 7.2</v>
      </c>
      <c r="D40" s="3">
        <f>Table1[[#This Row],[Polar ang (deg)]]/180*PI()</f>
        <v>0.6</v>
      </c>
      <c r="E40" s="2">
        <v>34.377467707849398</v>
      </c>
      <c r="F40" s="2">
        <v>-59.495816930134801</v>
      </c>
      <c r="G40" s="1">
        <f>Table1[[#This Row],[Phase shift diff (deg)]]/180*PI()</f>
        <v>1.0383978965946374</v>
      </c>
      <c r="H40" s="2">
        <f>MOD(-Table1[[#This Row],[Flipped (deg)]]-50,360)+50</f>
        <v>59.495816930134801</v>
      </c>
    </row>
    <row r="41" spans="1:8" x14ac:dyDescent="0.2">
      <c r="A41" s="2">
        <v>15.9</v>
      </c>
      <c r="B41" s="2">
        <f>2*Table1[[#This Row],[Photon energy (eV)]]-Threshold</f>
        <v>7.2126112000000013</v>
      </c>
      <c r="C41" s="4" t="str">
        <f>VLOOKUP(TEXT(10*Table1[[#This Row],[Photoelectron KE (eV)]],"000"),DatasetMap[],5,)</f>
        <v>good1 / 7.2</v>
      </c>
      <c r="D41" s="3">
        <f>Table1[[#This Row],[Polar ang (deg)]]/180*PI()</f>
        <v>0.69999999999999951</v>
      </c>
      <c r="E41" s="2">
        <v>40.107045659157599</v>
      </c>
      <c r="F41" s="2">
        <v>-62.599024046185903</v>
      </c>
      <c r="G41" s="1">
        <f>Table1[[#This Row],[Phase shift diff (deg)]]/180*PI()</f>
        <v>1.0925590781410468</v>
      </c>
      <c r="H41" s="2">
        <f>MOD(-Table1[[#This Row],[Flipped (deg)]]-50,360)+50</f>
        <v>62.599024046185903</v>
      </c>
    </row>
    <row r="42" spans="1:8" x14ac:dyDescent="0.2">
      <c r="A42" s="2">
        <v>15.9</v>
      </c>
      <c r="B42" s="2">
        <f>2*Table1[[#This Row],[Photon energy (eV)]]-Threshold</f>
        <v>7.2126112000000013</v>
      </c>
      <c r="C42" s="4" t="str">
        <f>VLOOKUP(TEXT(10*Table1[[#This Row],[Photoelectron KE (eV)]],"000"),DatasetMap[],5,)</f>
        <v>good1 / 7.2</v>
      </c>
      <c r="D42" s="3">
        <f>Table1[[#This Row],[Polar ang (deg)]]/180*PI()</f>
        <v>0.80000000000000071</v>
      </c>
      <c r="E42" s="2">
        <v>45.8366236104659</v>
      </c>
      <c r="F42" s="2">
        <v>-67.4079726782752</v>
      </c>
      <c r="G42" s="1">
        <f>Table1[[#This Row],[Phase shift diff (deg)]]/180*PI()</f>
        <v>1.1764910653302827</v>
      </c>
      <c r="H42" s="2">
        <f>MOD(-Table1[[#This Row],[Flipped (deg)]]-50,360)+50</f>
        <v>67.4079726782752</v>
      </c>
    </row>
    <row r="43" spans="1:8" x14ac:dyDescent="0.2">
      <c r="A43" s="2">
        <v>15.9</v>
      </c>
      <c r="B43" s="2">
        <f>2*Table1[[#This Row],[Photon energy (eV)]]-Threshold</f>
        <v>7.2126112000000013</v>
      </c>
      <c r="C43" s="4" t="str">
        <f>VLOOKUP(TEXT(10*Table1[[#This Row],[Photoelectron KE (eV)]],"000"),DatasetMap[],5,)</f>
        <v>good1 / 7.2</v>
      </c>
      <c r="D43" s="3">
        <f>Table1[[#This Row],[Polar ang (deg)]]/180*PI()</f>
        <v>0.90000000000000013</v>
      </c>
      <c r="E43" s="2">
        <v>51.566201561774101</v>
      </c>
      <c r="F43" s="2">
        <v>-75.246092972120195</v>
      </c>
      <c r="G43" s="1">
        <f>Table1[[#This Row],[Phase shift diff (deg)]]/180*PI()</f>
        <v>1.3132920716252632</v>
      </c>
      <c r="H43" s="2">
        <f>MOD(-Table1[[#This Row],[Flipped (deg)]]-50,360)+50</f>
        <v>75.246092972120195</v>
      </c>
    </row>
    <row r="44" spans="1:8" x14ac:dyDescent="0.2">
      <c r="A44" s="2">
        <v>15.9</v>
      </c>
      <c r="B44" s="2">
        <f>2*Table1[[#This Row],[Photon energy (eV)]]-Threshold</f>
        <v>7.2126112000000013</v>
      </c>
      <c r="C44" s="4" t="str">
        <f>VLOOKUP(TEXT(10*Table1[[#This Row],[Photoelectron KE (eV)]],"000"),DatasetMap[],5,)</f>
        <v>good1 / 7.2</v>
      </c>
      <c r="D44" s="3">
        <f>Table1[[#This Row],[Polar ang (deg)]]/180*PI()</f>
        <v>0.99999999999999967</v>
      </c>
      <c r="E44" s="2">
        <v>57.295779513082302</v>
      </c>
      <c r="F44" s="2">
        <v>-88.632110563799003</v>
      </c>
      <c r="G44" s="1">
        <f>Table1[[#This Row],[Phase shift diff (deg)]]/180*PI()</f>
        <v>1.5469221523299403</v>
      </c>
      <c r="H44" s="2">
        <f>MOD(-Table1[[#This Row],[Flipped (deg)]]-50,360)+50</f>
        <v>88.632110563799003</v>
      </c>
    </row>
    <row r="45" spans="1:8" x14ac:dyDescent="0.2">
      <c r="A45" s="2">
        <v>15.9</v>
      </c>
      <c r="B45" s="2">
        <f>2*Table1[[#This Row],[Photon energy (eV)]]-Threshold</f>
        <v>7.2126112000000013</v>
      </c>
      <c r="C45" s="4" t="str">
        <f>VLOOKUP(TEXT(10*Table1[[#This Row],[Photoelectron KE (eV)]],"000"),DatasetMap[],5,)</f>
        <v>good1 / 7.2</v>
      </c>
      <c r="D45" s="3">
        <f>Table1[[#This Row],[Polar ang (deg)]]/180*PI()</f>
        <v>1.1000000000000008</v>
      </c>
      <c r="E45" s="2">
        <v>63.025357464390602</v>
      </c>
      <c r="F45" s="2">
        <v>-110.72320112582899</v>
      </c>
      <c r="G45" s="1">
        <f>Table1[[#This Row],[Phase shift diff (deg)]]/180*PI()</f>
        <v>1.9324844179936083</v>
      </c>
      <c r="H45" s="2">
        <f>MOD(-Table1[[#This Row],[Flipped (deg)]]-50,360)+50</f>
        <v>110.72320112582899</v>
      </c>
    </row>
    <row r="46" spans="1:8" x14ac:dyDescent="0.2">
      <c r="A46" s="2">
        <v>15.9</v>
      </c>
      <c r="B46" s="2">
        <f>2*Table1[[#This Row],[Photon energy (eV)]]-Threshold</f>
        <v>7.2126112000000013</v>
      </c>
      <c r="C46" s="4" t="str">
        <f>VLOOKUP(TEXT(10*Table1[[#This Row],[Photoelectron KE (eV)]],"000"),DatasetMap[],5,)</f>
        <v>good1 / 7.2</v>
      </c>
      <c r="D46" s="3">
        <f>Table1[[#This Row],[Polar ang (deg)]]/180*PI()</f>
        <v>1.2</v>
      </c>
      <c r="E46" s="2">
        <v>68.754935415698796</v>
      </c>
      <c r="F46" s="2">
        <v>-138.33089148654599</v>
      </c>
      <c r="G46" s="1">
        <f>Table1[[#This Row],[Phase shift diff (deg)]]/180*PI()</f>
        <v>2.4143295136592209</v>
      </c>
      <c r="H46" s="2">
        <f>MOD(-Table1[[#This Row],[Flipped (deg)]]-50,360)+50</f>
        <v>138.33089148654599</v>
      </c>
    </row>
    <row r="47" spans="1:8" x14ac:dyDescent="0.2">
      <c r="A47" s="2">
        <v>15.9</v>
      </c>
      <c r="B47" s="2">
        <f>2*Table1[[#This Row],[Photon energy (eV)]]-Threshold</f>
        <v>7.2126112000000013</v>
      </c>
      <c r="C47" s="4" t="str">
        <f>VLOOKUP(TEXT(10*Table1[[#This Row],[Photoelectron KE (eV)]],"000"),DatasetMap[],5,)</f>
        <v>good1 / 7.2</v>
      </c>
      <c r="D47" s="3">
        <f>Table1[[#This Row],[Polar ang (deg)]]/180*PI()</f>
        <v>1.2999999999999996</v>
      </c>
      <c r="E47" s="2">
        <v>74.484513367006997</v>
      </c>
      <c r="F47" s="2">
        <v>-159.801781812851</v>
      </c>
      <c r="G47" s="1">
        <f>Table1[[#This Row],[Phase shift diff (deg)]]/180*PI()</f>
        <v>2.7890672431878429</v>
      </c>
      <c r="H47" s="2">
        <f>MOD(-Table1[[#This Row],[Flipped (deg)]]-50,360)+50</f>
        <v>159.801781812851</v>
      </c>
    </row>
    <row r="48" spans="1:8" x14ac:dyDescent="0.2">
      <c r="A48" s="2">
        <v>15.9</v>
      </c>
      <c r="B48" s="2">
        <f>2*Table1[[#This Row],[Photon energy (eV)]]-Threshold</f>
        <v>7.2126112000000013</v>
      </c>
      <c r="C48" s="4" t="str">
        <f>VLOOKUP(TEXT(10*Table1[[#This Row],[Photoelectron KE (eV)]],"000"),DatasetMap[],5,)</f>
        <v>good1 / 7.2</v>
      </c>
      <c r="D48" s="3">
        <f>Table1[[#This Row],[Polar ang (deg)]]/180*PI()</f>
        <v>1.4000000000000008</v>
      </c>
      <c r="E48" s="2">
        <v>80.214091318315297</v>
      </c>
      <c r="F48" s="2">
        <v>-171.795330531373</v>
      </c>
      <c r="G48" s="1">
        <f>Table1[[#This Row],[Phase shift diff (deg)]]/180*PI()</f>
        <v>2.9983941573243982</v>
      </c>
      <c r="H48" s="2">
        <f>MOD(-Table1[[#This Row],[Flipped (deg)]]-50,360)+50</f>
        <v>171.795330531373</v>
      </c>
    </row>
    <row r="49" spans="1:8" x14ac:dyDescent="0.2">
      <c r="A49" s="2">
        <v>15.9</v>
      </c>
      <c r="B49" s="2">
        <f>2*Table1[[#This Row],[Photon energy (eV)]]-Threshold</f>
        <v>7.2126112000000013</v>
      </c>
      <c r="C49" s="4" t="str">
        <f>VLOOKUP(TEXT(10*Table1[[#This Row],[Photoelectron KE (eV)]],"000"),DatasetMap[],5,)</f>
        <v>good1 / 7.2</v>
      </c>
      <c r="D49" s="3">
        <f>Table1[[#This Row],[Polar ang (deg)]]/180*PI()</f>
        <v>1.5000000000000002</v>
      </c>
      <c r="E49" s="2">
        <v>85.943669269623499</v>
      </c>
      <c r="F49" s="2">
        <v>-177.21034420652401</v>
      </c>
      <c r="G49" s="1">
        <f>Table1[[#This Row],[Phase shift diff (deg)]]/180*PI()</f>
        <v>3.0929039749963021</v>
      </c>
      <c r="H49" s="2">
        <f>MOD(-Table1[[#This Row],[Flipped (deg)]]-50,360)+50</f>
        <v>177.21034420652401</v>
      </c>
    </row>
    <row r="50" spans="1:8" x14ac:dyDescent="0.2">
      <c r="A50" s="2">
        <v>15.9</v>
      </c>
      <c r="B50" s="2">
        <f>2*Table1[[#This Row],[Photon energy (eV)]]-Threshold</f>
        <v>7.2126112000000013</v>
      </c>
      <c r="C50" s="4" t="str">
        <f>VLOOKUP(TEXT(10*Table1[[#This Row],[Photoelectron KE (eV)]],"000"),DatasetMap[],5,)</f>
        <v>good1 / 7.2</v>
      </c>
      <c r="D50" s="3">
        <f>Table1[[#This Row],[Polar ang (deg)]]/180*PI()</f>
        <v>1.5999999999999996</v>
      </c>
      <c r="E50" s="2">
        <v>91.6732472209317</v>
      </c>
      <c r="F50" s="2">
        <v>1.93438764205515</v>
      </c>
      <c r="G50" s="1">
        <f>Table1[[#This Row],[Phase shift diff (deg)]]/180*PI()</f>
        <v>6.249423873815835</v>
      </c>
      <c r="H50" s="2">
        <f>MOD(-Table1[[#This Row],[Flipped (deg)]]-50,360)+50</f>
        <v>358.06561235794487</v>
      </c>
    </row>
    <row r="51" spans="1:8" x14ac:dyDescent="0.2">
      <c r="A51" s="2">
        <v>15.9</v>
      </c>
      <c r="B51" s="2">
        <f>2*Table1[[#This Row],[Photon energy (eV)]]-Threshold</f>
        <v>7.2126112000000013</v>
      </c>
      <c r="C51" s="4" t="str">
        <f>VLOOKUP(TEXT(10*Table1[[#This Row],[Photoelectron KE (eV)]],"000"),DatasetMap[],5,)</f>
        <v>good1 / 7.2</v>
      </c>
      <c r="D51" s="3">
        <f>Table1[[#This Row],[Polar ang (deg)]]/180*PI()</f>
        <v>1.6999999999999993</v>
      </c>
      <c r="E51" s="2">
        <v>97.402825172239901</v>
      </c>
      <c r="F51" s="2">
        <v>5.3105762530370901</v>
      </c>
      <c r="G51" s="1">
        <f>Table1[[#This Row],[Phase shift diff (deg)]]/180*PI()</f>
        <v>6.1904982663858652</v>
      </c>
      <c r="H51" s="2">
        <f>MOD(-Table1[[#This Row],[Flipped (deg)]]-50,360)+50</f>
        <v>354.68942374696292</v>
      </c>
    </row>
    <row r="52" spans="1:8" x14ac:dyDescent="0.2">
      <c r="A52" s="2">
        <v>15.9</v>
      </c>
      <c r="B52" s="2">
        <f>2*Table1[[#This Row],[Photon energy (eV)]]-Threshold</f>
        <v>7.2126112000000013</v>
      </c>
      <c r="C52" s="4" t="str">
        <f>VLOOKUP(TEXT(10*Table1[[#This Row],[Photoelectron KE (eV)]],"000"),DatasetMap[],5,)</f>
        <v>good1 / 7.2</v>
      </c>
      <c r="D52" s="3">
        <f>Table1[[#This Row],[Polar ang (deg)]]/180*PI()</f>
        <v>1.7999999999999969</v>
      </c>
      <c r="E52" s="2">
        <v>103.132403123548</v>
      </c>
      <c r="F52" s="2">
        <v>14.2080314944984</v>
      </c>
      <c r="G52" s="1">
        <f>Table1[[#This Row],[Phase shift diff (deg)]]/180*PI()</f>
        <v>6.0352083773735385</v>
      </c>
      <c r="H52" s="2">
        <f>MOD(-Table1[[#This Row],[Flipped (deg)]]-50,360)+50</f>
        <v>345.79196850550159</v>
      </c>
    </row>
    <row r="53" spans="1:8" x14ac:dyDescent="0.2">
      <c r="A53" s="2">
        <v>15.9</v>
      </c>
      <c r="B53" s="2">
        <f>2*Table1[[#This Row],[Photon energy (eV)]]-Threshold</f>
        <v>7.2126112000000013</v>
      </c>
      <c r="C53" s="4" t="str">
        <f>VLOOKUP(TEXT(10*Table1[[#This Row],[Photoelectron KE (eV)]],"000"),DatasetMap[],5,)</f>
        <v>good1 / 7.2</v>
      </c>
      <c r="D53" s="3">
        <f>Table1[[#This Row],[Polar ang (deg)]]/180*PI()</f>
        <v>1.8999999999999928</v>
      </c>
      <c r="E53" s="2">
        <v>108.861981074856</v>
      </c>
      <c r="F53" s="2">
        <v>31.514726279982899</v>
      </c>
      <c r="G53" s="1">
        <f>Table1[[#This Row],[Phase shift diff (deg)]]/180*PI()</f>
        <v>5.7331495707291005</v>
      </c>
      <c r="H53" s="2">
        <f>MOD(-Table1[[#This Row],[Flipped (deg)]]-50,360)+50</f>
        <v>328.48527372001712</v>
      </c>
    </row>
    <row r="54" spans="1:8" x14ac:dyDescent="0.2">
      <c r="A54" s="2">
        <v>15.9</v>
      </c>
      <c r="B54" s="2">
        <f>2*Table1[[#This Row],[Photon energy (eV)]]-Threshold</f>
        <v>7.2126112000000013</v>
      </c>
      <c r="C54" s="4" t="str">
        <f>VLOOKUP(TEXT(10*Table1[[#This Row],[Photoelectron KE (eV)]],"000"),DatasetMap[],5,)</f>
        <v>good1 / 7.2</v>
      </c>
      <c r="D54" s="3">
        <f>Table1[[#This Row],[Polar ang (deg)]]/180*PI()</f>
        <v>2.0000000000000062</v>
      </c>
      <c r="E54" s="2">
        <v>114.591559026165</v>
      </c>
      <c r="F54" s="2">
        <v>57.811930920660203</v>
      </c>
      <c r="G54" s="1">
        <f>Table1[[#This Row],[Phase shift diff (deg)]]/180*PI()</f>
        <v>5.2741767656785488</v>
      </c>
      <c r="H54" s="2">
        <f>MOD(-Table1[[#This Row],[Flipped (deg)]]-50,360)+50</f>
        <v>302.18806907933981</v>
      </c>
    </row>
    <row r="55" spans="1:8" x14ac:dyDescent="0.2">
      <c r="A55" s="2">
        <v>15.9</v>
      </c>
      <c r="B55" s="2">
        <f>2*Table1[[#This Row],[Photon energy (eV)]]-Threshold</f>
        <v>7.2126112000000013</v>
      </c>
      <c r="C55" s="4" t="str">
        <f>VLOOKUP(TEXT(10*Table1[[#This Row],[Photoelectron KE (eV)]],"000"),DatasetMap[],5,)</f>
        <v>good1 / 7.2</v>
      </c>
      <c r="D55" s="3">
        <f>Table1[[#This Row],[Polar ang (deg)]]/180*PI()</f>
        <v>2.1000000000000023</v>
      </c>
      <c r="E55" s="2">
        <v>120.321136977473</v>
      </c>
      <c r="F55" s="2">
        <v>83.333597471819004</v>
      </c>
      <c r="G55" s="1">
        <f>Table1[[#This Row],[Phase shift diff (deg)]]/180*PI()</f>
        <v>4.828739653764722</v>
      </c>
      <c r="H55" s="2">
        <f>MOD(-Table1[[#This Row],[Flipped (deg)]]-50,360)+50</f>
        <v>276.66640252818098</v>
      </c>
    </row>
    <row r="56" spans="1:8" x14ac:dyDescent="0.2">
      <c r="A56" s="2">
        <v>15.9</v>
      </c>
      <c r="B56" s="2">
        <f>2*Table1[[#This Row],[Photon energy (eV)]]-Threshold</f>
        <v>7.2126112000000013</v>
      </c>
      <c r="C56" s="4" t="str">
        <f>VLOOKUP(TEXT(10*Table1[[#This Row],[Photoelectron KE (eV)]],"000"),DatasetMap[],5,)</f>
        <v>good1 / 7.2</v>
      </c>
      <c r="D56" s="3">
        <f>Table1[[#This Row],[Polar ang (deg)]]/180*PI()</f>
        <v>2.199999999999998</v>
      </c>
      <c r="E56" s="2">
        <v>126.05071492878101</v>
      </c>
      <c r="F56" s="2">
        <v>100.05640703242</v>
      </c>
      <c r="G56" s="1">
        <f>Table1[[#This Row],[Phase shift diff (deg)]]/180*PI()</f>
        <v>4.5368715667482489</v>
      </c>
      <c r="H56" s="2">
        <f>MOD(-Table1[[#This Row],[Flipped (deg)]]-50,360)+50</f>
        <v>259.94359296758</v>
      </c>
    </row>
    <row r="57" spans="1:8" x14ac:dyDescent="0.2">
      <c r="A57" s="2">
        <v>15.9</v>
      </c>
      <c r="B57" s="2">
        <f>2*Table1[[#This Row],[Photon energy (eV)]]-Threshold</f>
        <v>7.2126112000000013</v>
      </c>
      <c r="C57" s="4" t="str">
        <f>VLOOKUP(TEXT(10*Table1[[#This Row],[Photoelectron KE (eV)]],"000"),DatasetMap[],5,)</f>
        <v>good1 / 7.2</v>
      </c>
      <c r="D57" s="3">
        <f>Table1[[#This Row],[Polar ang (deg)]]/180*PI()</f>
        <v>2.299999999999994</v>
      </c>
      <c r="E57" s="2">
        <v>131.78029288008901</v>
      </c>
      <c r="F57" s="2">
        <v>109.810623718663</v>
      </c>
      <c r="G57" s="1">
        <f>Table1[[#This Row],[Phase shift diff (deg)]]/180*PI()</f>
        <v>4.3666283696203374</v>
      </c>
      <c r="H57" s="2">
        <f>MOD(-Table1[[#This Row],[Flipped (deg)]]-50,360)+50</f>
        <v>250.18937628133699</v>
      </c>
    </row>
    <row r="58" spans="1:8" x14ac:dyDescent="0.2">
      <c r="A58" s="2">
        <v>15.9</v>
      </c>
      <c r="B58" s="2">
        <f>2*Table1[[#This Row],[Photon energy (eV)]]-Threshold</f>
        <v>7.2126112000000013</v>
      </c>
      <c r="C58" s="4" t="str">
        <f>VLOOKUP(TEXT(10*Table1[[#This Row],[Photoelectron KE (eV)]],"000"),DatasetMap[],5,)</f>
        <v>good1 / 7.2</v>
      </c>
      <c r="D58" s="3">
        <f>Table1[[#This Row],[Polar ang (deg)]]/180*PI()</f>
        <v>2.400000000000007</v>
      </c>
      <c r="E58" s="2">
        <v>137.50987083139799</v>
      </c>
      <c r="F58" s="2">
        <v>115.66400209826099</v>
      </c>
      <c r="G58" s="1">
        <f>Table1[[#This Row],[Phase shift diff (deg)]]/180*PI()</f>
        <v>4.2644676445313019</v>
      </c>
      <c r="H58" s="2">
        <f>MOD(-Table1[[#This Row],[Flipped (deg)]]-50,360)+50</f>
        <v>244.33599790173901</v>
      </c>
    </row>
    <row r="59" spans="1:8" x14ac:dyDescent="0.2">
      <c r="A59" s="2">
        <v>15.9</v>
      </c>
      <c r="B59" s="2">
        <f>2*Table1[[#This Row],[Photon energy (eV)]]-Threshold</f>
        <v>7.2126112000000013</v>
      </c>
      <c r="C59" s="4" t="str">
        <f>VLOOKUP(TEXT(10*Table1[[#This Row],[Photoelectron KE (eV)]],"000"),DatasetMap[],5,)</f>
        <v>good1 / 7.2</v>
      </c>
      <c r="D59" s="3">
        <f>Table1[[#This Row],[Polar ang (deg)]]/180*PI()</f>
        <v>2.5000000000000036</v>
      </c>
      <c r="E59" s="2">
        <v>143.23944878270601</v>
      </c>
      <c r="F59" s="2">
        <v>119.367488864077</v>
      </c>
      <c r="G59" s="1">
        <f>Table1[[#This Row],[Phase shift diff (deg)]]/180*PI()</f>
        <v>4.1998296066637764</v>
      </c>
      <c r="H59" s="2">
        <f>MOD(-Table1[[#This Row],[Flipped (deg)]]-50,360)+50</f>
        <v>240.63251113592298</v>
      </c>
    </row>
    <row r="60" spans="1:8" x14ac:dyDescent="0.2">
      <c r="A60" s="2">
        <v>15.9</v>
      </c>
      <c r="B60" s="2">
        <f>2*Table1[[#This Row],[Photon energy (eV)]]-Threshold</f>
        <v>7.2126112000000013</v>
      </c>
      <c r="C60" s="4" t="str">
        <f>VLOOKUP(TEXT(10*Table1[[#This Row],[Photoelectron KE (eV)]],"000"),DatasetMap[],5,)</f>
        <v>good1 / 7.2</v>
      </c>
      <c r="D60" s="3">
        <f>Table1[[#This Row],[Polar ang (deg)]]/180*PI()</f>
        <v>2.5999999999999992</v>
      </c>
      <c r="E60" s="2">
        <v>148.96902673401399</v>
      </c>
      <c r="F60" s="2">
        <v>121.81343864295999</v>
      </c>
      <c r="G60" s="1">
        <f>Table1[[#This Row],[Phase shift diff (deg)]]/180*PI()</f>
        <v>4.1571397296838413</v>
      </c>
      <c r="H60" s="2">
        <f>MOD(-Table1[[#This Row],[Flipped (deg)]]-50,360)+50</f>
        <v>238.18656135704001</v>
      </c>
    </row>
    <row r="61" spans="1:8" x14ac:dyDescent="0.2">
      <c r="A61" s="2">
        <v>15.9</v>
      </c>
      <c r="B61" s="2">
        <f>2*Table1[[#This Row],[Photon energy (eV)]]-Threshold</f>
        <v>7.2126112000000013</v>
      </c>
      <c r="C61" s="4" t="str">
        <f>VLOOKUP(TEXT(10*Table1[[#This Row],[Photoelectron KE (eV)]],"000"),DatasetMap[],5,)</f>
        <v>good1 / 7.2</v>
      </c>
      <c r="D61" s="3">
        <f>Table1[[#This Row],[Polar ang (deg)]]/180*PI()</f>
        <v>2.6999999999999953</v>
      </c>
      <c r="E61" s="2">
        <v>154.69860468532201</v>
      </c>
      <c r="F61" s="2">
        <v>123.47077139603201</v>
      </c>
      <c r="G61" s="1">
        <f>Table1[[#This Row],[Phase shift diff (deg)]]/180*PI()</f>
        <v>4.1282138163415922</v>
      </c>
      <c r="H61" s="2">
        <f>MOD(-Table1[[#This Row],[Flipped (deg)]]-50,360)+50</f>
        <v>236.52922860396799</v>
      </c>
    </row>
    <row r="62" spans="1:8" x14ac:dyDescent="0.2">
      <c r="A62" s="2">
        <v>15.9</v>
      </c>
      <c r="B62" s="2">
        <f>2*Table1[[#This Row],[Photon energy (eV)]]-Threshold</f>
        <v>7.2126112000000013</v>
      </c>
      <c r="C62" s="4" t="str">
        <f>VLOOKUP(TEXT(10*Table1[[#This Row],[Photoelectron KE (eV)]],"000"),DatasetMap[],5,)</f>
        <v>good1 / 7.2</v>
      </c>
      <c r="D62" s="3">
        <f>Table1[[#This Row],[Polar ang (deg)]]/180*PI()</f>
        <v>2.7999999999999909</v>
      </c>
      <c r="E62" s="2">
        <v>160.42818263663</v>
      </c>
      <c r="F62" s="2">
        <v>124.598658700717</v>
      </c>
      <c r="G62" s="1">
        <f>Table1[[#This Row],[Phase shift diff (deg)]]/180*PI()</f>
        <v>4.1085284692833941</v>
      </c>
      <c r="H62" s="2">
        <f>MOD(-Table1[[#This Row],[Flipped (deg)]]-50,360)+50</f>
        <v>235.40134129928299</v>
      </c>
    </row>
    <row r="63" spans="1:8" x14ac:dyDescent="0.2">
      <c r="A63" s="2">
        <v>15.9</v>
      </c>
      <c r="B63" s="2">
        <f>2*Table1[[#This Row],[Photon energy (eV)]]-Threshold</f>
        <v>7.2126112000000013</v>
      </c>
      <c r="C63" s="4" t="str">
        <f>VLOOKUP(TEXT(10*Table1[[#This Row],[Photoelectron KE (eV)]],"000"),DatasetMap[],5,)</f>
        <v>good1 / 7.2</v>
      </c>
      <c r="D63" s="3">
        <f>Table1[[#This Row],[Polar ang (deg)]]/180*PI()</f>
        <v>2.9000000000000048</v>
      </c>
      <c r="E63" s="2">
        <v>166.15776058793901</v>
      </c>
      <c r="F63" s="2">
        <v>125.346017507713</v>
      </c>
      <c r="G63" s="1">
        <f>Table1[[#This Row],[Phase shift diff (deg)]]/180*PI()</f>
        <v>4.0954845974075376</v>
      </c>
      <c r="H63" s="2">
        <f>MOD(-Table1[[#This Row],[Flipped (deg)]]-50,360)+50</f>
        <v>234.65398249228701</v>
      </c>
    </row>
    <row r="64" spans="1:8" x14ac:dyDescent="0.2">
      <c r="A64" s="2">
        <v>15.9</v>
      </c>
      <c r="B64" s="2">
        <f>2*Table1[[#This Row],[Photon energy (eV)]]-Threshold</f>
        <v>7.2126112000000013</v>
      </c>
      <c r="C64" s="4" t="str">
        <f>VLOOKUP(TEXT(10*Table1[[#This Row],[Photoelectron KE (eV)]],"000"),DatasetMap[],5,)</f>
        <v>good1 / 7.2</v>
      </c>
      <c r="D64" s="3">
        <f>Table1[[#This Row],[Polar ang (deg)]]/180*PI()</f>
        <v>3.0000000000000004</v>
      </c>
      <c r="E64" s="2">
        <v>171.887338539247</v>
      </c>
      <c r="F64" s="2">
        <v>125.799310874874</v>
      </c>
      <c r="G64" s="1">
        <f>Table1[[#This Row],[Phase shift diff (deg)]]/180*PI()</f>
        <v>4.0875731356731269</v>
      </c>
      <c r="H64" s="2">
        <f>MOD(-Table1[[#This Row],[Flipped (deg)]]-50,360)+50</f>
        <v>234.20068912512602</v>
      </c>
    </row>
    <row r="65" spans="1:8" x14ac:dyDescent="0.2">
      <c r="A65" s="2">
        <v>15.9</v>
      </c>
      <c r="B65" s="2">
        <f>2*Table1[[#This Row],[Photon energy (eV)]]-Threshold</f>
        <v>7.2126112000000013</v>
      </c>
      <c r="C65" s="4" t="str">
        <f>VLOOKUP(TEXT(10*Table1[[#This Row],[Photoelectron KE (eV)]],"000"),DatasetMap[],5,)</f>
        <v>good1 / 7.2</v>
      </c>
      <c r="D65" s="3">
        <f>Table1[[#This Row],[Polar ang (deg)]]/180*PI()</f>
        <v>3.099999999999997</v>
      </c>
      <c r="E65" s="2">
        <v>177.61691649055501</v>
      </c>
      <c r="F65" s="2">
        <v>126.006274530426</v>
      </c>
      <c r="G65" s="1">
        <f>Table1[[#This Row],[Phase shift diff (deg)]]/180*PI()</f>
        <v>4.0839609384517814</v>
      </c>
      <c r="H65" s="2">
        <f>MOD(-Table1[[#This Row],[Flipped (deg)]]-50,360)+50</f>
        <v>233.993725469574</v>
      </c>
    </row>
    <row r="66" spans="1:8" x14ac:dyDescent="0.2">
      <c r="A66" s="2">
        <v>19.100000000000001</v>
      </c>
      <c r="B66" s="2">
        <f>2*Table1[[#This Row],[Photon energy (eV)]]-Threshold</f>
        <v>13.612611200000003</v>
      </c>
      <c r="C66" s="4" t="str">
        <f>VLOOKUP(TEXT(10*Table1[[#This Row],[Photoelectron KE (eV)]],"000"),DatasetMap[],5,)</f>
        <v>good3 / 13.6</v>
      </c>
      <c r="D66" s="3">
        <f>Table1[[#This Row],[Polar ang (deg)]]/180*PI()</f>
        <v>0</v>
      </c>
      <c r="E66" s="2">
        <v>0</v>
      </c>
      <c r="F66" s="2">
        <v>-60.513906562916802</v>
      </c>
      <c r="G66" s="1">
        <f>Table1[[#This Row],[Phase shift diff (deg)]]/180*PI()</f>
        <v>1.0561669127671034</v>
      </c>
      <c r="H66" s="2">
        <f>MOD(-Table1[[#This Row],[Flipped (deg)]]-50,360)+50</f>
        <v>60.513906562916802</v>
      </c>
    </row>
    <row r="67" spans="1:8" x14ac:dyDescent="0.2">
      <c r="A67" s="2">
        <v>19.100000000000001</v>
      </c>
      <c r="B67" s="2">
        <f>2*Table1[[#This Row],[Photon energy (eV)]]-Threshold</f>
        <v>13.612611200000003</v>
      </c>
      <c r="C67" s="4" t="str">
        <f>VLOOKUP(TEXT(10*Table1[[#This Row],[Photoelectron KE (eV)]],"000"),DatasetMap[],5,)</f>
        <v>good3 / 13.6</v>
      </c>
      <c r="D67" s="3">
        <f>Table1[[#This Row],[Polar ang (deg)]]/180*PI()</f>
        <v>9.9999999999999978E-2</v>
      </c>
      <c r="E67" s="2">
        <v>5.7295779513082303</v>
      </c>
      <c r="F67" s="2">
        <v>-60.689928671102301</v>
      </c>
      <c r="G67" s="1">
        <f>Table1[[#This Row],[Phase shift diff (deg)]]/180*PI()</f>
        <v>1.059239078111242</v>
      </c>
      <c r="H67" s="2">
        <f>MOD(-Table1[[#This Row],[Flipped (deg)]]-50,360)+50</f>
        <v>60.689928671102301</v>
      </c>
    </row>
    <row r="68" spans="1:8" x14ac:dyDescent="0.2">
      <c r="A68" s="2">
        <v>19.100000000000001</v>
      </c>
      <c r="B68" s="2">
        <f>2*Table1[[#This Row],[Photon energy (eV)]]-Threshold</f>
        <v>13.612611200000003</v>
      </c>
      <c r="C68" s="4" t="str">
        <f>VLOOKUP(TEXT(10*Table1[[#This Row],[Photoelectron KE (eV)]],"000"),DatasetMap[],5,)</f>
        <v>good3 / 13.6</v>
      </c>
      <c r="D68" s="3">
        <f>Table1[[#This Row],[Polar ang (deg)]]/180*PI()</f>
        <v>0.20000000000000059</v>
      </c>
      <c r="E68" s="2">
        <v>11.4591559026165</v>
      </c>
      <c r="F68" s="2">
        <v>-61.232761102824597</v>
      </c>
      <c r="G68" s="1">
        <f>Table1[[#This Row],[Phase shift diff (deg)]]/180*PI()</f>
        <v>1.0687132913314032</v>
      </c>
      <c r="H68" s="2">
        <f>MOD(-Table1[[#This Row],[Flipped (deg)]]-50,360)+50</f>
        <v>61.232761102824597</v>
      </c>
    </row>
    <row r="69" spans="1:8" x14ac:dyDescent="0.2">
      <c r="A69" s="2">
        <v>19.100000000000001</v>
      </c>
      <c r="B69" s="2">
        <f>2*Table1[[#This Row],[Photon energy (eV)]]-Threshold</f>
        <v>13.612611200000003</v>
      </c>
      <c r="C69" s="4" t="str">
        <f>VLOOKUP(TEXT(10*Table1[[#This Row],[Photoelectron KE (eV)]],"000"),DatasetMap[],5,)</f>
        <v>good3 / 13.6</v>
      </c>
      <c r="D69" s="3">
        <f>Table1[[#This Row],[Polar ang (deg)]]/180*PI()</f>
        <v>0.3</v>
      </c>
      <c r="E69" s="2">
        <v>17.188733853924699</v>
      </c>
      <c r="F69" s="2">
        <v>-62.189180426722402</v>
      </c>
      <c r="G69" s="1">
        <f>Table1[[#This Row],[Phase shift diff (deg)]]/180*PI()</f>
        <v>1.0854059575631181</v>
      </c>
      <c r="H69" s="2">
        <f>MOD(-Table1[[#This Row],[Flipped (deg)]]-50,360)+50</f>
        <v>62.189180426722402</v>
      </c>
    </row>
    <row r="70" spans="1:8" x14ac:dyDescent="0.2">
      <c r="A70" s="2">
        <v>19.100000000000001</v>
      </c>
      <c r="B70" s="2">
        <f>2*Table1[[#This Row],[Photon energy (eV)]]-Threshold</f>
        <v>13.612611200000003</v>
      </c>
      <c r="C70" s="4" t="str">
        <f>VLOOKUP(TEXT(10*Table1[[#This Row],[Photoelectron KE (eV)]],"000"),DatasetMap[],5,)</f>
        <v>good3 / 13.6</v>
      </c>
      <c r="D70" s="3">
        <f>Table1[[#This Row],[Polar ang (deg)]]/180*PI()</f>
        <v>0.39999999999999947</v>
      </c>
      <c r="E70" s="2">
        <v>22.9183118052329</v>
      </c>
      <c r="F70" s="2">
        <v>-63.645989297651703</v>
      </c>
      <c r="G70" s="1">
        <f>Table1[[#This Row],[Phase shift diff (deg)]]/180*PI()</f>
        <v>1.1108320689330955</v>
      </c>
      <c r="H70" s="2">
        <f>MOD(-Table1[[#This Row],[Flipped (deg)]]-50,360)+50</f>
        <v>63.645989297651703</v>
      </c>
    </row>
    <row r="71" spans="1:8" x14ac:dyDescent="0.2">
      <c r="A71" s="2">
        <v>19.100000000000001</v>
      </c>
      <c r="B71" s="2">
        <f>2*Table1[[#This Row],[Photon energy (eV)]]-Threshold</f>
        <v>13.612611200000003</v>
      </c>
      <c r="C71" s="4" t="str">
        <f>VLOOKUP(TEXT(10*Table1[[#This Row],[Photoelectron KE (eV)]],"000"),DatasetMap[],5,)</f>
        <v>good3 / 13.6</v>
      </c>
      <c r="D71" s="3">
        <f>Table1[[#This Row],[Polar ang (deg)]]/180*PI()</f>
        <v>0.50000000000000067</v>
      </c>
      <c r="E71" s="2">
        <v>28.647889756541201</v>
      </c>
      <c r="F71" s="2">
        <v>-65.7453688405474</v>
      </c>
      <c r="G71" s="1">
        <f>Table1[[#This Row],[Phase shift diff (deg)]]/180*PI()</f>
        <v>1.1474731542056389</v>
      </c>
      <c r="H71" s="2">
        <f>MOD(-Table1[[#This Row],[Flipped (deg)]]-50,360)+50</f>
        <v>65.7453688405474</v>
      </c>
    </row>
    <row r="72" spans="1:8" x14ac:dyDescent="0.2">
      <c r="A72" s="2">
        <v>19.100000000000001</v>
      </c>
      <c r="B72" s="2">
        <f>2*Table1[[#This Row],[Photon energy (eV)]]-Threshold</f>
        <v>13.612611200000003</v>
      </c>
      <c r="C72" s="4" t="str">
        <f>VLOOKUP(TEXT(10*Table1[[#This Row],[Photoelectron KE (eV)]],"000"),DatasetMap[],5,)</f>
        <v>good3 / 13.6</v>
      </c>
      <c r="D72" s="3">
        <f>Table1[[#This Row],[Polar ang (deg)]]/180*PI()</f>
        <v>0.6</v>
      </c>
      <c r="E72" s="2">
        <v>34.377467707849398</v>
      </c>
      <c r="F72" s="2">
        <v>-68.710492719831606</v>
      </c>
      <c r="G72" s="1">
        <f>Table1[[#This Row],[Phase shift diff (deg)]]/180*PI()</f>
        <v>1.1992243286286552</v>
      </c>
      <c r="H72" s="2">
        <f>MOD(-Table1[[#This Row],[Flipped (deg)]]-50,360)+50</f>
        <v>68.710492719831606</v>
      </c>
    </row>
    <row r="73" spans="1:8" x14ac:dyDescent="0.2">
      <c r="A73" s="2">
        <v>19.100000000000001</v>
      </c>
      <c r="B73" s="2">
        <f>2*Table1[[#This Row],[Photon energy (eV)]]-Threshold</f>
        <v>13.612611200000003</v>
      </c>
      <c r="C73" s="4" t="str">
        <f>VLOOKUP(TEXT(10*Table1[[#This Row],[Photoelectron KE (eV)]],"000"),DatasetMap[],5,)</f>
        <v>good3 / 13.6</v>
      </c>
      <c r="D73" s="3">
        <f>Table1[[#This Row],[Polar ang (deg)]]/180*PI()</f>
        <v>0.69999999999999951</v>
      </c>
      <c r="E73" s="2">
        <v>40.107045659157599</v>
      </c>
      <c r="F73" s="2">
        <v>-72.883746926087497</v>
      </c>
      <c r="G73" s="1">
        <f>Table1[[#This Row],[Phase shift diff (deg)]]/180*PI()</f>
        <v>1.2720613550505231</v>
      </c>
      <c r="H73" s="2">
        <f>MOD(-Table1[[#This Row],[Flipped (deg)]]-50,360)+50</f>
        <v>72.883746926087497</v>
      </c>
    </row>
    <row r="74" spans="1:8" x14ac:dyDescent="0.2">
      <c r="A74" s="2">
        <v>19.100000000000001</v>
      </c>
      <c r="B74" s="2">
        <f>2*Table1[[#This Row],[Photon energy (eV)]]-Threshold</f>
        <v>13.612611200000003</v>
      </c>
      <c r="C74" s="4" t="str">
        <f>VLOOKUP(TEXT(10*Table1[[#This Row],[Photoelectron KE (eV)]],"000"),DatasetMap[],5,)</f>
        <v>good3 / 13.6</v>
      </c>
      <c r="D74" s="3">
        <f>Table1[[#This Row],[Polar ang (deg)]]/180*PI()</f>
        <v>0.80000000000000071</v>
      </c>
      <c r="E74" s="2">
        <v>45.8366236104659</v>
      </c>
      <c r="F74" s="2">
        <v>-78.770196238611305</v>
      </c>
      <c r="G74" s="1">
        <f>Table1[[#This Row],[Phase shift diff (deg)]]/180*PI()</f>
        <v>1.3747992768058201</v>
      </c>
      <c r="H74" s="2">
        <f>MOD(-Table1[[#This Row],[Flipped (deg)]]-50,360)+50</f>
        <v>78.770196238611305</v>
      </c>
    </row>
    <row r="75" spans="1:8" x14ac:dyDescent="0.2">
      <c r="A75" s="2">
        <v>19.100000000000001</v>
      </c>
      <c r="B75" s="2">
        <f>2*Table1[[#This Row],[Photon energy (eV)]]-Threshold</f>
        <v>13.612611200000003</v>
      </c>
      <c r="C75" s="4" t="str">
        <f>VLOOKUP(TEXT(10*Table1[[#This Row],[Photoelectron KE (eV)]],"000"),DatasetMap[],5,)</f>
        <v>good3 / 13.6</v>
      </c>
      <c r="D75" s="3">
        <f>Table1[[#This Row],[Polar ang (deg)]]/180*PI()</f>
        <v>0.90000000000000013</v>
      </c>
      <c r="E75" s="2">
        <v>51.566201561774101</v>
      </c>
      <c r="F75" s="2">
        <v>-87.034531032258897</v>
      </c>
      <c r="G75" s="1">
        <f>Table1[[#This Row],[Phase shift diff (deg)]]/180*PI()</f>
        <v>1.5190391294420968</v>
      </c>
      <c r="H75" s="2">
        <f>MOD(-Table1[[#This Row],[Flipped (deg)]]-50,360)+50</f>
        <v>87.034531032258897</v>
      </c>
    </row>
    <row r="76" spans="1:8" x14ac:dyDescent="0.2">
      <c r="A76" s="2">
        <v>19.100000000000001</v>
      </c>
      <c r="B76" s="2">
        <f>2*Table1[[#This Row],[Photon energy (eV)]]-Threshold</f>
        <v>13.612611200000003</v>
      </c>
      <c r="C76" s="4" t="str">
        <f>VLOOKUP(TEXT(10*Table1[[#This Row],[Photoelectron KE (eV)]],"000"),DatasetMap[],5,)</f>
        <v>good3 / 13.6</v>
      </c>
      <c r="D76" s="3">
        <f>Table1[[#This Row],[Polar ang (deg)]]/180*PI()</f>
        <v>0.99999999999999967</v>
      </c>
      <c r="E76" s="2">
        <v>57.295779513082302</v>
      </c>
      <c r="F76" s="2">
        <v>-98.2700369710887</v>
      </c>
      <c r="G76" s="1">
        <f>Table1[[#This Row],[Phase shift diff (deg)]]/180*PI()</f>
        <v>1.7151357012020534</v>
      </c>
      <c r="H76" s="2">
        <f>MOD(-Table1[[#This Row],[Flipped (deg)]]-50,360)+50</f>
        <v>98.2700369710887</v>
      </c>
    </row>
    <row r="77" spans="1:8" x14ac:dyDescent="0.2">
      <c r="A77" s="2">
        <v>19.100000000000001</v>
      </c>
      <c r="B77" s="2">
        <f>2*Table1[[#This Row],[Photon energy (eV)]]-Threshold</f>
        <v>13.612611200000003</v>
      </c>
      <c r="C77" s="4" t="str">
        <f>VLOOKUP(TEXT(10*Table1[[#This Row],[Photoelectron KE (eV)]],"000"),DatasetMap[],5,)</f>
        <v>good3 / 13.6</v>
      </c>
      <c r="D77" s="3">
        <f>Table1[[#This Row],[Polar ang (deg)]]/180*PI()</f>
        <v>1.1000000000000008</v>
      </c>
      <c r="E77" s="2">
        <v>63.025357464390602</v>
      </c>
      <c r="F77" s="2">
        <v>-112.23996207302</v>
      </c>
      <c r="G77" s="1">
        <f>Table1[[#This Row],[Phase shift diff (deg)]]/180*PI()</f>
        <v>1.958956890487759</v>
      </c>
      <c r="H77" s="2">
        <f>MOD(-Table1[[#This Row],[Flipped (deg)]]-50,360)+50</f>
        <v>112.23996207302</v>
      </c>
    </row>
    <row r="78" spans="1:8" x14ac:dyDescent="0.2">
      <c r="A78" s="2">
        <v>19.100000000000001</v>
      </c>
      <c r="B78" s="2">
        <f>2*Table1[[#This Row],[Photon energy (eV)]]-Threshold</f>
        <v>13.612611200000003</v>
      </c>
      <c r="C78" s="4" t="str">
        <f>VLOOKUP(TEXT(10*Table1[[#This Row],[Photoelectron KE (eV)]],"000"),DatasetMap[],5,)</f>
        <v>good3 / 13.6</v>
      </c>
      <c r="D78" s="3">
        <f>Table1[[#This Row],[Polar ang (deg)]]/180*PI()</f>
        <v>1.2</v>
      </c>
      <c r="E78" s="2">
        <v>68.754935415698796</v>
      </c>
      <c r="F78" s="2">
        <v>-126.986526993429</v>
      </c>
      <c r="G78" s="1">
        <f>Table1[[#This Row],[Phase shift diff (deg)]]/180*PI()</f>
        <v>2.2163330017079916</v>
      </c>
      <c r="H78" s="2">
        <f>MOD(-Table1[[#This Row],[Flipped (deg)]]-50,360)+50</f>
        <v>126.986526993429</v>
      </c>
    </row>
    <row r="79" spans="1:8" x14ac:dyDescent="0.2">
      <c r="A79" s="2">
        <v>19.100000000000001</v>
      </c>
      <c r="B79" s="2">
        <f>2*Table1[[#This Row],[Photon energy (eV)]]-Threshold</f>
        <v>13.612611200000003</v>
      </c>
      <c r="C79" s="4" t="str">
        <f>VLOOKUP(TEXT(10*Table1[[#This Row],[Photoelectron KE (eV)]],"000"),DatasetMap[],5,)</f>
        <v>good3 / 13.6</v>
      </c>
      <c r="D79" s="3">
        <f>Table1[[#This Row],[Polar ang (deg)]]/180*PI()</f>
        <v>1.2999999999999996</v>
      </c>
      <c r="E79" s="2">
        <v>74.484513367006997</v>
      </c>
      <c r="F79" s="2">
        <v>-139.61277764876701</v>
      </c>
      <c r="G79" s="1">
        <f>Table1[[#This Row],[Phase shift diff (deg)]]/180*PI()</f>
        <v>2.4367026478257316</v>
      </c>
      <c r="H79" s="2">
        <f>MOD(-Table1[[#This Row],[Flipped (deg)]]-50,360)+50</f>
        <v>139.61277764876701</v>
      </c>
    </row>
    <row r="80" spans="1:8" x14ac:dyDescent="0.2">
      <c r="A80" s="2">
        <v>19.100000000000001</v>
      </c>
      <c r="B80" s="2">
        <f>2*Table1[[#This Row],[Photon energy (eV)]]-Threshold</f>
        <v>13.612611200000003</v>
      </c>
      <c r="C80" s="4" t="str">
        <f>VLOOKUP(TEXT(10*Table1[[#This Row],[Photoelectron KE (eV)]],"000"),DatasetMap[],5,)</f>
        <v>good3 / 13.6</v>
      </c>
      <c r="D80" s="3">
        <f>Table1[[#This Row],[Polar ang (deg)]]/180*PI()</f>
        <v>1.4000000000000008</v>
      </c>
      <c r="E80" s="2">
        <v>80.214091318315297</v>
      </c>
      <c r="F80" s="2">
        <v>-148.366674932498</v>
      </c>
      <c r="G80" s="1">
        <f>Table1[[#This Row],[Phase shift diff (deg)]]/180*PI()</f>
        <v>2.5894869778082259</v>
      </c>
      <c r="H80" s="2">
        <f>MOD(-Table1[[#This Row],[Flipped (deg)]]-50,360)+50</f>
        <v>148.366674932498</v>
      </c>
    </row>
    <row r="81" spans="1:8" x14ac:dyDescent="0.2">
      <c r="A81" s="2">
        <v>19.100000000000001</v>
      </c>
      <c r="B81" s="2">
        <f>2*Table1[[#This Row],[Photon energy (eV)]]-Threshold</f>
        <v>13.612611200000003</v>
      </c>
      <c r="C81" s="4" t="str">
        <f>VLOOKUP(TEXT(10*Table1[[#This Row],[Photoelectron KE (eV)]],"000"),DatasetMap[],5,)</f>
        <v>good3 / 13.6</v>
      </c>
      <c r="D81" s="3">
        <f>Table1[[#This Row],[Polar ang (deg)]]/180*PI()</f>
        <v>1.5000000000000002</v>
      </c>
      <c r="E81" s="2">
        <v>85.943669269623499</v>
      </c>
      <c r="F81" s="2">
        <v>-153.005988868819</v>
      </c>
      <c r="G81" s="1">
        <f>Table1[[#This Row],[Phase shift diff (deg)]]/180*PI()</f>
        <v>2.6704582810306858</v>
      </c>
      <c r="H81" s="2">
        <f>MOD(-Table1[[#This Row],[Flipped (deg)]]-50,360)+50</f>
        <v>153.005988868819</v>
      </c>
    </row>
    <row r="82" spans="1:8" x14ac:dyDescent="0.2">
      <c r="A82" s="2">
        <v>19.100000000000001</v>
      </c>
      <c r="B82" s="2">
        <f>2*Table1[[#This Row],[Photon energy (eV)]]-Threshold</f>
        <v>13.612611200000003</v>
      </c>
      <c r="C82" s="4" t="str">
        <f>VLOOKUP(TEXT(10*Table1[[#This Row],[Photoelectron KE (eV)]],"000"),DatasetMap[],5,)</f>
        <v>good3 / 13.6</v>
      </c>
      <c r="D82" s="3">
        <f>Table1[[#This Row],[Polar ang (deg)]]/180*PI()</f>
        <v>1.5999999999999996</v>
      </c>
      <c r="E82" s="2">
        <v>91.6732472209317</v>
      </c>
      <c r="F82" s="2">
        <v>26.211900492193699</v>
      </c>
      <c r="G82" s="1">
        <f>Table1[[#This Row],[Phase shift diff (deg)]]/180*PI()</f>
        <v>5.8257013403856837</v>
      </c>
      <c r="H82" s="2">
        <f>MOD(-Table1[[#This Row],[Flipped (deg)]]-50,360)+50</f>
        <v>333.78809950780629</v>
      </c>
    </row>
    <row r="83" spans="1:8" x14ac:dyDescent="0.2">
      <c r="A83" s="2">
        <v>19.100000000000001</v>
      </c>
      <c r="B83" s="2">
        <f>2*Table1[[#This Row],[Photon energy (eV)]]-Threshold</f>
        <v>13.612611200000003</v>
      </c>
      <c r="C83" s="4" t="str">
        <f>VLOOKUP(TEXT(10*Table1[[#This Row],[Photoelectron KE (eV)]],"000"),DatasetMap[],5,)</f>
        <v>good3 / 13.6</v>
      </c>
      <c r="D83" s="3">
        <f>Table1[[#This Row],[Polar ang (deg)]]/180*PI()</f>
        <v>1.6999999999999993</v>
      </c>
      <c r="E83" s="2">
        <v>97.402825172239901</v>
      </c>
      <c r="F83" s="2">
        <v>29.218100808598798</v>
      </c>
      <c r="G83" s="1">
        <f>Table1[[#This Row],[Phase shift diff (deg)]]/180*PI()</f>
        <v>5.7732332468899195</v>
      </c>
      <c r="H83" s="2">
        <f>MOD(-Table1[[#This Row],[Flipped (deg)]]-50,360)+50</f>
        <v>330.78189919140118</v>
      </c>
    </row>
    <row r="84" spans="1:8" x14ac:dyDescent="0.2">
      <c r="A84" s="2">
        <v>19.100000000000001</v>
      </c>
      <c r="B84" s="2">
        <f>2*Table1[[#This Row],[Photon energy (eV)]]-Threshold</f>
        <v>13.612611200000003</v>
      </c>
      <c r="C84" s="4" t="str">
        <f>VLOOKUP(TEXT(10*Table1[[#This Row],[Photoelectron KE (eV)]],"000"),DatasetMap[],5,)</f>
        <v>good3 / 13.6</v>
      </c>
      <c r="D84" s="3">
        <f>Table1[[#This Row],[Polar ang (deg)]]/180*PI()</f>
        <v>1.7999999999999969</v>
      </c>
      <c r="E84" s="2">
        <v>103.132403123548</v>
      </c>
      <c r="F84" s="2">
        <v>36.2378506704232</v>
      </c>
      <c r="G84" s="1">
        <f>Table1[[#This Row],[Phase shift diff (deg)]]/180*PI()</f>
        <v>5.6507154991346669</v>
      </c>
      <c r="H84" s="2">
        <f>MOD(-Table1[[#This Row],[Flipped (deg)]]-50,360)+50</f>
        <v>323.7621493295768</v>
      </c>
    </row>
    <row r="85" spans="1:8" x14ac:dyDescent="0.2">
      <c r="A85" s="2">
        <v>19.100000000000001</v>
      </c>
      <c r="B85" s="2">
        <f>2*Table1[[#This Row],[Photon energy (eV)]]-Threshold</f>
        <v>13.612611200000003</v>
      </c>
      <c r="C85" s="4" t="str">
        <f>VLOOKUP(TEXT(10*Table1[[#This Row],[Photoelectron KE (eV)]],"000"),DatasetMap[],5,)</f>
        <v>good3 / 13.6</v>
      </c>
      <c r="D85" s="3">
        <f>Table1[[#This Row],[Polar ang (deg)]]/180*PI()</f>
        <v>1.8999999999999928</v>
      </c>
      <c r="E85" s="2">
        <v>108.861981074856</v>
      </c>
      <c r="F85" s="2">
        <v>47.361757941699103</v>
      </c>
      <c r="G85" s="1">
        <f>Table1[[#This Row],[Phase shift diff (deg)]]/180*PI()</f>
        <v>5.4565666915643636</v>
      </c>
      <c r="H85" s="2">
        <f>MOD(-Table1[[#This Row],[Flipped (deg)]]-50,360)+50</f>
        <v>312.63824205830088</v>
      </c>
    </row>
    <row r="86" spans="1:8" x14ac:dyDescent="0.2">
      <c r="A86" s="2">
        <v>19.100000000000001</v>
      </c>
      <c r="B86" s="2">
        <f>2*Table1[[#This Row],[Photon energy (eV)]]-Threshold</f>
        <v>13.612611200000003</v>
      </c>
      <c r="C86" s="4" t="str">
        <f>VLOOKUP(TEXT(10*Table1[[#This Row],[Photoelectron KE (eV)]],"000"),DatasetMap[],5,)</f>
        <v>good3 / 13.6</v>
      </c>
      <c r="D86" s="3">
        <f>Table1[[#This Row],[Polar ang (deg)]]/180*PI()</f>
        <v>2.0000000000000062</v>
      </c>
      <c r="E86" s="2">
        <v>114.591559026165</v>
      </c>
      <c r="F86" s="2">
        <v>61.551549158912103</v>
      </c>
      <c r="G86" s="1">
        <f>Table1[[#This Row],[Phase shift diff (deg)]]/180*PI()</f>
        <v>5.2089081146534237</v>
      </c>
      <c r="H86" s="2">
        <f>MOD(-Table1[[#This Row],[Flipped (deg)]]-50,360)+50</f>
        <v>298.44845084108789</v>
      </c>
    </row>
    <row r="87" spans="1:8" x14ac:dyDescent="0.2">
      <c r="A87" s="2">
        <v>19.100000000000001</v>
      </c>
      <c r="B87" s="2">
        <f>2*Table1[[#This Row],[Photon energy (eV)]]-Threshold</f>
        <v>13.612611200000003</v>
      </c>
      <c r="C87" s="4" t="str">
        <f>VLOOKUP(TEXT(10*Table1[[#This Row],[Photoelectron KE (eV)]],"000"),DatasetMap[],5,)</f>
        <v>good3 / 13.6</v>
      </c>
      <c r="D87" s="3">
        <f>Table1[[#This Row],[Polar ang (deg)]]/180*PI()</f>
        <v>2.1000000000000023</v>
      </c>
      <c r="E87" s="2">
        <v>120.321136977473</v>
      </c>
      <c r="F87" s="2">
        <v>76.182409621324297</v>
      </c>
      <c r="G87" s="1">
        <f>Table1[[#This Row],[Phase shift diff (deg)]]/180*PI()</f>
        <v>4.9535514271844709</v>
      </c>
      <c r="H87" s="2">
        <f>MOD(-Table1[[#This Row],[Flipped (deg)]]-50,360)+50</f>
        <v>283.81759037867573</v>
      </c>
    </row>
    <row r="88" spans="1:8" x14ac:dyDescent="0.2">
      <c r="A88" s="2">
        <v>19.100000000000001</v>
      </c>
      <c r="B88" s="2">
        <f>2*Table1[[#This Row],[Photon energy (eV)]]-Threshold</f>
        <v>13.612611200000003</v>
      </c>
      <c r="C88" s="4" t="str">
        <f>VLOOKUP(TEXT(10*Table1[[#This Row],[Photoelectron KE (eV)]],"000"),DatasetMap[],5,)</f>
        <v>good3 / 13.6</v>
      </c>
      <c r="D88" s="3">
        <f>Table1[[#This Row],[Polar ang (deg)]]/180*PI()</f>
        <v>2.199999999999998</v>
      </c>
      <c r="E88" s="2">
        <v>126.05071492878101</v>
      </c>
      <c r="F88" s="2">
        <v>88.670748985049499</v>
      </c>
      <c r="G88" s="1">
        <f>Table1[[#This Row],[Phase shift diff (deg)]]/180*PI()</f>
        <v>4.7355887871810518</v>
      </c>
      <c r="H88" s="2">
        <f>MOD(-Table1[[#This Row],[Flipped (deg)]]-50,360)+50</f>
        <v>271.3292510149505</v>
      </c>
    </row>
    <row r="89" spans="1:8" x14ac:dyDescent="0.2">
      <c r="A89" s="2">
        <v>19.100000000000001</v>
      </c>
      <c r="B89" s="2">
        <f>2*Table1[[#This Row],[Photon energy (eV)]]-Threshold</f>
        <v>13.612611200000003</v>
      </c>
      <c r="C89" s="4" t="str">
        <f>VLOOKUP(TEXT(10*Table1[[#This Row],[Photoelectron KE (eV)]],"000"),DatasetMap[],5,)</f>
        <v>good3 / 13.6</v>
      </c>
      <c r="D89" s="3">
        <f>Table1[[#This Row],[Polar ang (deg)]]/180*PI()</f>
        <v>2.299999999999994</v>
      </c>
      <c r="E89" s="2">
        <v>131.78029288008901</v>
      </c>
      <c r="F89" s="2">
        <v>98.122136396550999</v>
      </c>
      <c r="G89" s="1">
        <f>Table1[[#This Row],[Phase shift diff (deg)]]/180*PI()</f>
        <v>4.5706309579688069</v>
      </c>
      <c r="H89" s="2">
        <f>MOD(-Table1[[#This Row],[Flipped (deg)]]-50,360)+50</f>
        <v>261.87786360344899</v>
      </c>
    </row>
    <row r="90" spans="1:8" x14ac:dyDescent="0.2">
      <c r="A90" s="2">
        <v>19.100000000000001</v>
      </c>
      <c r="B90" s="2">
        <f>2*Table1[[#This Row],[Photon energy (eV)]]-Threshold</f>
        <v>13.612611200000003</v>
      </c>
      <c r="C90" s="4" t="str">
        <f>VLOOKUP(TEXT(10*Table1[[#This Row],[Photoelectron KE (eV)]],"000"),DatasetMap[],5,)</f>
        <v>good3 / 13.6</v>
      </c>
      <c r="D90" s="3">
        <f>Table1[[#This Row],[Polar ang (deg)]]/180*PI()</f>
        <v>2.400000000000007</v>
      </c>
      <c r="E90" s="2">
        <v>137.50987083139799</v>
      </c>
      <c r="F90" s="2">
        <v>104.911284276069</v>
      </c>
      <c r="G90" s="1">
        <f>Table1[[#This Row],[Phase shift diff (deg)]]/180*PI()</f>
        <v>4.4521379740664262</v>
      </c>
      <c r="H90" s="2">
        <f>MOD(-Table1[[#This Row],[Flipped (deg)]]-50,360)+50</f>
        <v>255.08871572393099</v>
      </c>
    </row>
    <row r="91" spans="1:8" x14ac:dyDescent="0.2">
      <c r="A91" s="2">
        <v>19.100000000000001</v>
      </c>
      <c r="B91" s="2">
        <f>2*Table1[[#This Row],[Photon energy (eV)]]-Threshold</f>
        <v>13.612611200000003</v>
      </c>
      <c r="C91" s="4" t="str">
        <f>VLOOKUP(TEXT(10*Table1[[#This Row],[Photoelectron KE (eV)]],"000"),DatasetMap[],5,)</f>
        <v>good3 / 13.6</v>
      </c>
      <c r="D91" s="3">
        <f>Table1[[#This Row],[Polar ang (deg)]]/180*PI()</f>
        <v>2.5000000000000036</v>
      </c>
      <c r="E91" s="2">
        <v>143.23944878270601</v>
      </c>
      <c r="F91" s="2">
        <v>109.725336074476</v>
      </c>
      <c r="G91" s="1">
        <f>Table1[[#This Row],[Phase shift diff (deg)]]/180*PI()</f>
        <v>4.3681169198226701</v>
      </c>
      <c r="H91" s="2">
        <f>MOD(-Table1[[#This Row],[Flipped (deg)]]-50,360)+50</f>
        <v>250.27466392552401</v>
      </c>
    </row>
    <row r="92" spans="1:8" x14ac:dyDescent="0.2">
      <c r="A92" s="2">
        <v>19.100000000000001</v>
      </c>
      <c r="B92" s="2">
        <f>2*Table1[[#This Row],[Photon energy (eV)]]-Threshold</f>
        <v>13.612611200000003</v>
      </c>
      <c r="C92" s="4" t="str">
        <f>VLOOKUP(TEXT(10*Table1[[#This Row],[Photoelectron KE (eV)]],"000"),DatasetMap[],5,)</f>
        <v>good3 / 13.6</v>
      </c>
      <c r="D92" s="3">
        <f>Table1[[#This Row],[Polar ang (deg)]]/180*PI()</f>
        <v>2.5999999999999992</v>
      </c>
      <c r="E92" s="2">
        <v>148.96902673401399</v>
      </c>
      <c r="F92" s="2">
        <v>113.14294187066901</v>
      </c>
      <c r="G92" s="1">
        <f>Table1[[#This Row],[Phase shift diff (deg)]]/180*PI()</f>
        <v>4.30846844614386</v>
      </c>
      <c r="H92" s="2">
        <f>MOD(-Table1[[#This Row],[Flipped (deg)]]-50,360)+50</f>
        <v>246.85705812933099</v>
      </c>
    </row>
    <row r="93" spans="1:8" x14ac:dyDescent="0.2">
      <c r="A93" s="2">
        <v>19.100000000000001</v>
      </c>
      <c r="B93" s="2">
        <f>2*Table1[[#This Row],[Photon energy (eV)]]-Threshold</f>
        <v>13.612611200000003</v>
      </c>
      <c r="C93" s="4" t="str">
        <f>VLOOKUP(TEXT(10*Table1[[#This Row],[Photoelectron KE (eV)]],"000"),DatasetMap[],5,)</f>
        <v>good3 / 13.6</v>
      </c>
      <c r="D93" s="3">
        <f>Table1[[#This Row],[Polar ang (deg)]]/180*PI()</f>
        <v>2.6999999999999953</v>
      </c>
      <c r="E93" s="2">
        <v>154.69860468532201</v>
      </c>
      <c r="F93" s="2">
        <v>115.56947067523301</v>
      </c>
      <c r="G93" s="1">
        <f>Table1[[#This Row],[Phase shift diff (deg)]]/180*PI()</f>
        <v>4.266117529109736</v>
      </c>
      <c r="H93" s="2">
        <f>MOD(-Table1[[#This Row],[Flipped (deg)]]-50,360)+50</f>
        <v>244.43052932476701</v>
      </c>
    </row>
    <row r="94" spans="1:8" x14ac:dyDescent="0.2">
      <c r="A94" s="2">
        <v>19.100000000000001</v>
      </c>
      <c r="B94" s="2">
        <f>2*Table1[[#This Row],[Photon energy (eV)]]-Threshold</f>
        <v>13.612611200000003</v>
      </c>
      <c r="C94" s="4" t="str">
        <f>VLOOKUP(TEXT(10*Table1[[#This Row],[Photoelectron KE (eV)]],"000"),DatasetMap[],5,)</f>
        <v>good3 / 13.6</v>
      </c>
      <c r="D94" s="3">
        <f>Table1[[#This Row],[Polar ang (deg)]]/180*PI()</f>
        <v>2.7999999999999909</v>
      </c>
      <c r="E94" s="2">
        <v>160.42818263663</v>
      </c>
      <c r="F94" s="2">
        <v>117.27234342565001</v>
      </c>
      <c r="G94" s="1">
        <f>Table1[[#This Row],[Phase shift diff (deg)]]/180*PI()</f>
        <v>4.2363967928724682</v>
      </c>
      <c r="H94" s="2">
        <f>MOD(-Table1[[#This Row],[Flipped (deg)]]-50,360)+50</f>
        <v>242.72765657434999</v>
      </c>
    </row>
    <row r="95" spans="1:8" x14ac:dyDescent="0.2">
      <c r="A95" s="2">
        <v>19.100000000000001</v>
      </c>
      <c r="B95" s="2">
        <f>2*Table1[[#This Row],[Photon energy (eV)]]-Threshold</f>
        <v>13.612611200000003</v>
      </c>
      <c r="C95" s="4" t="str">
        <f>VLOOKUP(TEXT(10*Table1[[#This Row],[Photoelectron KE (eV)]],"000"),DatasetMap[],5,)</f>
        <v>good3 / 13.6</v>
      </c>
      <c r="D95" s="3">
        <f>Table1[[#This Row],[Polar ang (deg)]]/180*PI()</f>
        <v>2.9000000000000048</v>
      </c>
      <c r="E95" s="2">
        <v>166.15776058793901</v>
      </c>
      <c r="F95" s="2">
        <v>118.423614993561</v>
      </c>
      <c r="G95" s="1">
        <f>Table1[[#This Row],[Phase shift diff (deg)]]/180*PI()</f>
        <v>4.2163033134278232</v>
      </c>
      <c r="H95" s="2">
        <f>MOD(-Table1[[#This Row],[Flipped (deg)]]-50,360)+50</f>
        <v>241.57638500643901</v>
      </c>
    </row>
    <row r="96" spans="1:8" x14ac:dyDescent="0.2">
      <c r="A96" s="2">
        <v>19.100000000000001</v>
      </c>
      <c r="B96" s="2">
        <f>2*Table1[[#This Row],[Photon energy (eV)]]-Threshold</f>
        <v>13.612611200000003</v>
      </c>
      <c r="C96" s="4" t="str">
        <f>VLOOKUP(TEXT(10*Table1[[#This Row],[Photoelectron KE (eV)]],"000"),DatasetMap[],5,)</f>
        <v>good3 / 13.6</v>
      </c>
      <c r="D96" s="3">
        <f>Table1[[#This Row],[Polar ang (deg)]]/180*PI()</f>
        <v>3.0000000000000004</v>
      </c>
      <c r="E96" s="2">
        <v>171.887338539247</v>
      </c>
      <c r="F96" s="2">
        <v>119.1307438084</v>
      </c>
      <c r="G96" s="1">
        <f>Table1[[#This Row],[Phase shift diff (deg)]]/180*PI()</f>
        <v>4.2039615873731577</v>
      </c>
      <c r="H96" s="2">
        <f>MOD(-Table1[[#This Row],[Flipped (deg)]]-50,360)+50</f>
        <v>240.86925619160002</v>
      </c>
    </row>
    <row r="97" spans="1:8" x14ac:dyDescent="0.2">
      <c r="A97" s="2">
        <v>19.100000000000001</v>
      </c>
      <c r="B97" s="2">
        <f>2*Table1[[#This Row],[Photon energy (eV)]]-Threshold</f>
        <v>13.612611200000003</v>
      </c>
      <c r="C97" s="4" t="str">
        <f>VLOOKUP(TEXT(10*Table1[[#This Row],[Photoelectron KE (eV)]],"000"),DatasetMap[],5,)</f>
        <v>good3 / 13.6</v>
      </c>
      <c r="D97" s="3">
        <f>Table1[[#This Row],[Polar ang (deg)]]/180*PI()</f>
        <v>3.099999999999997</v>
      </c>
      <c r="E97" s="2">
        <v>177.61691649055501</v>
      </c>
      <c r="F97" s="2">
        <v>119.455814925436</v>
      </c>
      <c r="G97" s="1">
        <f>Table1[[#This Row],[Phase shift diff (deg)]]/180*PI()</f>
        <v>4.1982880260777433</v>
      </c>
      <c r="H97" s="2">
        <f>MOD(-Table1[[#This Row],[Flipped (deg)]]-50,360)+50</f>
        <v>240.54418507456398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721"/>
  <sheetViews>
    <sheetView tabSelected="1" topLeftCell="D61" workbookViewId="0">
      <selection activeCell="H729" sqref="H729"/>
    </sheetView>
  </sheetViews>
  <sheetFormatPr baseColWidth="10" defaultRowHeight="16" x14ac:dyDescent="0.2"/>
  <cols>
    <col min="1" max="1" width="15.6640625" hidden="1" customWidth="1"/>
    <col min="2" max="2" width="19.6640625" hidden="1" customWidth="1"/>
    <col min="3" max="3" width="21.83203125" hidden="1" customWidth="1"/>
    <col min="4" max="4" width="18.1640625" bestFit="1" customWidth="1"/>
    <col min="5" max="5" width="15.83203125" hidden="1" customWidth="1"/>
    <col min="6" max="6" width="16.1640625" bestFit="1" customWidth="1"/>
    <col min="7" max="7" width="20.6640625" style="1" hidden="1" customWidth="1"/>
    <col min="8" max="8" width="21" style="2" bestFit="1" customWidth="1"/>
  </cols>
  <sheetData>
    <row r="1" spans="1:8" x14ac:dyDescent="0.2">
      <c r="A1" s="4" t="s">
        <v>6</v>
      </c>
      <c r="B1" s="2" t="s">
        <v>0</v>
      </c>
      <c r="C1" s="2" t="s">
        <v>19</v>
      </c>
      <c r="D1" s="2" t="s">
        <v>20</v>
      </c>
      <c r="E1" s="1" t="s">
        <v>2</v>
      </c>
      <c r="F1" s="5" t="s">
        <v>1</v>
      </c>
      <c r="G1" s="1" t="s">
        <v>3</v>
      </c>
      <c r="H1" s="2" t="s">
        <v>4</v>
      </c>
    </row>
    <row r="2" spans="1:8" x14ac:dyDescent="0.2">
      <c r="A2" s="4" t="s">
        <v>7</v>
      </c>
      <c r="B2" s="2">
        <v>15.9</v>
      </c>
      <c r="C2" s="2">
        <f>2*Table2[[#This Row],[Photon energy (eV)]]-Threshold</f>
        <v>7.2126112000000013</v>
      </c>
      <c r="D2" s="2" t="str">
        <f>CONCATENATE(Table2[[#This Row],[Target dataset]]," / ",TEXT(Table2[[#This Row],[Photoelectron KE (eV)]],"0.0"))</f>
        <v>good1 / 7.2</v>
      </c>
      <c r="E2" s="1">
        <f>Table2[[#This Row],[Polar ang (deg)]]/180*PI()</f>
        <v>0</v>
      </c>
      <c r="F2" s="5">
        <v>0</v>
      </c>
      <c r="G2" s="1">
        <v>1.0768731393597899</v>
      </c>
      <c r="H2" s="2">
        <f>Table2[[#This Row],[Phase shift diff (rad)]]/PI()*180</f>
        <v>61.700285956319298</v>
      </c>
    </row>
    <row r="3" spans="1:8" x14ac:dyDescent="0.2">
      <c r="A3" s="4" t="s">
        <v>7</v>
      </c>
      <c r="B3" s="2">
        <v>15.9</v>
      </c>
      <c r="C3" s="2">
        <f>2*Table2[[#This Row],[Photon energy (eV)]]-Threshold</f>
        <v>7.2126112000000013</v>
      </c>
      <c r="D3" s="2" t="str">
        <f>CONCATENATE(Table2[[#This Row],[Target dataset]]," / ",TEXT(Table2[[#This Row],[Photoelectron KE (eV)]],"0.0"))</f>
        <v>good1 / 7.2</v>
      </c>
      <c r="E3" s="1">
        <f>Table2[[#This Row],[Polar ang (deg)]]/180*PI()</f>
        <v>1.7453292519943295E-2</v>
      </c>
      <c r="F3" s="5">
        <v>1</v>
      </c>
      <c r="G3" s="1">
        <v>1.07698861854575</v>
      </c>
      <c r="H3" s="2">
        <f>Table2[[#This Row],[Phase shift diff (rad)]]/PI()*180</f>
        <v>61.706902426296409</v>
      </c>
    </row>
    <row r="4" spans="1:8" x14ac:dyDescent="0.2">
      <c r="A4" s="4" t="s">
        <v>7</v>
      </c>
      <c r="B4" s="2">
        <v>15.9</v>
      </c>
      <c r="C4" s="2">
        <f>2*Table2[[#This Row],[Photon energy (eV)]]-Threshold</f>
        <v>7.2126112000000013</v>
      </c>
      <c r="D4" s="2" t="str">
        <f>CONCATENATE(Table2[[#This Row],[Target dataset]]," / ",TEXT(Table2[[#This Row],[Photoelectron KE (eV)]],"0.0"))</f>
        <v>good1 / 7.2</v>
      </c>
      <c r="E4" s="1">
        <f>Table2[[#This Row],[Polar ang (deg)]]/180*PI()</f>
        <v>3.4906585039886591E-2</v>
      </c>
      <c r="F4" s="5">
        <v>2</v>
      </c>
      <c r="G4" s="1">
        <v>1.0773355791344099</v>
      </c>
      <c r="H4" s="2">
        <f>Table2[[#This Row],[Phase shift diff (rad)]]/PI()*180</f>
        <v>61.726781803684005</v>
      </c>
    </row>
    <row r="5" spans="1:8" x14ac:dyDescent="0.2">
      <c r="A5" s="4" t="s">
        <v>7</v>
      </c>
      <c r="B5" s="2">
        <v>15.9</v>
      </c>
      <c r="C5" s="2">
        <f>2*Table2[[#This Row],[Photon energy (eV)]]-Threshold</f>
        <v>7.2126112000000013</v>
      </c>
      <c r="D5" s="2" t="str">
        <f>CONCATENATE(Table2[[#This Row],[Target dataset]]," / ",TEXT(Table2[[#This Row],[Photoelectron KE (eV)]],"0.0"))</f>
        <v>good1 / 7.2</v>
      </c>
      <c r="E5" s="1">
        <f>Table2[[#This Row],[Polar ang (deg)]]/180*PI()</f>
        <v>5.2359877559829883E-2</v>
      </c>
      <c r="F5" s="5">
        <v>3</v>
      </c>
      <c r="G5" s="1">
        <v>1.07791559570134</v>
      </c>
      <c r="H5" s="2">
        <f>Table2[[#This Row],[Phase shift diff (rad)]]/PI()*180</f>
        <v>61.760014305016767</v>
      </c>
    </row>
    <row r="6" spans="1:8" x14ac:dyDescent="0.2">
      <c r="A6" s="4" t="s">
        <v>7</v>
      </c>
      <c r="B6" s="2">
        <v>15.9</v>
      </c>
      <c r="C6" s="2">
        <f>2*Table2[[#This Row],[Photon energy (eV)]]-Threshold</f>
        <v>7.2126112000000013</v>
      </c>
      <c r="D6" s="2" t="str">
        <f>CONCATENATE(Table2[[#This Row],[Target dataset]]," / ",TEXT(Table2[[#This Row],[Photoelectron KE (eV)]],"0.0"))</f>
        <v>good1 / 7.2</v>
      </c>
      <c r="E6" s="1">
        <f>Table2[[#This Row],[Polar ang (deg)]]/180*PI()</f>
        <v>6.9813170079773182E-2</v>
      </c>
      <c r="F6" s="5">
        <v>4</v>
      </c>
      <c r="G6" s="1">
        <v>1.0787313109499299</v>
      </c>
      <c r="H6" s="2">
        <f>Table2[[#This Row],[Phase shift diff (rad)]]/PI()*180</f>
        <v>61.806751346045431</v>
      </c>
    </row>
    <row r="7" spans="1:8" x14ac:dyDescent="0.2">
      <c r="A7" s="4" t="s">
        <v>7</v>
      </c>
      <c r="B7" s="2">
        <v>15.9</v>
      </c>
      <c r="C7" s="2">
        <f>2*Table2[[#This Row],[Photon energy (eV)]]-Threshold</f>
        <v>7.2126112000000013</v>
      </c>
      <c r="D7" s="2" t="str">
        <f>CONCATENATE(Table2[[#This Row],[Target dataset]]," / ",TEXT(Table2[[#This Row],[Photoelectron KE (eV)]],"0.0"))</f>
        <v>good1 / 7.2</v>
      </c>
      <c r="E7" s="1">
        <f>Table2[[#This Row],[Polar ang (deg)]]/180*PI()</f>
        <v>8.7266462599716474E-2</v>
      </c>
      <c r="F7" s="5">
        <v>5</v>
      </c>
      <c r="G7" s="1">
        <v>1.07978646368147</v>
      </c>
      <c r="H7" s="2">
        <f>Table2[[#This Row],[Phase shift diff (rad)]]/PI()*180</f>
        <v>61.867207144304373</v>
      </c>
    </row>
    <row r="8" spans="1:8" x14ac:dyDescent="0.2">
      <c r="A8" s="4" t="s">
        <v>7</v>
      </c>
      <c r="B8" s="2">
        <v>15.9</v>
      </c>
      <c r="C8" s="2">
        <f>2*Table2[[#This Row],[Photon energy (eV)]]-Threshold</f>
        <v>7.2126112000000013</v>
      </c>
      <c r="D8" s="2" t="str">
        <f>CONCATENATE(Table2[[#This Row],[Target dataset]]," / ",TEXT(Table2[[#This Row],[Photoelectron KE (eV)]],"0.0"))</f>
        <v>good1 / 7.2</v>
      </c>
      <c r="E8" s="1">
        <f>Table2[[#This Row],[Polar ang (deg)]]/180*PI()</f>
        <v>0.10471975511965977</v>
      </c>
      <c r="F8" s="5">
        <v>6</v>
      </c>
      <c r="G8" s="1">
        <v>1.0810859286889301</v>
      </c>
      <c r="H8" s="2">
        <f>Table2[[#This Row],[Phase shift diff (rad)]]/PI()*180</f>
        <v>61.941661004856776</v>
      </c>
    </row>
    <row r="9" spans="1:8" x14ac:dyDescent="0.2">
      <c r="A9" s="4" t="s">
        <v>7</v>
      </c>
      <c r="B9" s="2">
        <v>15.9</v>
      </c>
      <c r="C9" s="2">
        <f>2*Table2[[#This Row],[Photon energy (eV)]]-Threshold</f>
        <v>7.2126112000000013</v>
      </c>
      <c r="D9" s="2" t="str">
        <f>CONCATENATE(Table2[[#This Row],[Target dataset]]," / ",TEXT(Table2[[#This Row],[Photoelectron KE (eV)]],"0.0"))</f>
        <v>good1 / 7.2</v>
      </c>
      <c r="E9" s="1">
        <f>Table2[[#This Row],[Polar ang (deg)]]/180*PI()</f>
        <v>0.12217304763960307</v>
      </c>
      <c r="F9" s="5">
        <v>7</v>
      </c>
      <c r="G9" s="1">
        <v>1.0826357693391999</v>
      </c>
      <c r="H9" s="2">
        <f>Table2[[#This Row],[Phase shift diff (rad)]]/PI()*180</f>
        <v>62.030460333035045</v>
      </c>
    </row>
    <row r="10" spans="1:8" x14ac:dyDescent="0.2">
      <c r="A10" s="4" t="s">
        <v>7</v>
      </c>
      <c r="B10" s="2">
        <v>15.9</v>
      </c>
      <c r="C10" s="2">
        <f>2*Table2[[#This Row],[Photon energy (eV)]]-Threshold</f>
        <v>7.2126112000000013</v>
      </c>
      <c r="D10" s="2" t="str">
        <f>CONCATENATE(Table2[[#This Row],[Target dataset]]," / ",TEXT(Table2[[#This Row],[Photoelectron KE (eV)]],"0.0"))</f>
        <v>good1 / 7.2</v>
      </c>
      <c r="E10" s="1">
        <f>Table2[[#This Row],[Polar ang (deg)]]/180*PI()</f>
        <v>0.13962634015954636</v>
      </c>
      <c r="F10" s="5">
        <v>8</v>
      </c>
      <c r="G10" s="1">
        <v>1.0844433038400501</v>
      </c>
      <c r="H10" s="2">
        <f>Table2[[#This Row],[Phase shift diff (rad)]]/PI()*180</f>
        <v>62.134024431258048</v>
      </c>
    </row>
    <row r="11" spans="1:8" x14ac:dyDescent="0.2">
      <c r="A11" s="4" t="s">
        <v>7</v>
      </c>
      <c r="B11" s="2">
        <v>15.9</v>
      </c>
      <c r="C11" s="2">
        <f>2*Table2[[#This Row],[Photon energy (eV)]]-Threshold</f>
        <v>7.2126112000000013</v>
      </c>
      <c r="D11" s="2" t="str">
        <f>CONCATENATE(Table2[[#This Row],[Target dataset]]," / ",TEXT(Table2[[#This Row],[Photoelectron KE (eV)]],"0.0"))</f>
        <v>good1 / 7.2</v>
      </c>
      <c r="E11" s="1">
        <f>Table2[[#This Row],[Polar ang (deg)]]/180*PI()</f>
        <v>0.15707963267948966</v>
      </c>
      <c r="F11" s="5">
        <v>9</v>
      </c>
      <c r="G11" s="1">
        <v>1.08651718650903</v>
      </c>
      <c r="H11" s="2">
        <f>Table2[[#This Row],[Phase shift diff (rad)]]/PI()*180</f>
        <v>62.252849155395921</v>
      </c>
    </row>
    <row r="12" spans="1:8" x14ac:dyDescent="0.2">
      <c r="A12" s="4" t="s">
        <v>7</v>
      </c>
      <c r="B12" s="2">
        <v>15.9</v>
      </c>
      <c r="C12" s="2">
        <f>2*Table2[[#This Row],[Photon energy (eV)]]-Threshold</f>
        <v>7.2126112000000013</v>
      </c>
      <c r="D12" s="2" t="str">
        <f>CONCATENATE(Table2[[#This Row],[Target dataset]]," / ",TEXT(Table2[[#This Row],[Photoelectron KE (eV)]],"0.0"))</f>
        <v>good1 / 7.2</v>
      </c>
      <c r="E12" s="1">
        <f>Table2[[#This Row],[Polar ang (deg)]]/180*PI()</f>
        <v>0.17453292519943295</v>
      </c>
      <c r="F12" s="5">
        <v>10</v>
      </c>
      <c r="G12" s="1">
        <v>1.0888675056495301</v>
      </c>
      <c r="H12" s="2">
        <f>Table2[[#This Row],[Phase shift diff (rad)]]/PI()*180</f>
        <v>62.387512522655392</v>
      </c>
    </row>
    <row r="13" spans="1:8" x14ac:dyDescent="0.2">
      <c r="A13" s="4" t="s">
        <v>7</v>
      </c>
      <c r="B13" s="2">
        <v>15.9</v>
      </c>
      <c r="C13" s="2">
        <f>2*Table2[[#This Row],[Photon energy (eV)]]-Threshold</f>
        <v>7.2126112000000013</v>
      </c>
      <c r="D13" s="2" t="str">
        <f>CONCATENATE(Table2[[#This Row],[Target dataset]]," / ",TEXT(Table2[[#This Row],[Photoelectron KE (eV)]],"0.0"))</f>
        <v>good1 / 7.2</v>
      </c>
      <c r="E13" s="1">
        <f>Table2[[#This Row],[Polar ang (deg)]]/180*PI()</f>
        <v>0.19198621771937624</v>
      </c>
      <c r="F13" s="5">
        <v>11</v>
      </c>
      <c r="G13" s="1">
        <v>1.0915059000309899</v>
      </c>
      <c r="H13" s="2">
        <f>Table2[[#This Row],[Phase shift diff (rad)]]/PI()*180</f>
        <v>62.538681385404075</v>
      </c>
    </row>
    <row r="14" spans="1:8" x14ac:dyDescent="0.2">
      <c r="A14" s="4" t="s">
        <v>7</v>
      </c>
      <c r="B14" s="2">
        <v>15.9</v>
      </c>
      <c r="C14" s="2">
        <f>2*Table2[[#This Row],[Photon energy (eV)]]-Threshold</f>
        <v>7.2126112000000013</v>
      </c>
      <c r="D14" s="2" t="str">
        <f>CONCATENATE(Table2[[#This Row],[Target dataset]]," / ",TEXT(Table2[[#This Row],[Photoelectron KE (eV)]],"0.0"))</f>
        <v>good1 / 7.2</v>
      </c>
      <c r="E14" s="1">
        <f>Table2[[#This Row],[Polar ang (deg)]]/180*PI()</f>
        <v>0.20943951023931953</v>
      </c>
      <c r="F14" s="5">
        <v>12</v>
      </c>
      <c r="G14" s="1">
        <v>1.09444569640417</v>
      </c>
      <c r="H14" s="2">
        <f>Table2[[#This Row],[Phase shift diff (rad)]]/PI()*180</f>
        <v>62.707119310215162</v>
      </c>
    </row>
    <row r="15" spans="1:8" x14ac:dyDescent="0.2">
      <c r="A15" s="4" t="s">
        <v>7</v>
      </c>
      <c r="B15" s="2">
        <v>15.9</v>
      </c>
      <c r="C15" s="2">
        <f>2*Table2[[#This Row],[Photon energy (eV)]]-Threshold</f>
        <v>7.2126112000000013</v>
      </c>
      <c r="D15" s="2" t="str">
        <f>CONCATENATE(Table2[[#This Row],[Target dataset]]," / ",TEXT(Table2[[#This Row],[Photoelectron KE (eV)]],"0.0"))</f>
        <v>good1 / 7.2</v>
      </c>
      <c r="E15" s="1">
        <f>Table2[[#This Row],[Polar ang (deg)]]/180*PI()</f>
        <v>0.22689280275926282</v>
      </c>
      <c r="F15" s="5">
        <v>13</v>
      </c>
      <c r="G15" s="1">
        <v>1.09770207097584</v>
      </c>
      <c r="H15" s="2">
        <f>Table2[[#This Row],[Phase shift diff (rad)]]/PI()*180</f>
        <v>62.893695829685576</v>
      </c>
    </row>
    <row r="16" spans="1:8" x14ac:dyDescent="0.2">
      <c r="A16" s="4" t="s">
        <v>7</v>
      </c>
      <c r="B16" s="2">
        <v>15.9</v>
      </c>
      <c r="C16" s="2">
        <f>2*Table2[[#This Row],[Photon energy (eV)]]-Threshold</f>
        <v>7.2126112000000013</v>
      </c>
      <c r="D16" s="2" t="str">
        <f>CONCATENATE(Table2[[#This Row],[Target dataset]]," / ",TEXT(Table2[[#This Row],[Photoelectron KE (eV)]],"0.0"))</f>
        <v>good1 / 7.2</v>
      </c>
      <c r="E16" s="1">
        <f>Table2[[#This Row],[Polar ang (deg)]]/180*PI()</f>
        <v>0.24434609527920614</v>
      </c>
      <c r="F16" s="5">
        <v>14</v>
      </c>
      <c r="G16" s="1">
        <v>1.10129223839568</v>
      </c>
      <c r="H16" s="2">
        <f>Table2[[#This Row],[Phase shift diff (rad)]]/PI()*180</f>
        <v>63.099397270587779</v>
      </c>
    </row>
    <row r="17" spans="1:8" x14ac:dyDescent="0.2">
      <c r="A17" s="4" t="s">
        <v>7</v>
      </c>
      <c r="B17" s="2">
        <v>15.9</v>
      </c>
      <c r="C17" s="2">
        <f>2*Table2[[#This Row],[Photon energy (eV)]]-Threshold</f>
        <v>7.2126112000000013</v>
      </c>
      <c r="D17" s="2" t="str">
        <f>CONCATENATE(Table2[[#This Row],[Target dataset]]," / ",TEXT(Table2[[#This Row],[Photoelectron KE (eV)]],"0.0"))</f>
        <v>good1 / 7.2</v>
      </c>
      <c r="E17" s="1">
        <f>Table2[[#This Row],[Polar ang (deg)]]/180*PI()</f>
        <v>0.26179938779914941</v>
      </c>
      <c r="F17" s="5">
        <v>15</v>
      </c>
      <c r="G17" s="1">
        <v>1.1052356725346699</v>
      </c>
      <c r="H17" s="2">
        <f>Table2[[#This Row],[Phase shift diff (rad)]]/PI()*180</f>
        <v>63.325339403539701</v>
      </c>
    </row>
    <row r="18" spans="1:8" x14ac:dyDescent="0.2">
      <c r="A18" s="4" t="s">
        <v>7</v>
      </c>
      <c r="B18" s="2">
        <v>15.9</v>
      </c>
      <c r="C18" s="2">
        <f>2*Table2[[#This Row],[Photon energy (eV)]]-Threshold</f>
        <v>7.2126112000000013</v>
      </c>
      <c r="D18" s="2" t="str">
        <f>CONCATENATE(Table2[[#This Row],[Target dataset]]," / ",TEXT(Table2[[#This Row],[Photoelectron KE (eV)]],"0.0"))</f>
        <v>good1 / 7.2</v>
      </c>
      <c r="E18" s="1">
        <f>Table2[[#This Row],[Polar ang (deg)]]/180*PI()</f>
        <v>0.27925268031909273</v>
      </c>
      <c r="F18" s="5">
        <v>16</v>
      </c>
      <c r="G18" s="1">
        <v>1.1095543641647301</v>
      </c>
      <c r="H18" s="2">
        <f>Table2[[#This Row],[Phase shift diff (rad)]]/PI()*180</f>
        <v>63.572782206960632</v>
      </c>
    </row>
    <row r="19" spans="1:8" x14ac:dyDescent="0.2">
      <c r="A19" s="4" t="s">
        <v>7</v>
      </c>
      <c r="B19" s="2">
        <v>15.9</v>
      </c>
      <c r="C19" s="2">
        <f>2*Table2[[#This Row],[Photon energy (eV)]]-Threshold</f>
        <v>7.2126112000000013</v>
      </c>
      <c r="D19" s="2" t="str">
        <f>CONCATENATE(Table2[[#This Row],[Target dataset]]," / ",TEXT(Table2[[#This Row],[Photoelectron KE (eV)]],"0.0"))</f>
        <v>good1 / 7.2</v>
      </c>
      <c r="E19" s="1">
        <f>Table2[[#This Row],[Polar ang (deg)]]/180*PI()</f>
        <v>0.29670597283903599</v>
      </c>
      <c r="F19" s="5">
        <v>17</v>
      </c>
      <c r="G19" s="1">
        <v>1.11427312177353</v>
      </c>
      <c r="H19" s="2">
        <f>Table2[[#This Row],[Phase shift diff (rad)]]/PI()*180</f>
        <v>63.8431471024901</v>
      </c>
    </row>
    <row r="20" spans="1:8" x14ac:dyDescent="0.2">
      <c r="A20" s="4" t="s">
        <v>7</v>
      </c>
      <c r="B20" s="2">
        <v>15.9</v>
      </c>
      <c r="C20" s="2">
        <f>2*Table2[[#This Row],[Photon energy (eV)]]-Threshold</f>
        <v>7.2126112000000013</v>
      </c>
      <c r="D20" s="2" t="str">
        <f>CONCATENATE(Table2[[#This Row],[Target dataset]]," / ",TEXT(Table2[[#This Row],[Photoelectron KE (eV)]],"0.0"))</f>
        <v>good1 / 7.2</v>
      </c>
      <c r="E20" s="1">
        <f>Table2[[#This Row],[Polar ang (deg)]]/180*PI()</f>
        <v>0.31415926535897931</v>
      </c>
      <c r="F20" s="5">
        <v>18</v>
      </c>
      <c r="G20" s="1">
        <v>1.1194199229379</v>
      </c>
      <c r="H20" s="2">
        <f>Table2[[#This Row],[Phase shift diff (rad)]]/PI()*180</f>
        <v>64.138037087201525</v>
      </c>
    </row>
    <row r="21" spans="1:8" x14ac:dyDescent="0.2">
      <c r="A21" s="4" t="s">
        <v>7</v>
      </c>
      <c r="B21" s="2">
        <v>15.9</v>
      </c>
      <c r="C21" s="2">
        <f>2*Table2[[#This Row],[Photon energy (eV)]]-Threshold</f>
        <v>7.2126112000000013</v>
      </c>
      <c r="D21" s="2" t="str">
        <f>CONCATENATE(Table2[[#This Row],[Target dataset]]," / ",TEXT(Table2[[#This Row],[Photoelectron KE (eV)]],"0.0"))</f>
        <v>good1 / 7.2</v>
      </c>
      <c r="E21" s="1">
        <f>Table2[[#This Row],[Polar ang (deg)]]/180*PI()</f>
        <v>0.33161255787892263</v>
      </c>
      <c r="F21" s="5">
        <v>19</v>
      </c>
      <c r="G21" s="1">
        <v>1.1250263253108601</v>
      </c>
      <c r="H21" s="2">
        <f>Table2[[#This Row],[Phase shift diff (rad)]]/PI()*180</f>
        <v>64.459260281424264</v>
      </c>
    </row>
    <row r="22" spans="1:8" x14ac:dyDescent="0.2">
      <c r="A22" s="4" t="s">
        <v>7</v>
      </c>
      <c r="B22" s="2">
        <v>15.9</v>
      </c>
      <c r="C22" s="2">
        <f>2*Table2[[#This Row],[Photon energy (eV)]]-Threshold</f>
        <v>7.2126112000000013</v>
      </c>
      <c r="D22" s="2" t="str">
        <f>CONCATENATE(Table2[[#This Row],[Target dataset]]," / ",TEXT(Table2[[#This Row],[Photoelectron KE (eV)]],"0.0"))</f>
        <v>good1 / 7.2</v>
      </c>
      <c r="E22" s="1">
        <f>Table2[[#This Row],[Polar ang (deg)]]/180*PI()</f>
        <v>0.3490658503988659</v>
      </c>
      <c r="F22" s="5">
        <v>20</v>
      </c>
      <c r="G22" s="1">
        <v>1.1311279480911201</v>
      </c>
      <c r="H22" s="2">
        <f>Table2[[#This Row],[Phase shift diff (rad)]]/PI()*180</f>
        <v>64.808857514914038</v>
      </c>
    </row>
    <row r="23" spans="1:8" x14ac:dyDescent="0.2">
      <c r="A23" s="4" t="s">
        <v>7</v>
      </c>
      <c r="B23" s="2">
        <v>15.9</v>
      </c>
      <c r="C23" s="2">
        <f>2*Table2[[#This Row],[Photon energy (eV)]]-Threshold</f>
        <v>7.2126112000000013</v>
      </c>
      <c r="D23" s="2" t="str">
        <f>CONCATENATE(Table2[[#This Row],[Target dataset]]," / ",TEXT(Table2[[#This Row],[Photoelectron KE (eV)]],"0.0"))</f>
        <v>good1 / 7.2</v>
      </c>
      <c r="E23" s="1">
        <f>Table2[[#This Row],[Polar ang (deg)]]/180*PI()</f>
        <v>0.36651914291880922</v>
      </c>
      <c r="F23" s="5">
        <v>21</v>
      </c>
      <c r="G23" s="1">
        <v>1.1377650372235399</v>
      </c>
      <c r="H23" s="2">
        <f>Table2[[#This Row],[Phase shift diff (rad)]]/PI()*180</f>
        <v>65.189134710453857</v>
      </c>
    </row>
    <row r="24" spans="1:8" x14ac:dyDescent="0.2">
      <c r="A24" s="4" t="s">
        <v>7</v>
      </c>
      <c r="B24" s="2">
        <v>15.9</v>
      </c>
      <c r="C24" s="2">
        <f>2*Table2[[#This Row],[Photon energy (eV)]]-Threshold</f>
        <v>7.2126112000000013</v>
      </c>
      <c r="D24" s="2" t="str">
        <f>CONCATENATE(Table2[[#This Row],[Target dataset]]," / ",TEXT(Table2[[#This Row],[Photoelectron KE (eV)]],"0.0"))</f>
        <v>good1 / 7.2</v>
      </c>
      <c r="E24" s="1">
        <f>Table2[[#This Row],[Polar ang (deg)]]/180*PI()</f>
        <v>0.38397243543875248</v>
      </c>
      <c r="F24" s="5">
        <v>22</v>
      </c>
      <c r="G24" s="1">
        <v>1.1449831303135001</v>
      </c>
      <c r="H24" s="2">
        <f>Table2[[#This Row],[Phase shift diff (rad)]]/PI()*180</f>
        <v>65.602700980641103</v>
      </c>
    </row>
    <row r="25" spans="1:8" x14ac:dyDescent="0.2">
      <c r="A25" s="4" t="s">
        <v>7</v>
      </c>
      <c r="B25" s="2">
        <v>15.9</v>
      </c>
      <c r="C25" s="2">
        <f>2*Table2[[#This Row],[Photon energy (eV)]]-Threshold</f>
        <v>7.2126112000000013</v>
      </c>
      <c r="D25" s="2" t="str">
        <f>CONCATENATE(Table2[[#This Row],[Target dataset]]," / ",TEXT(Table2[[#This Row],[Photoelectron KE (eV)]],"0.0"))</f>
        <v>good1 / 7.2</v>
      </c>
      <c r="E25" s="1">
        <f>Table2[[#This Row],[Polar ang (deg)]]/180*PI()</f>
        <v>0.40142572795869574</v>
      </c>
      <c r="F25" s="5">
        <v>23</v>
      </c>
      <c r="G25" s="1">
        <v>1.15283384079205</v>
      </c>
      <c r="H25" s="2">
        <f>Table2[[#This Row],[Phase shift diff (rad)]]/PI()*180</f>
        <v>66.052513557241156</v>
      </c>
    </row>
    <row r="26" spans="1:8" x14ac:dyDescent="0.2">
      <c r="A26" s="4" t="s">
        <v>7</v>
      </c>
      <c r="B26" s="2">
        <v>15.9</v>
      </c>
      <c r="C26" s="2">
        <f>2*Table2[[#This Row],[Photon energy (eV)]]-Threshold</f>
        <v>7.2126112000000013</v>
      </c>
      <c r="D26" s="2" t="str">
        <f>CONCATENATE(Table2[[#This Row],[Target dataset]]," / ",TEXT(Table2[[#This Row],[Photoelectron KE (eV)]],"0.0"))</f>
        <v>good1 / 7.2</v>
      </c>
      <c r="E26" s="1">
        <f>Table2[[#This Row],[Polar ang (deg)]]/180*PI()</f>
        <v>0.41887902047863906</v>
      </c>
      <c r="F26" s="5">
        <v>24</v>
      </c>
      <c r="G26" s="1">
        <v>1.1613757849914801</v>
      </c>
      <c r="H26" s="2">
        <f>Table2[[#This Row],[Phase shift diff (rad)]]/PI()*180</f>
        <v>66.541930908704742</v>
      </c>
    </row>
    <row r="27" spans="1:8" x14ac:dyDescent="0.2">
      <c r="A27" s="4" t="s">
        <v>7</v>
      </c>
      <c r="B27" s="2">
        <v>15.9</v>
      </c>
      <c r="C27" s="2">
        <f>2*Table2[[#This Row],[Photon energy (eV)]]-Threshold</f>
        <v>7.2126112000000013</v>
      </c>
      <c r="D27" s="2" t="str">
        <f>CONCATENATE(Table2[[#This Row],[Target dataset]]," / ",TEXT(Table2[[#This Row],[Photoelectron KE (eV)]],"0.0"))</f>
        <v>good1 / 7.2</v>
      </c>
      <c r="E27" s="1">
        <f>Table2[[#This Row],[Polar ang (deg)]]/180*PI()</f>
        <v>0.43633231299858238</v>
      </c>
      <c r="F27" s="5">
        <v>25</v>
      </c>
      <c r="G27" s="1">
        <v>1.17067568101562</v>
      </c>
      <c r="H27" s="2">
        <f>Table2[[#This Row],[Phase shift diff (rad)]]/PI()*180</f>
        <v>67.074775700798455</v>
      </c>
    </row>
    <row r="28" spans="1:8" x14ac:dyDescent="0.2">
      <c r="A28" s="4" t="s">
        <v>7</v>
      </c>
      <c r="B28" s="2">
        <v>15.9</v>
      </c>
      <c r="C28" s="2">
        <f>2*Table2[[#This Row],[Photon energy (eV)]]-Threshold</f>
        <v>7.2126112000000013</v>
      </c>
      <c r="D28" s="2" t="str">
        <f>CONCATENATE(Table2[[#This Row],[Target dataset]]," / ",TEXT(Table2[[#This Row],[Photoelectron KE (eV)]],"0.0"))</f>
        <v>good1 / 7.2</v>
      </c>
      <c r="E28" s="1">
        <f>Table2[[#This Row],[Polar ang (deg)]]/180*PI()</f>
        <v>0.45378560551852565</v>
      </c>
      <c r="F28" s="5">
        <v>26</v>
      </c>
      <c r="G28" s="1">
        <v>1.18080965451332</v>
      </c>
      <c r="H28" s="2">
        <f>Table2[[#This Row],[Phase shift diff (rad)]]/PI()*180</f>
        <v>67.655409611914095</v>
      </c>
    </row>
    <row r="29" spans="1:8" x14ac:dyDescent="0.2">
      <c r="A29" s="4" t="s">
        <v>7</v>
      </c>
      <c r="B29" s="2">
        <v>15.9</v>
      </c>
      <c r="C29" s="2">
        <f>2*Table2[[#This Row],[Photon energy (eV)]]-Threshold</f>
        <v>7.2126112000000013</v>
      </c>
      <c r="D29" s="2" t="str">
        <f>CONCATENATE(Table2[[#This Row],[Target dataset]]," / ",TEXT(Table2[[#This Row],[Photoelectron KE (eV)]],"0.0"))</f>
        <v>good1 / 7.2</v>
      </c>
      <c r="E29" s="1">
        <f>Table2[[#This Row],[Polar ang (deg)]]/180*PI()</f>
        <v>0.47123889803846897</v>
      </c>
      <c r="F29" s="5">
        <v>27</v>
      </c>
      <c r="G29" s="1">
        <v>1.1918647940254301</v>
      </c>
      <c r="H29" s="2">
        <f>Table2[[#This Row],[Phase shift diff (rad)]]/PI()*180</f>
        <v>68.288822447886318</v>
      </c>
    </row>
    <row r="30" spans="1:8" x14ac:dyDescent="0.2">
      <c r="A30" s="4" t="s">
        <v>7</v>
      </c>
      <c r="B30" s="2">
        <v>15.9</v>
      </c>
      <c r="C30" s="2">
        <f>2*Table2[[#This Row],[Photon energy (eV)]]-Threshold</f>
        <v>7.2126112000000013</v>
      </c>
      <c r="D30" s="2" t="str">
        <f>CONCATENATE(Table2[[#This Row],[Target dataset]]," / ",TEXT(Table2[[#This Row],[Photoelectron KE (eV)]],"0.0"))</f>
        <v>good1 / 7.2</v>
      </c>
      <c r="E30" s="1">
        <f>Table2[[#This Row],[Polar ang (deg)]]/180*PI()</f>
        <v>0.48869219055841229</v>
      </c>
      <c r="F30" s="5">
        <v>28</v>
      </c>
      <c r="G30" s="1">
        <v>1.20394100760927</v>
      </c>
      <c r="H30" s="2">
        <f>Table2[[#This Row],[Phase shift diff (rad)]]/PI()*180</f>
        <v>68.980738518738903</v>
      </c>
    </row>
    <row r="31" spans="1:8" x14ac:dyDescent="0.2">
      <c r="A31" s="4" t="s">
        <v>7</v>
      </c>
      <c r="B31" s="2">
        <v>15.9</v>
      </c>
      <c r="C31" s="2">
        <f>2*Table2[[#This Row],[Photon energy (eV)]]-Threshold</f>
        <v>7.2126112000000013</v>
      </c>
      <c r="D31" s="2" t="str">
        <f>CONCATENATE(Table2[[#This Row],[Target dataset]]," / ",TEXT(Table2[[#This Row],[Photoelectron KE (eV)]],"0.0"))</f>
        <v>good1 / 7.2</v>
      </c>
      <c r="E31" s="1">
        <f>Table2[[#This Row],[Polar ang (deg)]]/180*PI()</f>
        <v>0.50614548307835561</v>
      </c>
      <c r="F31" s="5">
        <v>29</v>
      </c>
      <c r="G31" s="1">
        <v>1.2171532430079199</v>
      </c>
      <c r="H31" s="2">
        <f>Table2[[#This Row],[Phase shift diff (rad)]]/PI()*180</f>
        <v>69.73774384501489</v>
      </c>
    </row>
    <row r="32" spans="1:8" x14ac:dyDescent="0.2">
      <c r="A32" s="4" t="s">
        <v>7</v>
      </c>
      <c r="B32" s="2">
        <v>15.9</v>
      </c>
      <c r="C32" s="2">
        <f>2*Table2[[#This Row],[Photon energy (eV)]]-Threshold</f>
        <v>7.2126112000000013</v>
      </c>
      <c r="D32" s="2" t="str">
        <f>CONCATENATE(Table2[[#This Row],[Target dataset]]," / ",TEXT(Table2[[#This Row],[Photoelectron KE (eV)]],"0.0"))</f>
        <v>good1 / 7.2</v>
      </c>
      <c r="E32" s="1">
        <f>Table2[[#This Row],[Polar ang (deg)]]/180*PI()</f>
        <v>0.52359877559829882</v>
      </c>
      <c r="F32" s="5">
        <v>30</v>
      </c>
      <c r="G32" s="1">
        <v>1.2316341456392601</v>
      </c>
      <c r="H32" s="2">
        <f>Table2[[#This Row],[Phase shift diff (rad)]]/PI()*180</f>
        <v>70.567438449330567</v>
      </c>
    </row>
    <row r="33" spans="1:8" x14ac:dyDescent="0.2">
      <c r="A33" s="4" t="s">
        <v>7</v>
      </c>
      <c r="B33" s="2">
        <v>15.9</v>
      </c>
      <c r="C33" s="2">
        <f>2*Table2[[#This Row],[Photon energy (eV)]]-Threshold</f>
        <v>7.2126112000000013</v>
      </c>
      <c r="D33" s="2" t="str">
        <f>CONCATENATE(Table2[[#This Row],[Target dataset]]," / ",TEXT(Table2[[#This Row],[Photoelectron KE (eV)]],"0.0"))</f>
        <v>good1 / 7.2</v>
      </c>
      <c r="E33" s="1">
        <f>Table2[[#This Row],[Polar ang (deg)]]/180*PI()</f>
        <v>0.54105206811824214</v>
      </c>
      <c r="F33" s="5">
        <v>31</v>
      </c>
      <c r="G33" s="1">
        <v>1.2475372417727799</v>
      </c>
      <c r="H33" s="2">
        <f>Table2[[#This Row],[Phase shift diff (rad)]]/PI()*180</f>
        <v>71.478618738972074</v>
      </c>
    </row>
    <row r="34" spans="1:8" x14ac:dyDescent="0.2">
      <c r="A34" s="4" t="s">
        <v>7</v>
      </c>
      <c r="B34" s="2">
        <v>15.9</v>
      </c>
      <c r="C34" s="2">
        <f>2*Table2[[#This Row],[Photon energy (eV)]]-Threshold</f>
        <v>7.2126112000000013</v>
      </c>
      <c r="D34" s="2" t="str">
        <f>CONCATENATE(Table2[[#This Row],[Target dataset]]," / ",TEXT(Table2[[#This Row],[Photoelectron KE (eV)]],"0.0"))</f>
        <v>good1 / 7.2</v>
      </c>
      <c r="E34" s="1">
        <f>Table2[[#This Row],[Polar ang (deg)]]/180*PI()</f>
        <v>0.55850536063818546</v>
      </c>
      <c r="F34" s="5">
        <v>32</v>
      </c>
      <c r="G34" s="1">
        <v>1.26504074703368</v>
      </c>
      <c r="H34" s="2">
        <f>Table2[[#This Row],[Phase shift diff (rad)]]/PI()*180</f>
        <v>72.481495717106682</v>
      </c>
    </row>
    <row r="35" spans="1:8" x14ac:dyDescent="0.2">
      <c r="A35" s="4" t="s">
        <v>7</v>
      </c>
      <c r="B35" s="2">
        <v>15.9</v>
      </c>
      <c r="C35" s="2">
        <f>2*Table2[[#This Row],[Photon energy (eV)]]-Threshold</f>
        <v>7.2126112000000013</v>
      </c>
      <c r="D35" s="2" t="str">
        <f>CONCATENATE(Table2[[#This Row],[Target dataset]]," / ",TEXT(Table2[[#This Row],[Photoelectron KE (eV)]],"0.0"))</f>
        <v>good1 / 7.2</v>
      </c>
      <c r="E35" s="1">
        <f>Table2[[#This Row],[Polar ang (deg)]]/180*PI()</f>
        <v>0.57595865315812866</v>
      </c>
      <c r="F35" s="5">
        <v>33</v>
      </c>
      <c r="G35" s="1">
        <v>1.2843521105717399</v>
      </c>
      <c r="H35" s="2">
        <f>Table2[[#This Row],[Phase shift diff (rad)]]/PI()*180</f>
        <v>73.587955344480349</v>
      </c>
    </row>
    <row r="36" spans="1:8" x14ac:dyDescent="0.2">
      <c r="A36" s="4" t="s">
        <v>7</v>
      </c>
      <c r="B36" s="2">
        <v>15.9</v>
      </c>
      <c r="C36" s="2">
        <f>2*Table2[[#This Row],[Photon energy (eV)]]-Threshold</f>
        <v>7.2126112000000013</v>
      </c>
      <c r="D36" s="2" t="str">
        <f>CONCATENATE(Table2[[#This Row],[Target dataset]]," / ",TEXT(Table2[[#This Row],[Photoelectron KE (eV)]],"0.0"))</f>
        <v>good1 / 7.2</v>
      </c>
      <c r="E36" s="1">
        <f>Table2[[#This Row],[Polar ang (deg)]]/180*PI()</f>
        <v>0.59341194567807198</v>
      </c>
      <c r="F36" s="5">
        <v>34</v>
      </c>
      <c r="G36" s="1">
        <v>1.30571340770952</v>
      </c>
      <c r="H36" s="2">
        <f>Table2[[#This Row],[Phase shift diff (rad)]]/PI()*180</f>
        <v>74.811867515400024</v>
      </c>
    </row>
    <row r="37" spans="1:8" x14ac:dyDescent="0.2">
      <c r="A37" s="4" t="s">
        <v>7</v>
      </c>
      <c r="B37" s="2">
        <v>15.9</v>
      </c>
      <c r="C37" s="2">
        <f>2*Table2[[#This Row],[Photon energy (eV)]]-Threshold</f>
        <v>7.2126112000000013</v>
      </c>
      <c r="D37" s="2" t="str">
        <f>CONCATENATE(Table2[[#This Row],[Target dataset]]," / ",TEXT(Table2[[#This Row],[Photoelectron KE (eV)]],"0.0"))</f>
        <v>good1 / 7.2</v>
      </c>
      <c r="E37" s="1">
        <f>Table2[[#This Row],[Polar ang (deg)]]/180*PI()</f>
        <v>0.6108652381980153</v>
      </c>
      <c r="F37" s="5">
        <v>35</v>
      </c>
      <c r="G37" s="1">
        <v>1.32940767957001</v>
      </c>
      <c r="H37" s="2">
        <f>Table2[[#This Row],[Phase shift diff (rad)]]/PI()*180</f>
        <v>76.169449291641683</v>
      </c>
    </row>
    <row r="38" spans="1:8" x14ac:dyDescent="0.2">
      <c r="A38" s="4" t="s">
        <v>7</v>
      </c>
      <c r="B38" s="2">
        <v>15.9</v>
      </c>
      <c r="C38" s="2">
        <f>2*Table2[[#This Row],[Photon energy (eV)]]-Threshold</f>
        <v>7.2126112000000013</v>
      </c>
      <c r="D38" s="2" t="str">
        <f>CONCATENATE(Table2[[#This Row],[Target dataset]]," / ",TEXT(Table2[[#This Row],[Photoelectron KE (eV)]],"0.0"))</f>
        <v>good1 / 7.2</v>
      </c>
      <c r="E38" s="1">
        <f>Table2[[#This Row],[Polar ang (deg)]]/180*PI()</f>
        <v>0.62831853071795862</v>
      </c>
      <c r="F38" s="5">
        <v>36</v>
      </c>
      <c r="G38" s="1">
        <v>1.35576627068001</v>
      </c>
      <c r="H38" s="2">
        <f>Table2[[#This Row],[Phase shift diff (rad)]]/PI()*180</f>
        <v>77.679685316155741</v>
      </c>
    </row>
    <row r="39" spans="1:8" x14ac:dyDescent="0.2">
      <c r="A39" s="4" t="s">
        <v>7</v>
      </c>
      <c r="B39" s="2">
        <v>15.9</v>
      </c>
      <c r="C39" s="2">
        <f>2*Table2[[#This Row],[Photon energy (eV)]]-Threshold</f>
        <v>7.2126112000000013</v>
      </c>
      <c r="D39" s="2" t="str">
        <f>CONCATENATE(Table2[[#This Row],[Target dataset]]," / ",TEXT(Table2[[#This Row],[Photoelectron KE (eV)]],"0.0"))</f>
        <v>good1 / 7.2</v>
      </c>
      <c r="E39" s="1">
        <f>Table2[[#This Row],[Polar ang (deg)]]/180*PI()</f>
        <v>0.64577182323790194</v>
      </c>
      <c r="F39" s="5">
        <v>37</v>
      </c>
      <c r="G39" s="1">
        <v>1.3851771059109099</v>
      </c>
      <c r="H39" s="2">
        <f>Table2[[#This Row],[Phase shift diff (rad)]]/PI()*180</f>
        <v>79.364802046840978</v>
      </c>
    </row>
    <row r="40" spans="1:8" x14ac:dyDescent="0.2">
      <c r="A40" s="4" t="s">
        <v>7</v>
      </c>
      <c r="B40" s="2">
        <v>15.9</v>
      </c>
      <c r="C40" s="2">
        <f>2*Table2[[#This Row],[Photon energy (eV)]]-Threshold</f>
        <v>7.2126112000000013</v>
      </c>
      <c r="D40" s="2" t="str">
        <f>CONCATENATE(Table2[[#This Row],[Target dataset]]," / ",TEXT(Table2[[#This Row],[Photoelectron KE (eV)]],"0.0"))</f>
        <v>good1 / 7.2</v>
      </c>
      <c r="E40" s="1">
        <f>Table2[[#This Row],[Polar ang (deg)]]/180*PI()</f>
        <v>0.66322511575784526</v>
      </c>
      <c r="F40" s="5">
        <v>38</v>
      </c>
      <c r="G40" s="1">
        <v>1.4180936280512699</v>
      </c>
      <c r="H40" s="2">
        <f>Table2[[#This Row],[Phase shift diff (rad)]]/PI()*180</f>
        <v>81.250779841732538</v>
      </c>
    </row>
    <row r="41" spans="1:8" x14ac:dyDescent="0.2">
      <c r="A41" s="4" t="s">
        <v>7</v>
      </c>
      <c r="B41" s="2">
        <v>15.9</v>
      </c>
      <c r="C41" s="2">
        <f>2*Table2[[#This Row],[Photon energy (eV)]]-Threshold</f>
        <v>7.2126112000000013</v>
      </c>
      <c r="D41" s="2" t="str">
        <f>CONCATENATE(Table2[[#This Row],[Target dataset]]," / ",TEXT(Table2[[#This Row],[Photoelectron KE (eV)]],"0.0"))</f>
        <v>good1 / 7.2</v>
      </c>
      <c r="E41" s="1">
        <f>Table2[[#This Row],[Polar ang (deg)]]/180*PI()</f>
        <v>0.68067840827778858</v>
      </c>
      <c r="F41" s="5">
        <v>39</v>
      </c>
      <c r="G41" s="1">
        <v>1.4550437068456099</v>
      </c>
      <c r="H41" s="2">
        <f>Table2[[#This Row],[Phase shift diff (rad)]]/PI()*180</f>
        <v>83.367863409324059</v>
      </c>
    </row>
    <row r="42" spans="1:8" x14ac:dyDescent="0.2">
      <c r="A42" s="4" t="s">
        <v>7</v>
      </c>
      <c r="B42" s="2">
        <v>15.9</v>
      </c>
      <c r="C42" s="2">
        <f>2*Table2[[#This Row],[Photon energy (eV)]]-Threshold</f>
        <v>7.2126112000000013</v>
      </c>
      <c r="D42" s="2" t="str">
        <f>CONCATENATE(Table2[[#This Row],[Target dataset]]," / ",TEXT(Table2[[#This Row],[Photoelectron KE (eV)]],"0.0"))</f>
        <v>good1 / 7.2</v>
      </c>
      <c r="E42" s="1">
        <f>Table2[[#This Row],[Polar ang (deg)]]/180*PI()</f>
        <v>0.69813170079773179</v>
      </c>
      <c r="F42" s="5">
        <v>40</v>
      </c>
      <c r="G42" s="1">
        <v>1.49663710654633</v>
      </c>
      <c r="H42" s="2">
        <f>Table2[[#This Row],[Phase shift diff (rad)]]/PI()*180</f>
        <v>85.750989667776011</v>
      </c>
    </row>
    <row r="43" spans="1:8" x14ac:dyDescent="0.2">
      <c r="A43" s="4" t="s">
        <v>7</v>
      </c>
      <c r="B43" s="2">
        <v>15.9</v>
      </c>
      <c r="C43" s="2">
        <f>2*Table2[[#This Row],[Photon energy (eV)]]-Threshold</f>
        <v>7.2126112000000013</v>
      </c>
      <c r="D43" s="2" t="str">
        <f>CONCATENATE(Table2[[#This Row],[Target dataset]]," / ",TEXT(Table2[[#This Row],[Photoelectron KE (eV)]],"0.0"))</f>
        <v>good1 / 7.2</v>
      </c>
      <c r="E43" s="1">
        <f>Table2[[#This Row],[Polar ang (deg)]]/180*PI()</f>
        <v>0.71558499331767511</v>
      </c>
      <c r="F43" s="5">
        <v>41</v>
      </c>
      <c r="G43" s="1">
        <v>1.54356888604013</v>
      </c>
      <c r="H43" s="2">
        <f>Table2[[#This Row],[Phase shift diff (rad)]]/PI()*180</f>
        <v>88.439982557809387</v>
      </c>
    </row>
    <row r="44" spans="1:8" x14ac:dyDescent="0.2">
      <c r="A44" s="4" t="s">
        <v>7</v>
      </c>
      <c r="B44" s="2">
        <v>15.9</v>
      </c>
      <c r="C44" s="2">
        <f>2*Table2[[#This Row],[Photon energy (eV)]]-Threshold</f>
        <v>7.2126112000000013</v>
      </c>
      <c r="D44" s="2" t="str">
        <f>CONCATENATE(Table2[[#This Row],[Target dataset]]," / ",TEXT(Table2[[#This Row],[Photoelectron KE (eV)]],"0.0"))</f>
        <v>good1 / 7.2</v>
      </c>
      <c r="E44" s="1">
        <f>Table2[[#This Row],[Polar ang (deg)]]/180*PI()</f>
        <v>0.73303828583761843</v>
      </c>
      <c r="F44" s="5">
        <v>42</v>
      </c>
      <c r="G44" s="1">
        <v>1.59661419285357</v>
      </c>
      <c r="H44" s="2">
        <f>Table2[[#This Row],[Phase shift diff (rad)]]/PI()*180</f>
        <v>91.479254761196032</v>
      </c>
    </row>
    <row r="45" spans="1:8" x14ac:dyDescent="0.2">
      <c r="A45" s="4" t="s">
        <v>7</v>
      </c>
      <c r="B45" s="2">
        <v>15.9</v>
      </c>
      <c r="C45" s="2">
        <f>2*Table2[[#This Row],[Photon energy (eV)]]-Threshold</f>
        <v>7.2126112000000013</v>
      </c>
      <c r="D45" s="2" t="str">
        <f>CONCATENATE(Table2[[#This Row],[Target dataset]]," / ",TEXT(Table2[[#This Row],[Photoelectron KE (eV)]],"0.0"))</f>
        <v>good1 / 7.2</v>
      </c>
      <c r="E45" s="1">
        <f>Table2[[#This Row],[Polar ang (deg)]]/180*PI()</f>
        <v>0.75049157835756175</v>
      </c>
      <c r="F45" s="5">
        <v>43</v>
      </c>
      <c r="G45" s="1">
        <v>1.65660714769349</v>
      </c>
      <c r="H45" s="2">
        <f>Table2[[#This Row],[Phase shift diff (rad)]]/PI()*180</f>
        <v>94.916597874042409</v>
      </c>
    </row>
    <row r="46" spans="1:8" x14ac:dyDescent="0.2">
      <c r="A46" s="4" t="s">
        <v>7</v>
      </c>
      <c r="B46" s="2">
        <v>15.9</v>
      </c>
      <c r="C46" s="2">
        <f>2*Table2[[#This Row],[Photon energy (eV)]]-Threshold</f>
        <v>7.2126112000000013</v>
      </c>
      <c r="D46" s="2" t="str">
        <f>CONCATENATE(Table2[[#This Row],[Target dataset]]," / ",TEXT(Table2[[#This Row],[Photoelectron KE (eV)]],"0.0"))</f>
        <v>good1 / 7.2</v>
      </c>
      <c r="E46" s="1">
        <f>Table2[[#This Row],[Polar ang (deg)]]/180*PI()</f>
        <v>0.76794487087750496</v>
      </c>
      <c r="F46" s="5">
        <v>44</v>
      </c>
      <c r="G46" s="1">
        <v>1.72439308077404</v>
      </c>
      <c r="H46" s="2">
        <f>Table2[[#This Row],[Phase shift diff (rad)]]/PI()*180</f>
        <v>98.800445749914161</v>
      </c>
    </row>
    <row r="47" spans="1:8" x14ac:dyDescent="0.2">
      <c r="A47" s="4" t="s">
        <v>7</v>
      </c>
      <c r="B47" s="2">
        <v>15.9</v>
      </c>
      <c r="C47" s="2">
        <f>2*Table2[[#This Row],[Photon energy (eV)]]-Threshold</f>
        <v>7.2126112000000013</v>
      </c>
      <c r="D47" s="2" t="str">
        <f>CONCATENATE(Table2[[#This Row],[Target dataset]]," / ",TEXT(Table2[[#This Row],[Photoelectron KE (eV)]],"0.0"))</f>
        <v>good1 / 7.2</v>
      </c>
      <c r="E47" s="1">
        <f>Table2[[#This Row],[Polar ang (deg)]]/180*PI()</f>
        <v>0.78539816339744828</v>
      </c>
      <c r="F47" s="5">
        <v>45</v>
      </c>
      <c r="G47" s="1">
        <v>1.80074039479221</v>
      </c>
      <c r="H47" s="2">
        <f>Table2[[#This Row],[Phase shift diff (rad)]]/PI()*180</f>
        <v>103.17482462031529</v>
      </c>
    </row>
    <row r="48" spans="1:8" x14ac:dyDescent="0.2">
      <c r="A48" s="4" t="s">
        <v>7</v>
      </c>
      <c r="B48" s="2">
        <v>15.9</v>
      </c>
      <c r="C48" s="2">
        <f>2*Table2[[#This Row],[Photon energy (eV)]]-Threshold</f>
        <v>7.2126112000000013</v>
      </c>
      <c r="D48" s="2" t="str">
        <f>CONCATENATE(Table2[[#This Row],[Target dataset]]," / ",TEXT(Table2[[#This Row],[Photoelectron KE (eV)]],"0.0"))</f>
        <v>good1 / 7.2</v>
      </c>
      <c r="E48" s="1">
        <f>Table2[[#This Row],[Polar ang (deg)]]/180*PI()</f>
        <v>0.80285145591739149</v>
      </c>
      <c r="F48" s="5">
        <v>46</v>
      </c>
      <c r="G48" s="1">
        <v>1.8861988374075001</v>
      </c>
      <c r="H48" s="2">
        <f>Table2[[#This Row],[Phase shift diff (rad)]]/PI()*180</f>
        <v>108.07123270593235</v>
      </c>
    </row>
    <row r="49" spans="1:8" x14ac:dyDescent="0.2">
      <c r="A49" s="4" t="s">
        <v>7</v>
      </c>
      <c r="B49" s="2">
        <v>15.9</v>
      </c>
      <c r="C49" s="2">
        <f>2*Table2[[#This Row],[Photon energy (eV)]]-Threshold</f>
        <v>7.2126112000000013</v>
      </c>
      <c r="D49" s="2" t="str">
        <f>CONCATENATE(Table2[[#This Row],[Target dataset]]," / ",TEXT(Table2[[#This Row],[Photoelectron KE (eV)]],"0.0"))</f>
        <v>good1 / 7.2</v>
      </c>
      <c r="E49" s="1">
        <f>Table2[[#This Row],[Polar ang (deg)]]/180*PI()</f>
        <v>0.82030474843733492</v>
      </c>
      <c r="F49" s="5">
        <v>47</v>
      </c>
      <c r="G49" s="1">
        <v>1.98090074240251</v>
      </c>
      <c r="H49" s="2">
        <f>Table2[[#This Row],[Phase shift diff (rad)]]/PI()*180</f>
        <v>113.49725217399531</v>
      </c>
    </row>
    <row r="50" spans="1:8" x14ac:dyDescent="0.2">
      <c r="A50" s="4" t="s">
        <v>7</v>
      </c>
      <c r="B50" s="2">
        <v>15.9</v>
      </c>
      <c r="C50" s="2">
        <f>2*Table2[[#This Row],[Photon energy (eV)]]-Threshold</f>
        <v>7.2126112000000013</v>
      </c>
      <c r="D50" s="2" t="str">
        <f>CONCATENATE(Table2[[#This Row],[Target dataset]]," / ",TEXT(Table2[[#This Row],[Photoelectron KE (eV)]],"0.0"))</f>
        <v>good1 / 7.2</v>
      </c>
      <c r="E50" s="1">
        <f>Table2[[#This Row],[Polar ang (deg)]]/180*PI()</f>
        <v>0.83775804095727813</v>
      </c>
      <c r="F50" s="5">
        <v>48</v>
      </c>
      <c r="G50" s="1">
        <v>2.0843278231284201</v>
      </c>
      <c r="H50" s="2">
        <f>Table2[[#This Row],[Phase shift diff (rad)]]/PI()*180</f>
        <v>119.42318738694881</v>
      </c>
    </row>
    <row r="51" spans="1:8" x14ac:dyDescent="0.2">
      <c r="A51" s="4" t="s">
        <v>7</v>
      </c>
      <c r="B51" s="2">
        <v>15.9</v>
      </c>
      <c r="C51" s="2">
        <f>2*Table2[[#This Row],[Photon energy (eV)]]-Threshold</f>
        <v>7.2126112000000013</v>
      </c>
      <c r="D51" s="2" t="str">
        <f>CONCATENATE(Table2[[#This Row],[Target dataset]]," / ",TEXT(Table2[[#This Row],[Photoelectron KE (eV)]],"0.0"))</f>
        <v>good1 / 7.2</v>
      </c>
      <c r="E51" s="1">
        <f>Table2[[#This Row],[Polar ang (deg)]]/180*PI()</f>
        <v>0.85521133347722134</v>
      </c>
      <c r="F51" s="5">
        <v>49</v>
      </c>
      <c r="G51" s="1">
        <v>2.1951089944345599</v>
      </c>
      <c r="H51" s="2">
        <f>Table2[[#This Row],[Phase shift diff (rad)]]/PI()*180</f>
        <v>125.77048095230639</v>
      </c>
    </row>
    <row r="52" spans="1:8" x14ac:dyDescent="0.2">
      <c r="A52" s="4" t="s">
        <v>7</v>
      </c>
      <c r="B52" s="2">
        <v>15.9</v>
      </c>
      <c r="C52" s="2">
        <f>2*Table2[[#This Row],[Photon energy (eV)]]-Threshold</f>
        <v>7.2126112000000013</v>
      </c>
      <c r="D52" s="2" t="str">
        <f>CONCATENATE(Table2[[#This Row],[Target dataset]]," / ",TEXT(Table2[[#This Row],[Photoelectron KE (eV)]],"0.0"))</f>
        <v>good1 / 7.2</v>
      </c>
      <c r="E52" s="1">
        <f>Table2[[#This Row],[Polar ang (deg)]]/180*PI()</f>
        <v>0.87266462599716477</v>
      </c>
      <c r="F52" s="5">
        <v>50</v>
      </c>
      <c r="G52" s="1">
        <v>2.3109550229940399</v>
      </c>
      <c r="H52" s="2">
        <f>Table2[[#This Row],[Phase shift diff (rad)]]/PI()*180</f>
        <v>132.4079694621166</v>
      </c>
    </row>
    <row r="53" spans="1:8" x14ac:dyDescent="0.2">
      <c r="A53" s="4" t="s">
        <v>7</v>
      </c>
      <c r="B53" s="2">
        <v>15.9</v>
      </c>
      <c r="C53" s="2">
        <f>2*Table2[[#This Row],[Photon energy (eV)]]-Threshold</f>
        <v>7.2126112000000013</v>
      </c>
      <c r="D53" s="2" t="str">
        <f>CONCATENATE(Table2[[#This Row],[Target dataset]]," / ",TEXT(Table2[[#This Row],[Photoelectron KE (eV)]],"0.0"))</f>
        <v>good1 / 7.2</v>
      </c>
      <c r="E53" s="1">
        <f>Table2[[#This Row],[Polar ang (deg)]]/180*PI()</f>
        <v>0.89011791851710798</v>
      </c>
      <c r="F53" s="5">
        <v>51</v>
      </c>
      <c r="G53" s="1">
        <v>2.4288296060974499</v>
      </c>
      <c r="H53" s="2">
        <f>Table2[[#This Row],[Phase shift diff (rad)]]/PI()*180</f>
        <v>139.16168558580608</v>
      </c>
    </row>
    <row r="54" spans="1:8" x14ac:dyDescent="0.2">
      <c r="A54" s="4" t="s">
        <v>7</v>
      </c>
      <c r="B54" s="2">
        <v>15.9</v>
      </c>
      <c r="C54" s="2">
        <f>2*Table2[[#This Row],[Photon energy (eV)]]-Threshold</f>
        <v>7.2126112000000013</v>
      </c>
      <c r="D54" s="2" t="str">
        <f>CONCATENATE(Table2[[#This Row],[Target dataset]]," / ",TEXT(Table2[[#This Row],[Photoelectron KE (eV)]],"0.0"))</f>
        <v>good1 / 7.2</v>
      </c>
      <c r="E54" s="1">
        <f>Table2[[#This Row],[Polar ang (deg)]]/180*PI()</f>
        <v>0.9075712110370513</v>
      </c>
      <c r="F54" s="5">
        <v>52</v>
      </c>
      <c r="G54" s="1">
        <v>2.5453682238070998</v>
      </c>
      <c r="H54" s="2">
        <f>Table2[[#This Row],[Phase shift diff (rad)]]/PI()*180</f>
        <v>145.83885653085758</v>
      </c>
    </row>
    <row r="55" spans="1:8" x14ac:dyDescent="0.2">
      <c r="A55" s="4" t="s">
        <v>7</v>
      </c>
      <c r="B55" s="2">
        <v>15.9</v>
      </c>
      <c r="C55" s="2">
        <f>2*Table2[[#This Row],[Photon energy (eV)]]-Threshold</f>
        <v>7.2126112000000013</v>
      </c>
      <c r="D55" s="2" t="str">
        <f>CONCATENATE(Table2[[#This Row],[Target dataset]]," / ",TEXT(Table2[[#This Row],[Photoelectron KE (eV)]],"0.0"))</f>
        <v>good1 / 7.2</v>
      </c>
      <c r="E55" s="1">
        <f>Table2[[#This Row],[Polar ang (deg)]]/180*PI()</f>
        <v>0.92502450355699462</v>
      </c>
      <c r="F55" s="5">
        <v>53</v>
      </c>
      <c r="G55" s="1">
        <v>2.6574197220021998</v>
      </c>
      <c r="H55" s="2">
        <f>Table2[[#This Row],[Phase shift diff (rad)]]/PI()*180</f>
        <v>152.25893446555457</v>
      </c>
    </row>
    <row r="56" spans="1:8" x14ac:dyDescent="0.2">
      <c r="A56" s="4" t="s">
        <v>7</v>
      </c>
      <c r="B56" s="2">
        <v>15.9</v>
      </c>
      <c r="C56" s="2">
        <f>2*Table2[[#This Row],[Photon energy (eV)]]-Threshold</f>
        <v>7.2126112000000013</v>
      </c>
      <c r="D56" s="2" t="str">
        <f>CONCATENATE(Table2[[#This Row],[Target dataset]]," / ",TEXT(Table2[[#This Row],[Photoelectron KE (eV)]],"0.0"))</f>
        <v>good1 / 7.2</v>
      </c>
      <c r="E56" s="1">
        <f>Table2[[#This Row],[Polar ang (deg)]]/180*PI()</f>
        <v>0.94247779607693793</v>
      </c>
      <c r="F56" s="5">
        <v>54</v>
      </c>
      <c r="G56" s="1">
        <v>2.76250716668673</v>
      </c>
      <c r="H56" s="2">
        <f>Table2[[#This Row],[Phase shift diff (rad)]]/PI()*180</f>
        <v>158.28000152579264</v>
      </c>
    </row>
    <row r="57" spans="1:8" x14ac:dyDescent="0.2">
      <c r="A57" s="4" t="s">
        <v>7</v>
      </c>
      <c r="B57" s="2">
        <v>15.9</v>
      </c>
      <c r="C57" s="2">
        <f>2*Table2[[#This Row],[Photon energy (eV)]]-Threshold</f>
        <v>7.2126112000000013</v>
      </c>
      <c r="D57" s="2" t="str">
        <f>CONCATENATE(Table2[[#This Row],[Target dataset]]," / ",TEXT(Table2[[#This Row],[Photoelectron KE (eV)]],"0.0"))</f>
        <v>good1 / 7.2</v>
      </c>
      <c r="E57" s="1">
        <f>Table2[[#This Row],[Polar ang (deg)]]/180*PI()</f>
        <v>0.95993108859688125</v>
      </c>
      <c r="F57" s="5">
        <v>55</v>
      </c>
      <c r="G57" s="1">
        <v>2.85905678879086</v>
      </c>
      <c r="H57" s="2">
        <f>Table2[[#This Row],[Phase shift diff (rad)]]/PI()*180</f>
        <v>163.8118873859423</v>
      </c>
    </row>
    <row r="58" spans="1:8" x14ac:dyDescent="0.2">
      <c r="A58" s="4" t="s">
        <v>7</v>
      </c>
      <c r="B58" s="2">
        <v>15.9</v>
      </c>
      <c r="C58" s="2">
        <f>2*Table2[[#This Row],[Photon energy (eV)]]-Threshold</f>
        <v>7.2126112000000013</v>
      </c>
      <c r="D58" s="2" t="str">
        <f>CONCATENATE(Table2[[#This Row],[Target dataset]]," / ",TEXT(Table2[[#This Row],[Photoelectron KE (eV)]],"0.0"))</f>
        <v>good1 / 7.2</v>
      </c>
      <c r="E58" s="1">
        <f>Table2[[#This Row],[Polar ang (deg)]]/180*PI()</f>
        <v>0.97738438111682457</v>
      </c>
      <c r="F58" s="5">
        <v>56</v>
      </c>
      <c r="G58" s="1">
        <v>2.9463776124199699</v>
      </c>
      <c r="H58" s="2">
        <f>Table2[[#This Row],[Phase shift diff (rad)]]/PI()*180</f>
        <v>168.81500204349652</v>
      </c>
    </row>
    <row r="59" spans="1:8" x14ac:dyDescent="0.2">
      <c r="A59" s="4" t="s">
        <v>7</v>
      </c>
      <c r="B59" s="2">
        <v>15.9</v>
      </c>
      <c r="C59" s="2">
        <f>2*Table2[[#This Row],[Photon energy (eV)]]-Threshold</f>
        <v>7.2126112000000013</v>
      </c>
      <c r="D59" s="2" t="str">
        <f>CONCATENATE(Table2[[#This Row],[Target dataset]]," / ",TEXT(Table2[[#This Row],[Photoelectron KE (eV)]],"0.0"))</f>
        <v>good1 / 7.2</v>
      </c>
      <c r="E59" s="1">
        <f>Table2[[#This Row],[Polar ang (deg)]]/180*PI()</f>
        <v>0.99483767363676778</v>
      </c>
      <c r="F59" s="5">
        <v>57</v>
      </c>
      <c r="G59" s="1">
        <v>3.02447932707407</v>
      </c>
      <c r="H59" s="2">
        <f>Table2[[#This Row],[Phase shift diff (rad)]]/PI()*180</f>
        <v>173.28990066591152</v>
      </c>
    </row>
    <row r="60" spans="1:8" x14ac:dyDescent="0.2">
      <c r="A60" s="4" t="s">
        <v>7</v>
      </c>
      <c r="B60" s="2">
        <v>15.9</v>
      </c>
      <c r="C60" s="2">
        <f>2*Table2[[#This Row],[Photon energy (eV)]]-Threshold</f>
        <v>7.2126112000000013</v>
      </c>
      <c r="D60" s="2" t="str">
        <f>CONCATENATE(Table2[[#This Row],[Target dataset]]," / ",TEXT(Table2[[#This Row],[Photoelectron KE (eV)]],"0.0"))</f>
        <v>good1 / 7.2</v>
      </c>
      <c r="E60" s="1">
        <f>Table2[[#This Row],[Polar ang (deg)]]/180*PI()</f>
        <v>1.0122909661567112</v>
      </c>
      <c r="F60" s="5">
        <v>58</v>
      </c>
      <c r="G60" s="1">
        <v>3.0938385967372</v>
      </c>
      <c r="H60" s="2">
        <f>Table2[[#This Row],[Phase shift diff (rad)]]/PI()*180</f>
        <v>177.26389408771863</v>
      </c>
    </row>
    <row r="61" spans="1:8" x14ac:dyDescent="0.2">
      <c r="A61" s="4" t="s">
        <v>7</v>
      </c>
      <c r="B61" s="2">
        <v>15.9</v>
      </c>
      <c r="C61" s="2">
        <f>2*Table2[[#This Row],[Photon energy (eV)]]-Threshold</f>
        <v>7.2126112000000013</v>
      </c>
      <c r="D61" s="2" t="str">
        <f>CONCATENATE(Table2[[#This Row],[Target dataset]]," / ",TEXT(Table2[[#This Row],[Photoelectron KE (eV)]],"0.0"))</f>
        <v>good1 / 7.2</v>
      </c>
      <c r="E61" s="1">
        <f>Table2[[#This Row],[Polar ang (deg)]]/180*PI()</f>
        <v>1.0297442586766543</v>
      </c>
      <c r="F61" s="5">
        <v>59</v>
      </c>
      <c r="G61" s="1">
        <v>3.1551895483347501</v>
      </c>
      <c r="H61" s="2">
        <f>Table2[[#This Row],[Phase shift diff (rad)]]/PI()*180</f>
        <v>180.77904468336962</v>
      </c>
    </row>
    <row r="62" spans="1:8" x14ac:dyDescent="0.2">
      <c r="A62" s="4" t="s">
        <v>7</v>
      </c>
      <c r="B62" s="2">
        <v>15.9</v>
      </c>
      <c r="C62" s="2">
        <f>2*Table2[[#This Row],[Photon energy (eV)]]-Threshold</f>
        <v>7.2126112000000013</v>
      </c>
      <c r="D62" s="2" t="str">
        <f>CONCATENATE(Table2[[#This Row],[Target dataset]]," / ",TEXT(Table2[[#This Row],[Photoelectron KE (eV)]],"0.0"))</f>
        <v>good1 / 7.2</v>
      </c>
      <c r="E62" s="1">
        <f>Table2[[#This Row],[Polar ang (deg)]]/180*PI()</f>
        <v>1.0471975511965976</v>
      </c>
      <c r="F62" s="5">
        <v>60</v>
      </c>
      <c r="G62" s="1">
        <v>3.2093692379593901</v>
      </c>
      <c r="H62" s="2">
        <f>Table2[[#This Row],[Phase shift diff (rad)]]/PI()*180</f>
        <v>183.88331223419024</v>
      </c>
    </row>
    <row r="63" spans="1:8" x14ac:dyDescent="0.2">
      <c r="A63" s="4" t="s">
        <v>7</v>
      </c>
      <c r="B63" s="2">
        <v>15.9</v>
      </c>
      <c r="C63" s="2">
        <f>2*Table2[[#This Row],[Photon energy (eV)]]-Threshold</f>
        <v>7.2126112000000013</v>
      </c>
      <c r="D63" s="2" t="str">
        <f>CONCATENATE(Table2[[#This Row],[Target dataset]]," / ",TEXT(Table2[[#This Row],[Photoelectron KE (eV)]],"0.0"))</f>
        <v>good1 / 7.2</v>
      </c>
      <c r="E63" s="1">
        <f>Table2[[#This Row],[Polar ang (deg)]]/180*PI()</f>
        <v>1.064650843716541</v>
      </c>
      <c r="F63" s="5">
        <v>61</v>
      </c>
      <c r="G63" s="1">
        <v>3.2572187610861199</v>
      </c>
      <c r="H63" s="2">
        <f>Table2[[#This Row],[Phase shift diff (rad)]]/PI()*180</f>
        <v>186.6248879610655</v>
      </c>
    </row>
    <row r="64" spans="1:8" x14ac:dyDescent="0.2">
      <c r="A64" s="4" t="s">
        <v>7</v>
      </c>
      <c r="B64" s="2">
        <v>15.9</v>
      </c>
      <c r="C64" s="2">
        <f>2*Table2[[#This Row],[Photon energy (eV)]]-Threshold</f>
        <v>7.2126112000000013</v>
      </c>
      <c r="D64" s="2" t="str">
        <f>CONCATENATE(Table2[[#This Row],[Target dataset]]," / ",TEXT(Table2[[#This Row],[Photoelectron KE (eV)]],"0.0"))</f>
        <v>good1 / 7.2</v>
      </c>
      <c r="E64" s="1">
        <f>Table2[[#This Row],[Polar ang (deg)]]/180*PI()</f>
        <v>1.0821041362364843</v>
      </c>
      <c r="F64" s="5">
        <v>62</v>
      </c>
      <c r="G64" s="1">
        <v>3.2995278870381202</v>
      </c>
      <c r="H64" s="2">
        <f>Table2[[#This Row],[Phase shift diff (rad)]]/PI()*180</f>
        <v>189.04902231300252</v>
      </c>
    </row>
    <row r="65" spans="1:8" x14ac:dyDescent="0.2">
      <c r="A65" s="4" t="s">
        <v>7</v>
      </c>
      <c r="B65" s="2">
        <v>15.9</v>
      </c>
      <c r="C65" s="2">
        <f>2*Table2[[#This Row],[Photon energy (eV)]]-Threshold</f>
        <v>7.2126112000000013</v>
      </c>
      <c r="D65" s="2" t="str">
        <f>CONCATENATE(Table2[[#This Row],[Target dataset]]," / ",TEXT(Table2[[#This Row],[Photoelectron KE (eV)]],"0.0"))</f>
        <v>good1 / 7.2</v>
      </c>
      <c r="E65" s="1">
        <f>Table2[[#This Row],[Polar ang (deg)]]/180*PI()</f>
        <v>1.0995574287564276</v>
      </c>
      <c r="F65" s="5">
        <v>63</v>
      </c>
      <c r="G65" s="1">
        <v>3.3370091484050799</v>
      </c>
      <c r="H65" s="2">
        <f>Table2[[#This Row],[Phase shift diff (rad)]]/PI()*180</f>
        <v>191.19654040015607</v>
      </c>
    </row>
    <row r="66" spans="1:8" x14ac:dyDescent="0.2">
      <c r="A66" s="4" t="s">
        <v>7</v>
      </c>
      <c r="B66" s="2">
        <v>15.9</v>
      </c>
      <c r="C66" s="2">
        <f>2*Table2[[#This Row],[Photon energy (eV)]]-Threshold</f>
        <v>7.2126112000000013</v>
      </c>
      <c r="D66" s="2" t="str">
        <f>CONCATENATE(Table2[[#This Row],[Target dataset]]," / ",TEXT(Table2[[#This Row],[Photoelectron KE (eV)]],"0.0"))</f>
        <v>good1 / 7.2</v>
      </c>
      <c r="E66" s="1">
        <f>Table2[[#This Row],[Polar ang (deg)]]/180*PI()</f>
        <v>1.1170107212763709</v>
      </c>
      <c r="F66" s="5">
        <v>64</v>
      </c>
      <c r="G66" s="1">
        <v>3.3702898862522801</v>
      </c>
      <c r="H66" s="2">
        <f>Table2[[#This Row],[Phase shift diff (rad)]]/PI()*180</f>
        <v>193.10338621788193</v>
      </c>
    </row>
    <row r="67" spans="1:8" x14ac:dyDescent="0.2">
      <c r="A67" s="4" t="s">
        <v>7</v>
      </c>
      <c r="B67" s="2">
        <v>15.9</v>
      </c>
      <c r="C67" s="2">
        <f>2*Table2[[#This Row],[Photon energy (eV)]]-Threshold</f>
        <v>7.2126112000000013</v>
      </c>
      <c r="D67" s="2" t="str">
        <f>CONCATENATE(Table2[[#This Row],[Target dataset]]," / ",TEXT(Table2[[#This Row],[Photoelectron KE (eV)]],"0.0"))</f>
        <v>good1 / 7.2</v>
      </c>
      <c r="E67" s="1">
        <f>Table2[[#This Row],[Polar ang (deg)]]/180*PI()</f>
        <v>1.1344640137963142</v>
      </c>
      <c r="F67" s="5">
        <v>65</v>
      </c>
      <c r="G67" s="1">
        <v>3.39991423438053</v>
      </c>
      <c r="H67" s="2">
        <f>Table2[[#This Row],[Phase shift diff (rad)]]/PI()*180</f>
        <v>194.80073633645694</v>
      </c>
    </row>
    <row r="68" spans="1:8" x14ac:dyDescent="0.2">
      <c r="A68" s="4" t="s">
        <v>7</v>
      </c>
      <c r="B68" s="2">
        <v>15.9</v>
      </c>
      <c r="C68" s="2">
        <f>2*Table2[[#This Row],[Photon energy (eV)]]-Threshold</f>
        <v>7.2126112000000013</v>
      </c>
      <c r="D68" s="2" t="str">
        <f>CONCATENATE(Table2[[#This Row],[Target dataset]]," / ",TEXT(Table2[[#This Row],[Photoelectron KE (eV)]],"0.0"))</f>
        <v>good1 / 7.2</v>
      </c>
      <c r="E68" s="1">
        <f>Table2[[#This Row],[Polar ang (deg)]]/180*PI()</f>
        <v>1.1519173063162573</v>
      </c>
      <c r="F68" s="5">
        <v>66</v>
      </c>
      <c r="G68" s="1">
        <v>3.4263499733740499</v>
      </c>
      <c r="H68" s="2">
        <f>Table2[[#This Row],[Phase shift diff (rad)]]/PI()*180</f>
        <v>196.31539260909506</v>
      </c>
    </row>
    <row r="69" spans="1:8" x14ac:dyDescent="0.2">
      <c r="A69" s="4" t="s">
        <v>7</v>
      </c>
      <c r="B69" s="2">
        <v>15.9</v>
      </c>
      <c r="C69" s="2">
        <f>2*Table2[[#This Row],[Photon energy (eV)]]-Threshold</f>
        <v>7.2126112000000013</v>
      </c>
      <c r="D69" s="2" t="str">
        <f>CONCATENATE(Table2[[#This Row],[Target dataset]]," / ",TEXT(Table2[[#This Row],[Photoelectron KE (eV)]],"0.0"))</f>
        <v>good1 / 7.2</v>
      </c>
      <c r="E69" s="1">
        <f>Table2[[#This Row],[Polar ang (deg)]]/180*PI()</f>
        <v>1.1693705988362009</v>
      </c>
      <c r="F69" s="5">
        <v>67</v>
      </c>
      <c r="G69" s="1">
        <v>3.4499972771251701</v>
      </c>
      <c r="H69" s="2">
        <f>Table2[[#This Row],[Phase shift diff (rad)]]/PI()*180</f>
        <v>197.67028331089813</v>
      </c>
    </row>
    <row r="70" spans="1:8" x14ac:dyDescent="0.2">
      <c r="A70" s="4" t="s">
        <v>7</v>
      </c>
      <c r="B70" s="2">
        <v>15.9</v>
      </c>
      <c r="C70" s="2">
        <f>2*Table2[[#This Row],[Photon energy (eV)]]-Threshold</f>
        <v>7.2126112000000013</v>
      </c>
      <c r="D70" s="2" t="str">
        <f>CONCATENATE(Table2[[#This Row],[Target dataset]]," / ",TEXT(Table2[[#This Row],[Photoelectron KE (eV)]],"0.0"))</f>
        <v>good1 / 7.2</v>
      </c>
      <c r="E70" s="1">
        <f>Table2[[#This Row],[Polar ang (deg)]]/180*PI()</f>
        <v>1.186823891356144</v>
      </c>
      <c r="F70" s="5">
        <v>68</v>
      </c>
      <c r="G70" s="1">
        <v>3.4711977225906199</v>
      </c>
      <c r="H70" s="2">
        <f>Table2[[#This Row],[Phase shift diff (rad)]]/PI()*180</f>
        <v>198.88497935986567</v>
      </c>
    </row>
    <row r="71" spans="1:8" x14ac:dyDescent="0.2">
      <c r="A71" s="4" t="s">
        <v>7</v>
      </c>
      <c r="B71" s="2">
        <v>15.9</v>
      </c>
      <c r="C71" s="2">
        <f>2*Table2[[#This Row],[Photon energy (eV)]]-Threshold</f>
        <v>7.2126112000000013</v>
      </c>
      <c r="D71" s="2" t="str">
        <f>CONCATENATE(Table2[[#This Row],[Target dataset]]," / ",TEXT(Table2[[#This Row],[Photoelectron KE (eV)]],"0.0"))</f>
        <v>good1 / 7.2</v>
      </c>
      <c r="E71" s="1">
        <f>Table2[[#This Row],[Polar ang (deg)]]/180*PI()</f>
        <v>1.2042771838760875</v>
      </c>
      <c r="F71" s="5">
        <v>69</v>
      </c>
      <c r="G71" s="1">
        <v>3.4902427478672999</v>
      </c>
      <c r="H71" s="2">
        <f>Table2[[#This Row],[Phase shift diff (rad)]]/PI()*180</f>
        <v>199.97617892893939</v>
      </c>
    </row>
    <row r="72" spans="1:8" x14ac:dyDescent="0.2">
      <c r="A72" s="4" t="s">
        <v>7</v>
      </c>
      <c r="B72" s="2">
        <v>15.9</v>
      </c>
      <c r="C72" s="2">
        <f>2*Table2[[#This Row],[Photon energy (eV)]]-Threshold</f>
        <v>7.2126112000000013</v>
      </c>
      <c r="D72" s="2" t="str">
        <f>CONCATENATE(Table2[[#This Row],[Target dataset]]," / ",TEXT(Table2[[#This Row],[Photoelectron KE (eV)]],"0.0"))</f>
        <v>good1 / 7.2</v>
      </c>
      <c r="E72" s="1">
        <f>Table2[[#This Row],[Polar ang (deg)]]/180*PI()</f>
        <v>1.2217304763960306</v>
      </c>
      <c r="F72" s="5">
        <v>70</v>
      </c>
      <c r="G72" s="1">
        <v>3.5073812106511202</v>
      </c>
      <c r="H72" s="2">
        <f>Table2[[#This Row],[Phase shift diff (rad)]]/PI()*180</f>
        <v>200.95814051379432</v>
      </c>
    </row>
    <row r="73" spans="1:8" x14ac:dyDescent="0.2">
      <c r="A73" s="4" t="s">
        <v>7</v>
      </c>
      <c r="B73" s="2">
        <v>15.9</v>
      </c>
      <c r="C73" s="2">
        <f>2*Table2[[#This Row],[Photon energy (eV)]]-Threshold</f>
        <v>7.2126112000000013</v>
      </c>
      <c r="D73" s="2" t="str">
        <f>CONCATENATE(Table2[[#This Row],[Target dataset]]," / ",TEXT(Table2[[#This Row],[Photoelectron KE (eV)]],"0.0"))</f>
        <v>good1 / 7.2</v>
      </c>
      <c r="E73" s="1">
        <f>Table2[[#This Row],[Polar ang (deg)]]/180*PI()</f>
        <v>1.2391837689159739</v>
      </c>
      <c r="F73" s="5">
        <v>71</v>
      </c>
      <c r="G73" s="1">
        <v>3.52282595322567</v>
      </c>
      <c r="H73" s="2">
        <f>Table2[[#This Row],[Phase shift diff (rad)]]/PI()*180</f>
        <v>201.84305907898204</v>
      </c>
    </row>
    <row r="74" spans="1:8" x14ac:dyDescent="0.2">
      <c r="A74" s="4" t="s">
        <v>7</v>
      </c>
      <c r="B74" s="2">
        <v>15.9</v>
      </c>
      <c r="C74" s="2">
        <f>2*Table2[[#This Row],[Photon energy (eV)]]-Threshold</f>
        <v>7.2126112000000013</v>
      </c>
      <c r="D74" s="2" t="str">
        <f>CONCATENATE(Table2[[#This Row],[Target dataset]]," / ",TEXT(Table2[[#This Row],[Photoelectron KE (eV)]],"0.0"))</f>
        <v>good1 / 7.2</v>
      </c>
      <c r="E74" s="1">
        <f>Table2[[#This Row],[Polar ang (deg)]]/180*PI()</f>
        <v>1.2566370614359172</v>
      </c>
      <c r="F74" s="5">
        <v>72</v>
      </c>
      <c r="G74" s="1">
        <v>3.5367594095187598</v>
      </c>
      <c r="H74" s="2">
        <f>Table2[[#This Row],[Phase shift diff (rad)]]/PI()*180</f>
        <v>202.64138731860606</v>
      </c>
    </row>
    <row r="75" spans="1:8" x14ac:dyDescent="0.2">
      <c r="A75" s="4" t="s">
        <v>7</v>
      </c>
      <c r="B75" s="2">
        <v>15.9</v>
      </c>
      <c r="C75" s="2">
        <f>2*Table2[[#This Row],[Photon energy (eV)]]-Threshold</f>
        <v>7.2126112000000013</v>
      </c>
      <c r="D75" s="2" t="str">
        <f>CONCATENATE(Table2[[#This Row],[Target dataset]]," / ",TEXT(Table2[[#This Row],[Photoelectron KE (eV)]],"0.0"))</f>
        <v>good1 / 7.2</v>
      </c>
      <c r="E75" s="1">
        <f>Table2[[#This Row],[Polar ang (deg)]]/180*PI()</f>
        <v>1.2740903539558606</v>
      </c>
      <c r="F75" s="5">
        <v>73</v>
      </c>
      <c r="G75" s="1">
        <v>3.54933834880041</v>
      </c>
      <c r="H75" s="2">
        <f>Table2[[#This Row],[Phase shift diff (rad)]]/PI()*180</f>
        <v>203.36210745019596</v>
      </c>
    </row>
    <row r="76" spans="1:8" x14ac:dyDescent="0.2">
      <c r="A76" s="4" t="s">
        <v>7</v>
      </c>
      <c r="B76" s="2">
        <v>15.9</v>
      </c>
      <c r="C76" s="2">
        <f>2*Table2[[#This Row],[Photon energy (eV)]]-Threshold</f>
        <v>7.2126112000000013</v>
      </c>
      <c r="D76" s="2" t="str">
        <f>CONCATENATE(Table2[[#This Row],[Target dataset]]," / ",TEXT(Table2[[#This Row],[Photoelectron KE (eV)]],"0.0"))</f>
        <v>good1 / 7.2</v>
      </c>
      <c r="E76" s="1">
        <f>Table2[[#This Row],[Polar ang (deg)]]/180*PI()</f>
        <v>1.2915436464758039</v>
      </c>
      <c r="F76" s="5">
        <v>74</v>
      </c>
      <c r="G76" s="1">
        <v>3.5606978719732698</v>
      </c>
      <c r="H76" s="2">
        <f>Table2[[#This Row],[Phase shift diff (rad)]]/PI()*180</f>
        <v>204.01296018528188</v>
      </c>
    </row>
    <row r="77" spans="1:8" x14ac:dyDescent="0.2">
      <c r="A77" s="4" t="s">
        <v>7</v>
      </c>
      <c r="B77" s="2">
        <v>15.9</v>
      </c>
      <c r="C77" s="2">
        <f>2*Table2[[#This Row],[Photon energy (eV)]]-Threshold</f>
        <v>7.2126112000000013</v>
      </c>
      <c r="D77" s="2" t="str">
        <f>CONCATENATE(Table2[[#This Row],[Target dataset]]," / ",TEXT(Table2[[#This Row],[Photoelectron KE (eV)]],"0.0"))</f>
        <v>good1 / 7.2</v>
      </c>
      <c r="E77" s="1">
        <f>Table2[[#This Row],[Polar ang (deg)]]/180*PI()</f>
        <v>1.3089969389957472</v>
      </c>
      <c r="F77" s="5">
        <v>75</v>
      </c>
      <c r="G77" s="1">
        <v>3.5709547789885998</v>
      </c>
      <c r="H77" s="2">
        <f>Table2[[#This Row],[Phase shift diff (rad)]]/PI()*180</f>
        <v>204.60063766811842</v>
      </c>
    </row>
    <row r="78" spans="1:8" x14ac:dyDescent="0.2">
      <c r="A78" s="4" t="s">
        <v>7</v>
      </c>
      <c r="B78" s="2">
        <v>15.9</v>
      </c>
      <c r="C78" s="2">
        <f>2*Table2[[#This Row],[Photon energy (eV)]]-Threshold</f>
        <v>7.2126112000000013</v>
      </c>
      <c r="D78" s="2" t="str">
        <f>CONCATENATE(Table2[[#This Row],[Target dataset]]," / ",TEXT(Table2[[#This Row],[Photoelectron KE (eV)]],"0.0"))</f>
        <v>good1 / 7.2</v>
      </c>
      <c r="E78" s="1">
        <f>Table2[[#This Row],[Polar ang (deg)]]/180*PI()</f>
        <v>1.3264502315156905</v>
      </c>
      <c r="F78" s="5">
        <v>76</v>
      </c>
      <c r="G78" s="1">
        <v>3.5802104209421999</v>
      </c>
      <c r="H78" s="2">
        <f>Table2[[#This Row],[Phase shift diff (rad)]]/PI()*180</f>
        <v>205.13094688874395</v>
      </c>
    </row>
    <row r="79" spans="1:8" x14ac:dyDescent="0.2">
      <c r="A79" s="4" t="s">
        <v>7</v>
      </c>
      <c r="B79" s="2">
        <v>15.9</v>
      </c>
      <c r="C79" s="2">
        <f>2*Table2[[#This Row],[Photon energy (eV)]]-Threshold</f>
        <v>7.2126112000000013</v>
      </c>
      <c r="D79" s="2" t="str">
        <f>CONCATENATE(Table2[[#This Row],[Target dataset]]," / ",TEXT(Table2[[#This Row],[Photoelectron KE (eV)]],"0.0"))</f>
        <v>good1 / 7.2</v>
      </c>
      <c r="E79" s="1">
        <f>Table2[[#This Row],[Polar ang (deg)]]/180*PI()</f>
        <v>1.3439035240356336</v>
      </c>
      <c r="F79" s="5">
        <v>77</v>
      </c>
      <c r="G79" s="1">
        <v>3.5885531445791501</v>
      </c>
      <c r="H79" s="2">
        <f>Table2[[#This Row],[Phase shift diff (rad)]]/PI()*180</f>
        <v>205.60894974278523</v>
      </c>
    </row>
    <row r="80" spans="1:8" x14ac:dyDescent="0.2">
      <c r="A80" s="4" t="s">
        <v>7</v>
      </c>
      <c r="B80" s="2">
        <v>15.9</v>
      </c>
      <c r="C80" s="2">
        <f>2*Table2[[#This Row],[Photon energy (eV)]]-Threshold</f>
        <v>7.2126112000000013</v>
      </c>
      <c r="D80" s="2" t="str">
        <f>CONCATENATE(Table2[[#This Row],[Target dataset]]," / ",TEXT(Table2[[#This Row],[Photoelectron KE (eV)]],"0.0"))</f>
        <v>good1 / 7.2</v>
      </c>
      <c r="E80" s="1">
        <f>Table2[[#This Row],[Polar ang (deg)]]/180*PI()</f>
        <v>1.3613568165555772</v>
      </c>
      <c r="F80" s="5">
        <v>78</v>
      </c>
      <c r="G80" s="1">
        <v>3.5960604356627801</v>
      </c>
      <c r="H80" s="2">
        <f>Table2[[#This Row],[Phase shift diff (rad)]]/PI()*180</f>
        <v>206.03908583745343</v>
      </c>
    </row>
    <row r="81" spans="1:8" x14ac:dyDescent="0.2">
      <c r="A81" s="4" t="s">
        <v>7</v>
      </c>
      <c r="B81" s="2">
        <v>15.9</v>
      </c>
      <c r="C81" s="2">
        <f>2*Table2[[#This Row],[Photon energy (eV)]]-Threshold</f>
        <v>7.2126112000000013</v>
      </c>
      <c r="D81" s="2" t="str">
        <f>CONCATENATE(Table2[[#This Row],[Target dataset]]," / ",TEXT(Table2[[#This Row],[Photoelectron KE (eV)]],"0.0"))</f>
        <v>good1 / 7.2</v>
      </c>
      <c r="E81" s="1">
        <f>Table2[[#This Row],[Polar ang (deg)]]/180*PI()</f>
        <v>1.3788101090755203</v>
      </c>
      <c r="F81" s="5">
        <v>79</v>
      </c>
      <c r="G81" s="1">
        <v>3.6028008769048099</v>
      </c>
      <c r="H81" s="2">
        <f>Table2[[#This Row],[Phase shift diff (rad)]]/PI()*180</f>
        <v>206.42528467267763</v>
      </c>
    </row>
    <row r="82" spans="1:8" x14ac:dyDescent="0.2">
      <c r="A82" s="4" t="s">
        <v>7</v>
      </c>
      <c r="B82" s="2">
        <v>15.9</v>
      </c>
      <c r="C82" s="2">
        <f>2*Table2[[#This Row],[Photon energy (eV)]]-Threshold</f>
        <v>7.2126112000000013</v>
      </c>
      <c r="D82" s="2" t="str">
        <f>CONCATENATE(Table2[[#This Row],[Target dataset]]," / ",TEXT(Table2[[#This Row],[Photoelectron KE (eV)]],"0.0"))</f>
        <v>good1 / 7.2</v>
      </c>
      <c r="E82" s="1">
        <f>Table2[[#This Row],[Polar ang (deg)]]/180*PI()</f>
        <v>1.3962634015954636</v>
      </c>
      <c r="F82" s="5">
        <v>80</v>
      </c>
      <c r="G82" s="1">
        <v>3.6088360660925001</v>
      </c>
      <c r="H82" s="2">
        <f>Table2[[#This Row],[Phase shift diff (rad)]]/PI()*180</f>
        <v>206.77107554169527</v>
      </c>
    </row>
    <row r="83" spans="1:8" x14ac:dyDescent="0.2">
      <c r="A83" s="4" t="s">
        <v>7</v>
      </c>
      <c r="B83" s="2">
        <v>15.9</v>
      </c>
      <c r="C83" s="2">
        <f>2*Table2[[#This Row],[Photon energy (eV)]]-Threshold</f>
        <v>7.2126112000000013</v>
      </c>
      <c r="D83" s="2" t="str">
        <f>CONCATENATE(Table2[[#This Row],[Target dataset]]," / ",TEXT(Table2[[#This Row],[Photoelectron KE (eV)]],"0.0"))</f>
        <v>good1 / 7.2</v>
      </c>
      <c r="E83" s="1">
        <f>Table2[[#This Row],[Polar ang (deg)]]/180*PI()</f>
        <v>1.4137166941154069</v>
      </c>
      <c r="F83" s="5">
        <v>81</v>
      </c>
      <c r="G83" s="1">
        <v>3.6142227125830302</v>
      </c>
      <c r="H83" s="2">
        <f>Table2[[#This Row],[Phase shift diff (rad)]]/PI()*180</f>
        <v>207.0797076513316</v>
      </c>
    </row>
    <row r="84" spans="1:8" x14ac:dyDescent="0.2">
      <c r="A84" s="4" t="s">
        <v>7</v>
      </c>
      <c r="B84" s="2">
        <v>15.9</v>
      </c>
      <c r="C84" s="2">
        <f>2*Table2[[#This Row],[Photon energy (eV)]]-Threshold</f>
        <v>7.2126112000000013</v>
      </c>
      <c r="D84" s="2" t="str">
        <f>CONCATENATE(Table2[[#This Row],[Target dataset]]," / ",TEXT(Table2[[#This Row],[Photoelectron KE (eV)]],"0.0"))</f>
        <v>good1 / 7.2</v>
      </c>
      <c r="E84" s="1">
        <f>Table2[[#This Row],[Polar ang (deg)]]/180*PI()</f>
        <v>1.4311699866353502</v>
      </c>
      <c r="F84" s="5">
        <v>82</v>
      </c>
      <c r="G84" s="1">
        <v>3.6190152961164501</v>
      </c>
      <c r="H84" s="2">
        <f>Table2[[#This Row],[Phase shift diff (rad)]]/PI()*180</f>
        <v>207.35430246076047</v>
      </c>
    </row>
    <row r="85" spans="1:8" x14ac:dyDescent="0.2">
      <c r="A85" s="4" t="s">
        <v>7</v>
      </c>
      <c r="B85" s="2">
        <v>15.9</v>
      </c>
      <c r="C85" s="2">
        <f>2*Table2[[#This Row],[Photon energy (eV)]]-Threshold</f>
        <v>7.2126112000000013</v>
      </c>
      <c r="D85" s="2" t="str">
        <f>CONCATENATE(Table2[[#This Row],[Target dataset]]," / ",TEXT(Table2[[#This Row],[Photoelectron KE (eV)]],"0.0"))</f>
        <v>good1 / 7.2</v>
      </c>
      <c r="E85" s="1">
        <f>Table2[[#This Row],[Polar ang (deg)]]/180*PI()</f>
        <v>1.4486232791552935</v>
      </c>
      <c r="F85" s="5">
        <v>83</v>
      </c>
      <c r="G85" s="1">
        <v>3.6232700620892899</v>
      </c>
      <c r="H85" s="2">
        <f>Table2[[#This Row],[Phase shift diff (rad)]]/PI()*180</f>
        <v>207.59808259382004</v>
      </c>
    </row>
    <row r="86" spans="1:8" x14ac:dyDescent="0.2">
      <c r="A86" s="4" t="s">
        <v>7</v>
      </c>
      <c r="B86" s="2">
        <v>15.9</v>
      </c>
      <c r="C86" s="2">
        <f>2*Table2[[#This Row],[Photon energy (eV)]]-Threshold</f>
        <v>7.2126112000000013</v>
      </c>
      <c r="D86" s="2" t="str">
        <f>CONCATENATE(Table2[[#This Row],[Target dataset]]," / ",TEXT(Table2[[#This Row],[Photoelectron KE (eV)]],"0.0"))</f>
        <v>good1 / 7.2</v>
      </c>
      <c r="E86" s="1">
        <f>Table2[[#This Row],[Polar ang (deg)]]/180*PI()</f>
        <v>1.4660765716752369</v>
      </c>
      <c r="F86" s="5">
        <v>84</v>
      </c>
      <c r="G86" s="1">
        <v>3.6270521122644701</v>
      </c>
      <c r="H86" s="2">
        <f>Table2[[#This Row],[Phase shift diff (rad)]]/PI()*180</f>
        <v>207.81477810676458</v>
      </c>
    </row>
    <row r="87" spans="1:8" x14ac:dyDescent="0.2">
      <c r="A87" s="4" t="s">
        <v>7</v>
      </c>
      <c r="B87" s="2">
        <v>15.9</v>
      </c>
      <c r="C87" s="2">
        <f>2*Table2[[#This Row],[Photon energy (eV)]]-Threshold</f>
        <v>7.2126112000000013</v>
      </c>
      <c r="D87" s="2" t="str">
        <f>CONCATENATE(Table2[[#This Row],[Target dataset]]," / ",TEXT(Table2[[#This Row],[Photoelectron KE (eV)]],"0.0"))</f>
        <v>good1 / 7.2</v>
      </c>
      <c r="E87" s="1">
        <f>Table2[[#This Row],[Polar ang (deg)]]/180*PI()</f>
        <v>1.48352986419518</v>
      </c>
      <c r="F87" s="5">
        <v>85</v>
      </c>
      <c r="G87" s="1">
        <v>3.6304501126882198</v>
      </c>
      <c r="H87" s="2">
        <f>Table2[[#This Row],[Phase shift diff (rad)]]/PI()*180</f>
        <v>208.0094691898291</v>
      </c>
    </row>
    <row r="88" spans="1:8" x14ac:dyDescent="0.2">
      <c r="A88" s="4" t="s">
        <v>7</v>
      </c>
      <c r="B88" s="2">
        <v>15.9</v>
      </c>
      <c r="C88" s="2">
        <f>2*Table2[[#This Row],[Photon energy (eV)]]-Threshold</f>
        <v>7.2126112000000013</v>
      </c>
      <c r="D88" s="2" t="str">
        <f>CONCATENATE(Table2[[#This Row],[Target dataset]]," / ",TEXT(Table2[[#This Row],[Photoelectron KE (eV)]],"0.0"))</f>
        <v>good1 / 7.2</v>
      </c>
      <c r="E88" s="1">
        <f>Table2[[#This Row],[Polar ang (deg)]]/180*PI()</f>
        <v>1.5009831567151235</v>
      </c>
      <c r="F88" s="5">
        <v>86</v>
      </c>
      <c r="G88" s="1">
        <v>3.6336121059651201</v>
      </c>
      <c r="H88" s="2">
        <f>Table2[[#This Row],[Phase shift diff (rad)]]/PI()*180</f>
        <v>208.19063805944424</v>
      </c>
    </row>
    <row r="89" spans="1:8" x14ac:dyDescent="0.2">
      <c r="A89" s="4" t="s">
        <v>7</v>
      </c>
      <c r="B89" s="2">
        <v>15.9</v>
      </c>
      <c r="C89" s="2">
        <f>2*Table2[[#This Row],[Photon energy (eV)]]-Threshold</f>
        <v>7.2126112000000013</v>
      </c>
      <c r="D89" s="2" t="str">
        <f>CONCATENATE(Table2[[#This Row],[Target dataset]]," / ",TEXT(Table2[[#This Row],[Photoelectron KE (eV)]],"0.0"))</f>
        <v>good1 / 7.2</v>
      </c>
      <c r="E89" s="1">
        <f>Table2[[#This Row],[Polar ang (deg)]]/180*PI()</f>
        <v>1.5184364492350666</v>
      </c>
      <c r="F89" s="5">
        <v>87</v>
      </c>
      <c r="G89" s="1">
        <v>3.6368516461407698</v>
      </c>
      <c r="H89" s="2">
        <f>Table2[[#This Row],[Phase shift diff (rad)]]/PI()*180</f>
        <v>208.37625003907206</v>
      </c>
    </row>
    <row r="90" spans="1:8" x14ac:dyDescent="0.2">
      <c r="A90" s="4" t="s">
        <v>7</v>
      </c>
      <c r="B90" s="2">
        <v>15.9</v>
      </c>
      <c r="C90" s="2">
        <f>2*Table2[[#This Row],[Photon energy (eV)]]-Threshold</f>
        <v>7.2126112000000013</v>
      </c>
      <c r="D90" s="2" t="str">
        <f>CONCATENATE(Table2[[#This Row],[Target dataset]]," / ",TEXT(Table2[[#This Row],[Photoelectron KE (eV)]],"0.0"))</f>
        <v>good1 / 7.2</v>
      </c>
      <c r="E90" s="1">
        <f>Table2[[#This Row],[Polar ang (deg)]]/180*PI()</f>
        <v>1.5358897417550099</v>
      </c>
      <c r="F90" s="5">
        <v>88</v>
      </c>
      <c r="G90" s="1">
        <v>3.6410687336085701</v>
      </c>
      <c r="H90" s="2">
        <f>Table2[[#This Row],[Phase shift diff (rad)]]/PI()*180</f>
        <v>208.61787135281452</v>
      </c>
    </row>
    <row r="91" spans="1:8" x14ac:dyDescent="0.2">
      <c r="A91" s="4" t="s">
        <v>7</v>
      </c>
      <c r="B91" s="2">
        <v>15.9</v>
      </c>
      <c r="C91" s="2">
        <f>2*Table2[[#This Row],[Photon energy (eV)]]-Threshold</f>
        <v>7.2126112000000013</v>
      </c>
      <c r="D91" s="2" t="str">
        <f>CONCATENATE(Table2[[#This Row],[Target dataset]]," / ",TEXT(Table2[[#This Row],[Photoelectron KE (eV)]],"0.0"))</f>
        <v>good1 / 7.2</v>
      </c>
      <c r="E91" s="1">
        <f>Table2[[#This Row],[Polar ang (deg)]]/180*PI()</f>
        <v>1.5533430342749532</v>
      </c>
      <c r="F91" s="5">
        <v>89</v>
      </c>
      <c r="G91" s="1">
        <v>3.6506547950324801</v>
      </c>
      <c r="H91" s="2">
        <f>Table2[[#This Row],[Phase shift diff (rad)]]/PI()*180</f>
        <v>209.1671122145577</v>
      </c>
    </row>
    <row r="92" spans="1:8" x14ac:dyDescent="0.2">
      <c r="A92" s="4" t="s">
        <v>7</v>
      </c>
      <c r="B92" s="2">
        <v>15.9</v>
      </c>
      <c r="C92" s="2">
        <f>2*Table2[[#This Row],[Photon energy (eV)]]-Threshold</f>
        <v>7.2126112000000013</v>
      </c>
      <c r="D92" s="2" t="str">
        <f>CONCATENATE(Table2[[#This Row],[Target dataset]]," / ",TEXT(Table2[[#This Row],[Photoelectron KE (eV)]],"0.0"))</f>
        <v>good1 / 7.2</v>
      </c>
      <c r="E92" s="1">
        <f>Table2[[#This Row],[Polar ang (deg)]]/180*PI()</f>
        <v>1.5882496193148399</v>
      </c>
      <c r="F92" s="5">
        <v>91</v>
      </c>
      <c r="G92" s="1">
        <v>6.7560020091191104</v>
      </c>
      <c r="H92" s="2">
        <f>Table2[[#This Row],[Phase shift diff (rad)]]/PI()*180</f>
        <v>387.09040150442974</v>
      </c>
    </row>
    <row r="93" spans="1:8" x14ac:dyDescent="0.2">
      <c r="A93" s="4" t="s">
        <v>7</v>
      </c>
      <c r="B93" s="2">
        <v>15.9</v>
      </c>
      <c r="C93" s="2">
        <f>2*Table2[[#This Row],[Photon energy (eV)]]-Threshold</f>
        <v>7.2126112000000013</v>
      </c>
      <c r="D93" s="2" t="str">
        <f>CONCATENATE(Table2[[#This Row],[Target dataset]]," / ",TEXT(Table2[[#This Row],[Photoelectron KE (eV)]],"0.0"))</f>
        <v>good1 / 7.2</v>
      </c>
      <c r="E93" s="1">
        <f>Table2[[#This Row],[Polar ang (deg)]]/180*PI()</f>
        <v>1.605702911834783</v>
      </c>
      <c r="F93" s="5">
        <v>92</v>
      </c>
      <c r="G93" s="1">
        <v>6.76453938803503</v>
      </c>
      <c r="H93" s="2">
        <f>Table2[[#This Row],[Phase shift diff (rad)]]/PI()*180</f>
        <v>387.5795572844159</v>
      </c>
    </row>
    <row r="94" spans="1:8" x14ac:dyDescent="0.2">
      <c r="A94" s="4" t="s">
        <v>7</v>
      </c>
      <c r="B94" s="2">
        <v>15.9</v>
      </c>
      <c r="C94" s="2">
        <f>2*Table2[[#This Row],[Photon energy (eV)]]-Threshold</f>
        <v>7.2126112000000013</v>
      </c>
      <c r="D94" s="2" t="str">
        <f>CONCATENATE(Table2[[#This Row],[Target dataset]]," / ",TEXT(Table2[[#This Row],[Photoelectron KE (eV)]],"0.0"))</f>
        <v>good1 / 7.2</v>
      </c>
      <c r="E94" s="1">
        <f>Table2[[#This Row],[Polar ang (deg)]]/180*PI()</f>
        <v>1.6231562043547265</v>
      </c>
      <c r="F94" s="5">
        <v>93</v>
      </c>
      <c r="G94" s="1">
        <v>6.7663618325653898</v>
      </c>
      <c r="H94" s="2">
        <f>Table2[[#This Row],[Phase shift diff (rad)]]/PI()*180</f>
        <v>387.68397566440223</v>
      </c>
    </row>
    <row r="95" spans="1:8" x14ac:dyDescent="0.2">
      <c r="A95" s="4" t="s">
        <v>7</v>
      </c>
      <c r="B95" s="2">
        <v>15.9</v>
      </c>
      <c r="C95" s="2">
        <f>2*Table2[[#This Row],[Photon energy (eV)]]-Threshold</f>
        <v>7.2126112000000013</v>
      </c>
      <c r="D95" s="2" t="str">
        <f>CONCATENATE(Table2[[#This Row],[Target dataset]]," / ",TEXT(Table2[[#This Row],[Photoelectron KE (eV)]],"0.0"))</f>
        <v>good1 / 7.2</v>
      </c>
      <c r="E95" s="1">
        <f>Table2[[#This Row],[Polar ang (deg)]]/180*PI()</f>
        <v>1.6406094968746698</v>
      </c>
      <c r="F95" s="5">
        <v>94</v>
      </c>
      <c r="G95" s="1">
        <v>6.7661414361540499</v>
      </c>
      <c r="H95" s="2">
        <f>Table2[[#This Row],[Phase shift diff (rad)]]/PI()*180</f>
        <v>387.67134788021264</v>
      </c>
    </row>
    <row r="96" spans="1:8" x14ac:dyDescent="0.2">
      <c r="A96" s="4" t="s">
        <v>7</v>
      </c>
      <c r="B96" s="2">
        <v>15.9</v>
      </c>
      <c r="C96" s="2">
        <f>2*Table2[[#This Row],[Photon energy (eV)]]-Threshold</f>
        <v>7.2126112000000013</v>
      </c>
      <c r="D96" s="2" t="str">
        <f>CONCATENATE(Table2[[#This Row],[Target dataset]]," / ",TEXT(Table2[[#This Row],[Photoelectron KE (eV)]],"0.0"))</f>
        <v>good1 / 7.2</v>
      </c>
      <c r="E96" s="1">
        <f>Table2[[#This Row],[Polar ang (deg)]]/180*PI()</f>
        <v>1.6580627893946132</v>
      </c>
      <c r="F96" s="5">
        <v>95</v>
      </c>
      <c r="G96" s="1">
        <v>6.7647904176444396</v>
      </c>
      <c r="H96" s="2">
        <f>Table2[[#This Row],[Phase shift diff (rad)]]/PI()*180</f>
        <v>387.59394022156789</v>
      </c>
    </row>
    <row r="97" spans="1:8" x14ac:dyDescent="0.2">
      <c r="A97" s="4" t="s">
        <v>7</v>
      </c>
      <c r="B97" s="2">
        <v>15.9</v>
      </c>
      <c r="C97" s="2">
        <f>2*Table2[[#This Row],[Photon energy (eV)]]-Threshold</f>
        <v>7.2126112000000013</v>
      </c>
      <c r="D97" s="2" t="str">
        <f>CONCATENATE(Table2[[#This Row],[Target dataset]]," / ",TEXT(Table2[[#This Row],[Photoelectron KE (eV)]],"0.0"))</f>
        <v>good1 / 7.2</v>
      </c>
      <c r="E97" s="1">
        <f>Table2[[#This Row],[Polar ang (deg)]]/180*PI()</f>
        <v>1.6755160819145563</v>
      </c>
      <c r="F97" s="5">
        <v>96</v>
      </c>
      <c r="G97" s="1">
        <v>6.76259923571976</v>
      </c>
      <c r="H97" s="2">
        <f>Table2[[#This Row],[Phase shift diff (rad)]]/PI()*180</f>
        <v>387.46839474513843</v>
      </c>
    </row>
    <row r="98" spans="1:8" x14ac:dyDescent="0.2">
      <c r="A98" s="4" t="s">
        <v>7</v>
      </c>
      <c r="B98" s="2">
        <v>15.9</v>
      </c>
      <c r="C98" s="2">
        <f>2*Table2[[#This Row],[Photon energy (eV)]]-Threshold</f>
        <v>7.2126112000000013</v>
      </c>
      <c r="D98" s="2" t="str">
        <f>CONCATENATE(Table2[[#This Row],[Target dataset]]," / ",TEXT(Table2[[#This Row],[Photoelectron KE (eV)]],"0.0"))</f>
        <v>good1 / 7.2</v>
      </c>
      <c r="E98" s="1">
        <f>Table2[[#This Row],[Polar ang (deg)]]/180*PI()</f>
        <v>1.6929693744344996</v>
      </c>
      <c r="F98" s="5">
        <v>97</v>
      </c>
      <c r="G98" s="1">
        <v>6.7596786855219504</v>
      </c>
      <c r="H98" s="2">
        <f>Table2[[#This Row],[Phase shift diff (rad)]]/PI()*180</f>
        <v>387.3010595449478</v>
      </c>
    </row>
    <row r="99" spans="1:8" x14ac:dyDescent="0.2">
      <c r="A99" s="4" t="s">
        <v>7</v>
      </c>
      <c r="B99" s="2">
        <v>15.9</v>
      </c>
      <c r="C99" s="2">
        <f>2*Table2[[#This Row],[Photon energy (eV)]]-Threshold</f>
        <v>7.2126112000000013</v>
      </c>
      <c r="D99" s="2" t="str">
        <f>CONCATENATE(Table2[[#This Row],[Target dataset]]," / ",TEXT(Table2[[#This Row],[Photoelectron KE (eV)]],"0.0"))</f>
        <v>good1 / 7.2</v>
      </c>
      <c r="E99" s="1">
        <f>Table2[[#This Row],[Polar ang (deg)]]/180*PI()</f>
        <v>1.7104226669544427</v>
      </c>
      <c r="F99" s="5">
        <v>98</v>
      </c>
      <c r="G99" s="1">
        <v>6.7560695021606003</v>
      </c>
      <c r="H99" s="2">
        <f>Table2[[#This Row],[Phase shift diff (rad)]]/PI()*180</f>
        <v>387.09426857085361</v>
      </c>
    </row>
    <row r="100" spans="1:8" x14ac:dyDescent="0.2">
      <c r="A100" s="4" t="s">
        <v>7</v>
      </c>
      <c r="B100" s="2">
        <v>15.9</v>
      </c>
      <c r="C100" s="2">
        <f>2*Table2[[#This Row],[Photon energy (eV)]]-Threshold</f>
        <v>7.2126112000000013</v>
      </c>
      <c r="D100" s="2" t="str">
        <f>CONCATENATE(Table2[[#This Row],[Target dataset]]," / ",TEXT(Table2[[#This Row],[Photoelectron KE (eV)]],"0.0"))</f>
        <v>good1 / 7.2</v>
      </c>
      <c r="E100" s="1">
        <f>Table2[[#This Row],[Polar ang (deg)]]/180*PI()</f>
        <v>1.7278759594743864</v>
      </c>
      <c r="F100" s="5">
        <v>99</v>
      </c>
      <c r="G100" s="1">
        <v>6.7517784582065303</v>
      </c>
      <c r="H100" s="2">
        <f>Table2[[#This Row],[Phase shift diff (rad)]]/PI()*180</f>
        <v>386.8484098625803</v>
      </c>
    </row>
    <row r="101" spans="1:8" x14ac:dyDescent="0.2">
      <c r="A101" s="4" t="s">
        <v>7</v>
      </c>
      <c r="B101" s="2">
        <v>15.9</v>
      </c>
      <c r="C101" s="2">
        <f>2*Table2[[#This Row],[Photon energy (eV)]]-Threshold</f>
        <v>7.2126112000000013</v>
      </c>
      <c r="D101" s="2" t="str">
        <f>CONCATENATE(Table2[[#This Row],[Target dataset]]," / ",TEXT(Table2[[#This Row],[Photoelectron KE (eV)]],"0.0"))</f>
        <v>good1 / 7.2</v>
      </c>
      <c r="E101" s="1">
        <f>Table2[[#This Row],[Polar ang (deg)]]/180*PI()</f>
        <v>1.7453292519943295</v>
      </c>
      <c r="F101" s="5">
        <v>100</v>
      </c>
      <c r="G101" s="1">
        <v>6.7467924189870301</v>
      </c>
      <c r="H101" s="2">
        <f>Table2[[#This Row],[Phase shift diff (rad)]]/PI()*180</f>
        <v>386.56273085881617</v>
      </c>
    </row>
    <row r="102" spans="1:8" x14ac:dyDescent="0.2">
      <c r="A102" s="4" t="s">
        <v>7</v>
      </c>
      <c r="B102" s="2">
        <v>15.9</v>
      </c>
      <c r="C102" s="2">
        <f>2*Table2[[#This Row],[Photon energy (eV)]]-Threshold</f>
        <v>7.2126112000000013</v>
      </c>
      <c r="D102" s="2" t="str">
        <f>CONCATENATE(Table2[[#This Row],[Target dataset]]," / ",TEXT(Table2[[#This Row],[Photoelectron KE (eV)]],"0.0"))</f>
        <v>good1 / 7.2</v>
      </c>
      <c r="E102" s="1">
        <f>Table2[[#This Row],[Polar ang (deg)]]/180*PI()</f>
        <v>1.7627825445142729</v>
      </c>
      <c r="F102" s="5">
        <v>101</v>
      </c>
      <c r="G102" s="1">
        <v>6.74108432587325</v>
      </c>
      <c r="H102" s="2">
        <f>Table2[[#This Row],[Phase shift diff (rad)]]/PI()*180</f>
        <v>386.23568121432896</v>
      </c>
    </row>
    <row r="103" spans="1:8" x14ac:dyDescent="0.2">
      <c r="A103" s="4" t="s">
        <v>7</v>
      </c>
      <c r="B103" s="2">
        <v>15.9</v>
      </c>
      <c r="C103" s="2">
        <f>2*Table2[[#This Row],[Photon energy (eV)]]-Threshold</f>
        <v>7.2126112000000013</v>
      </c>
      <c r="D103" s="2" t="str">
        <f>CONCATENATE(Table2[[#This Row],[Target dataset]]," / ",TEXT(Table2[[#This Row],[Photoelectron KE (eV)]],"0.0"))</f>
        <v>good1 / 7.2</v>
      </c>
      <c r="E103" s="1">
        <f>Table2[[#This Row],[Polar ang (deg)]]/180*PI()</f>
        <v>1.780235837034216</v>
      </c>
      <c r="F103" s="5">
        <v>102</v>
      </c>
      <c r="G103" s="1">
        <v>6.7346157379824803</v>
      </c>
      <c r="H103" s="2">
        <f>Table2[[#This Row],[Phase shift diff (rad)]]/PI()*180</f>
        <v>385.86505842877835</v>
      </c>
    </row>
    <row r="104" spans="1:8" x14ac:dyDescent="0.2">
      <c r="A104" s="4" t="s">
        <v>7</v>
      </c>
      <c r="B104" s="2">
        <v>15.9</v>
      </c>
      <c r="C104" s="2">
        <f>2*Table2[[#This Row],[Photon energy (eV)]]-Threshold</f>
        <v>7.2126112000000013</v>
      </c>
      <c r="D104" s="2" t="str">
        <f>CONCATENATE(Table2[[#This Row],[Target dataset]]," / ",TEXT(Table2[[#This Row],[Photoelectron KE (eV)]],"0.0"))</f>
        <v>good1 / 7.2</v>
      </c>
      <c r="E104" s="1">
        <f>Table2[[#This Row],[Polar ang (deg)]]/180*PI()</f>
        <v>1.7976891295541593</v>
      </c>
      <c r="F104" s="5">
        <v>103</v>
      </c>
      <c r="G104" s="1">
        <v>6.7273376933401696</v>
      </c>
      <c r="H104" s="2">
        <f>Table2[[#This Row],[Phase shift diff (rad)]]/PI()*180</f>
        <v>385.44805718766617</v>
      </c>
    </row>
    <row r="105" spans="1:8" x14ac:dyDescent="0.2">
      <c r="A105" s="4" t="s">
        <v>7</v>
      </c>
      <c r="B105" s="2">
        <v>15.9</v>
      </c>
      <c r="C105" s="2">
        <f>2*Table2[[#This Row],[Photon energy (eV)]]-Threshold</f>
        <v>7.2126112000000013</v>
      </c>
      <c r="D105" s="2" t="str">
        <f>CONCATENATE(Table2[[#This Row],[Target dataset]]," / ",TEXT(Table2[[#This Row],[Photoelectron KE (eV)]],"0.0"))</f>
        <v>good1 / 7.2</v>
      </c>
      <c r="E105" s="1">
        <f>Table2[[#This Row],[Polar ang (deg)]]/180*PI()</f>
        <v>1.8151424220741026</v>
      </c>
      <c r="F105" s="5">
        <v>104</v>
      </c>
      <c r="G105" s="1">
        <v>6.71919062396654</v>
      </c>
      <c r="H105" s="2">
        <f>Table2[[#This Row],[Phase shift diff (rad)]]/PI()*180</f>
        <v>384.98126449715693</v>
      </c>
    </row>
    <row r="106" spans="1:8" x14ac:dyDescent="0.2">
      <c r="A106" s="4" t="s">
        <v>7</v>
      </c>
      <c r="B106" s="2">
        <v>15.9</v>
      </c>
      <c r="C106" s="2">
        <f>2*Table2[[#This Row],[Photon energy (eV)]]-Threshold</f>
        <v>7.2126112000000013</v>
      </c>
      <c r="D106" s="2" t="str">
        <f>CONCATENATE(Table2[[#This Row],[Target dataset]]," / ",TEXT(Table2[[#This Row],[Photoelectron KE (eV)]],"0.0"))</f>
        <v>good1 / 7.2</v>
      </c>
      <c r="E106" s="1">
        <f>Table2[[#This Row],[Polar ang (deg)]]/180*PI()</f>
        <v>1.8325957145940461</v>
      </c>
      <c r="F106" s="5">
        <v>105</v>
      </c>
      <c r="G106" s="1">
        <v>6.7101036449420599</v>
      </c>
      <c r="H106" s="2">
        <f>Table2[[#This Row],[Phase shift diff (rad)]]/PI()*180</f>
        <v>384.46061895053032</v>
      </c>
    </row>
    <row r="107" spans="1:8" x14ac:dyDescent="0.2">
      <c r="A107" s="4" t="s">
        <v>7</v>
      </c>
      <c r="B107" s="2">
        <v>15.9</v>
      </c>
      <c r="C107" s="2">
        <f>2*Table2[[#This Row],[Photon energy (eV)]]-Threshold</f>
        <v>7.2126112000000013</v>
      </c>
      <c r="D107" s="2" t="str">
        <f>CONCATENATE(Table2[[#This Row],[Target dataset]]," / ",TEXT(Table2[[#This Row],[Photoelectron KE (eV)]],"0.0"))</f>
        <v>good1 / 7.2</v>
      </c>
      <c r="E107" s="1">
        <f>Table2[[#This Row],[Polar ang (deg)]]/180*PI()</f>
        <v>1.8500490071139892</v>
      </c>
      <c r="F107" s="5">
        <v>106</v>
      </c>
      <c r="G107" s="1">
        <v>6.6999933513902796</v>
      </c>
      <c r="H107" s="2">
        <f>Table2[[#This Row],[Phase shift diff (rad)]]/PI()*180</f>
        <v>383.88134180037497</v>
      </c>
    </row>
    <row r="108" spans="1:8" x14ac:dyDescent="0.2">
      <c r="A108" s="4" t="s">
        <v>7</v>
      </c>
      <c r="B108" s="2">
        <v>15.9</v>
      </c>
      <c r="C108" s="2">
        <f>2*Table2[[#This Row],[Photon energy (eV)]]-Threshold</f>
        <v>7.2126112000000013</v>
      </c>
      <c r="D108" s="2" t="str">
        <f>CONCATENATE(Table2[[#This Row],[Target dataset]]," / ",TEXT(Table2[[#This Row],[Photoelectron KE (eV)]],"0.0"))</f>
        <v>good1 / 7.2</v>
      </c>
      <c r="E108" s="1">
        <f>Table2[[#This Row],[Polar ang (deg)]]/180*PI()</f>
        <v>1.8675022996339325</v>
      </c>
      <c r="F108" s="5">
        <v>107</v>
      </c>
      <c r="G108" s="1">
        <v>6.6887621641566799</v>
      </c>
      <c r="H108" s="2">
        <f>Table2[[#This Row],[Phase shift diff (rad)]]/PI()*180</f>
        <v>383.2378421729685</v>
      </c>
    </row>
    <row r="109" spans="1:8" x14ac:dyDescent="0.2">
      <c r="A109" s="4" t="s">
        <v>7</v>
      </c>
      <c r="B109" s="2">
        <v>15.9</v>
      </c>
      <c r="C109" s="2">
        <f>2*Table2[[#This Row],[Photon energy (eV)]]-Threshold</f>
        <v>7.2126112000000013</v>
      </c>
      <c r="D109" s="2" t="str">
        <f>CONCATENATE(Table2[[#This Row],[Target dataset]]," / ",TEXT(Table2[[#This Row],[Photoelectron KE (eV)]],"0.0"))</f>
        <v>good1 / 7.2</v>
      </c>
      <c r="E109" s="1">
        <f>Table2[[#This Row],[Polar ang (deg)]]/180*PI()</f>
        <v>1.8849555921538759</v>
      </c>
      <c r="F109" s="5">
        <v>108</v>
      </c>
      <c r="G109" s="1">
        <v>6.6762962121893104</v>
      </c>
      <c r="H109" s="2">
        <f>Table2[[#This Row],[Phase shift diff (rad)]]/PI()*180</f>
        <v>382.52359573762539</v>
      </c>
    </row>
    <row r="110" spans="1:8" x14ac:dyDescent="0.2">
      <c r="A110" s="4" t="s">
        <v>7</v>
      </c>
      <c r="B110" s="2">
        <v>15.9</v>
      </c>
      <c r="C110" s="2">
        <f>2*Table2[[#This Row],[Photon energy (eV)]]-Threshold</f>
        <v>7.2126112000000013</v>
      </c>
      <c r="D110" s="2" t="str">
        <f>CONCATENATE(Table2[[#This Row],[Target dataset]]," / ",TEXT(Table2[[#This Row],[Photoelectron KE (eV)]],"0.0"))</f>
        <v>good1 / 7.2</v>
      </c>
      <c r="E110" s="1">
        <f>Table2[[#This Row],[Polar ang (deg)]]/180*PI()</f>
        <v>1.902408884673819</v>
      </c>
      <c r="F110" s="5">
        <v>109</v>
      </c>
      <c r="G110" s="1">
        <v>6.6624627053220804</v>
      </c>
      <c r="H110" s="2">
        <f>Table2[[#This Row],[Phase shift diff (rad)]]/PI()*180</f>
        <v>381.73099417826785</v>
      </c>
    </row>
    <row r="111" spans="1:8" x14ac:dyDescent="0.2">
      <c r="A111" s="4" t="s">
        <v>7</v>
      </c>
      <c r="B111" s="2">
        <v>15.9</v>
      </c>
      <c r="C111" s="2">
        <f>2*Table2[[#This Row],[Photon energy (eV)]]-Threshold</f>
        <v>7.2126112000000013</v>
      </c>
      <c r="D111" s="2" t="str">
        <f>CONCATENATE(Table2[[#This Row],[Target dataset]]," / ",TEXT(Table2[[#This Row],[Photoelectron KE (eV)]],"0.0"))</f>
        <v>good1 / 7.2</v>
      </c>
      <c r="E111" s="1">
        <f>Table2[[#This Row],[Polar ang (deg)]]/180*PI()</f>
        <v>1.9198621771937625</v>
      </c>
      <c r="F111" s="5">
        <v>110</v>
      </c>
      <c r="G111" s="1">
        <v>6.6471067259824901</v>
      </c>
      <c r="H111" s="2">
        <f>Table2[[#This Row],[Phase shift diff (rad)]]/PI()*180</f>
        <v>380.85116137181927</v>
      </c>
    </row>
    <row r="112" spans="1:8" x14ac:dyDescent="0.2">
      <c r="A112" s="4" t="s">
        <v>7</v>
      </c>
      <c r="B112" s="2">
        <v>15.9</v>
      </c>
      <c r="C112" s="2">
        <f>2*Table2[[#This Row],[Photon energy (eV)]]-Threshold</f>
        <v>7.2126112000000013</v>
      </c>
      <c r="D112" s="2" t="str">
        <f>CONCATENATE(Table2[[#This Row],[Target dataset]]," / ",TEXT(Table2[[#This Row],[Photoelectron KE (eV)]],"0.0"))</f>
        <v>good1 / 7.2</v>
      </c>
      <c r="E112" s="1">
        <f>Table2[[#This Row],[Polar ang (deg)]]/180*PI()</f>
        <v>1.9373154697137058</v>
      </c>
      <c r="F112" s="5">
        <v>111</v>
      </c>
      <c r="G112" s="1">
        <v>6.6300473489990699</v>
      </c>
      <c r="H112" s="2">
        <f>Table2[[#This Row],[Phase shift diff (rad)]]/PI()*180</f>
        <v>379.87373106954664</v>
      </c>
    </row>
    <row r="113" spans="1:8" x14ac:dyDescent="0.2">
      <c r="A113" s="4" t="s">
        <v>7</v>
      </c>
      <c r="B113" s="2">
        <v>15.9</v>
      </c>
      <c r="C113" s="2">
        <f>2*Table2[[#This Row],[Photon energy (eV)]]-Threshold</f>
        <v>7.2126112000000013</v>
      </c>
      <c r="D113" s="2" t="str">
        <f>CONCATENATE(Table2[[#This Row],[Target dataset]]," / ",TEXT(Table2[[#This Row],[Photoelectron KE (eV)]],"0.0"))</f>
        <v>good1 / 7.2</v>
      </c>
      <c r="E113" s="1">
        <f>Table2[[#This Row],[Polar ang (deg)]]/180*PI()</f>
        <v>1.9547687622336491</v>
      </c>
      <c r="F113" s="5">
        <v>112</v>
      </c>
      <c r="G113" s="1">
        <v>6.6110729857276596</v>
      </c>
      <c r="H113" s="2">
        <f>Table2[[#This Row],[Phase shift diff (rad)]]/PI()*180</f>
        <v>378.78658013514683</v>
      </c>
    </row>
    <row r="114" spans="1:8" x14ac:dyDescent="0.2">
      <c r="A114" s="4" t="s">
        <v>7</v>
      </c>
      <c r="B114" s="2">
        <v>15.9</v>
      </c>
      <c r="C114" s="2">
        <f>2*Table2[[#This Row],[Photon energy (eV)]]-Threshold</f>
        <v>7.2126112000000013</v>
      </c>
      <c r="D114" s="2" t="str">
        <f>CONCATENATE(Table2[[#This Row],[Target dataset]]," / ",TEXT(Table2[[#This Row],[Photoelectron KE (eV)]],"0.0"))</f>
        <v>good1 / 7.2</v>
      </c>
      <c r="E114" s="1">
        <f>Table2[[#This Row],[Polar ang (deg)]]/180*PI()</f>
        <v>1.9722220547535922</v>
      </c>
      <c r="F114" s="5">
        <v>113</v>
      </c>
      <c r="G114" s="1">
        <v>6.5899358467369504</v>
      </c>
      <c r="H114" s="2">
        <f>Table2[[#This Row],[Phase shift diff (rad)]]/PI()*180</f>
        <v>377.57551127999778</v>
      </c>
    </row>
    <row r="115" spans="1:8" x14ac:dyDescent="0.2">
      <c r="A115" s="4" t="s">
        <v>7</v>
      </c>
      <c r="B115" s="2">
        <v>15.9</v>
      </c>
      <c r="C115" s="2">
        <f>2*Table2[[#This Row],[Photon energy (eV)]]-Threshold</f>
        <v>7.2126112000000013</v>
      </c>
      <c r="D115" s="2" t="str">
        <f>CONCATENATE(Table2[[#This Row],[Target dataset]]," / ",TEXT(Table2[[#This Row],[Photoelectron KE (eV)]],"0.0"))</f>
        <v>good1 / 7.2</v>
      </c>
      <c r="E115" s="1">
        <f>Table2[[#This Row],[Polar ang (deg)]]/180*PI()</f>
        <v>1.9896753472735356</v>
      </c>
      <c r="F115" s="5">
        <v>114</v>
      </c>
      <c r="G115" s="1">
        <v>6.5663454357277802</v>
      </c>
      <c r="H115" s="2">
        <f>Table2[[#This Row],[Phase shift diff (rad)]]/PI()*180</f>
        <v>376.22388029219337</v>
      </c>
    </row>
    <row r="116" spans="1:8" x14ac:dyDescent="0.2">
      <c r="A116" s="4" t="s">
        <v>7</v>
      </c>
      <c r="B116" s="2">
        <v>15.9</v>
      </c>
      <c r="C116" s="2">
        <f>2*Table2[[#This Row],[Photon energy (eV)]]-Threshold</f>
        <v>7.2126112000000013</v>
      </c>
      <c r="D116" s="2" t="str">
        <f>CONCATENATE(Table2[[#This Row],[Target dataset]]," / ",TEXT(Table2[[#This Row],[Photoelectron KE (eV)]],"0.0"))</f>
        <v>good1 / 7.2</v>
      </c>
      <c r="E116" s="1">
        <f>Table2[[#This Row],[Polar ang (deg)]]/180*PI()</f>
        <v>2.0071286397934789</v>
      </c>
      <c r="F116" s="5">
        <v>115</v>
      </c>
      <c r="G116" s="1">
        <v>6.5399610451400196</v>
      </c>
      <c r="H116" s="2">
        <f>Table2[[#This Row],[Phase shift diff (rad)]]/PI()*180</f>
        <v>374.71216606649</v>
      </c>
    </row>
    <row r="117" spans="1:8" x14ac:dyDescent="0.2">
      <c r="A117" s="4" t="s">
        <v>7</v>
      </c>
      <c r="B117" s="2">
        <v>15.9</v>
      </c>
      <c r="C117" s="2">
        <f>2*Table2[[#This Row],[Photon energy (eV)]]-Threshold</f>
        <v>7.2126112000000013</v>
      </c>
      <c r="D117" s="2" t="str">
        <f>CONCATENATE(Table2[[#This Row],[Target dataset]]," / ",TEXT(Table2[[#This Row],[Photoelectron KE (eV)]],"0.0"))</f>
        <v>good1 / 7.2</v>
      </c>
      <c r="E117" s="1">
        <f>Table2[[#This Row],[Polar ang (deg)]]/180*PI()</f>
        <v>2.0245819323134224</v>
      </c>
      <c r="F117" s="5">
        <v>116</v>
      </c>
      <c r="G117" s="1">
        <v>6.5103833522998196</v>
      </c>
      <c r="H117" s="2">
        <f>Table2[[#This Row],[Phase shift diff (rad)]]/PI()*180</f>
        <v>373.01748909901221</v>
      </c>
    </row>
    <row r="118" spans="1:8" x14ac:dyDescent="0.2">
      <c r="A118" s="4" t="s">
        <v>7</v>
      </c>
      <c r="B118" s="2">
        <v>15.9</v>
      </c>
      <c r="C118" s="2">
        <f>2*Table2[[#This Row],[Photon energy (eV)]]-Threshold</f>
        <v>7.2126112000000013</v>
      </c>
      <c r="D118" s="2" t="str">
        <f>CONCATENATE(Table2[[#This Row],[Target dataset]]," / ",TEXT(Table2[[#This Row],[Photoelectron KE (eV)]],"0.0"))</f>
        <v>good1 / 7.2</v>
      </c>
      <c r="E118" s="1">
        <f>Table2[[#This Row],[Polar ang (deg)]]/180*PI()</f>
        <v>2.0420352248333655</v>
      </c>
      <c r="F118" s="5">
        <v>117</v>
      </c>
      <c r="G118" s="1">
        <v>6.4771454689096499</v>
      </c>
      <c r="H118" s="2">
        <f>Table2[[#This Row],[Phase shift diff (rad)]]/PI()*180</f>
        <v>371.11309866080751</v>
      </c>
    </row>
    <row r="119" spans="1:8" x14ac:dyDescent="0.2">
      <c r="A119" s="4" t="s">
        <v>7</v>
      </c>
      <c r="B119" s="2">
        <v>15.9</v>
      </c>
      <c r="C119" s="2">
        <f>2*Table2[[#This Row],[Photon energy (eV)]]-Threshold</f>
        <v>7.2126112000000013</v>
      </c>
      <c r="D119" s="2" t="str">
        <f>CONCATENATE(Table2[[#This Row],[Target dataset]]," / ",TEXT(Table2[[#This Row],[Photoelectron KE (eV)]],"0.0"))</f>
        <v>good1 / 7.2</v>
      </c>
      <c r="E119" s="1">
        <f>Table2[[#This Row],[Polar ang (deg)]]/180*PI()</f>
        <v>2.0594885173533086</v>
      </c>
      <c r="F119" s="5">
        <v>118</v>
      </c>
      <c r="G119" s="1">
        <v>6.4397042633450399</v>
      </c>
      <c r="H119" s="2">
        <f>Table2[[#This Row],[Phase shift diff (rad)]]/PI()*180</f>
        <v>368.96787560207366</v>
      </c>
    </row>
    <row r="120" spans="1:8" x14ac:dyDescent="0.2">
      <c r="A120" s="4" t="s">
        <v>7</v>
      </c>
      <c r="B120" s="2">
        <v>15.9</v>
      </c>
      <c r="C120" s="2">
        <f>2*Table2[[#This Row],[Photon energy (eV)]]-Threshold</f>
        <v>7.2126112000000013</v>
      </c>
      <c r="D120" s="2" t="str">
        <f>CONCATENATE(Table2[[#This Row],[Target dataset]]," / ",TEXT(Table2[[#This Row],[Photoelectron KE (eV)]],"0.0"))</f>
        <v>good1 / 7.2</v>
      </c>
      <c r="E120" s="1">
        <f>Table2[[#This Row],[Polar ang (deg)]]/180*PI()</f>
        <v>2.0769418098732522</v>
      </c>
      <c r="F120" s="5">
        <v>119</v>
      </c>
      <c r="G120" s="1">
        <v>6.3974335888287399</v>
      </c>
      <c r="H120" s="2">
        <f>Table2[[#This Row],[Phase shift diff (rad)]]/PI()*180</f>
        <v>366.54594435511848</v>
      </c>
    </row>
    <row r="121" spans="1:8" x14ac:dyDescent="0.2">
      <c r="A121" s="4" t="s">
        <v>7</v>
      </c>
      <c r="B121" s="2">
        <v>15.9</v>
      </c>
      <c r="C121" s="2">
        <f>2*Table2[[#This Row],[Photon energy (eV)]]-Threshold</f>
        <v>7.2126112000000013</v>
      </c>
      <c r="D121" s="2" t="str">
        <f>CONCATENATE(Table2[[#This Row],[Target dataset]]," / ",TEXT(Table2[[#This Row],[Photoelectron KE (eV)]],"0.0"))</f>
        <v>good1 / 7.2</v>
      </c>
      <c r="E121" s="1">
        <f>Table2[[#This Row],[Polar ang (deg)]]/180*PI()</f>
        <v>2.0943951023931953</v>
      </c>
      <c r="F121" s="5">
        <v>120</v>
      </c>
      <c r="G121" s="1">
        <v>6.3496223964421601</v>
      </c>
      <c r="H121" s="2">
        <f>Table2[[#This Row],[Phase shift diff (rad)]]/PI()*180</f>
        <v>363.8065648178794</v>
      </c>
    </row>
    <row r="122" spans="1:8" x14ac:dyDescent="0.2">
      <c r="A122" s="4" t="s">
        <v>7</v>
      </c>
      <c r="B122" s="2">
        <v>15.9</v>
      </c>
      <c r="C122" s="2">
        <f>2*Table2[[#This Row],[Photon energy (eV)]]-Threshold</f>
        <v>7.2126112000000013</v>
      </c>
      <c r="D122" s="2" t="str">
        <f>CONCATENATE(Table2[[#This Row],[Target dataset]]," / ",TEXT(Table2[[#This Row],[Photoelectron KE (eV)]],"0.0"))</f>
        <v>good1 / 7.2</v>
      </c>
      <c r="E122" s="1">
        <f>Table2[[#This Row],[Polar ang (deg)]]/180*PI()</f>
        <v>2.1118483949131388</v>
      </c>
      <c r="F122" s="5">
        <v>121</v>
      </c>
      <c r="G122" s="1">
        <v>6.2954827971592202</v>
      </c>
      <c r="H122" s="2">
        <f>Table2[[#This Row],[Phase shift diff (rad)]]/PI()*180</f>
        <v>360.70459427443745</v>
      </c>
    </row>
    <row r="123" spans="1:8" x14ac:dyDescent="0.2">
      <c r="A123" s="4" t="s">
        <v>7</v>
      </c>
      <c r="B123" s="2">
        <v>15.9</v>
      </c>
      <c r="C123" s="2">
        <f>2*Table2[[#This Row],[Photon energy (eV)]]-Threshold</f>
        <v>7.2126112000000013</v>
      </c>
      <c r="D123" s="2" t="str">
        <f>CONCATENATE(Table2[[#This Row],[Target dataset]]," / ",TEXT(Table2[[#This Row],[Photoelectron KE (eV)]],"0.0"))</f>
        <v>good1 / 7.2</v>
      </c>
      <c r="E123" s="1">
        <f>Table2[[#This Row],[Polar ang (deg)]]/180*PI()</f>
        <v>2.1293016874330819</v>
      </c>
      <c r="F123" s="5">
        <v>122</v>
      </c>
      <c r="G123" s="1">
        <v>6.2341760712150904</v>
      </c>
      <c r="H123" s="2">
        <f>Table2[[#This Row],[Phase shift diff (rad)]]/PI()*180</f>
        <v>357.19197762207364</v>
      </c>
    </row>
    <row r="124" spans="1:8" x14ac:dyDescent="0.2">
      <c r="A124" s="4" t="s">
        <v>7</v>
      </c>
      <c r="B124" s="2">
        <v>15.9</v>
      </c>
      <c r="C124" s="2">
        <f>2*Table2[[#This Row],[Photon energy (eV)]]-Threshold</f>
        <v>7.2126112000000013</v>
      </c>
      <c r="D124" s="2" t="str">
        <f>CONCATENATE(Table2[[#This Row],[Target dataset]]," / ",TEXT(Table2[[#This Row],[Photoelectron KE (eV)]],"0.0"))</f>
        <v>good1 / 7.2</v>
      </c>
      <c r="E124" s="1">
        <f>Table2[[#This Row],[Polar ang (deg)]]/180*PI()</f>
        <v>2.1467549799530254</v>
      </c>
      <c r="F124" s="5">
        <v>123</v>
      </c>
      <c r="G124" s="1">
        <v>6.16486808224432</v>
      </c>
      <c r="H124" s="2">
        <f>Table2[[#This Row],[Phase shift diff (rad)]]/PI()*180</f>
        <v>353.22092236750922</v>
      </c>
    </row>
    <row r="125" spans="1:8" x14ac:dyDescent="0.2">
      <c r="A125" s="4" t="s">
        <v>7</v>
      </c>
      <c r="B125" s="2">
        <v>15.9</v>
      </c>
      <c r="C125" s="2">
        <f>2*Table2[[#This Row],[Photon energy (eV)]]-Threshold</f>
        <v>7.2126112000000013</v>
      </c>
      <c r="D125" s="2" t="str">
        <f>CONCATENATE(Table2[[#This Row],[Target dataset]]," / ",TEXT(Table2[[#This Row],[Photoelectron KE (eV)]],"0.0"))</f>
        <v>good1 / 7.2</v>
      </c>
      <c r="E125" s="1">
        <f>Table2[[#This Row],[Polar ang (deg)]]/180*PI()</f>
        <v>2.1642082724729685</v>
      </c>
      <c r="F125" s="5">
        <v>124</v>
      </c>
      <c r="G125" s="1">
        <v>6.0868280821565302</v>
      </c>
      <c r="H125" s="2">
        <f>Table2[[#This Row],[Phase shift diff (rad)]]/PI()*180</f>
        <v>348.7495597292783</v>
      </c>
    </row>
    <row r="126" spans="1:8" x14ac:dyDescent="0.2">
      <c r="A126" s="4" t="s">
        <v>7</v>
      </c>
      <c r="B126" s="2">
        <v>15.9</v>
      </c>
      <c r="C126" s="2">
        <f>2*Table2[[#This Row],[Photon energy (eV)]]-Threshold</f>
        <v>7.2126112000000013</v>
      </c>
      <c r="D126" s="2" t="str">
        <f>CONCATENATE(Table2[[#This Row],[Target dataset]]," / ",TEXT(Table2[[#This Row],[Photoelectron KE (eV)]],"0.0"))</f>
        <v>good1 / 7.2</v>
      </c>
      <c r="E126" s="1">
        <f>Table2[[#This Row],[Polar ang (deg)]]/180*PI()</f>
        <v>2.1816615649929116</v>
      </c>
      <c r="F126" s="5">
        <v>125</v>
      </c>
      <c r="G126" s="1">
        <v>5.9995829086758299</v>
      </c>
      <c r="H126" s="2">
        <f>Table2[[#This Row],[Phase shift diff (rad)]]/PI()*180</f>
        <v>343.75077950594749</v>
      </c>
    </row>
    <row r="127" spans="1:8" x14ac:dyDescent="0.2">
      <c r="A127" s="4" t="s">
        <v>7</v>
      </c>
      <c r="B127" s="2">
        <v>15.9</v>
      </c>
      <c r="C127" s="2">
        <f>2*Table2[[#This Row],[Photon energy (eV)]]-Threshold</f>
        <v>7.2126112000000013</v>
      </c>
      <c r="D127" s="2" t="str">
        <f>CONCATENATE(Table2[[#This Row],[Target dataset]]," / ",TEXT(Table2[[#This Row],[Photoelectron KE (eV)]],"0.0"))</f>
        <v>good1 / 7.2</v>
      </c>
      <c r="E127" s="1">
        <f>Table2[[#This Row],[Polar ang (deg)]]/180*PI()</f>
        <v>2.1991148575128552</v>
      </c>
      <c r="F127" s="5">
        <v>126</v>
      </c>
      <c r="G127" s="1">
        <v>5.9031257844782701</v>
      </c>
      <c r="H127" s="2">
        <f>Table2[[#This Row],[Phase shift diff (rad)]]/PI()*180</f>
        <v>338.22419338545808</v>
      </c>
    </row>
    <row r="128" spans="1:8" x14ac:dyDescent="0.2">
      <c r="A128" s="4" t="s">
        <v>7</v>
      </c>
      <c r="B128" s="2">
        <v>15.9</v>
      </c>
      <c r="C128" s="2">
        <f>2*Table2[[#This Row],[Photon energy (eV)]]-Threshold</f>
        <v>7.2126112000000013</v>
      </c>
      <c r="D128" s="2" t="str">
        <f>CONCATENATE(Table2[[#This Row],[Target dataset]]," / ",TEXT(Table2[[#This Row],[Photoelectron KE (eV)]],"0.0"))</f>
        <v>good1 / 7.2</v>
      </c>
      <c r="E128" s="1">
        <f>Table2[[#This Row],[Polar ang (deg)]]/180*PI()</f>
        <v>2.2165681500327987</v>
      </c>
      <c r="F128" s="5">
        <v>127</v>
      </c>
      <c r="G128" s="1">
        <v>5.7981489089524203</v>
      </c>
      <c r="H128" s="2">
        <f>Table2[[#This Row],[Phase shift diff (rad)]]/PI()*180</f>
        <v>332.20946147135669</v>
      </c>
    </row>
    <row r="129" spans="1:8" x14ac:dyDescent="0.2">
      <c r="A129" s="4" t="s">
        <v>7</v>
      </c>
      <c r="B129" s="2">
        <v>15.9</v>
      </c>
      <c r="C129" s="2">
        <f>2*Table2[[#This Row],[Photon energy (eV)]]-Threshold</f>
        <v>7.2126112000000013</v>
      </c>
      <c r="D129" s="2" t="str">
        <f>CONCATENATE(Table2[[#This Row],[Target dataset]]," / ",TEXT(Table2[[#This Row],[Photoelectron KE (eV)]],"0.0"))</f>
        <v>good1 / 7.2</v>
      </c>
      <c r="E129" s="1">
        <f>Table2[[#This Row],[Polar ang (deg)]]/180*PI()</f>
        <v>2.2340214425527418</v>
      </c>
      <c r="F129" s="5">
        <v>128</v>
      </c>
      <c r="G129" s="1">
        <v>5.6862243763861899</v>
      </c>
      <c r="H129" s="2">
        <f>Table2[[#This Row],[Phase shift diff (rad)]]/PI()*180</f>
        <v>325.79665813133715</v>
      </c>
    </row>
    <row r="130" spans="1:8" x14ac:dyDescent="0.2">
      <c r="A130" s="4" t="s">
        <v>7</v>
      </c>
      <c r="B130" s="2">
        <v>15.9</v>
      </c>
      <c r="C130" s="2">
        <f>2*Table2[[#This Row],[Photon energy (eV)]]-Threshold</f>
        <v>7.2126112000000013</v>
      </c>
      <c r="D130" s="2" t="str">
        <f>CONCATENATE(Table2[[#This Row],[Target dataset]]," / ",TEXT(Table2[[#This Row],[Photoelectron KE (eV)]],"0.0"))</f>
        <v>good1 / 7.2</v>
      </c>
      <c r="E130" s="1">
        <f>Table2[[#This Row],[Polar ang (deg)]]/180*PI()</f>
        <v>2.2514747350726849</v>
      </c>
      <c r="F130" s="5">
        <v>129</v>
      </c>
      <c r="G130" s="1">
        <v>5.5698238703175997</v>
      </c>
      <c r="H130" s="2">
        <f>Table2[[#This Row],[Phase shift diff (rad)]]/PI()*180</f>
        <v>319.12740040042002</v>
      </c>
    </row>
    <row r="131" spans="1:8" x14ac:dyDescent="0.2">
      <c r="A131" s="4" t="s">
        <v>7</v>
      </c>
      <c r="B131" s="2">
        <v>15.9</v>
      </c>
      <c r="C131" s="2">
        <f>2*Table2[[#This Row],[Photon energy (eV)]]-Threshold</f>
        <v>7.2126112000000013</v>
      </c>
      <c r="D131" s="2" t="str">
        <f>CONCATENATE(Table2[[#This Row],[Target dataset]]," / ",TEXT(Table2[[#This Row],[Photoelectron KE (eV)]],"0.0"))</f>
        <v>good1 / 7.2</v>
      </c>
      <c r="E131" s="1">
        <f>Table2[[#This Row],[Polar ang (deg)]]/180*PI()</f>
        <v>2.2689280275926285</v>
      </c>
      <c r="F131" s="5">
        <v>130</v>
      </c>
      <c r="G131" s="1">
        <v>5.45209028761575</v>
      </c>
      <c r="H131" s="2">
        <f>Table2[[#This Row],[Phase shift diff (rad)]]/PI()*180</f>
        <v>312.3817630046496</v>
      </c>
    </row>
    <row r="132" spans="1:8" x14ac:dyDescent="0.2">
      <c r="A132" s="4" t="s">
        <v>7</v>
      </c>
      <c r="B132" s="2">
        <v>15.9</v>
      </c>
      <c r="C132" s="2">
        <f>2*Table2[[#This Row],[Photon energy (eV)]]-Threshold</f>
        <v>7.2126112000000013</v>
      </c>
      <c r="D132" s="2" t="str">
        <f>CONCATENATE(Table2[[#This Row],[Target dataset]]," / ",TEXT(Table2[[#This Row],[Photoelectron KE (eV)]],"0.0"))</f>
        <v>good1 / 7.2</v>
      </c>
      <c r="E132" s="1">
        <f>Table2[[#This Row],[Polar ang (deg)]]/180*PI()</f>
        <v>2.2863813201125716</v>
      </c>
      <c r="F132" s="5">
        <v>131</v>
      </c>
      <c r="G132" s="1">
        <v>5.3363788262709404</v>
      </c>
      <c r="H132" s="2">
        <f>Table2[[#This Row],[Phase shift diff (rad)]]/PI()*180</f>
        <v>305.75198462830087</v>
      </c>
    </row>
    <row r="133" spans="1:8" x14ac:dyDescent="0.2">
      <c r="A133" s="4" t="s">
        <v>7</v>
      </c>
      <c r="B133" s="2">
        <v>15.9</v>
      </c>
      <c r="C133" s="2">
        <f>2*Table2[[#This Row],[Photon energy (eV)]]-Threshold</f>
        <v>7.2126112000000013</v>
      </c>
      <c r="D133" s="2" t="str">
        <f>CONCATENATE(Table2[[#This Row],[Target dataset]]," / ",TEXT(Table2[[#This Row],[Photoelectron KE (eV)]],"0.0"))</f>
        <v>good1 / 7.2</v>
      </c>
      <c r="E133" s="1">
        <f>Table2[[#This Row],[Polar ang (deg)]]/180*PI()</f>
        <v>2.3038346126325147</v>
      </c>
      <c r="F133" s="5">
        <v>132</v>
      </c>
      <c r="G133" s="1">
        <v>5.2257178764853096</v>
      </c>
      <c r="H133" s="2">
        <f>Table2[[#This Row],[Phase shift diff (rad)]]/PI()*180</f>
        <v>299.41157924867508</v>
      </c>
    </row>
    <row r="134" spans="1:8" x14ac:dyDescent="0.2">
      <c r="A134" s="4" t="s">
        <v>7</v>
      </c>
      <c r="B134" s="2">
        <v>15.9</v>
      </c>
      <c r="C134" s="2">
        <f>2*Table2[[#This Row],[Photon energy (eV)]]-Threshold</f>
        <v>7.2126112000000013</v>
      </c>
      <c r="D134" s="2" t="str">
        <f>CONCATENATE(Table2[[#This Row],[Target dataset]]," / ",TEXT(Table2[[#This Row],[Photoelectron KE (eV)]],"0.0"))</f>
        <v>good1 / 7.2</v>
      </c>
      <c r="E134" s="1">
        <f>Table2[[#This Row],[Polar ang (deg)]]/180*PI()</f>
        <v>2.3212879051524582</v>
      </c>
      <c r="F134" s="5">
        <v>133</v>
      </c>
      <c r="G134" s="1">
        <v>5.1223919100630404</v>
      </c>
      <c r="H134" s="2">
        <f>Table2[[#This Row],[Phase shift diff (rad)]]/PI()*180</f>
        <v>293.49143745856861</v>
      </c>
    </row>
    <row r="135" spans="1:8" x14ac:dyDescent="0.2">
      <c r="A135" s="4" t="s">
        <v>7</v>
      </c>
      <c r="B135" s="2">
        <v>15.9</v>
      </c>
      <c r="C135" s="2">
        <f>2*Table2[[#This Row],[Photon energy (eV)]]-Threshold</f>
        <v>7.2126112000000013</v>
      </c>
      <c r="D135" s="2" t="str">
        <f>CONCATENATE(Table2[[#This Row],[Target dataset]]," / ",TEXT(Table2[[#This Row],[Photoelectron KE (eV)]],"0.0"))</f>
        <v>good1 / 7.2</v>
      </c>
      <c r="E135" s="1">
        <f>Table2[[#This Row],[Polar ang (deg)]]/180*PI()</f>
        <v>2.3387411976724017</v>
      </c>
      <c r="F135" s="5">
        <v>134</v>
      </c>
      <c r="G135" s="1">
        <v>5.0277707322355001</v>
      </c>
      <c r="H135" s="2">
        <f>Table2[[#This Row],[Phase shift diff (rad)]]/PI()*180</f>
        <v>288.07004331649364</v>
      </c>
    </row>
    <row r="136" spans="1:8" x14ac:dyDescent="0.2">
      <c r="A136" s="4" t="s">
        <v>7</v>
      </c>
      <c r="B136" s="2">
        <v>15.9</v>
      </c>
      <c r="C136" s="2">
        <f>2*Table2[[#This Row],[Photon energy (eV)]]-Threshold</f>
        <v>7.2126112000000013</v>
      </c>
      <c r="D136" s="2" t="str">
        <f>CONCATENATE(Table2[[#This Row],[Target dataset]]," / ",TEXT(Table2[[#This Row],[Photoelectron KE (eV)]],"0.0"))</f>
        <v>good1 / 7.2</v>
      </c>
      <c r="E136" s="1">
        <f>Table2[[#This Row],[Polar ang (deg)]]/180*PI()</f>
        <v>2.3561944901923448</v>
      </c>
      <c r="F136" s="5">
        <v>135</v>
      </c>
      <c r="G136" s="1">
        <v>4.9423740258726303</v>
      </c>
      <c r="H136" s="2">
        <f>Table2[[#This Row],[Phase shift diff (rad)]]/PI()*180</f>
        <v>283.17717245758325</v>
      </c>
    </row>
    <row r="137" spans="1:8" x14ac:dyDescent="0.2">
      <c r="A137" s="4" t="s">
        <v>7</v>
      </c>
      <c r="B137" s="2">
        <v>15.9</v>
      </c>
      <c r="C137" s="2">
        <f>2*Table2[[#This Row],[Photon energy (eV)]]-Threshold</f>
        <v>7.2126112000000013</v>
      </c>
      <c r="D137" s="2" t="str">
        <f>CONCATENATE(Table2[[#This Row],[Target dataset]]," / ",TEXT(Table2[[#This Row],[Photoelectron KE (eV)]],"0.0"))</f>
        <v>good1 / 7.2</v>
      </c>
      <c r="E137" s="1">
        <f>Table2[[#This Row],[Polar ang (deg)]]/180*PI()</f>
        <v>2.3736477827122879</v>
      </c>
      <c r="F137" s="5">
        <v>136</v>
      </c>
      <c r="G137" s="1">
        <v>4.8660723225280398</v>
      </c>
      <c r="H137" s="2">
        <f>Table2[[#This Row],[Phase shift diff (rad)]]/PI()*180</f>
        <v>278.805406886279</v>
      </c>
    </row>
    <row r="138" spans="1:8" x14ac:dyDescent="0.2">
      <c r="A138" s="4" t="s">
        <v>7</v>
      </c>
      <c r="B138" s="2">
        <v>15.9</v>
      </c>
      <c r="C138" s="2">
        <f>2*Table2[[#This Row],[Photon energy (eV)]]-Threshold</f>
        <v>7.2126112000000013</v>
      </c>
      <c r="D138" s="2" t="str">
        <f>CONCATENATE(Table2[[#This Row],[Target dataset]]," / ",TEXT(Table2[[#This Row],[Photoelectron KE (eV)]],"0.0"))</f>
        <v>good1 / 7.2</v>
      </c>
      <c r="E138" s="1">
        <f>Table2[[#This Row],[Polar ang (deg)]]/180*PI()</f>
        <v>2.3911010752322315</v>
      </c>
      <c r="F138" s="5">
        <v>137</v>
      </c>
      <c r="G138" s="1">
        <v>4.7983191786880202</v>
      </c>
      <c r="H138" s="2">
        <f>Table2[[#This Row],[Phase shift diff (rad)]]/PI()*180</f>
        <v>274.92343769550308</v>
      </c>
    </row>
    <row r="139" spans="1:8" x14ac:dyDescent="0.2">
      <c r="A139" s="4" t="s">
        <v>7</v>
      </c>
      <c r="B139" s="2">
        <v>15.9</v>
      </c>
      <c r="C139" s="2">
        <f>2*Table2[[#This Row],[Photon energy (eV)]]-Threshold</f>
        <v>7.2126112000000013</v>
      </c>
      <c r="D139" s="2" t="str">
        <f>CONCATENATE(Table2[[#This Row],[Target dataset]]," / ",TEXT(Table2[[#This Row],[Photoelectron KE (eV)]],"0.0"))</f>
        <v>good1 / 7.2</v>
      </c>
      <c r="E139" s="1">
        <f>Table2[[#This Row],[Polar ang (deg)]]/180*PI()</f>
        <v>2.408554367752175</v>
      </c>
      <c r="F139" s="5">
        <v>138</v>
      </c>
      <c r="G139" s="1">
        <v>4.7383492941318099</v>
      </c>
      <c r="H139" s="2">
        <f>Table2[[#This Row],[Phase shift diff (rad)]]/PI()*180</f>
        <v>271.48741641254543</v>
      </c>
    </row>
    <row r="140" spans="1:8" x14ac:dyDescent="0.2">
      <c r="A140" s="4" t="s">
        <v>7</v>
      </c>
      <c r="B140" s="2">
        <v>15.9</v>
      </c>
      <c r="C140" s="2">
        <f>2*Table2[[#This Row],[Photon energy (eV)]]-Threshold</f>
        <v>7.2126112000000013</v>
      </c>
      <c r="D140" s="2" t="str">
        <f>CONCATENATE(Table2[[#This Row],[Target dataset]]," / ",TEXT(Table2[[#This Row],[Photoelectron KE (eV)]],"0.0"))</f>
        <v>good1 / 7.2</v>
      </c>
      <c r="E140" s="1">
        <f>Table2[[#This Row],[Polar ang (deg)]]/180*PI()</f>
        <v>2.4260076602721181</v>
      </c>
      <c r="F140" s="5">
        <v>139</v>
      </c>
      <c r="G140" s="1">
        <v>4.6853199490884103</v>
      </c>
      <c r="H140" s="2">
        <f>Table2[[#This Row],[Phase shift diff (rad)]]/PI()*180</f>
        <v>268.44905875121566</v>
      </c>
    </row>
    <row r="141" spans="1:8" x14ac:dyDescent="0.2">
      <c r="A141" s="4" t="s">
        <v>7</v>
      </c>
      <c r="B141" s="2">
        <v>15.9</v>
      </c>
      <c r="C141" s="2">
        <f>2*Table2[[#This Row],[Photon energy (eV)]]-Threshold</f>
        <v>7.2126112000000013</v>
      </c>
      <c r="D141" s="2" t="str">
        <f>CONCATENATE(Table2[[#This Row],[Target dataset]]," / ",TEXT(Table2[[#This Row],[Photoelectron KE (eV)]],"0.0"))</f>
        <v>good1 / 7.2</v>
      </c>
      <c r="E141" s="1">
        <f>Table2[[#This Row],[Polar ang (deg)]]/180*PI()</f>
        <v>2.4434609527920612</v>
      </c>
      <c r="F141" s="5">
        <v>140</v>
      </c>
      <c r="G141" s="1">
        <v>4.6383990768725303</v>
      </c>
      <c r="H141" s="2">
        <f>Table2[[#This Row],[Phase shift diff (rad)]]/PI()*180</f>
        <v>265.76069080217309</v>
      </c>
    </row>
    <row r="142" spans="1:8" x14ac:dyDescent="0.2">
      <c r="A142" s="4" t="s">
        <v>7</v>
      </c>
      <c r="B142" s="2">
        <v>15.9</v>
      </c>
      <c r="C142" s="2">
        <f>2*Table2[[#This Row],[Photon energy (eV)]]-Threshold</f>
        <v>7.2126112000000013</v>
      </c>
      <c r="D142" s="2" t="str">
        <f>CONCATENATE(Table2[[#This Row],[Target dataset]]," / ",TEXT(Table2[[#This Row],[Photoelectron KE (eV)]],"0.0"))</f>
        <v>good1 / 7.2</v>
      </c>
      <c r="E142" s="1">
        <f>Table2[[#This Row],[Polar ang (deg)]]/180*PI()</f>
        <v>2.4609142453120048</v>
      </c>
      <c r="F142" s="5">
        <v>141</v>
      </c>
      <c r="G142" s="1">
        <v>4.5968130769532296</v>
      </c>
      <c r="H142" s="2">
        <f>Table2[[#This Row],[Phase shift diff (rad)]]/PI()*180</f>
        <v>263.37798851996575</v>
      </c>
    </row>
    <row r="143" spans="1:8" x14ac:dyDescent="0.2">
      <c r="A143" s="4" t="s">
        <v>7</v>
      </c>
      <c r="B143" s="2">
        <v>15.9</v>
      </c>
      <c r="C143" s="2">
        <f>2*Table2[[#This Row],[Photon energy (eV)]]-Threshold</f>
        <v>7.2126112000000013</v>
      </c>
      <c r="D143" s="2" t="str">
        <f>CONCATENATE(Table2[[#This Row],[Target dataset]]," / ",TEXT(Table2[[#This Row],[Photoelectron KE (eV)]],"0.0"))</f>
        <v>good1 / 7.2</v>
      </c>
      <c r="E143" s="1">
        <f>Table2[[#This Row],[Polar ang (deg)]]/180*PI()</f>
        <v>2.4783675378319479</v>
      </c>
      <c r="F143" s="5">
        <v>142</v>
      </c>
      <c r="G143" s="1">
        <v>4.5598680211506704</v>
      </c>
      <c r="H143" s="2">
        <f>Table2[[#This Row],[Phase shift diff (rad)]]/PI()*180</f>
        <v>261.26119274860383</v>
      </c>
    </row>
    <row r="144" spans="1:8" x14ac:dyDescent="0.2">
      <c r="A144" s="4" t="s">
        <v>7</v>
      </c>
      <c r="B144" s="2">
        <v>15.9</v>
      </c>
      <c r="C144" s="2">
        <f>2*Table2[[#This Row],[Photon energy (eV)]]-Threshold</f>
        <v>7.2126112000000013</v>
      </c>
      <c r="D144" s="2" t="str">
        <f>CONCATENATE(Table2[[#This Row],[Target dataset]]," / ",TEXT(Table2[[#This Row],[Photoelectron KE (eV)]],"0.0"))</f>
        <v>good1 / 7.2</v>
      </c>
      <c r="E144" s="1">
        <f>Table2[[#This Row],[Polar ang (deg)]]/180*PI()</f>
        <v>2.495820830351891</v>
      </c>
      <c r="F144" s="5">
        <v>143</v>
      </c>
      <c r="G144" s="1">
        <v>4.5269549538296099</v>
      </c>
      <c r="H144" s="2">
        <f>Table2[[#This Row],[Phase shift diff (rad)]]/PI()*180</f>
        <v>259.37541290027713</v>
      </c>
    </row>
    <row r="145" spans="1:8" x14ac:dyDescent="0.2">
      <c r="A145" s="4" t="s">
        <v>7</v>
      </c>
      <c r="B145" s="2">
        <v>15.9</v>
      </c>
      <c r="C145" s="2">
        <f>2*Table2[[#This Row],[Photon energy (eV)]]-Threshold</f>
        <v>7.2126112000000013</v>
      </c>
      <c r="D145" s="2" t="str">
        <f>CONCATENATE(Table2[[#This Row],[Target dataset]]," / ",TEXT(Table2[[#This Row],[Photoelectron KE (eV)]],"0.0"))</f>
        <v>good1 / 7.2</v>
      </c>
      <c r="E145" s="1">
        <f>Table2[[#This Row],[Polar ang (deg)]]/180*PI()</f>
        <v>2.5132741228718345</v>
      </c>
      <c r="F145" s="5">
        <v>144</v>
      </c>
      <c r="G145" s="1">
        <v>4.4975465735902898</v>
      </c>
      <c r="H145" s="2">
        <f>Table2[[#This Row],[Phase shift diff (rad)]]/PI()*180</f>
        <v>257.69043683024813</v>
      </c>
    </row>
    <row r="146" spans="1:8" x14ac:dyDescent="0.2">
      <c r="A146" s="4" t="s">
        <v>7</v>
      </c>
      <c r="B146" s="2">
        <v>15.9</v>
      </c>
      <c r="C146" s="2">
        <f>2*Table2[[#This Row],[Photon energy (eV)]]-Threshold</f>
        <v>7.2126112000000013</v>
      </c>
      <c r="D146" s="2" t="str">
        <f>CONCATENATE(Table2[[#This Row],[Target dataset]]," / ",TEXT(Table2[[#This Row],[Photoelectron KE (eV)]],"0.0"))</f>
        <v>good1 / 7.2</v>
      </c>
      <c r="E146" s="1">
        <f>Table2[[#This Row],[Polar ang (deg)]]/180*PI()</f>
        <v>2.530727415391778</v>
      </c>
      <c r="F146" s="5">
        <v>145</v>
      </c>
      <c r="G146" s="1">
        <v>4.4711898309097</v>
      </c>
      <c r="H146" s="2">
        <f>Table2[[#This Row],[Phase shift diff (rad)]]/PI()*180</f>
        <v>256.18030671293798</v>
      </c>
    </row>
    <row r="147" spans="1:8" x14ac:dyDescent="0.2">
      <c r="A147" s="4" t="s">
        <v>7</v>
      </c>
      <c r="B147" s="2">
        <v>15.9</v>
      </c>
      <c r="C147" s="2">
        <f>2*Table2[[#This Row],[Photon energy (eV)]]-Threshold</f>
        <v>7.2126112000000013</v>
      </c>
      <c r="D147" s="2" t="str">
        <f>CONCATENATE(Table2[[#This Row],[Target dataset]]," / ",TEXT(Table2[[#This Row],[Photoelectron KE (eV)]],"0.0"))</f>
        <v>good1 / 7.2</v>
      </c>
      <c r="E147" s="1">
        <f>Table2[[#This Row],[Polar ang (deg)]]/180*PI()</f>
        <v>2.5481807079117211</v>
      </c>
      <c r="F147" s="5">
        <v>146</v>
      </c>
      <c r="G147" s="1">
        <v>4.4474970686042399</v>
      </c>
      <c r="H147" s="2">
        <f>Table2[[#This Row],[Phase shift diff (rad)]]/PI()*180</f>
        <v>254.8228114278285</v>
      </c>
    </row>
    <row r="148" spans="1:8" x14ac:dyDescent="0.2">
      <c r="A148" s="4" t="s">
        <v>7</v>
      </c>
      <c r="B148" s="2">
        <v>15.9</v>
      </c>
      <c r="C148" s="2">
        <f>2*Table2[[#This Row],[Photon energy (eV)]]-Threshold</f>
        <v>7.2126112000000013</v>
      </c>
      <c r="D148" s="2" t="str">
        <f>CONCATENATE(Table2[[#This Row],[Target dataset]]," / ",TEXT(Table2[[#This Row],[Photoelectron KE (eV)]],"0.0"))</f>
        <v>good1 / 7.2</v>
      </c>
      <c r="E148" s="1">
        <f>Table2[[#This Row],[Polar ang (deg)]]/180*PI()</f>
        <v>2.5656340004316642</v>
      </c>
      <c r="F148" s="5">
        <v>147</v>
      </c>
      <c r="G148" s="1">
        <v>4.4261371206992601</v>
      </c>
      <c r="H148" s="2">
        <f>Table2[[#This Row],[Phase shift diff (rad)]]/PI()*180</f>
        <v>253.59897656225385</v>
      </c>
    </row>
    <row r="149" spans="1:8" x14ac:dyDescent="0.2">
      <c r="A149" s="4" t="s">
        <v>7</v>
      </c>
      <c r="B149" s="2">
        <v>15.9</v>
      </c>
      <c r="C149" s="2">
        <f>2*Table2[[#This Row],[Photon energy (eV)]]-Threshold</f>
        <v>7.2126112000000013</v>
      </c>
      <c r="D149" s="2" t="str">
        <f>CONCATENATE(Table2[[#This Row],[Target dataset]]," / ",TEXT(Table2[[#This Row],[Photoelectron KE (eV)]],"0.0"))</f>
        <v>good1 / 7.2</v>
      </c>
      <c r="E149" s="1">
        <f>Table2[[#This Row],[Polar ang (deg)]]/180*PI()</f>
        <v>2.5830872929516078</v>
      </c>
      <c r="F149" s="5">
        <v>148</v>
      </c>
      <c r="G149" s="1">
        <v>4.4068270619573999</v>
      </c>
      <c r="H149" s="2">
        <f>Table2[[#This Row],[Phase shift diff (rad)]]/PI()*180</f>
        <v>252.49259169419557</v>
      </c>
    </row>
    <row r="150" spans="1:8" x14ac:dyDescent="0.2">
      <c r="A150" s="4" t="s">
        <v>7</v>
      </c>
      <c r="B150" s="2">
        <v>15.9</v>
      </c>
      <c r="C150" s="2">
        <f>2*Table2[[#This Row],[Photon energy (eV)]]-Threshold</f>
        <v>7.2126112000000013</v>
      </c>
      <c r="D150" s="2" t="str">
        <f>CONCATENATE(Table2[[#This Row],[Target dataset]]," / ",TEXT(Table2[[#This Row],[Photoelectron KE (eV)]],"0.0"))</f>
        <v>good1 / 7.2</v>
      </c>
      <c r="E150" s="1">
        <f>Table2[[#This Row],[Polar ang (deg)]]/180*PI()</f>
        <v>2.6005405854715509</v>
      </c>
      <c r="F150" s="5">
        <v>149</v>
      </c>
      <c r="G150" s="1">
        <v>4.3893248891785097</v>
      </c>
      <c r="H150" s="2">
        <f>Table2[[#This Row],[Phase shift diff (rad)]]/PI()*180</f>
        <v>251.4897910616564</v>
      </c>
    </row>
    <row r="151" spans="1:8" x14ac:dyDescent="0.2">
      <c r="A151" s="4" t="s">
        <v>7</v>
      </c>
      <c r="B151" s="2">
        <v>15.9</v>
      </c>
      <c r="C151" s="2">
        <f>2*Table2[[#This Row],[Photon energy (eV)]]-Threshold</f>
        <v>7.2126112000000013</v>
      </c>
      <c r="D151" s="2" t="str">
        <f>CONCATENATE(Table2[[#This Row],[Target dataset]]," / ",TEXT(Table2[[#This Row],[Photoelectron KE (eV)]],"0.0"))</f>
        <v>good1 / 7.2</v>
      </c>
      <c r="E151" s="1">
        <f>Table2[[#This Row],[Polar ang (deg)]]/180*PI()</f>
        <v>2.6179938779914944</v>
      </c>
      <c r="F151" s="5">
        <v>150</v>
      </c>
      <c r="G151" s="1">
        <v>4.3734231950181002</v>
      </c>
      <c r="H151" s="2">
        <f>Table2[[#This Row],[Phase shift diff (rad)]]/PI()*180</f>
        <v>250.57869109915708</v>
      </c>
    </row>
    <row r="152" spans="1:8" x14ac:dyDescent="0.2">
      <c r="A152" s="4" t="s">
        <v>7</v>
      </c>
      <c r="B152" s="2">
        <v>15.9</v>
      </c>
      <c r="C152" s="2">
        <f>2*Table2[[#This Row],[Photon energy (eV)]]-Threshold</f>
        <v>7.2126112000000013</v>
      </c>
      <c r="D152" s="2" t="str">
        <f>CONCATENATE(Table2[[#This Row],[Target dataset]]," / ",TEXT(Table2[[#This Row],[Photoelectron KE (eV)]],"0.0"))</f>
        <v>good1 / 7.2</v>
      </c>
      <c r="E152" s="1">
        <f>Table2[[#This Row],[Polar ang (deg)]]/180*PI()</f>
        <v>2.6354471705114375</v>
      </c>
      <c r="F152" s="5">
        <v>151</v>
      </c>
      <c r="G152" s="1">
        <v>4.3589437848622596</v>
      </c>
      <c r="H152" s="2">
        <f>Table2[[#This Row],[Phase shift diff (rad)]]/PI()*180</f>
        <v>249.74908200738858</v>
      </c>
    </row>
    <row r="153" spans="1:8" x14ac:dyDescent="0.2">
      <c r="A153" s="4" t="s">
        <v>7</v>
      </c>
      <c r="B153" s="2">
        <v>15.9</v>
      </c>
      <c r="C153" s="2">
        <f>2*Table2[[#This Row],[Photon energy (eV)]]-Threshold</f>
        <v>7.2126112000000013</v>
      </c>
      <c r="D153" s="2" t="str">
        <f>CONCATENATE(Table2[[#This Row],[Target dataset]]," / ",TEXT(Table2[[#This Row],[Photoelectron KE (eV)]],"0.0"))</f>
        <v>good1 / 7.2</v>
      </c>
      <c r="E153" s="1">
        <f>Table2[[#This Row],[Polar ang (deg)]]/180*PI()</f>
        <v>2.6529004630313811</v>
      </c>
      <c r="F153" s="5">
        <v>152</v>
      </c>
      <c r="G153" s="1">
        <v>4.3457331393704397</v>
      </c>
      <c r="H153" s="2">
        <f>Table2[[#This Row],[Phase shift diff (rad)]]/PI()*180</f>
        <v>248.99216777606378</v>
      </c>
    </row>
    <row r="154" spans="1:8" x14ac:dyDescent="0.2">
      <c r="A154" s="4" t="s">
        <v>7</v>
      </c>
      <c r="B154" s="2">
        <v>15.9</v>
      </c>
      <c r="C154" s="2">
        <f>2*Table2[[#This Row],[Photon energy (eV)]]-Threshold</f>
        <v>7.2126112000000013</v>
      </c>
      <c r="D154" s="2" t="str">
        <f>CONCATENATE(Table2[[#This Row],[Target dataset]]," / ",TEXT(Table2[[#This Row],[Photoelectron KE (eV)]],"0.0"))</f>
        <v>good1 / 7.2</v>
      </c>
      <c r="E154" s="1">
        <f>Table2[[#This Row],[Polar ang (deg)]]/180*PI()</f>
        <v>2.6703537555513241</v>
      </c>
      <c r="F154" s="5">
        <v>153</v>
      </c>
      <c r="G154" s="1">
        <v>4.33365861068161</v>
      </c>
      <c r="H154" s="2">
        <f>Table2[[#This Row],[Phase shift diff (rad)]]/PI()*180</f>
        <v>248.30034824258416</v>
      </c>
    </row>
    <row r="155" spans="1:8" x14ac:dyDescent="0.2">
      <c r="A155" s="4" t="s">
        <v>7</v>
      </c>
      <c r="B155" s="2">
        <v>15.9</v>
      </c>
      <c r="C155" s="2">
        <f>2*Table2[[#This Row],[Photon energy (eV)]]-Threshold</f>
        <v>7.2126112000000013</v>
      </c>
      <c r="D155" s="2" t="str">
        <f>CONCATENATE(Table2[[#This Row],[Target dataset]]," / ",TEXT(Table2[[#This Row],[Photoelectron KE (eV)]],"0.0"))</f>
        <v>good1 / 7.2</v>
      </c>
      <c r="E155" s="1">
        <f>Table2[[#This Row],[Polar ang (deg)]]/180*PI()</f>
        <v>2.6878070480712672</v>
      </c>
      <c r="F155" s="5">
        <v>154</v>
      </c>
      <c r="G155" s="1">
        <v>4.3226052425567003</v>
      </c>
      <c r="H155" s="2">
        <f>Table2[[#This Row],[Phase shift diff (rad)]]/PI()*180</f>
        <v>247.66703689962245</v>
      </c>
    </row>
    <row r="156" spans="1:8" x14ac:dyDescent="0.2">
      <c r="A156" s="4" t="s">
        <v>7</v>
      </c>
      <c r="B156" s="2">
        <v>15.9</v>
      </c>
      <c r="C156" s="2">
        <f>2*Table2[[#This Row],[Photon energy (eV)]]-Threshold</f>
        <v>7.2126112000000013</v>
      </c>
      <c r="D156" s="2" t="str">
        <f>CONCATENATE(Table2[[#This Row],[Target dataset]]," / ",TEXT(Table2[[#This Row],[Photoelectron KE (eV)]],"0.0"))</f>
        <v>good1 / 7.2</v>
      </c>
      <c r="E156" s="1">
        <f>Table2[[#This Row],[Polar ang (deg)]]/180*PI()</f>
        <v>2.7052603405912108</v>
      </c>
      <c r="F156" s="5">
        <v>155</v>
      </c>
      <c r="G156" s="1">
        <v>4.3124731146839803</v>
      </c>
      <c r="H156" s="2">
        <f>Table2[[#This Row],[Phase shift diff (rad)]]/PI()*180</f>
        <v>247.0865087350287</v>
      </c>
    </row>
    <row r="157" spans="1:8" x14ac:dyDescent="0.2">
      <c r="A157" s="4" t="s">
        <v>7</v>
      </c>
      <c r="B157" s="2">
        <v>15.9</v>
      </c>
      <c r="C157" s="2">
        <f>2*Table2[[#This Row],[Photon energy (eV)]]-Threshold</f>
        <v>7.2126112000000013</v>
      </c>
      <c r="D157" s="2" t="str">
        <f>CONCATENATE(Table2[[#This Row],[Target dataset]]," / ",TEXT(Table2[[#This Row],[Photoelectron KE (eV)]],"0.0"))</f>
        <v>good1 / 7.2</v>
      </c>
      <c r="E157" s="1">
        <f>Table2[[#This Row],[Polar ang (deg)]]/180*PI()</f>
        <v>2.7227136331111543</v>
      </c>
      <c r="F157" s="5">
        <v>156</v>
      </c>
      <c r="G157" s="1">
        <v>4.3031751241198899</v>
      </c>
      <c r="H157" s="2">
        <f>Table2[[#This Row],[Phase shift diff (rad)]]/PI()*180</f>
        <v>246.55377311775388</v>
      </c>
    </row>
    <row r="158" spans="1:8" x14ac:dyDescent="0.2">
      <c r="A158" s="4" t="s">
        <v>7</v>
      </c>
      <c r="B158" s="2">
        <v>15.9</v>
      </c>
      <c r="C158" s="2">
        <f>2*Table2[[#This Row],[Photon energy (eV)]]-Threshold</f>
        <v>7.2126112000000013</v>
      </c>
      <c r="D158" s="2" t="str">
        <f>CONCATENATE(Table2[[#This Row],[Target dataset]]," / ",TEXT(Table2[[#This Row],[Photoelectron KE (eV)]],"0.0"))</f>
        <v>good1 / 7.2</v>
      </c>
      <c r="E158" s="1">
        <f>Table2[[#This Row],[Polar ang (deg)]]/180*PI()</f>
        <v>2.7401669256310974</v>
      </c>
      <c r="F158" s="5">
        <v>157</v>
      </c>
      <c r="G158" s="1">
        <v>4.2946351297658296</v>
      </c>
      <c r="H158" s="2">
        <f>Table2[[#This Row],[Phase shift diff (rad)]]/PI()*180</f>
        <v>246.06446748420066</v>
      </c>
    </row>
    <row r="159" spans="1:8" x14ac:dyDescent="0.2">
      <c r="A159" s="4" t="s">
        <v>7</v>
      </c>
      <c r="B159" s="2">
        <v>15.9</v>
      </c>
      <c r="C159" s="2">
        <f>2*Table2[[#This Row],[Photon energy (eV)]]-Threshold</f>
        <v>7.2126112000000013</v>
      </c>
      <c r="D159" s="2" t="str">
        <f>CONCATENATE(Table2[[#This Row],[Target dataset]]," / ",TEXT(Table2[[#This Row],[Photoelectron KE (eV)]],"0.0"))</f>
        <v>good1 / 7.2</v>
      </c>
      <c r="E159" s="1">
        <f>Table2[[#This Row],[Polar ang (deg)]]/180*PI()</f>
        <v>2.7576202181510405</v>
      </c>
      <c r="F159" s="5">
        <v>158</v>
      </c>
      <c r="G159" s="1">
        <v>4.2867863977676599</v>
      </c>
      <c r="H159" s="2">
        <f>Table2[[#This Row],[Phase shift diff (rad)]]/PI()*180</f>
        <v>245.61476826617627</v>
      </c>
    </row>
    <row r="160" spans="1:8" x14ac:dyDescent="0.2">
      <c r="A160" s="4" t="s">
        <v>7</v>
      </c>
      <c r="B160" s="2">
        <v>15.9</v>
      </c>
      <c r="C160" s="2">
        <f>2*Table2[[#This Row],[Photon energy (eV)]]-Threshold</f>
        <v>7.2126112000000013</v>
      </c>
      <c r="D160" s="2" t="str">
        <f>CONCATENATE(Table2[[#This Row],[Target dataset]]," / ",TEXT(Table2[[#This Row],[Photoelectron KE (eV)]],"0.0"))</f>
        <v>good1 / 7.2</v>
      </c>
      <c r="E160" s="1">
        <f>Table2[[#This Row],[Polar ang (deg)]]/180*PI()</f>
        <v>2.7750735106709836</v>
      </c>
      <c r="F160" s="5">
        <v>159</v>
      </c>
      <c r="G160" s="1">
        <v>4.2795702962477602</v>
      </c>
      <c r="H160" s="2">
        <f>Table2[[#This Row],[Phase shift diff (rad)]]/PI()*180</f>
        <v>245.20131610454806</v>
      </c>
    </row>
    <row r="161" spans="1:8" x14ac:dyDescent="0.2">
      <c r="A161" s="4" t="s">
        <v>7</v>
      </c>
      <c r="B161" s="2">
        <v>15.9</v>
      </c>
      <c r="C161" s="2">
        <f>2*Table2[[#This Row],[Photon energy (eV)]]-Threshold</f>
        <v>7.2126112000000013</v>
      </c>
      <c r="D161" s="2" t="str">
        <f>CONCATENATE(Table2[[#This Row],[Target dataset]]," / ",TEXT(Table2[[#This Row],[Photoelectron KE (eV)]],"0.0"))</f>
        <v>good1 / 7.2</v>
      </c>
      <c r="E161" s="1">
        <f>Table2[[#This Row],[Polar ang (deg)]]/180*PI()</f>
        <v>2.7925268031909272</v>
      </c>
      <c r="F161" s="5">
        <v>160</v>
      </c>
      <c r="G161" s="1">
        <v>4.2729351967612201</v>
      </c>
      <c r="H161" s="2">
        <f>Table2[[#This Row],[Phase shift diff (rad)]]/PI()*180</f>
        <v>244.82115290731991</v>
      </c>
    </row>
    <row r="162" spans="1:8" x14ac:dyDescent="0.2">
      <c r="A162" s="4" t="s">
        <v>7</v>
      </c>
      <c r="B162" s="2">
        <v>15.9</v>
      </c>
      <c r="C162" s="2">
        <f>2*Table2[[#This Row],[Photon energy (eV)]]-Threshold</f>
        <v>7.2126112000000013</v>
      </c>
      <c r="D162" s="2" t="str">
        <f>CONCATENATE(Table2[[#This Row],[Target dataset]]," / ",TEXT(Table2[[#This Row],[Photoelectron KE (eV)]],"0.0"))</f>
        <v>good1 / 7.2</v>
      </c>
      <c r="E162" s="1">
        <f>Table2[[#This Row],[Polar ang (deg)]]/180*PI()</f>
        <v>2.8099800957108707</v>
      </c>
      <c r="F162" s="5">
        <v>161</v>
      </c>
      <c r="G162" s="1">
        <v>4.2668355474218798</v>
      </c>
      <c r="H162" s="2">
        <f>Table2[[#This Row],[Phase shift diff (rad)]]/PI()*180</f>
        <v>244.47166874366593</v>
      </c>
    </row>
    <row r="163" spans="1:8" x14ac:dyDescent="0.2">
      <c r="A163" s="4" t="s">
        <v>7</v>
      </c>
      <c r="B163" s="2">
        <v>15.9</v>
      </c>
      <c r="C163" s="2">
        <f>2*Table2[[#This Row],[Photon energy (eV)]]-Threshold</f>
        <v>7.2126112000000013</v>
      </c>
      <c r="D163" s="2" t="str">
        <f>CONCATENATE(Table2[[#This Row],[Target dataset]]," / ",TEXT(Table2[[#This Row],[Photoelectron KE (eV)]],"0.0"))</f>
        <v>good1 / 7.2</v>
      </c>
      <c r="E163" s="1">
        <f>Table2[[#This Row],[Polar ang (deg)]]/180*PI()</f>
        <v>2.8274333882308138</v>
      </c>
      <c r="F163" s="5">
        <v>162</v>
      </c>
      <c r="G163" s="1">
        <v>4.26123108886366</v>
      </c>
      <c r="H163" s="2">
        <f>Table2[[#This Row],[Phase shift diff (rad)]]/PI()*180</f>
        <v>244.15055692182398</v>
      </c>
    </row>
    <row r="164" spans="1:8" x14ac:dyDescent="0.2">
      <c r="A164" s="4" t="s">
        <v>7</v>
      </c>
      <c r="B164" s="2">
        <v>15.9</v>
      </c>
      <c r="C164" s="2">
        <f>2*Table2[[#This Row],[Photon energy (eV)]]-Threshold</f>
        <v>7.2126112000000013</v>
      </c>
      <c r="D164" s="2" t="str">
        <f>CONCATENATE(Table2[[#This Row],[Target dataset]]," / ",TEXT(Table2[[#This Row],[Photoelectron KE (eV)]],"0.0"))</f>
        <v>good1 / 7.2</v>
      </c>
      <c r="E164" s="1">
        <f>Table2[[#This Row],[Polar ang (deg)]]/180*PI()</f>
        <v>2.8448866807507569</v>
      </c>
      <c r="F164" s="5">
        <v>163</v>
      </c>
      <c r="G164" s="1">
        <v>4.2560861893764796</v>
      </c>
      <c r="H164" s="2">
        <f>Table2[[#This Row],[Phase shift diff (rad)]]/PI()*180</f>
        <v>243.85577589518951</v>
      </c>
    </row>
    <row r="165" spans="1:8" x14ac:dyDescent="0.2">
      <c r="A165" s="4" t="s">
        <v>7</v>
      </c>
      <c r="B165" s="2">
        <v>15.9</v>
      </c>
      <c r="C165" s="2">
        <f>2*Table2[[#This Row],[Photon energy (eV)]]-Threshold</f>
        <v>7.2126112000000013</v>
      </c>
      <c r="D165" s="2" t="str">
        <f>CONCATENATE(Table2[[#This Row],[Target dataset]]," / ",TEXT(Table2[[#This Row],[Photoelectron KE (eV)]],"0.0"))</f>
        <v>good1 / 7.2</v>
      </c>
      <c r="E165" s="1">
        <f>Table2[[#This Row],[Polar ang (deg)]]/180*PI()</f>
        <v>2.8623399732707004</v>
      </c>
      <c r="F165" s="5">
        <v>164</v>
      </c>
      <c r="G165" s="1">
        <v>4.2513692797349902</v>
      </c>
      <c r="H165" s="2">
        <f>Table2[[#This Row],[Phase shift diff (rad)]]/PI()*180</f>
        <v>243.58551688038762</v>
      </c>
    </row>
    <row r="166" spans="1:8" x14ac:dyDescent="0.2">
      <c r="A166" s="4" t="s">
        <v>7</v>
      </c>
      <c r="B166" s="2">
        <v>15.9</v>
      </c>
      <c r="C166" s="2">
        <f>2*Table2[[#This Row],[Photon energy (eV)]]-Threshold</f>
        <v>7.2126112000000013</v>
      </c>
      <c r="D166" s="2" t="str">
        <f>CONCATENATE(Table2[[#This Row],[Target dataset]]," / ",TEXT(Table2[[#This Row],[Photoelectron KE (eV)]],"0.0"))</f>
        <v>good1 / 7.2</v>
      </c>
      <c r="E166" s="1">
        <f>Table2[[#This Row],[Polar ang (deg)]]/180*PI()</f>
        <v>2.8797932657906435</v>
      </c>
      <c r="F166" s="5">
        <v>165</v>
      </c>
      <c r="G166" s="1">
        <v>4.2470523717175697</v>
      </c>
      <c r="H166" s="2">
        <f>Table2[[#This Row],[Phase shift diff (rad)]]/PI()*180</f>
        <v>243.33817627044323</v>
      </c>
    </row>
    <row r="167" spans="1:8" x14ac:dyDescent="0.2">
      <c r="A167" s="4" t="s">
        <v>7</v>
      </c>
      <c r="B167" s="2">
        <v>15.9</v>
      </c>
      <c r="C167" s="2">
        <f>2*Table2[[#This Row],[Photon energy (eV)]]-Threshold</f>
        <v>7.2126112000000013</v>
      </c>
      <c r="D167" s="2" t="str">
        <f>CONCATENATE(Table2[[#This Row],[Target dataset]]," / ",TEXT(Table2[[#This Row],[Photoelectron KE (eV)]],"0.0"))</f>
        <v>good1 / 7.2</v>
      </c>
      <c r="E167" s="1">
        <f>Table2[[#This Row],[Polar ang (deg)]]/180*PI()</f>
        <v>2.8972465583105871</v>
      </c>
      <c r="F167" s="5">
        <v>166</v>
      </c>
      <c r="G167" s="1">
        <v>4.2431106471029096</v>
      </c>
      <c r="H167" s="2">
        <f>Table2[[#This Row],[Phase shift diff (rad)]]/PI()*180</f>
        <v>243.11233208602036</v>
      </c>
    </row>
    <row r="168" spans="1:8" x14ac:dyDescent="0.2">
      <c r="A168" s="4" t="s">
        <v>7</v>
      </c>
      <c r="B168" s="2">
        <v>15.9</v>
      </c>
      <c r="C168" s="2">
        <f>2*Table2[[#This Row],[Photon energy (eV)]]-Threshold</f>
        <v>7.2126112000000013</v>
      </c>
      <c r="D168" s="2" t="str">
        <f>CONCATENATE(Table2[[#This Row],[Target dataset]]," / ",TEXT(Table2[[#This Row],[Photoelectron KE (eV)]],"0.0"))</f>
        <v>good1 / 7.2</v>
      </c>
      <c r="E168" s="1">
        <f>Table2[[#This Row],[Polar ang (deg)]]/180*PI()</f>
        <v>2.9146998508305302</v>
      </c>
      <c r="F168" s="5">
        <v>167</v>
      </c>
      <c r="G168" s="1">
        <v>4.2395221062513304</v>
      </c>
      <c r="H168" s="2">
        <f>Table2[[#This Row],[Phase shift diff (rad)]]/PI()*180</f>
        <v>242.9067238406146</v>
      </c>
    </row>
    <row r="169" spans="1:8" x14ac:dyDescent="0.2">
      <c r="A169" s="4" t="s">
        <v>7</v>
      </c>
      <c r="B169" s="2">
        <v>15.9</v>
      </c>
      <c r="C169" s="2">
        <f>2*Table2[[#This Row],[Photon energy (eV)]]-Threshold</f>
        <v>7.2126112000000013</v>
      </c>
      <c r="D169" s="2" t="str">
        <f>CONCATENATE(Table2[[#This Row],[Target dataset]]," / ",TEXT(Table2[[#This Row],[Photoelectron KE (eV)]],"0.0"))</f>
        <v>good1 / 7.2</v>
      </c>
      <c r="E169" s="1">
        <f>Table2[[#This Row],[Polar ang (deg)]]/180*PI()</f>
        <v>2.9321531433504737</v>
      </c>
      <c r="F169" s="5">
        <v>168</v>
      </c>
      <c r="G169" s="1">
        <v>4.2362672672655597</v>
      </c>
      <c r="H169" s="2">
        <f>Table2[[#This Row],[Phase shift diff (rad)]]/PI()*180</f>
        <v>242.72023530373528</v>
      </c>
    </row>
    <row r="170" spans="1:8" x14ac:dyDescent="0.2">
      <c r="A170" s="4" t="s">
        <v>7</v>
      </c>
      <c r="B170" s="2">
        <v>15.9</v>
      </c>
      <c r="C170" s="2">
        <f>2*Table2[[#This Row],[Photon energy (eV)]]-Threshold</f>
        <v>7.2126112000000013</v>
      </c>
      <c r="D170" s="2" t="str">
        <f>CONCATENATE(Table2[[#This Row],[Target dataset]]," / ",TEXT(Table2[[#This Row],[Photoelectron KE (eV)]],"0.0"))</f>
        <v>good1 / 7.2</v>
      </c>
      <c r="E170" s="1">
        <f>Table2[[#This Row],[Polar ang (deg)]]/180*PI()</f>
        <v>2.9496064358704168</v>
      </c>
      <c r="F170" s="5">
        <v>169</v>
      </c>
      <c r="G170" s="1">
        <v>4.2333289082538403</v>
      </c>
      <c r="H170" s="2">
        <f>Table2[[#This Row],[Phase shift diff (rad)]]/PI()*180</f>
        <v>242.55187973366955</v>
      </c>
    </row>
    <row r="171" spans="1:8" x14ac:dyDescent="0.2">
      <c r="A171" s="4" t="s">
        <v>7</v>
      </c>
      <c r="B171" s="2">
        <v>15.9</v>
      </c>
      <c r="C171" s="2">
        <f>2*Table2[[#This Row],[Photon energy (eV)]]-Threshold</f>
        <v>7.2126112000000013</v>
      </c>
      <c r="D171" s="2" t="str">
        <f>CONCATENATE(Table2[[#This Row],[Target dataset]]," / ",TEXT(Table2[[#This Row],[Photoelectron KE (eV)]],"0.0"))</f>
        <v>good1 / 7.2</v>
      </c>
      <c r="E171" s="1">
        <f>Table2[[#This Row],[Polar ang (deg)]]/180*PI()</f>
        <v>2.9670597283903599</v>
      </c>
      <c r="F171" s="5">
        <v>170</v>
      </c>
      <c r="G171" s="1">
        <v>4.2306918465210099</v>
      </c>
      <c r="H171" s="2">
        <f>Table2[[#This Row],[Phase shift diff (rad)]]/PI()*180</f>
        <v>242.4007872260629</v>
      </c>
    </row>
    <row r="172" spans="1:8" x14ac:dyDescent="0.2">
      <c r="A172" s="4" t="s">
        <v>7</v>
      </c>
      <c r="B172" s="2">
        <v>15.9</v>
      </c>
      <c r="C172" s="2">
        <f>2*Table2[[#This Row],[Photon energy (eV)]]-Threshold</f>
        <v>7.2126112000000013</v>
      </c>
      <c r="D172" s="2" t="str">
        <f>CONCATENATE(Table2[[#This Row],[Target dataset]]," / ",TEXT(Table2[[#This Row],[Photoelectron KE (eV)]],"0.0"))</f>
        <v>good1 / 7.2</v>
      </c>
      <c r="E172" s="1">
        <f>Table2[[#This Row],[Polar ang (deg)]]/180*PI()</f>
        <v>2.9845130209103035</v>
      </c>
      <c r="F172" s="5">
        <v>171</v>
      </c>
      <c r="G172" s="1">
        <v>4.2283427495365897</v>
      </c>
      <c r="H172" s="2">
        <f>Table2[[#This Row],[Phase shift diff (rad)]]/PI()*180</f>
        <v>242.26619388318872</v>
      </c>
    </row>
    <row r="173" spans="1:8" x14ac:dyDescent="0.2">
      <c r="A173" s="4" t="s">
        <v>7</v>
      </c>
      <c r="B173" s="2">
        <v>15.9</v>
      </c>
      <c r="C173" s="2">
        <f>2*Table2[[#This Row],[Photon energy (eV)]]-Threshold</f>
        <v>7.2126112000000013</v>
      </c>
      <c r="D173" s="2" t="str">
        <f>CONCATENATE(Table2[[#This Row],[Target dataset]]," / ",TEXT(Table2[[#This Row],[Photoelectron KE (eV)]],"0.0"))</f>
        <v>good1 / 7.2</v>
      </c>
      <c r="E173" s="1">
        <f>Table2[[#This Row],[Polar ang (deg)]]/180*PI()</f>
        <v>3.001966313430247</v>
      </c>
      <c r="F173" s="5">
        <v>172</v>
      </c>
      <c r="G173" s="1">
        <v>4.2262699734189599</v>
      </c>
      <c r="H173" s="2">
        <f>Table2[[#This Row],[Phase shift diff (rad)]]/PI()*180</f>
        <v>242.14743255977302</v>
      </c>
    </row>
    <row r="174" spans="1:8" x14ac:dyDescent="0.2">
      <c r="A174" s="4" t="s">
        <v>7</v>
      </c>
      <c r="B174" s="2">
        <v>15.9</v>
      </c>
      <c r="C174" s="2">
        <f>2*Table2[[#This Row],[Photon energy (eV)]]-Threshold</f>
        <v>7.2126112000000013</v>
      </c>
      <c r="D174" s="2" t="str">
        <f>CONCATENATE(Table2[[#This Row],[Target dataset]]," / ",TEXT(Table2[[#This Row],[Photoelectron KE (eV)]],"0.0"))</f>
        <v>good1 / 7.2</v>
      </c>
      <c r="E174" s="1">
        <f>Table2[[#This Row],[Polar ang (deg)]]/180*PI()</f>
        <v>3.0194196059501901</v>
      </c>
      <c r="F174" s="5">
        <v>173</v>
      </c>
      <c r="G174" s="1">
        <v>4.2244634253886897</v>
      </c>
      <c r="H174" s="2">
        <f>Table2[[#This Row],[Phase shift diff (rad)]]/PI()*180</f>
        <v>242.04392498215086</v>
      </c>
    </row>
    <row r="175" spans="1:8" x14ac:dyDescent="0.2">
      <c r="A175" s="4" t="s">
        <v>7</v>
      </c>
      <c r="B175" s="2">
        <v>15.9</v>
      </c>
      <c r="C175" s="2">
        <f>2*Table2[[#This Row],[Photon energy (eV)]]-Threshold</f>
        <v>7.2126112000000013</v>
      </c>
      <c r="D175" s="2" t="str">
        <f>CONCATENATE(Table2[[#This Row],[Target dataset]]," / ",TEXT(Table2[[#This Row],[Photoelectron KE (eV)]],"0.0"))</f>
        <v>good1 / 7.2</v>
      </c>
      <c r="E175" s="1">
        <f>Table2[[#This Row],[Polar ang (deg)]]/180*PI()</f>
        <v>3.0368728984701332</v>
      </c>
      <c r="F175" s="5">
        <v>174</v>
      </c>
      <c r="G175" s="1">
        <v>4.22291444725386</v>
      </c>
      <c r="H175" s="2">
        <f>Table2[[#This Row],[Phase shift diff (rad)]]/PI()*180</f>
        <v>241.95517507246709</v>
      </c>
    </row>
    <row r="176" spans="1:8" x14ac:dyDescent="0.2">
      <c r="A176" s="4" t="s">
        <v>7</v>
      </c>
      <c r="B176" s="2">
        <v>15.9</v>
      </c>
      <c r="C176" s="2">
        <f>2*Table2[[#This Row],[Photon energy (eV)]]-Threshold</f>
        <v>7.2126112000000013</v>
      </c>
      <c r="D176" s="2" t="str">
        <f>CONCATENATE(Table2[[#This Row],[Target dataset]]," / ",TEXT(Table2[[#This Row],[Photoelectron KE (eV)]],"0.0"))</f>
        <v>good1 / 7.2</v>
      </c>
      <c r="E176" s="1">
        <f>Table2[[#This Row],[Polar ang (deg)]]/180*PI()</f>
        <v>3.0543261909900767</v>
      </c>
      <c r="F176" s="5">
        <v>175</v>
      </c>
      <c r="G176" s="1">
        <v>4.22161571750586</v>
      </c>
      <c r="H176" s="2">
        <f>Table2[[#This Row],[Phase shift diff (rad)]]/PI()*180</f>
        <v>241.88076333917857</v>
      </c>
    </row>
    <row r="177" spans="1:8" x14ac:dyDescent="0.2">
      <c r="A177" s="4" t="s">
        <v>7</v>
      </c>
      <c r="B177" s="2">
        <v>15.9</v>
      </c>
      <c r="C177" s="2">
        <f>2*Table2[[#This Row],[Photon energy (eV)]]-Threshold</f>
        <v>7.2126112000000013</v>
      </c>
      <c r="D177" s="2" t="str">
        <f>CONCATENATE(Table2[[#This Row],[Target dataset]]," / ",TEXT(Table2[[#This Row],[Photoelectron KE (eV)]],"0.0"))</f>
        <v>good1 / 7.2</v>
      </c>
      <c r="E177" s="1">
        <f>Table2[[#This Row],[Polar ang (deg)]]/180*PI()</f>
        <v>3.0717794835100198</v>
      </c>
      <c r="F177" s="5">
        <v>176</v>
      </c>
      <c r="G177" s="1">
        <v>4.2205611700288097</v>
      </c>
      <c r="H177" s="2">
        <f>Table2[[#This Row],[Phase shift diff (rad)]]/PI()*180</f>
        <v>241.82034221944741</v>
      </c>
    </row>
    <row r="178" spans="1:8" x14ac:dyDescent="0.2">
      <c r="A178" s="4" t="s">
        <v>7</v>
      </c>
      <c r="B178" s="2">
        <v>15.9</v>
      </c>
      <c r="C178" s="2">
        <f>2*Table2[[#This Row],[Photon energy (eV)]]-Threshold</f>
        <v>7.2126112000000013</v>
      </c>
      <c r="D178" s="2" t="str">
        <f>CONCATENATE(Table2[[#This Row],[Target dataset]]," / ",TEXT(Table2[[#This Row],[Photoelectron KE (eV)]],"0.0"))</f>
        <v>good1 / 7.2</v>
      </c>
      <c r="E178" s="1">
        <f>Table2[[#This Row],[Polar ang (deg)]]/180*PI()</f>
        <v>3.0892327760299629</v>
      </c>
      <c r="F178" s="5">
        <v>177</v>
      </c>
      <c r="G178" s="1">
        <v>4.21974592780641</v>
      </c>
      <c r="H178" s="2">
        <f>Table2[[#This Row],[Phase shift diff (rad)]]/PI()*180</f>
        <v>241.77363228082308</v>
      </c>
    </row>
    <row r="179" spans="1:8" x14ac:dyDescent="0.2">
      <c r="A179" s="4" t="s">
        <v>7</v>
      </c>
      <c r="B179" s="2">
        <v>15.9</v>
      </c>
      <c r="C179" s="2">
        <f>2*Table2[[#This Row],[Photon energy (eV)]]-Threshold</f>
        <v>7.2126112000000013</v>
      </c>
      <c r="D179" s="2" t="str">
        <f>CONCATENATE(Table2[[#This Row],[Target dataset]]," / ",TEXT(Table2[[#This Row],[Photoelectron KE (eV)]],"0.0"))</f>
        <v>good1 / 7.2</v>
      </c>
      <c r="E179" s="1">
        <f>Table2[[#This Row],[Polar ang (deg)]]/180*PI()</f>
        <v>3.1066860685499065</v>
      </c>
      <c r="F179" s="5">
        <v>178</v>
      </c>
      <c r="G179" s="1">
        <v>4.2191662503260199</v>
      </c>
      <c r="H179" s="2">
        <f>Table2[[#This Row],[Phase shift diff (rad)]]/PI()*180</f>
        <v>241.74041920771793</v>
      </c>
    </row>
    <row r="180" spans="1:8" x14ac:dyDescent="0.2">
      <c r="A180" s="4" t="s">
        <v>7</v>
      </c>
      <c r="B180" s="2">
        <v>15.9</v>
      </c>
      <c r="C180" s="2">
        <f>2*Table2[[#This Row],[Photon energy (eV)]]-Threshold</f>
        <v>7.2126112000000013</v>
      </c>
      <c r="D180" s="2" t="str">
        <f>CONCATENATE(Table2[[#This Row],[Target dataset]]," / ",TEXT(Table2[[#This Row],[Photoelectron KE (eV)]],"0.0"))</f>
        <v>good1 / 7.2</v>
      </c>
      <c r="E180" s="1">
        <f>Table2[[#This Row],[Polar ang (deg)]]/180*PI()</f>
        <v>3.12413936106985</v>
      </c>
      <c r="F180" s="5">
        <v>179</v>
      </c>
      <c r="G180" s="1">
        <v>4.2188194936726404</v>
      </c>
      <c r="H180" s="2">
        <f>Table2[[#This Row],[Phase shift diff (rad)]]/PI()*180</f>
        <v>241.72055151496122</v>
      </c>
    </row>
    <row r="181" spans="1:8" x14ac:dyDescent="0.2">
      <c r="A181" s="4" t="s">
        <v>7</v>
      </c>
      <c r="B181" s="2">
        <v>15.9</v>
      </c>
      <c r="C181" s="2">
        <f>2*Table2[[#This Row],[Photon energy (eV)]]-Threshold</f>
        <v>7.2126112000000013</v>
      </c>
      <c r="D181" s="2" t="str">
        <f>CONCATENATE(Table2[[#This Row],[Target dataset]]," / ",TEXT(Table2[[#This Row],[Photoelectron KE (eV)]],"0.0"))</f>
        <v>good1 / 7.2</v>
      </c>
      <c r="E181" s="1">
        <f>Table2[[#This Row],[Polar ang (deg)]]/180*PI()</f>
        <v>3.1415926535897931</v>
      </c>
      <c r="F181" s="5">
        <v>180</v>
      </c>
      <c r="G181" s="1">
        <v>4.2187040825446296</v>
      </c>
      <c r="H181" s="2">
        <f>Table2[[#This Row],[Phase shift diff (rad)]]/PI()*180</f>
        <v>241.71393894441735</v>
      </c>
    </row>
    <row r="182" spans="1:8" x14ac:dyDescent="0.2">
      <c r="A182" s="4" t="s">
        <v>8</v>
      </c>
      <c r="B182" s="2">
        <v>14.3</v>
      </c>
      <c r="C182" s="2">
        <f>2*Table2[[#This Row],[Photon energy (eV)]]-Threshold</f>
        <v>4.012611200000002</v>
      </c>
      <c r="D182" s="2" t="str">
        <f>CONCATENATE(Table2[[#This Row],[Target dataset]]," / ",TEXT(Table2[[#This Row],[Photoelectron KE (eV)]],"0.0"))</f>
        <v>good2 / 4.0</v>
      </c>
      <c r="E182" s="1">
        <f>Table2[[#This Row],[Polar ang (deg)]]/180*PI()</f>
        <v>0</v>
      </c>
      <c r="F182" s="5">
        <v>0</v>
      </c>
      <c r="G182" s="1">
        <v>1.03506497248176</v>
      </c>
      <c r="H182" s="2">
        <f>Table2[[#This Row],[Phase shift diff (rad)]]/PI()*180</f>
        <v>59.304854445029541</v>
      </c>
    </row>
    <row r="183" spans="1:8" x14ac:dyDescent="0.2">
      <c r="A183" s="4" t="s">
        <v>8</v>
      </c>
      <c r="B183" s="2">
        <v>14.3</v>
      </c>
      <c r="C183" s="2">
        <f>2*Table2[[#This Row],[Photon energy (eV)]]-Threshold</f>
        <v>4.012611200000002</v>
      </c>
      <c r="D183" s="2" t="str">
        <f>CONCATENATE(Table2[[#This Row],[Target dataset]]," / ",TEXT(Table2[[#This Row],[Photoelectron KE (eV)]],"0.0"))</f>
        <v>good2 / 4.0</v>
      </c>
      <c r="E183" s="1">
        <f>Table2[[#This Row],[Polar ang (deg)]]/180*PI()</f>
        <v>1.7453292519943295E-2</v>
      </c>
      <c r="F183" s="5">
        <v>1</v>
      </c>
      <c r="G183" s="1">
        <v>1.03545112404433</v>
      </c>
      <c r="H183" s="2">
        <f>Table2[[#This Row],[Phase shift diff (rad)]]/PI()*180</f>
        <v>59.326979299817189</v>
      </c>
    </row>
    <row r="184" spans="1:8" x14ac:dyDescent="0.2">
      <c r="A184" s="4" t="s">
        <v>8</v>
      </c>
      <c r="B184" s="2">
        <v>14.3</v>
      </c>
      <c r="C184" s="2">
        <f>2*Table2[[#This Row],[Photon energy (eV)]]-Threshold</f>
        <v>4.012611200000002</v>
      </c>
      <c r="D184" s="2" t="str">
        <f>CONCATENATE(Table2[[#This Row],[Target dataset]]," / ",TEXT(Table2[[#This Row],[Photoelectron KE (eV)]],"0.0"))</f>
        <v>good2 / 4.0</v>
      </c>
      <c r="E184" s="1">
        <f>Table2[[#This Row],[Polar ang (deg)]]/180*PI()</f>
        <v>3.4906585039886591E-2</v>
      </c>
      <c r="F184" s="5">
        <v>2</v>
      </c>
      <c r="G184" s="1">
        <v>1.0366103739320101</v>
      </c>
      <c r="H184" s="2">
        <f>Table2[[#This Row],[Phase shift diff (rad)]]/PI()*180</f>
        <v>59.393399425782263</v>
      </c>
    </row>
    <row r="185" spans="1:8" x14ac:dyDescent="0.2">
      <c r="A185" s="4" t="s">
        <v>8</v>
      </c>
      <c r="B185" s="2">
        <v>14.3</v>
      </c>
      <c r="C185" s="2">
        <f>2*Table2[[#This Row],[Photon energy (eV)]]-Threshold</f>
        <v>4.012611200000002</v>
      </c>
      <c r="D185" s="2" t="str">
        <f>CONCATENATE(Table2[[#This Row],[Target dataset]]," / ",TEXT(Table2[[#This Row],[Photoelectron KE (eV)]],"0.0"))</f>
        <v>good2 / 4.0</v>
      </c>
      <c r="E185" s="1">
        <f>Table2[[#This Row],[Polar ang (deg)]]/180*PI()</f>
        <v>5.2359877559829883E-2</v>
      </c>
      <c r="F185" s="5">
        <v>3</v>
      </c>
      <c r="G185" s="1">
        <v>1.03854510403225</v>
      </c>
      <c r="H185" s="2">
        <f>Table2[[#This Row],[Phase shift diff (rad)]]/PI()*180</f>
        <v>59.504251295022932</v>
      </c>
    </row>
    <row r="186" spans="1:8" x14ac:dyDescent="0.2">
      <c r="A186" s="4" t="s">
        <v>8</v>
      </c>
      <c r="B186" s="2">
        <v>14.3</v>
      </c>
      <c r="C186" s="2">
        <f>2*Table2[[#This Row],[Photon energy (eV)]]-Threshold</f>
        <v>4.012611200000002</v>
      </c>
      <c r="D186" s="2" t="str">
        <f>CONCATENATE(Table2[[#This Row],[Target dataset]]," / ",TEXT(Table2[[#This Row],[Photoelectron KE (eV)]],"0.0"))</f>
        <v>good2 / 4.0</v>
      </c>
      <c r="E186" s="1">
        <f>Table2[[#This Row],[Polar ang (deg)]]/180*PI()</f>
        <v>6.9813170079773182E-2</v>
      </c>
      <c r="F186" s="5">
        <v>4</v>
      </c>
      <c r="G186" s="1">
        <v>1.04125927160863</v>
      </c>
      <c r="H186" s="2">
        <f>Table2[[#This Row],[Phase shift diff (rad)]]/PI()*180</f>
        <v>59.65976164204077</v>
      </c>
    </row>
    <row r="187" spans="1:8" x14ac:dyDescent="0.2">
      <c r="A187" s="4" t="s">
        <v>8</v>
      </c>
      <c r="B187" s="2">
        <v>14.3</v>
      </c>
      <c r="C187" s="2">
        <f>2*Table2[[#This Row],[Photon energy (eV)]]-Threshold</f>
        <v>4.012611200000002</v>
      </c>
      <c r="D187" s="2" t="str">
        <f>CONCATENATE(Table2[[#This Row],[Target dataset]]," / ",TEXT(Table2[[#This Row],[Photoelectron KE (eV)]],"0.0"))</f>
        <v>good2 / 4.0</v>
      </c>
      <c r="E187" s="1">
        <f>Table2[[#This Row],[Polar ang (deg)]]/180*PI()</f>
        <v>8.7266462599716474E-2</v>
      </c>
      <c r="F187" s="5">
        <v>5</v>
      </c>
      <c r="G187" s="1">
        <v>1.0447583898453601</v>
      </c>
      <c r="H187" s="2">
        <f>Table2[[#This Row],[Phase shift diff (rad)]]/PI()*180</f>
        <v>59.86024634902266</v>
      </c>
    </row>
    <row r="188" spans="1:8" x14ac:dyDescent="0.2">
      <c r="A188" s="4" t="s">
        <v>8</v>
      </c>
      <c r="B188" s="2">
        <v>14.3</v>
      </c>
      <c r="C188" s="2">
        <f>2*Table2[[#This Row],[Photon energy (eV)]]-Threshold</f>
        <v>4.012611200000002</v>
      </c>
      <c r="D188" s="2" t="str">
        <f>CONCATENATE(Table2[[#This Row],[Target dataset]]," / ",TEXT(Table2[[#This Row],[Photoelectron KE (eV)]],"0.0"))</f>
        <v>good2 / 4.0</v>
      </c>
      <c r="E188" s="1">
        <f>Table2[[#This Row],[Polar ang (deg)]]/180*PI()</f>
        <v>0.10471975511965977</v>
      </c>
      <c r="F188" s="5">
        <v>6</v>
      </c>
      <c r="G188" s="1">
        <v>1.0490494993417601</v>
      </c>
      <c r="H188" s="2">
        <f>Table2[[#This Row],[Phase shift diff (rad)]]/PI()*180</f>
        <v>60.106108812594883</v>
      </c>
    </row>
    <row r="189" spans="1:8" x14ac:dyDescent="0.2">
      <c r="A189" s="4" t="s">
        <v>8</v>
      </c>
      <c r="B189" s="2">
        <v>14.3</v>
      </c>
      <c r="C189" s="2">
        <f>2*Table2[[#This Row],[Photon energy (eV)]]-Threshold</f>
        <v>4.012611200000002</v>
      </c>
      <c r="D189" s="2" t="str">
        <f>CONCATENATE(Table2[[#This Row],[Target dataset]]," / ",TEXT(Table2[[#This Row],[Photoelectron KE (eV)]],"0.0"))</f>
        <v>good2 / 4.0</v>
      </c>
      <c r="E189" s="1">
        <f>Table2[[#This Row],[Polar ang (deg)]]/180*PI()</f>
        <v>0.12217304763960307</v>
      </c>
      <c r="F189" s="5">
        <v>7</v>
      </c>
      <c r="G189" s="1">
        <v>1.05414112927259</v>
      </c>
      <c r="H189" s="2">
        <f>Table2[[#This Row],[Phase shift diff (rad)]]/PI()*180</f>
        <v>60.39783771847393</v>
      </c>
    </row>
    <row r="190" spans="1:8" x14ac:dyDescent="0.2">
      <c r="A190" s="4" t="s">
        <v>8</v>
      </c>
      <c r="B190" s="2">
        <v>14.3</v>
      </c>
      <c r="C190" s="2">
        <f>2*Table2[[#This Row],[Photon energy (eV)]]-Threshold</f>
        <v>4.012611200000002</v>
      </c>
      <c r="D190" s="2" t="str">
        <f>CONCATENATE(Table2[[#This Row],[Target dataset]]," / ",TEXT(Table2[[#This Row],[Photoelectron KE (eV)]],"0.0"))</f>
        <v>good2 / 4.0</v>
      </c>
      <c r="E190" s="1">
        <f>Table2[[#This Row],[Polar ang (deg)]]/180*PI()</f>
        <v>0.13962634015954636</v>
      </c>
      <c r="F190" s="5">
        <v>8</v>
      </c>
      <c r="G190" s="1">
        <v>1.0600432465383001</v>
      </c>
      <c r="H190" s="2">
        <f>Table2[[#This Row],[Phase shift diff (rad)]]/PI()*180</f>
        <v>60.736004127990412</v>
      </c>
    </row>
    <row r="191" spans="1:8" x14ac:dyDescent="0.2">
      <c r="A191" s="4" t="s">
        <v>8</v>
      </c>
      <c r="B191" s="2">
        <v>14.3</v>
      </c>
      <c r="C191" s="2">
        <f>2*Table2[[#This Row],[Photon energy (eV)]]-Threshold</f>
        <v>4.012611200000002</v>
      </c>
      <c r="D191" s="2" t="str">
        <f>CONCATENATE(Table2[[#This Row],[Target dataset]]," / ",TEXT(Table2[[#This Row],[Photoelectron KE (eV)]],"0.0"))</f>
        <v>good2 / 4.0</v>
      </c>
      <c r="E191" s="1">
        <f>Table2[[#This Row],[Polar ang (deg)]]/180*PI()</f>
        <v>0.15707963267948966</v>
      </c>
      <c r="F191" s="5">
        <v>9</v>
      </c>
      <c r="G191" s="1">
        <v>1.0667671908273499</v>
      </c>
      <c r="H191" s="2">
        <f>Table2[[#This Row],[Phase shift diff (rad)]]/PI()*180</f>
        <v>61.121257757434051</v>
      </c>
    </row>
    <row r="192" spans="1:8" x14ac:dyDescent="0.2">
      <c r="A192" s="4" t="s">
        <v>8</v>
      </c>
      <c r="B192" s="2">
        <v>14.3</v>
      </c>
      <c r="C192" s="2">
        <f>2*Table2[[#This Row],[Photon energy (eV)]]-Threshold</f>
        <v>4.012611200000002</v>
      </c>
      <c r="D192" s="2" t="str">
        <f>CONCATENATE(Table2[[#This Row],[Target dataset]]," / ",TEXT(Table2[[#This Row],[Photoelectron KE (eV)]],"0.0"))</f>
        <v>good2 / 4.0</v>
      </c>
      <c r="E192" s="1">
        <f>Table2[[#This Row],[Polar ang (deg)]]/180*PI()</f>
        <v>0.17453292519943295</v>
      </c>
      <c r="F192" s="5">
        <v>10</v>
      </c>
      <c r="G192" s="1">
        <v>1.0743255931015501</v>
      </c>
      <c r="H192" s="2">
        <f>Table2[[#This Row],[Phase shift diff (rad)]]/PI()*180</f>
        <v>61.554322307607805</v>
      </c>
    </row>
    <row r="193" spans="1:8" x14ac:dyDescent="0.2">
      <c r="A193" s="4" t="s">
        <v>8</v>
      </c>
      <c r="B193" s="2">
        <v>14.3</v>
      </c>
      <c r="C193" s="2">
        <f>2*Table2[[#This Row],[Photon energy (eV)]]-Threshold</f>
        <v>4.012611200000002</v>
      </c>
      <c r="D193" s="2" t="str">
        <f>CONCATENATE(Table2[[#This Row],[Target dataset]]," / ",TEXT(Table2[[#This Row],[Photoelectron KE (eV)]],"0.0"))</f>
        <v>good2 / 4.0</v>
      </c>
      <c r="E193" s="1">
        <f>Table2[[#This Row],[Polar ang (deg)]]/180*PI()</f>
        <v>0.19198621771937624</v>
      </c>
      <c r="F193" s="5">
        <v>11</v>
      </c>
      <c r="G193" s="1">
        <v>1.0827322745904699</v>
      </c>
      <c r="H193" s="2">
        <f>Table2[[#This Row],[Phase shift diff (rad)]]/PI()*180</f>
        <v>62.035989676633676</v>
      </c>
    </row>
    <row r="194" spans="1:8" x14ac:dyDescent="0.2">
      <c r="A194" s="4" t="s">
        <v>8</v>
      </c>
      <c r="B194" s="2">
        <v>14.3</v>
      </c>
      <c r="C194" s="2">
        <f>2*Table2[[#This Row],[Photon energy (eV)]]-Threshold</f>
        <v>4.012611200000002</v>
      </c>
      <c r="D194" s="2" t="str">
        <f>CONCATENATE(Table2[[#This Row],[Target dataset]]," / ",TEXT(Table2[[#This Row],[Photoelectron KE (eV)]],"0.0"))</f>
        <v>good2 / 4.0</v>
      </c>
      <c r="E194" s="1">
        <f>Table2[[#This Row],[Polar ang (deg)]]/180*PI()</f>
        <v>0.20943951023931953</v>
      </c>
      <c r="F194" s="5">
        <v>12</v>
      </c>
      <c r="G194" s="1">
        <v>1.0920021229599699</v>
      </c>
      <c r="H194" s="2">
        <f>Table2[[#This Row],[Phase shift diff (rad)]]/PI()*180</f>
        <v>62.567112864932248</v>
      </c>
    </row>
    <row r="195" spans="1:8" x14ac:dyDescent="0.2">
      <c r="A195" s="4" t="s">
        <v>8</v>
      </c>
      <c r="B195" s="2">
        <v>14.3</v>
      </c>
      <c r="C195" s="2">
        <f>2*Table2[[#This Row],[Photon energy (eV)]]-Threshold</f>
        <v>4.012611200000002</v>
      </c>
      <c r="D195" s="2" t="str">
        <f>CONCATENATE(Table2[[#This Row],[Target dataset]]," / ",TEXT(Table2[[#This Row],[Photoelectron KE (eV)]],"0.0"))</f>
        <v>good2 / 4.0</v>
      </c>
      <c r="E195" s="1">
        <f>Table2[[#This Row],[Polar ang (deg)]]/180*PI()</f>
        <v>0.22689280275926282</v>
      </c>
      <c r="F195" s="5">
        <v>13</v>
      </c>
      <c r="G195" s="1">
        <v>1.10215094191584</v>
      </c>
      <c r="H195" s="2">
        <f>Table2[[#This Row],[Phase shift diff (rad)]]/PI()*180</f>
        <v>63.148597358145963</v>
      </c>
    </row>
    <row r="196" spans="1:8" x14ac:dyDescent="0.2">
      <c r="A196" s="4" t="s">
        <v>8</v>
      </c>
      <c r="B196" s="2">
        <v>14.3</v>
      </c>
      <c r="C196" s="2">
        <f>2*Table2[[#This Row],[Photon energy (eV)]]-Threshold</f>
        <v>4.012611200000002</v>
      </c>
      <c r="D196" s="2" t="str">
        <f>CONCATENATE(Table2[[#This Row],[Target dataset]]," / ",TEXT(Table2[[#This Row],[Photoelectron KE (eV)]],"0.0"))</f>
        <v>good2 / 4.0</v>
      </c>
      <c r="E196" s="1">
        <f>Table2[[#This Row],[Polar ang (deg)]]/180*PI()</f>
        <v>0.24434609527920614</v>
      </c>
      <c r="F196" s="5">
        <v>14</v>
      </c>
      <c r="G196" s="1">
        <v>1.1131952701322101</v>
      </c>
      <c r="H196" s="2">
        <f>Table2[[#This Row],[Phase shift diff (rad)]]/PI()*180</f>
        <v>63.781390752501224</v>
      </c>
    </row>
    <row r="197" spans="1:8" x14ac:dyDescent="0.2">
      <c r="A197" s="4" t="s">
        <v>8</v>
      </c>
      <c r="B197" s="2">
        <v>14.3</v>
      </c>
      <c r="C197" s="2">
        <f>2*Table2[[#This Row],[Photon energy (eV)]]-Threshold</f>
        <v>4.012611200000002</v>
      </c>
      <c r="D197" s="2" t="str">
        <f>CONCATENATE(Table2[[#This Row],[Target dataset]]," / ",TEXT(Table2[[#This Row],[Photoelectron KE (eV)]],"0.0"))</f>
        <v>good2 / 4.0</v>
      </c>
      <c r="E197" s="1">
        <f>Table2[[#This Row],[Polar ang (deg)]]/180*PI()</f>
        <v>0.26179938779914941</v>
      </c>
      <c r="F197" s="5">
        <v>15</v>
      </c>
      <c r="G197" s="1">
        <v>1.12515216508033</v>
      </c>
      <c r="H197" s="2">
        <f>Table2[[#This Row],[Phase shift diff (rad)]]/PI()*180</f>
        <v>64.466470369109786</v>
      </c>
    </row>
    <row r="198" spans="1:8" x14ac:dyDescent="0.2">
      <c r="A198" s="4" t="s">
        <v>8</v>
      </c>
      <c r="B198" s="2">
        <v>14.3</v>
      </c>
      <c r="C198" s="2">
        <f>2*Table2[[#This Row],[Photon energy (eV)]]-Threshold</f>
        <v>4.012611200000002</v>
      </c>
      <c r="D198" s="2" t="str">
        <f>CONCATENATE(Table2[[#This Row],[Target dataset]]," / ",TEXT(Table2[[#This Row],[Photoelectron KE (eV)]],"0.0"))</f>
        <v>good2 / 4.0</v>
      </c>
      <c r="E198" s="1">
        <f>Table2[[#This Row],[Polar ang (deg)]]/180*PI()</f>
        <v>0.27925268031909273</v>
      </c>
      <c r="F198" s="5">
        <v>16</v>
      </c>
      <c r="G198" s="1">
        <v>1.1380389471271399</v>
      </c>
      <c r="H198" s="2">
        <f>Table2[[#This Row],[Phase shift diff (rad)]]/PI()*180</f>
        <v>65.204828591896955</v>
      </c>
    </row>
    <row r="199" spans="1:8" x14ac:dyDescent="0.2">
      <c r="A199" s="4" t="s">
        <v>8</v>
      </c>
      <c r="B199" s="2">
        <v>14.3</v>
      </c>
      <c r="C199" s="2">
        <f>2*Table2[[#This Row],[Photon energy (eV)]]-Threshold</f>
        <v>4.012611200000002</v>
      </c>
      <c r="D199" s="2" t="str">
        <f>CONCATENATE(Table2[[#This Row],[Target dataset]]," / ",TEXT(Table2[[#This Row],[Photoelectron KE (eV)]],"0.0"))</f>
        <v>good2 / 4.0</v>
      </c>
      <c r="E199" s="1">
        <f>Table2[[#This Row],[Polar ang (deg)]]/180*PI()</f>
        <v>0.29670597283903599</v>
      </c>
      <c r="F199" s="5">
        <v>17</v>
      </c>
      <c r="G199" s="1">
        <v>1.15187289921062</v>
      </c>
      <c r="H199" s="2">
        <f>Table2[[#This Row],[Phase shift diff (rad)]]/PI()*180</f>
        <v>65.997455660266581</v>
      </c>
    </row>
    <row r="200" spans="1:8" x14ac:dyDescent="0.2">
      <c r="A200" s="4" t="s">
        <v>8</v>
      </c>
      <c r="B200" s="2">
        <v>14.3</v>
      </c>
      <c r="C200" s="2">
        <f>2*Table2[[#This Row],[Photon energy (eV)]]-Threshold</f>
        <v>4.012611200000002</v>
      </c>
      <c r="D200" s="2" t="str">
        <f>CONCATENATE(Table2[[#This Row],[Target dataset]]," / ",TEXT(Table2[[#This Row],[Photoelectron KE (eV)]],"0.0"))</f>
        <v>good2 / 4.0</v>
      </c>
      <c r="E200" s="1">
        <f>Table2[[#This Row],[Polar ang (deg)]]/180*PI()</f>
        <v>0.31415926535897931</v>
      </c>
      <c r="F200" s="5">
        <v>18</v>
      </c>
      <c r="G200" s="1">
        <v>1.1666709175357699</v>
      </c>
      <c r="H200" s="2">
        <f>Table2[[#This Row],[Phase shift diff (rad)]]/PI()*180</f>
        <v>66.845319655454915</v>
      </c>
    </row>
    <row r="201" spans="1:8" x14ac:dyDescent="0.2">
      <c r="A201" s="4" t="s">
        <v>8</v>
      </c>
      <c r="B201" s="2">
        <v>14.3</v>
      </c>
      <c r="C201" s="2">
        <f>2*Table2[[#This Row],[Photon energy (eV)]]-Threshold</f>
        <v>4.012611200000002</v>
      </c>
      <c r="D201" s="2" t="str">
        <f>CONCATENATE(Table2[[#This Row],[Target dataset]]," / ",TEXT(Table2[[#This Row],[Photoelectron KE (eV)]],"0.0"))</f>
        <v>good2 / 4.0</v>
      </c>
      <c r="E201" s="1">
        <f>Table2[[#This Row],[Polar ang (deg)]]/180*PI()</f>
        <v>0.33161255787892263</v>
      </c>
      <c r="F201" s="5">
        <v>19</v>
      </c>
      <c r="G201" s="1">
        <v>1.18244910915867</v>
      </c>
      <c r="H201" s="2">
        <f>Table2[[#This Row],[Phase shift diff (rad)]]/PI()*180</f>
        <v>67.749343443795766</v>
      </c>
    </row>
    <row r="202" spans="1:8" x14ac:dyDescent="0.2">
      <c r="A202" s="4" t="s">
        <v>8</v>
      </c>
      <c r="B202" s="2">
        <v>14.3</v>
      </c>
      <c r="C202" s="2">
        <f>2*Table2[[#This Row],[Photon energy (eV)]]-Threshold</f>
        <v>4.012611200000002</v>
      </c>
      <c r="D202" s="2" t="str">
        <f>CONCATENATE(Table2[[#This Row],[Target dataset]]," / ",TEXT(Table2[[#This Row],[Photoelectron KE (eV)]],"0.0"))</f>
        <v>good2 / 4.0</v>
      </c>
      <c r="E202" s="1">
        <f>Table2[[#This Row],[Polar ang (deg)]]/180*PI()</f>
        <v>0.3490658503988659</v>
      </c>
      <c r="F202" s="5">
        <v>20</v>
      </c>
      <c r="G202" s="1">
        <v>1.19922233310252</v>
      </c>
      <c r="H202" s="2">
        <f>Table2[[#This Row],[Phase shift diff (rad)]]/PI()*180</f>
        <v>68.710378384606145</v>
      </c>
    </row>
    <row r="203" spans="1:8" x14ac:dyDescent="0.2">
      <c r="A203" s="4" t="s">
        <v>8</v>
      </c>
      <c r="B203" s="2">
        <v>14.3</v>
      </c>
      <c r="C203" s="2">
        <f>2*Table2[[#This Row],[Photon energy (eV)]]-Threshold</f>
        <v>4.012611200000002</v>
      </c>
      <c r="D203" s="2" t="str">
        <f>CONCATENATE(Table2[[#This Row],[Target dataset]]," / ",TEXT(Table2[[#This Row],[Photoelectron KE (eV)]],"0.0"))</f>
        <v>good2 / 4.0</v>
      </c>
      <c r="E203" s="1">
        <f>Table2[[#This Row],[Polar ang (deg)]]/180*PI()</f>
        <v>0.36651914291880922</v>
      </c>
      <c r="F203" s="5">
        <v>21</v>
      </c>
      <c r="G203" s="1">
        <v>1.21700368286906</v>
      </c>
      <c r="H203" s="2">
        <f>Table2[[#This Row],[Phase shift diff (rad)]]/PI()*180</f>
        <v>69.729174680274824</v>
      </c>
    </row>
    <row r="204" spans="1:8" x14ac:dyDescent="0.2">
      <c r="A204" s="4" t="s">
        <v>8</v>
      </c>
      <c r="B204" s="2">
        <v>14.3</v>
      </c>
      <c r="C204" s="2">
        <f>2*Table2[[#This Row],[Photon energy (eV)]]-Threshold</f>
        <v>4.012611200000002</v>
      </c>
      <c r="D204" s="2" t="str">
        <f>CONCATENATE(Table2[[#This Row],[Target dataset]]," / ",TEXT(Table2[[#This Row],[Photoelectron KE (eV)]],"0.0"))</f>
        <v>good2 / 4.0</v>
      </c>
      <c r="E204" s="1">
        <f>Table2[[#This Row],[Polar ang (deg)]]/180*PI()</f>
        <v>0.38397243543875248</v>
      </c>
      <c r="F204" s="5">
        <v>22</v>
      </c>
      <c r="G204" s="1">
        <v>1.2358039099693701</v>
      </c>
      <c r="H204" s="2">
        <f>Table2[[#This Row],[Phase shift diff (rad)]]/PI()*180</f>
        <v>70.806348347010058</v>
      </c>
    </row>
    <row r="205" spans="1:8" x14ac:dyDescent="0.2">
      <c r="A205" s="4" t="s">
        <v>8</v>
      </c>
      <c r="B205" s="2">
        <v>14.3</v>
      </c>
      <c r="C205" s="2">
        <f>2*Table2[[#This Row],[Photon energy (eV)]]-Threshold</f>
        <v>4.012611200000002</v>
      </c>
      <c r="D205" s="2" t="str">
        <f>CONCATENATE(Table2[[#This Row],[Target dataset]]," / ",TEXT(Table2[[#This Row],[Photoelectron KE (eV)]],"0.0"))</f>
        <v>good2 / 4.0</v>
      </c>
      <c r="E205" s="1">
        <f>Table2[[#This Row],[Polar ang (deg)]]/180*PI()</f>
        <v>0.40142572795869574</v>
      </c>
      <c r="F205" s="5">
        <v>23</v>
      </c>
      <c r="G205" s="1">
        <v>1.2556307904753301</v>
      </c>
      <c r="H205" s="2">
        <f>Table2[[#This Row],[Phase shift diff (rad)]]/PI()*180</f>
        <v>71.942344920911779</v>
      </c>
    </row>
    <row r="206" spans="1:8" x14ac:dyDescent="0.2">
      <c r="A206" s="4" t="s">
        <v>8</v>
      </c>
      <c r="B206" s="2">
        <v>14.3</v>
      </c>
      <c r="C206" s="2">
        <f>2*Table2[[#This Row],[Photon energy (eV)]]-Threshold</f>
        <v>4.012611200000002</v>
      </c>
      <c r="D206" s="2" t="str">
        <f>CONCATENATE(Table2[[#This Row],[Target dataset]]," / ",TEXT(Table2[[#This Row],[Photoelectron KE (eV)]],"0.0"))</f>
        <v>good2 / 4.0</v>
      </c>
      <c r="E206" s="1">
        <f>Table2[[#This Row],[Polar ang (deg)]]/180*PI()</f>
        <v>0.41887902047863906</v>
      </c>
      <c r="F206" s="5">
        <v>24</v>
      </c>
      <c r="G206" s="1">
        <v>1.27648843964891</v>
      </c>
      <c r="H206" s="2">
        <f>Table2[[#This Row],[Phase shift diff (rad)]]/PI()*180</f>
        <v>73.137400189122445</v>
      </c>
    </row>
    <row r="207" spans="1:8" x14ac:dyDescent="0.2">
      <c r="A207" s="4" t="s">
        <v>8</v>
      </c>
      <c r="B207" s="2">
        <v>14.3</v>
      </c>
      <c r="C207" s="2">
        <f>2*Table2[[#This Row],[Photon energy (eV)]]-Threshold</f>
        <v>4.012611200000002</v>
      </c>
      <c r="D207" s="2" t="str">
        <f>CONCATENATE(Table2[[#This Row],[Target dataset]]," / ",TEXT(Table2[[#This Row],[Photoelectron KE (eV)]],"0.0"))</f>
        <v>good2 / 4.0</v>
      </c>
      <c r="E207" s="1">
        <f>Table2[[#This Row],[Polar ang (deg)]]/180*PI()</f>
        <v>0.43633231299858238</v>
      </c>
      <c r="F207" s="5">
        <v>25</v>
      </c>
      <c r="G207" s="1">
        <v>1.29837658347208</v>
      </c>
      <c r="H207" s="2">
        <f>Table2[[#This Row],[Phase shift diff (rad)]]/PI()*180</f>
        <v>74.391498451565425</v>
      </c>
    </row>
    <row r="208" spans="1:8" x14ac:dyDescent="0.2">
      <c r="A208" s="4" t="s">
        <v>8</v>
      </c>
      <c r="B208" s="2">
        <v>14.3</v>
      </c>
      <c r="C208" s="2">
        <f>2*Table2[[#This Row],[Photon energy (eV)]]-Threshold</f>
        <v>4.012611200000002</v>
      </c>
      <c r="D208" s="2" t="str">
        <f>CONCATENATE(Table2[[#This Row],[Target dataset]]," / ",TEXT(Table2[[#This Row],[Photoelectron KE (eV)]],"0.0"))</f>
        <v>good2 / 4.0</v>
      </c>
      <c r="E208" s="1">
        <f>Table2[[#This Row],[Polar ang (deg)]]/180*PI()</f>
        <v>0.45378560551852565</v>
      </c>
      <c r="F208" s="5">
        <v>26</v>
      </c>
      <c r="G208" s="1">
        <v>1.32128980033577</v>
      </c>
      <c r="H208" s="2">
        <f>Table2[[#This Row],[Phase shift diff (rad)]]/PI()*180</f>
        <v>75.704329072922846</v>
      </c>
    </row>
    <row r="209" spans="1:8" x14ac:dyDescent="0.2">
      <c r="A209" s="4" t="s">
        <v>8</v>
      </c>
      <c r="B209" s="2">
        <v>14.3</v>
      </c>
      <c r="C209" s="2">
        <f>2*Table2[[#This Row],[Photon energy (eV)]]-Threshold</f>
        <v>4.012611200000002</v>
      </c>
      <c r="D209" s="2" t="str">
        <f>CONCATENATE(Table2[[#This Row],[Target dataset]]," / ",TEXT(Table2[[#This Row],[Photoelectron KE (eV)]],"0.0"))</f>
        <v>good2 / 4.0</v>
      </c>
      <c r="E209" s="1">
        <f>Table2[[#This Row],[Polar ang (deg)]]/180*PI()</f>
        <v>0.47123889803846897</v>
      </c>
      <c r="F209" s="5">
        <v>27</v>
      </c>
      <c r="G209" s="1">
        <v>1.34521675113606</v>
      </c>
      <c r="H209" s="2">
        <f>Table2[[#This Row],[Phase shift diff (rad)]]/PI()*180</f>
        <v>77.075242370396637</v>
      </c>
    </row>
    <row r="210" spans="1:8" x14ac:dyDescent="0.2">
      <c r="A210" s="4" t="s">
        <v>8</v>
      </c>
      <c r="B210" s="2">
        <v>14.3</v>
      </c>
      <c r="C210" s="2">
        <f>2*Table2[[#This Row],[Photon energy (eV)]]-Threshold</f>
        <v>4.012611200000002</v>
      </c>
      <c r="D210" s="2" t="str">
        <f>CONCATENATE(Table2[[#This Row],[Target dataset]]," / ",TEXT(Table2[[#This Row],[Photoelectron KE (eV)]],"0.0"))</f>
        <v>good2 / 4.0</v>
      </c>
      <c r="E210" s="1">
        <f>Table2[[#This Row],[Polar ang (deg)]]/180*PI()</f>
        <v>0.48869219055841229</v>
      </c>
      <c r="F210" s="5">
        <v>28</v>
      </c>
      <c r="G210" s="1">
        <v>1.37013942135943</v>
      </c>
      <c r="H210" s="2">
        <f>Table2[[#This Row],[Phase shift diff (rad)]]/PI()*180</f>
        <v>78.503206188392099</v>
      </c>
    </row>
    <row r="211" spans="1:8" x14ac:dyDescent="0.2">
      <c r="A211" s="4" t="s">
        <v>8</v>
      </c>
      <c r="B211" s="2">
        <v>14.3</v>
      </c>
      <c r="C211" s="2">
        <f>2*Table2[[#This Row],[Photon energy (eV)]]-Threshold</f>
        <v>4.012611200000002</v>
      </c>
      <c r="D211" s="2" t="str">
        <f>CONCATENATE(Table2[[#This Row],[Target dataset]]," / ",TEXT(Table2[[#This Row],[Photoelectron KE (eV)]],"0.0"))</f>
        <v>good2 / 4.0</v>
      </c>
      <c r="E211" s="1">
        <f>Table2[[#This Row],[Polar ang (deg)]]/180*PI()</f>
        <v>0.50614548307835561</v>
      </c>
      <c r="F211" s="5">
        <v>29</v>
      </c>
      <c r="G211" s="1">
        <v>1.3960324040576999</v>
      </c>
      <c r="H211" s="2">
        <f>Table2[[#This Row],[Phase shift diff (rad)]]/PI()*180</f>
        <v>79.986764816008233</v>
      </c>
    </row>
    <row r="212" spans="1:8" x14ac:dyDescent="0.2">
      <c r="A212" s="4" t="s">
        <v>8</v>
      </c>
      <c r="B212" s="2">
        <v>14.3</v>
      </c>
      <c r="C212" s="2">
        <f>2*Table2[[#This Row],[Photon energy (eV)]]-Threshold</f>
        <v>4.012611200000002</v>
      </c>
      <c r="D212" s="2" t="str">
        <f>CONCATENATE(Table2[[#This Row],[Target dataset]]," / ",TEXT(Table2[[#This Row],[Photoelectron KE (eV)]],"0.0"))</f>
        <v>good2 / 4.0</v>
      </c>
      <c r="E212" s="1">
        <f>Table2[[#This Row],[Polar ang (deg)]]/180*PI()</f>
        <v>0.52359877559829882</v>
      </c>
      <c r="F212" s="5">
        <v>30</v>
      </c>
      <c r="G212" s="1">
        <v>1.42286225745446</v>
      </c>
      <c r="H212" s="2">
        <f>Table2[[#This Row],[Phase shift diff (rad)]]/PI()*180</f>
        <v>81.524002180597321</v>
      </c>
    </row>
    <row r="213" spans="1:8" x14ac:dyDescent="0.2">
      <c r="A213" s="4" t="s">
        <v>8</v>
      </c>
      <c r="B213" s="2">
        <v>14.3</v>
      </c>
      <c r="C213" s="2">
        <f>2*Table2[[#This Row],[Photon energy (eV)]]-Threshold</f>
        <v>4.012611200000002</v>
      </c>
      <c r="D213" s="2" t="str">
        <f>CONCATENATE(Table2[[#This Row],[Target dataset]]," / ",TEXT(Table2[[#This Row],[Photoelectron KE (eV)]],"0.0"))</f>
        <v>good2 / 4.0</v>
      </c>
      <c r="E213" s="1">
        <f>Table2[[#This Row],[Polar ang (deg)]]/180*PI()</f>
        <v>0.54105206811824214</v>
      </c>
      <c r="F213" s="5">
        <v>31</v>
      </c>
      <c r="G213" s="1">
        <v>1.4505869747288</v>
      </c>
      <c r="H213" s="2">
        <f>Table2[[#This Row],[Phase shift diff (rad)]]/PI()*180</f>
        <v>83.11251146861045</v>
      </c>
    </row>
    <row r="214" spans="1:8" x14ac:dyDescent="0.2">
      <c r="A214" s="4" t="s">
        <v>8</v>
      </c>
      <c r="B214" s="2">
        <v>14.3</v>
      </c>
      <c r="C214" s="2">
        <f>2*Table2[[#This Row],[Photon energy (eV)]]-Threshold</f>
        <v>4.012611200000002</v>
      </c>
      <c r="D214" s="2" t="str">
        <f>CONCATENATE(Table2[[#This Row],[Target dataset]]," / ",TEXT(Table2[[#This Row],[Photoelectron KE (eV)]],"0.0"))</f>
        <v>good2 / 4.0</v>
      </c>
      <c r="E214" s="1">
        <f>Table2[[#This Row],[Polar ang (deg)]]/180*PI()</f>
        <v>0.55850536063818546</v>
      </c>
      <c r="F214" s="5">
        <v>32</v>
      </c>
      <c r="G214" s="1">
        <v>1.4791556055425901</v>
      </c>
      <c r="H214" s="2">
        <f>Table2[[#This Row],[Phase shift diff (rad)]]/PI()*180</f>
        <v>84.749373440708013</v>
      </c>
    </row>
    <row r="215" spans="1:8" x14ac:dyDescent="0.2">
      <c r="A215" s="4" t="s">
        <v>8</v>
      </c>
      <c r="B215" s="2">
        <v>14.3</v>
      </c>
      <c r="C215" s="2">
        <f>2*Table2[[#This Row],[Photon energy (eV)]]-Threshold</f>
        <v>4.012611200000002</v>
      </c>
      <c r="D215" s="2" t="str">
        <f>CONCATENATE(Table2[[#This Row],[Target dataset]]," / ",TEXT(Table2[[#This Row],[Photoelectron KE (eV)]],"0.0"))</f>
        <v>good2 / 4.0</v>
      </c>
      <c r="E215" s="1">
        <f>Table2[[#This Row],[Polar ang (deg)]]/180*PI()</f>
        <v>0.57595865315812866</v>
      </c>
      <c r="F215" s="5">
        <v>33</v>
      </c>
      <c r="G215" s="1">
        <v>1.5085080685439101</v>
      </c>
      <c r="H215" s="2">
        <f>Table2[[#This Row],[Phase shift diff (rad)]]/PI()*180</f>
        <v>86.431145688997546</v>
      </c>
    </row>
    <row r="216" spans="1:8" x14ac:dyDescent="0.2">
      <c r="A216" s="4" t="s">
        <v>8</v>
      </c>
      <c r="B216" s="2">
        <v>14.3</v>
      </c>
      <c r="C216" s="2">
        <f>2*Table2[[#This Row],[Photon energy (eV)]]-Threshold</f>
        <v>4.012611200000002</v>
      </c>
      <c r="D216" s="2" t="str">
        <f>CONCATENATE(Table2[[#This Row],[Target dataset]]," / ",TEXT(Table2[[#This Row],[Photoelectron KE (eV)]],"0.0"))</f>
        <v>good2 / 4.0</v>
      </c>
      <c r="E216" s="1">
        <f>Table2[[#This Row],[Polar ang (deg)]]/180*PI()</f>
        <v>0.59341194567807198</v>
      </c>
      <c r="F216" s="5">
        <v>34</v>
      </c>
      <c r="G216" s="1">
        <v>1.5385751906926199</v>
      </c>
      <c r="H216" s="2">
        <f>Table2[[#This Row],[Phase shift diff (rad)]]/PI()*180</f>
        <v>88.153864890222934</v>
      </c>
    </row>
    <row r="217" spans="1:8" x14ac:dyDescent="0.2">
      <c r="A217" s="4" t="s">
        <v>8</v>
      </c>
      <c r="B217" s="2">
        <v>14.3</v>
      </c>
      <c r="C217" s="2">
        <f>2*Table2[[#This Row],[Photon energy (eV)]]-Threshold</f>
        <v>4.012611200000002</v>
      </c>
      <c r="D217" s="2" t="str">
        <f>CONCATENATE(Table2[[#This Row],[Target dataset]]," / ",TEXT(Table2[[#This Row],[Photoelectron KE (eV)]],"0.0"))</f>
        <v>good2 / 4.0</v>
      </c>
      <c r="E217" s="1">
        <f>Table2[[#This Row],[Polar ang (deg)]]/180*PI()</f>
        <v>0.6108652381980153</v>
      </c>
      <c r="F217" s="5">
        <v>35</v>
      </c>
      <c r="G217" s="1">
        <v>1.56927900248263</v>
      </c>
      <c r="H217" s="2">
        <f>Table2[[#This Row],[Phase shift diff (rad)]]/PI()*180</f>
        <v>89.913063720754536</v>
      </c>
    </row>
    <row r="218" spans="1:8" x14ac:dyDescent="0.2">
      <c r="A218" s="4" t="s">
        <v>8</v>
      </c>
      <c r="B218" s="2">
        <v>14.3</v>
      </c>
      <c r="C218" s="2">
        <f>2*Table2[[#This Row],[Photon energy (eV)]]-Threshold</f>
        <v>4.012611200000002</v>
      </c>
      <c r="D218" s="2" t="str">
        <f>CONCATENATE(Table2[[#This Row],[Target dataset]]," / ",TEXT(Table2[[#This Row],[Photoelectron KE (eV)]],"0.0"))</f>
        <v>good2 / 4.0</v>
      </c>
      <c r="E218" s="1">
        <f>Table2[[#This Row],[Polar ang (deg)]]/180*PI()</f>
        <v>0.62831853071795862</v>
      </c>
      <c r="F218" s="5">
        <v>36</v>
      </c>
      <c r="G218" s="1">
        <v>1.60053330784633</v>
      </c>
      <c r="H218" s="2">
        <f>Table2[[#This Row],[Phase shift diff (rad)]]/PI()*180</f>
        <v>91.70380350970764</v>
      </c>
    </row>
    <row r="219" spans="1:8" x14ac:dyDescent="0.2">
      <c r="A219" s="4" t="s">
        <v>8</v>
      </c>
      <c r="B219" s="2">
        <v>14.3</v>
      </c>
      <c r="C219" s="2">
        <f>2*Table2[[#This Row],[Photon energy (eV)]]-Threshold</f>
        <v>4.012611200000002</v>
      </c>
      <c r="D219" s="2" t="str">
        <f>CONCATENATE(Table2[[#This Row],[Target dataset]]," / ",TEXT(Table2[[#This Row],[Photoelectron KE (eV)]],"0.0"))</f>
        <v>good2 / 4.0</v>
      </c>
      <c r="E219" s="1">
        <f>Table2[[#This Row],[Polar ang (deg)]]/180*PI()</f>
        <v>0.64577182323790194</v>
      </c>
      <c r="F219" s="5">
        <v>37</v>
      </c>
      <c r="G219" s="1">
        <v>1.6322445340915399</v>
      </c>
      <c r="H219" s="2">
        <f>Table2[[#This Row],[Phase shift diff (rad)]]/PI()*180</f>
        <v>93.520722936742644</v>
      </c>
    </row>
    <row r="220" spans="1:8" x14ac:dyDescent="0.2">
      <c r="A220" s="4" t="s">
        <v>8</v>
      </c>
      <c r="B220" s="2">
        <v>14.3</v>
      </c>
      <c r="C220" s="2">
        <f>2*Table2[[#This Row],[Photon energy (eV)]]-Threshold</f>
        <v>4.012611200000002</v>
      </c>
      <c r="D220" s="2" t="str">
        <f>CONCATENATE(Table2[[#This Row],[Target dataset]]," / ",TEXT(Table2[[#This Row],[Photoelectron KE (eV)]],"0.0"))</f>
        <v>good2 / 4.0</v>
      </c>
      <c r="E220" s="1">
        <f>Table2[[#This Row],[Polar ang (deg)]]/180*PI()</f>
        <v>0.66322511575784526</v>
      </c>
      <c r="F220" s="5">
        <v>38</v>
      </c>
      <c r="G220" s="1">
        <v>1.66431285140647</v>
      </c>
      <c r="H220" s="2">
        <f>Table2[[#This Row],[Phase shift diff (rad)]]/PI()*180</f>
        <v>95.358102174974448</v>
      </c>
    </row>
    <row r="221" spans="1:8" x14ac:dyDescent="0.2">
      <c r="A221" s="4" t="s">
        <v>8</v>
      </c>
      <c r="B221" s="2">
        <v>14.3</v>
      </c>
      <c r="C221" s="2">
        <f>2*Table2[[#This Row],[Photon energy (eV)]]-Threshold</f>
        <v>4.012611200000002</v>
      </c>
      <c r="D221" s="2" t="str">
        <f>CONCATENATE(Table2[[#This Row],[Target dataset]]," / ",TEXT(Table2[[#This Row],[Photoelectron KE (eV)]],"0.0"))</f>
        <v>good2 / 4.0</v>
      </c>
      <c r="E221" s="1">
        <f>Table2[[#This Row],[Polar ang (deg)]]/180*PI()</f>
        <v>0.68067840827778858</v>
      </c>
      <c r="F221" s="5">
        <v>39</v>
      </c>
      <c r="G221" s="1">
        <v>1.6966335345526</v>
      </c>
      <c r="H221" s="2">
        <f>Table2[[#This Row],[Phase shift diff (rad)]]/PI()*180</f>
        <v>97.209940910227317</v>
      </c>
    </row>
    <row r="222" spans="1:8" x14ac:dyDescent="0.2">
      <c r="A222" s="4" t="s">
        <v>8</v>
      </c>
      <c r="B222" s="2">
        <v>14.3</v>
      </c>
      <c r="C222" s="2">
        <f>2*Table2[[#This Row],[Photon energy (eV)]]-Threshold</f>
        <v>4.012611200000002</v>
      </c>
      <c r="D222" s="2" t="str">
        <f>CONCATENATE(Table2[[#This Row],[Target dataset]]," / ",TEXT(Table2[[#This Row],[Photoelectron KE (eV)]],"0.0"))</f>
        <v>good2 / 4.0</v>
      </c>
      <c r="E222" s="1">
        <f>Table2[[#This Row],[Polar ang (deg)]]/180*PI()</f>
        <v>0.69813170079773179</v>
      </c>
      <c r="F222" s="5">
        <v>40</v>
      </c>
      <c r="G222" s="1">
        <v>1.72909852287836</v>
      </c>
      <c r="H222" s="2">
        <f>Table2[[#This Row],[Phase shift diff (rad)]]/PI()*180</f>
        <v>99.07004772323485</v>
      </c>
    </row>
    <row r="223" spans="1:8" x14ac:dyDescent="0.2">
      <c r="A223" s="4" t="s">
        <v>8</v>
      </c>
      <c r="B223" s="2">
        <v>14.3</v>
      </c>
      <c r="C223" s="2">
        <f>2*Table2[[#This Row],[Photon energy (eV)]]-Threshold</f>
        <v>4.012611200000002</v>
      </c>
      <c r="D223" s="2" t="str">
        <f>CONCATENATE(Table2[[#This Row],[Target dataset]]," / ",TEXT(Table2[[#This Row],[Photoelectron KE (eV)]],"0.0"))</f>
        <v>good2 / 4.0</v>
      </c>
      <c r="E223" s="1">
        <f>Table2[[#This Row],[Polar ang (deg)]]/180*PI()</f>
        <v>0.71558499331767511</v>
      </c>
      <c r="F223" s="5">
        <v>41</v>
      </c>
      <c r="G223" s="1">
        <v>1.7615981205126701</v>
      </c>
      <c r="H223" s="2">
        <f>Table2[[#This Row],[Phase shift diff (rad)]]/PI()*180</f>
        <v>100.93213750355416</v>
      </c>
    </row>
    <row r="224" spans="1:8" x14ac:dyDescent="0.2">
      <c r="A224" s="4" t="s">
        <v>8</v>
      </c>
      <c r="B224" s="2">
        <v>14.3</v>
      </c>
      <c r="C224" s="2">
        <f>2*Table2[[#This Row],[Photon energy (eV)]]-Threshold</f>
        <v>4.012611200000002</v>
      </c>
      <c r="D224" s="2" t="str">
        <f>CONCATENATE(Table2[[#This Row],[Target dataset]]," / ",TEXT(Table2[[#This Row],[Photoelectron KE (eV)]],"0.0"))</f>
        <v>good2 / 4.0</v>
      </c>
      <c r="E224" s="1">
        <f>Table2[[#This Row],[Polar ang (deg)]]/180*PI()</f>
        <v>0.73303828583761843</v>
      </c>
      <c r="F224" s="5">
        <v>42</v>
      </c>
      <c r="G224" s="1">
        <v>1.7940227680726999</v>
      </c>
      <c r="H224" s="2">
        <f>Table2[[#This Row],[Phase shift diff (rad)]]/PI()*180</f>
        <v>102.78993296094303</v>
      </c>
    </row>
    <row r="225" spans="1:8" x14ac:dyDescent="0.2">
      <c r="A225" s="4" t="s">
        <v>8</v>
      </c>
      <c r="B225" s="2">
        <v>14.3</v>
      </c>
      <c r="C225" s="2">
        <f>2*Table2[[#This Row],[Photon energy (eV)]]-Threshold</f>
        <v>4.012611200000002</v>
      </c>
      <c r="D225" s="2" t="str">
        <f>CONCATENATE(Table2[[#This Row],[Target dataset]]," / ",TEXT(Table2[[#This Row],[Photoelectron KE (eV)]],"0.0"))</f>
        <v>good2 / 4.0</v>
      </c>
      <c r="E225" s="1">
        <f>Table2[[#This Row],[Polar ang (deg)]]/180*PI()</f>
        <v>0.75049157835756175</v>
      </c>
      <c r="F225" s="5">
        <v>43</v>
      </c>
      <c r="G225" s="1">
        <v>1.82626481175911</v>
      </c>
      <c r="H225" s="2">
        <f>Table2[[#This Row],[Phase shift diff (rad)]]/PI()*180</f>
        <v>104.63726598705077</v>
      </c>
    </row>
    <row r="226" spans="1:8" x14ac:dyDescent="0.2">
      <c r="A226" s="4" t="s">
        <v>8</v>
      </c>
      <c r="B226" s="2">
        <v>14.3</v>
      </c>
      <c r="C226" s="2">
        <f>2*Table2[[#This Row],[Photon energy (eV)]]-Threshold</f>
        <v>4.012611200000002</v>
      </c>
      <c r="D226" s="2" t="str">
        <f>CONCATENATE(Table2[[#This Row],[Target dataset]]," / ",TEXT(Table2[[#This Row],[Photoelectron KE (eV)]],"0.0"))</f>
        <v>good2 / 4.0</v>
      </c>
      <c r="E226" s="1">
        <f>Table2[[#This Row],[Polar ang (deg)]]/180*PI()</f>
        <v>0.76794487087750496</v>
      </c>
      <c r="F226" s="5">
        <v>44</v>
      </c>
      <c r="G226" s="1">
        <v>1.8582201959128899</v>
      </c>
      <c r="H226" s="2">
        <f>Table2[[#This Row],[Phase shift diff (rad)]]/PI()*180</f>
        <v>106.46817463178159</v>
      </c>
    </row>
    <row r="227" spans="1:8" x14ac:dyDescent="0.2">
      <c r="A227" s="4" t="s">
        <v>8</v>
      </c>
      <c r="B227" s="2">
        <v>14.3</v>
      </c>
      <c r="C227" s="2">
        <f>2*Table2[[#This Row],[Photon energy (eV)]]-Threshold</f>
        <v>4.012611200000002</v>
      </c>
      <c r="D227" s="2" t="str">
        <f>CONCATENATE(Table2[[#This Row],[Target dataset]]," / ",TEXT(Table2[[#This Row],[Photoelectron KE (eV)]],"0.0"))</f>
        <v>good2 / 4.0</v>
      </c>
      <c r="E227" s="1">
        <f>Table2[[#This Row],[Polar ang (deg)]]/180*PI()</f>
        <v>0.78539816339744828</v>
      </c>
      <c r="F227" s="5">
        <v>45</v>
      </c>
      <c r="G227" s="1">
        <v>1.88979001101676</v>
      </c>
      <c r="H227" s="2">
        <f>Table2[[#This Row],[Phase shift diff (rad)]]/PI()*180</f>
        <v>108.27699179724171</v>
      </c>
    </row>
    <row r="228" spans="1:8" x14ac:dyDescent="0.2">
      <c r="A228" s="4" t="s">
        <v>8</v>
      </c>
      <c r="B228" s="2">
        <v>14.3</v>
      </c>
      <c r="C228" s="2">
        <f>2*Table2[[#This Row],[Photon energy (eV)]]-Threshold</f>
        <v>4.012611200000002</v>
      </c>
      <c r="D228" s="2" t="str">
        <f>CONCATENATE(Table2[[#This Row],[Target dataset]]," / ",TEXT(Table2[[#This Row],[Photoelectron KE (eV)]],"0.0"))</f>
        <v>good2 / 4.0</v>
      </c>
      <c r="E228" s="1">
        <f>Table2[[#This Row],[Polar ang (deg)]]/180*PI()</f>
        <v>0.80285145591739149</v>
      </c>
      <c r="F228" s="5">
        <v>46</v>
      </c>
      <c r="G228" s="1">
        <v>1.9208818399552099</v>
      </c>
      <c r="H228" s="2">
        <f>Table2[[#This Row],[Phase shift diff (rad)]]/PI()*180</f>
        <v>110.0584223727576</v>
      </c>
    </row>
    <row r="229" spans="1:8" x14ac:dyDescent="0.2">
      <c r="A229" s="4" t="s">
        <v>8</v>
      </c>
      <c r="B229" s="2">
        <v>14.3</v>
      </c>
      <c r="C229" s="2">
        <f>2*Table2[[#This Row],[Photon energy (eV)]]-Threshold</f>
        <v>4.012611200000002</v>
      </c>
      <c r="D229" s="2" t="str">
        <f>CONCATENATE(Table2[[#This Row],[Target dataset]]," / ",TEXT(Table2[[#This Row],[Photoelectron KE (eV)]],"0.0"))</f>
        <v>good2 / 4.0</v>
      </c>
      <c r="E229" s="1">
        <f>Table2[[#This Row],[Polar ang (deg)]]/180*PI()</f>
        <v>0.82030474843733492</v>
      </c>
      <c r="F229" s="5">
        <v>47</v>
      </c>
      <c r="G229" s="1">
        <v>1.9514108598701001</v>
      </c>
      <c r="H229" s="2">
        <f>Table2[[#This Row],[Phase shift diff (rad)]]/PI()*180</f>
        <v>111.80760636655165</v>
      </c>
    </row>
    <row r="230" spans="1:8" x14ac:dyDescent="0.2">
      <c r="A230" s="4" t="s">
        <v>8</v>
      </c>
      <c r="B230" s="2">
        <v>14.3</v>
      </c>
      <c r="C230" s="2">
        <f>2*Table2[[#This Row],[Photon energy (eV)]]-Threshold</f>
        <v>4.012611200000002</v>
      </c>
      <c r="D230" s="2" t="str">
        <f>CONCATENATE(Table2[[#This Row],[Target dataset]]," / ",TEXT(Table2[[#This Row],[Photoelectron KE (eV)]],"0.0"))</f>
        <v>good2 / 4.0</v>
      </c>
      <c r="E230" s="1">
        <f>Table2[[#This Row],[Polar ang (deg)]]/180*PI()</f>
        <v>0.83775804095727813</v>
      </c>
      <c r="F230" s="5">
        <v>48</v>
      </c>
      <c r="G230" s="1">
        <v>1.98130067351341</v>
      </c>
      <c r="H230" s="2">
        <f>Table2[[#This Row],[Phase shift diff (rad)]]/PI()*180</f>
        <v>113.52016653874584</v>
      </c>
    </row>
    <row r="231" spans="1:8" x14ac:dyDescent="0.2">
      <c r="A231" s="4" t="s">
        <v>8</v>
      </c>
      <c r="B231" s="2">
        <v>14.3</v>
      </c>
      <c r="C231" s="2">
        <f>2*Table2[[#This Row],[Photon energy (eV)]]-Threshold</f>
        <v>4.012611200000002</v>
      </c>
      <c r="D231" s="2" t="str">
        <f>CONCATENATE(Table2[[#This Row],[Target dataset]]," / ",TEXT(Table2[[#This Row],[Photoelectron KE (eV)]],"0.0"))</f>
        <v>good2 / 4.0</v>
      </c>
      <c r="E231" s="1">
        <f>Table2[[#This Row],[Polar ang (deg)]]/180*PI()</f>
        <v>0.85521133347722134</v>
      </c>
      <c r="F231" s="5">
        <v>49</v>
      </c>
      <c r="G231" s="1">
        <v>2.0104838608931002</v>
      </c>
      <c r="H231" s="2">
        <f>Table2[[#This Row],[Phase shift diff (rad)]]/PI()*180</f>
        <v>115.19224000834153</v>
      </c>
    </row>
    <row r="232" spans="1:8" x14ac:dyDescent="0.2">
      <c r="A232" s="4" t="s">
        <v>8</v>
      </c>
      <c r="B232" s="2">
        <v>14.3</v>
      </c>
      <c r="C232" s="2">
        <f>2*Table2[[#This Row],[Photon energy (eV)]]-Threshold</f>
        <v>4.012611200000002</v>
      </c>
      <c r="D232" s="2" t="str">
        <f>CONCATENATE(Table2[[#This Row],[Target dataset]]," / ",TEXT(Table2[[#This Row],[Photoelectron KE (eV)]],"0.0"))</f>
        <v>good2 / 4.0</v>
      </c>
      <c r="E232" s="1">
        <f>Table2[[#This Row],[Polar ang (deg)]]/180*PI()</f>
        <v>0.87266462599716477</v>
      </c>
      <c r="F232" s="5">
        <v>50</v>
      </c>
      <c r="G232" s="1">
        <v>2.0389022576774498</v>
      </c>
      <c r="H232" s="2">
        <f>Table2[[#This Row],[Phase shift diff (rad)]]/PI()*180</f>
        <v>116.82049420461291</v>
      </c>
    </row>
    <row r="233" spans="1:8" x14ac:dyDescent="0.2">
      <c r="A233" s="4" t="s">
        <v>8</v>
      </c>
      <c r="B233" s="2">
        <v>14.3</v>
      </c>
      <c r="C233" s="2">
        <f>2*Table2[[#This Row],[Photon energy (eV)]]-Threshold</f>
        <v>4.012611200000002</v>
      </c>
      <c r="D233" s="2" t="str">
        <f>CONCATENATE(Table2[[#This Row],[Target dataset]]," / ",TEXT(Table2[[#This Row],[Photoelectron KE (eV)]],"0.0"))</f>
        <v>good2 / 4.0</v>
      </c>
      <c r="E233" s="1">
        <f>Table2[[#This Row],[Polar ang (deg)]]/180*PI()</f>
        <v>0.89011791851710798</v>
      </c>
      <c r="F233" s="5">
        <v>51</v>
      </c>
      <c r="G233" s="1">
        <v>2.0665069800494802</v>
      </c>
      <c r="H233" s="2">
        <f>Table2[[#This Row],[Phase shift diff (rad)]]/PI()*180</f>
        <v>118.40212829116064</v>
      </c>
    </row>
    <row r="234" spans="1:8" x14ac:dyDescent="0.2">
      <c r="A234" s="4" t="s">
        <v>8</v>
      </c>
      <c r="B234" s="2">
        <v>14.3</v>
      </c>
      <c r="C234" s="2">
        <f>2*Table2[[#This Row],[Photon energy (eV)]]-Threshold</f>
        <v>4.012611200000002</v>
      </c>
      <c r="D234" s="2" t="str">
        <f>CONCATENATE(Table2[[#This Row],[Target dataset]]," / ",TEXT(Table2[[#This Row],[Photoelectron KE (eV)]],"0.0"))</f>
        <v>good2 / 4.0</v>
      </c>
      <c r="E234" s="1">
        <f>Table2[[#This Row],[Polar ang (deg)]]/180*PI()</f>
        <v>0.9075712110370513</v>
      </c>
      <c r="F234" s="5">
        <v>52</v>
      </c>
      <c r="G234" s="1">
        <v>2.0932582257257901</v>
      </c>
      <c r="H234" s="2">
        <f>Table2[[#This Row],[Phase shift diff (rad)]]/PI()*180</f>
        <v>119.93486176513078</v>
      </c>
    </row>
    <row r="235" spans="1:8" x14ac:dyDescent="0.2">
      <c r="A235" s="4" t="s">
        <v>8</v>
      </c>
      <c r="B235" s="2">
        <v>14.3</v>
      </c>
      <c r="C235" s="2">
        <f>2*Table2[[#This Row],[Photon energy (eV)]]-Threshold</f>
        <v>4.012611200000002</v>
      </c>
      <c r="D235" s="2" t="str">
        <f>CONCATENATE(Table2[[#This Row],[Target dataset]]," / ",TEXT(Table2[[#This Row],[Photoelectron KE (eV)]],"0.0"))</f>
        <v>good2 / 4.0</v>
      </c>
      <c r="E235" s="1">
        <f>Table2[[#This Row],[Polar ang (deg)]]/180*PI()</f>
        <v>0.92502450355699462</v>
      </c>
      <c r="F235" s="5">
        <v>53</v>
      </c>
      <c r="G235" s="1">
        <v>2.11912488737156</v>
      </c>
      <c r="H235" s="2">
        <f>Table2[[#This Row],[Phase shift diff (rad)]]/PI()*180</f>
        <v>121.41691230752632</v>
      </c>
    </row>
    <row r="236" spans="1:8" x14ac:dyDescent="0.2">
      <c r="A236" s="4" t="s">
        <v>8</v>
      </c>
      <c r="B236" s="2">
        <v>14.3</v>
      </c>
      <c r="C236" s="2">
        <f>2*Table2[[#This Row],[Photon energy (eV)]]-Threshold</f>
        <v>4.012611200000002</v>
      </c>
      <c r="D236" s="2" t="str">
        <f>CONCATENATE(Table2[[#This Row],[Target dataset]]," / ",TEXT(Table2[[#This Row],[Photoelectron KE (eV)]],"0.0"))</f>
        <v>good2 / 4.0</v>
      </c>
      <c r="E236" s="1">
        <f>Table2[[#This Row],[Polar ang (deg)]]/180*PI()</f>
        <v>0.94247779607693793</v>
      </c>
      <c r="F236" s="5">
        <v>54</v>
      </c>
      <c r="G236" s="1">
        <v>2.1440840177670299</v>
      </c>
      <c r="H236" s="2">
        <f>Table2[[#This Row],[Phase shift diff (rad)]]/PI()*180</f>
        <v>122.84696513950342</v>
      </c>
    </row>
    <row r="237" spans="1:8" x14ac:dyDescent="0.2">
      <c r="A237" s="4" t="s">
        <v>8</v>
      </c>
      <c r="B237" s="2">
        <v>14.3</v>
      </c>
      <c r="C237" s="2">
        <f>2*Table2[[#This Row],[Photon energy (eV)]]-Threshold</f>
        <v>4.012611200000002</v>
      </c>
      <c r="D237" s="2" t="str">
        <f>CONCATENATE(Table2[[#This Row],[Target dataset]]," / ",TEXT(Table2[[#This Row],[Photoelectron KE (eV)]],"0.0"))</f>
        <v>good2 / 4.0</v>
      </c>
      <c r="E237" s="1">
        <f>Table2[[#This Row],[Polar ang (deg)]]/180*PI()</f>
        <v>0.95993108859688125</v>
      </c>
      <c r="F237" s="5">
        <v>55</v>
      </c>
      <c r="G237" s="1">
        <v>2.16812018625104</v>
      </c>
      <c r="H237" s="2">
        <f>Table2[[#This Row],[Phase shift diff (rad)]]/PI()*180</f>
        <v>124.22413614930257</v>
      </c>
    </row>
    <row r="238" spans="1:8" x14ac:dyDescent="0.2">
      <c r="A238" s="4" t="s">
        <v>8</v>
      </c>
      <c r="B238" s="2">
        <v>14.3</v>
      </c>
      <c r="C238" s="2">
        <f>2*Table2[[#This Row],[Photon energy (eV)]]-Threshold</f>
        <v>4.012611200000002</v>
      </c>
      <c r="D238" s="2" t="str">
        <f>CONCATENATE(Table2[[#This Row],[Target dataset]]," / ",TEXT(Table2[[#This Row],[Photoelectron KE (eV)]],"0.0"))</f>
        <v>good2 / 4.0</v>
      </c>
      <c r="E238" s="1">
        <f>Table2[[#This Row],[Polar ang (deg)]]/180*PI()</f>
        <v>0.97738438111682457</v>
      </c>
      <c r="F238" s="5">
        <v>56</v>
      </c>
      <c r="G238" s="1">
        <v>2.19122476371966</v>
      </c>
      <c r="H238" s="2">
        <f>Table2[[#This Row],[Phase shift diff (rad)]]/PI()*180</f>
        <v>125.54793092568755</v>
      </c>
    </row>
    <row r="239" spans="1:8" x14ac:dyDescent="0.2">
      <c r="A239" s="4" t="s">
        <v>8</v>
      </c>
      <c r="B239" s="2">
        <v>14.3</v>
      </c>
      <c r="C239" s="2">
        <f>2*Table2[[#This Row],[Photon energy (eV)]]-Threshold</f>
        <v>4.012611200000002</v>
      </c>
      <c r="D239" s="2" t="str">
        <f>CONCATENATE(Table2[[#This Row],[Target dataset]]," / ",TEXT(Table2[[#This Row],[Photoelectron KE (eV)]],"0.0"))</f>
        <v>good2 / 4.0</v>
      </c>
      <c r="E239" s="1">
        <f>Table2[[#This Row],[Polar ang (deg)]]/180*PI()</f>
        <v>0.99483767363676778</v>
      </c>
      <c r="F239" s="5">
        <v>57</v>
      </c>
      <c r="G239" s="1">
        <v>2.21339516963896</v>
      </c>
      <c r="H239" s="2">
        <f>Table2[[#This Row],[Phase shift diff (rad)]]/PI()*180</f>
        <v>126.8182016149553</v>
      </c>
    </row>
    <row r="240" spans="1:8" x14ac:dyDescent="0.2">
      <c r="A240" s="4" t="s">
        <v>8</v>
      </c>
      <c r="B240" s="2">
        <v>14.3</v>
      </c>
      <c r="C240" s="2">
        <f>2*Table2[[#This Row],[Photon energy (eV)]]-Threshold</f>
        <v>4.012611200000002</v>
      </c>
      <c r="D240" s="2" t="str">
        <f>CONCATENATE(Table2[[#This Row],[Target dataset]]," / ",TEXT(Table2[[#This Row],[Photoelectron KE (eV)]],"0.0"))</f>
        <v>good2 / 4.0</v>
      </c>
      <c r="E240" s="1">
        <f>Table2[[#This Row],[Polar ang (deg)]]/180*PI()</f>
        <v>1.0122909661567112</v>
      </c>
      <c r="F240" s="5">
        <v>58</v>
      </c>
      <c r="G240" s="1">
        <v>2.23463410955577</v>
      </c>
      <c r="H240" s="2">
        <f>Table2[[#This Row],[Phase shift diff (rad)]]/PI()*180</f>
        <v>128.03510323352046</v>
      </c>
    </row>
    <row r="241" spans="1:8" x14ac:dyDescent="0.2">
      <c r="A241" s="4" t="s">
        <v>8</v>
      </c>
      <c r="B241" s="2">
        <v>14.3</v>
      </c>
      <c r="C241" s="2">
        <f>2*Table2[[#This Row],[Photon energy (eV)]]-Threshold</f>
        <v>4.012611200000002</v>
      </c>
      <c r="D241" s="2" t="str">
        <f>CONCATENATE(Table2[[#This Row],[Target dataset]]," / ",TEXT(Table2[[#This Row],[Photoelectron KE (eV)]],"0.0"))</f>
        <v>good2 / 4.0</v>
      </c>
      <c r="E241" s="1">
        <f>Table2[[#This Row],[Polar ang (deg)]]/180*PI()</f>
        <v>1.0297442586766543</v>
      </c>
      <c r="F241" s="5">
        <v>59</v>
      </c>
      <c r="G241" s="1">
        <v>2.2549488262969</v>
      </c>
      <c r="H241" s="2">
        <f>Table2[[#This Row],[Phase shift diff (rad)]]/PI()*180</f>
        <v>129.19905076479097</v>
      </c>
    </row>
    <row r="242" spans="1:8" x14ac:dyDescent="0.2">
      <c r="A242" s="4" t="s">
        <v>8</v>
      </c>
      <c r="B242" s="2">
        <v>14.3</v>
      </c>
      <c r="C242" s="2">
        <f>2*Table2[[#This Row],[Photon energy (eV)]]-Threshold</f>
        <v>4.012611200000002</v>
      </c>
      <c r="D242" s="2" t="str">
        <f>CONCATENATE(Table2[[#This Row],[Target dataset]]," / ",TEXT(Table2[[#This Row],[Photoelectron KE (eV)]],"0.0"))</f>
        <v>good2 / 4.0</v>
      </c>
      <c r="E242" s="1">
        <f>Table2[[#This Row],[Polar ang (deg)]]/180*PI()</f>
        <v>1.0471975511965976</v>
      </c>
      <c r="F242" s="5">
        <v>60</v>
      </c>
      <c r="G242" s="1">
        <v>2.27435038271163</v>
      </c>
      <c r="H242" s="2">
        <f>Table2[[#This Row],[Phase shift diff (rad)]]/PI()*180</f>
        <v>130.31067806333994</v>
      </c>
    </row>
    <row r="243" spans="1:8" x14ac:dyDescent="0.2">
      <c r="A243" s="4" t="s">
        <v>8</v>
      </c>
      <c r="B243" s="2">
        <v>14.3</v>
      </c>
      <c r="C243" s="2">
        <f>2*Table2[[#This Row],[Photon energy (eV)]]-Threshold</f>
        <v>4.012611200000002</v>
      </c>
      <c r="D243" s="2" t="str">
        <f>CONCATENATE(Table2[[#This Row],[Target dataset]]," / ",TEXT(Table2[[#This Row],[Photoelectron KE (eV)]],"0.0"))</f>
        <v>good2 / 4.0</v>
      </c>
      <c r="E243" s="1">
        <f>Table2[[#This Row],[Polar ang (deg)]]/180*PI()</f>
        <v>1.064650843716541</v>
      </c>
      <c r="F243" s="5">
        <v>61</v>
      </c>
      <c r="G243" s="1">
        <v>2.2928529888559401</v>
      </c>
      <c r="H243" s="2">
        <f>Table2[[#This Row],[Phase shift diff (rad)]]/PI()*180</f>
        <v>131.37079930540176</v>
      </c>
    </row>
    <row r="244" spans="1:8" x14ac:dyDescent="0.2">
      <c r="A244" s="4" t="s">
        <v>8</v>
      </c>
      <c r="B244" s="2">
        <v>14.3</v>
      </c>
      <c r="C244" s="2">
        <f>2*Table2[[#This Row],[Photon energy (eV)]]-Threshold</f>
        <v>4.012611200000002</v>
      </c>
      <c r="D244" s="2" t="str">
        <f>CONCATENATE(Table2[[#This Row],[Target dataset]]," / ",TEXT(Table2[[#This Row],[Photoelectron KE (eV)]],"0.0"))</f>
        <v>good2 / 4.0</v>
      </c>
      <c r="E244" s="1">
        <f>Table2[[#This Row],[Polar ang (deg)]]/180*PI()</f>
        <v>1.0821041362364843</v>
      </c>
      <c r="F244" s="5">
        <v>62</v>
      </c>
      <c r="G244" s="1">
        <v>2.3104733821108101</v>
      </c>
      <c r="H244" s="2">
        <f>Table2[[#This Row],[Phase shift diff (rad)]]/PI()*180</f>
        <v>132.38037347226657</v>
      </c>
    </row>
    <row r="245" spans="1:8" x14ac:dyDescent="0.2">
      <c r="A245" s="4" t="s">
        <v>8</v>
      </c>
      <c r="B245" s="2">
        <v>14.3</v>
      </c>
      <c r="C245" s="2">
        <f>2*Table2[[#This Row],[Photon energy (eV)]]-Threshold</f>
        <v>4.012611200000002</v>
      </c>
      <c r="D245" s="2" t="str">
        <f>CONCATENATE(Table2[[#This Row],[Target dataset]]," / ",TEXT(Table2[[#This Row],[Photoelectron KE (eV)]],"0.0"))</f>
        <v>good2 / 4.0</v>
      </c>
      <c r="E245" s="1">
        <f>Table2[[#This Row],[Polar ang (deg)]]/180*PI()</f>
        <v>1.0995574287564276</v>
      </c>
      <c r="F245" s="5">
        <v>63</v>
      </c>
      <c r="G245" s="1">
        <v>2.3272302650259298</v>
      </c>
      <c r="H245" s="2">
        <f>Table2[[#This Row],[Phase shift diff (rad)]]/PI()*180</f>
        <v>133.34047214109782</v>
      </c>
    </row>
    <row r="246" spans="1:8" x14ac:dyDescent="0.2">
      <c r="A246" s="4" t="s">
        <v>8</v>
      </c>
      <c r="B246" s="2">
        <v>14.3</v>
      </c>
      <c r="C246" s="2">
        <f>2*Table2[[#This Row],[Photon energy (eV)]]-Threshold</f>
        <v>4.012611200000002</v>
      </c>
      <c r="D246" s="2" t="str">
        <f>CONCATENATE(Table2[[#This Row],[Target dataset]]," / ",TEXT(Table2[[#This Row],[Photoelectron KE (eV)]],"0.0"))</f>
        <v>good2 / 4.0</v>
      </c>
      <c r="E246" s="1">
        <f>Table2[[#This Row],[Polar ang (deg)]]/180*PI()</f>
        <v>1.1170107212763709</v>
      </c>
      <c r="F246" s="5">
        <v>64</v>
      </c>
      <c r="G246" s="1">
        <v>2.3431438026365901</v>
      </c>
      <c r="H246" s="2">
        <f>Table2[[#This Row],[Phase shift diff (rad)]]/PI()*180</f>
        <v>134.25225068331133</v>
      </c>
    </row>
    <row r="247" spans="1:8" x14ac:dyDescent="0.2">
      <c r="A247" s="4" t="s">
        <v>8</v>
      </c>
      <c r="B247" s="2">
        <v>14.3</v>
      </c>
      <c r="C247" s="2">
        <f>2*Table2[[#This Row],[Photon energy (eV)]]-Threshold</f>
        <v>4.012611200000002</v>
      </c>
      <c r="D247" s="2" t="str">
        <f>CONCATENATE(Table2[[#This Row],[Target dataset]]," / ",TEXT(Table2[[#This Row],[Photoelectron KE (eV)]],"0.0"))</f>
        <v>good2 / 4.0</v>
      </c>
      <c r="E247" s="1">
        <f>Table2[[#This Row],[Polar ang (deg)]]/180*PI()</f>
        <v>1.1344640137963142</v>
      </c>
      <c r="F247" s="5">
        <v>65</v>
      </c>
      <c r="G247" s="1">
        <v>2.3582351786775702</v>
      </c>
      <c r="H247" s="2">
        <f>Table2[[#This Row],[Phase shift diff (rad)]]/PI()*180</f>
        <v>135.11692283750435</v>
      </c>
    </row>
    <row r="248" spans="1:8" x14ac:dyDescent="0.2">
      <c r="A248" s="4" t="s">
        <v>8</v>
      </c>
      <c r="B248" s="2">
        <v>14.3</v>
      </c>
      <c r="C248" s="2">
        <f>2*Table2[[#This Row],[Photon energy (eV)]]-Threshold</f>
        <v>4.012611200000002</v>
      </c>
      <c r="D248" s="2" t="str">
        <f>CONCATENATE(Table2[[#This Row],[Target dataset]]," / ",TEXT(Table2[[#This Row],[Photoelectron KE (eV)]],"0.0"))</f>
        <v>good2 / 4.0</v>
      </c>
      <c r="E248" s="1">
        <f>Table2[[#This Row],[Polar ang (deg)]]/180*PI()</f>
        <v>1.1519173063162573</v>
      </c>
      <c r="F248" s="5">
        <v>66</v>
      </c>
      <c r="G248" s="1">
        <v>2.3725262083611098</v>
      </c>
      <c r="H248" s="2">
        <f>Table2[[#This Row],[Phase shift diff (rad)]]/PI()*180</f>
        <v>135.93573852326736</v>
      </c>
    </row>
    <row r="249" spans="1:8" x14ac:dyDescent="0.2">
      <c r="A249" s="4" t="s">
        <v>8</v>
      </c>
      <c r="B249" s="2">
        <v>14.3</v>
      </c>
      <c r="C249" s="2">
        <f>2*Table2[[#This Row],[Photon energy (eV)]]-Threshold</f>
        <v>4.012611200000002</v>
      </c>
      <c r="D249" s="2" t="str">
        <f>CONCATENATE(Table2[[#This Row],[Target dataset]]," / ",TEXT(Table2[[#This Row],[Photoelectron KE (eV)]],"0.0"))</f>
        <v>good2 / 4.0</v>
      </c>
      <c r="E249" s="1">
        <f>Table2[[#This Row],[Polar ang (deg)]]/180*PI()</f>
        <v>1.1693705988362009</v>
      </c>
      <c r="F249" s="5">
        <v>67</v>
      </c>
      <c r="G249" s="1">
        <v>2.3860390041753101</v>
      </c>
      <c r="H249" s="2">
        <f>Table2[[#This Row],[Phase shift diff (rad)]]/PI()*180</f>
        <v>136.70996469284307</v>
      </c>
    </row>
    <row r="250" spans="1:8" x14ac:dyDescent="0.2">
      <c r="A250" s="4" t="s">
        <v>8</v>
      </c>
      <c r="B250" s="2">
        <v>14.3</v>
      </c>
      <c r="C250" s="2">
        <f>2*Table2[[#This Row],[Photon energy (eV)]]-Threshold</f>
        <v>4.012611200000002</v>
      </c>
      <c r="D250" s="2" t="str">
        <f>CONCATENATE(Table2[[#This Row],[Target dataset]]," / ",TEXT(Table2[[#This Row],[Photoelectron KE (eV)]],"0.0"))</f>
        <v>good2 / 4.0</v>
      </c>
      <c r="E250" s="1">
        <f>Table2[[#This Row],[Polar ang (deg)]]/180*PI()</f>
        <v>1.186823891356144</v>
      </c>
      <c r="F250" s="5">
        <v>68</v>
      </c>
      <c r="G250" s="1">
        <v>2.3987956903626499</v>
      </c>
      <c r="H250" s="2">
        <f>Table2[[#This Row],[Phase shift diff (rad)]]/PI()*180</f>
        <v>137.44086897195049</v>
      </c>
    </row>
    <row r="251" spans="1:8" x14ac:dyDescent="0.2">
      <c r="A251" s="4" t="s">
        <v>8</v>
      </c>
      <c r="B251" s="2">
        <v>14.3</v>
      </c>
      <c r="C251" s="2">
        <f>2*Table2[[#This Row],[Photon energy (eV)]]-Threshold</f>
        <v>4.012611200000002</v>
      </c>
      <c r="D251" s="2" t="str">
        <f>CONCATENATE(Table2[[#This Row],[Target dataset]]," / ",TEXT(Table2[[#This Row],[Photoelectron KE (eV)]],"0.0"))</f>
        <v>good2 / 4.0</v>
      </c>
      <c r="E251" s="1">
        <f>Table2[[#This Row],[Polar ang (deg)]]/180*PI()</f>
        <v>1.2042771838760875</v>
      </c>
      <c r="F251" s="5">
        <v>69</v>
      </c>
      <c r="G251" s="1">
        <v>2.4108181612745399</v>
      </c>
      <c r="H251" s="2">
        <f>Table2[[#This Row],[Phase shift diff (rad)]]/PI()*180</f>
        <v>138.12970581452058</v>
      </c>
    </row>
    <row r="252" spans="1:8" x14ac:dyDescent="0.2">
      <c r="A252" s="4" t="s">
        <v>8</v>
      </c>
      <c r="B252" s="2">
        <v>14.3</v>
      </c>
      <c r="C252" s="2">
        <f>2*Table2[[#This Row],[Photon energy (eV)]]-Threshold</f>
        <v>4.012611200000002</v>
      </c>
      <c r="D252" s="2" t="str">
        <f>CONCATENATE(Table2[[#This Row],[Target dataset]]," / ",TEXT(Table2[[#This Row],[Photoelectron KE (eV)]],"0.0"))</f>
        <v>good2 / 4.0</v>
      </c>
      <c r="E252" s="1">
        <f>Table2[[#This Row],[Polar ang (deg)]]/180*PI()</f>
        <v>1.2217304763960306</v>
      </c>
      <c r="F252" s="5">
        <v>70</v>
      </c>
      <c r="G252" s="1">
        <v>2.4221278785856</v>
      </c>
      <c r="H252" s="2">
        <f>Table2[[#This Row],[Phase shift diff (rad)]]/PI()*180</f>
        <v>138.77770488393037</v>
      </c>
    </row>
    <row r="253" spans="1:8" x14ac:dyDescent="0.2">
      <c r="A253" s="4" t="s">
        <v>8</v>
      </c>
      <c r="B253" s="2">
        <v>14.3</v>
      </c>
      <c r="C253" s="2">
        <f>2*Table2[[#This Row],[Photon energy (eV)]]-Threshold</f>
        <v>4.012611200000002</v>
      </c>
      <c r="D253" s="2" t="str">
        <f>CONCATENATE(Table2[[#This Row],[Target dataset]]," / ",TEXT(Table2[[#This Row],[Photoelectron KE (eV)]],"0.0"))</f>
        <v>good2 / 4.0</v>
      </c>
      <c r="E253" s="1">
        <f>Table2[[#This Row],[Polar ang (deg)]]/180*PI()</f>
        <v>1.2391837689159739</v>
      </c>
      <c r="F253" s="5">
        <v>71</v>
      </c>
      <c r="G253" s="1">
        <v>2.4327457022958301</v>
      </c>
      <c r="H253" s="2">
        <f>Table2[[#This Row],[Phase shift diff (rad)]]/PI()*180</f>
        <v>139.38606137014048</v>
      </c>
    </row>
    <row r="254" spans="1:8" x14ac:dyDescent="0.2">
      <c r="A254" s="4" t="s">
        <v>8</v>
      </c>
      <c r="B254" s="2">
        <v>14.3</v>
      </c>
      <c r="C254" s="2">
        <f>2*Table2[[#This Row],[Photon energy (eV)]]-Threshold</f>
        <v>4.012611200000002</v>
      </c>
      <c r="D254" s="2" t="str">
        <f>CONCATENATE(Table2[[#This Row],[Target dataset]]," / ",TEXT(Table2[[#This Row],[Photoelectron KE (eV)]],"0.0"))</f>
        <v>good2 / 4.0</v>
      </c>
      <c r="E254" s="1">
        <f>Table2[[#This Row],[Polar ang (deg)]]/180*PI()</f>
        <v>1.2566370614359172</v>
      </c>
      <c r="F254" s="5">
        <v>72</v>
      </c>
      <c r="G254" s="1">
        <v>2.4426917504665999</v>
      </c>
      <c r="H254" s="2">
        <f>Table2[[#This Row],[Phase shift diff (rad)]]/PI()*180</f>
        <v>139.95592795315943</v>
      </c>
    </row>
    <row r="255" spans="1:8" x14ac:dyDescent="0.2">
      <c r="A255" s="4" t="s">
        <v>8</v>
      </c>
      <c r="B255" s="2">
        <v>14.3</v>
      </c>
      <c r="C255" s="2">
        <f>2*Table2[[#This Row],[Photon energy (eV)]]-Threshold</f>
        <v>4.012611200000002</v>
      </c>
      <c r="D255" s="2" t="str">
        <f>CONCATENATE(Table2[[#This Row],[Target dataset]]," / ",TEXT(Table2[[#This Row],[Photoelectron KE (eV)]],"0.0"))</f>
        <v>good2 / 4.0</v>
      </c>
      <c r="E255" s="1">
        <f>Table2[[#This Row],[Polar ang (deg)]]/180*PI()</f>
        <v>1.2740903539558606</v>
      </c>
      <c r="F255" s="5">
        <v>73</v>
      </c>
      <c r="G255" s="1">
        <v>2.45198528267965</v>
      </c>
      <c r="H255" s="2">
        <f>Table2[[#This Row],[Phase shift diff (rad)]]/PI()*180</f>
        <v>140.48840812573607</v>
      </c>
    </row>
    <row r="256" spans="1:8" x14ac:dyDescent="0.2">
      <c r="A256" s="4" t="s">
        <v>8</v>
      </c>
      <c r="B256" s="2">
        <v>14.3</v>
      </c>
      <c r="C256" s="2">
        <f>2*Table2[[#This Row],[Photon energy (eV)]]-Threshold</f>
        <v>4.012611200000002</v>
      </c>
      <c r="D256" s="2" t="str">
        <f>CONCATENATE(Table2[[#This Row],[Target dataset]]," / ",TEXT(Table2[[#This Row],[Photoelectron KE (eV)]],"0.0"))</f>
        <v>good2 / 4.0</v>
      </c>
      <c r="E256" s="1">
        <f>Table2[[#This Row],[Polar ang (deg)]]/180*PI()</f>
        <v>1.2915436464758039</v>
      </c>
      <c r="F256" s="5">
        <v>74</v>
      </c>
      <c r="G256" s="1">
        <v>2.4606446021335602</v>
      </c>
      <c r="H256" s="2">
        <f>Table2[[#This Row],[Phase shift diff (rad)]]/PI()*180</f>
        <v>140.98455058390064</v>
      </c>
    </row>
    <row r="257" spans="1:8" x14ac:dyDescent="0.2">
      <c r="A257" s="4" t="s">
        <v>8</v>
      </c>
      <c r="B257" s="2">
        <v>14.3</v>
      </c>
      <c r="C257" s="2">
        <f>2*Table2[[#This Row],[Photon energy (eV)]]-Threshold</f>
        <v>4.012611200000002</v>
      </c>
      <c r="D257" s="2" t="str">
        <f>CONCATENATE(Table2[[#This Row],[Target dataset]]," / ",TEXT(Table2[[#This Row],[Photoelectron KE (eV)]],"0.0"))</f>
        <v>good2 / 4.0</v>
      </c>
      <c r="E257" s="1">
        <f>Table2[[#This Row],[Polar ang (deg)]]/180*PI()</f>
        <v>1.3089969389957472</v>
      </c>
      <c r="F257" s="5">
        <v>75</v>
      </c>
      <c r="G257" s="1">
        <v>2.4686869710216501</v>
      </c>
      <c r="H257" s="2">
        <f>Table2[[#This Row],[Phase shift diff (rad)]]/PI()*180</f>
        <v>141.44534437847551</v>
      </c>
    </row>
    <row r="258" spans="1:8" x14ac:dyDescent="0.2">
      <c r="A258" s="4" t="s">
        <v>8</v>
      </c>
      <c r="B258" s="2">
        <v>14.3</v>
      </c>
      <c r="C258" s="2">
        <f>2*Table2[[#This Row],[Photon energy (eV)]]-Threshold</f>
        <v>4.012611200000002</v>
      </c>
      <c r="D258" s="2" t="str">
        <f>CONCATENATE(Table2[[#This Row],[Target dataset]]," / ",TEXT(Table2[[#This Row],[Photoelectron KE (eV)]],"0.0"))</f>
        <v>good2 / 4.0</v>
      </c>
      <c r="E258" s="1">
        <f>Table2[[#This Row],[Polar ang (deg)]]/180*PI()</f>
        <v>1.3264502315156905</v>
      </c>
      <c r="F258" s="5">
        <v>76</v>
      </c>
      <c r="G258" s="1">
        <v>2.4761285331420799</v>
      </c>
      <c r="H258" s="2">
        <f>Table2[[#This Row],[Phase shift diff (rad)]]/PI()*180</f>
        <v>141.87171448096058</v>
      </c>
    </row>
    <row r="259" spans="1:8" x14ac:dyDescent="0.2">
      <c r="A259" s="4" t="s">
        <v>8</v>
      </c>
      <c r="B259" s="2">
        <v>14.3</v>
      </c>
      <c r="C259" s="2">
        <f>2*Table2[[#This Row],[Photon energy (eV)]]-Threshold</f>
        <v>4.012611200000002</v>
      </c>
      <c r="D259" s="2" t="str">
        <f>CONCATENATE(Table2[[#This Row],[Target dataset]]," / ",TEXT(Table2[[#This Row],[Photoelectron KE (eV)]],"0.0"))</f>
        <v>good2 / 4.0</v>
      </c>
      <c r="E259" s="1">
        <f>Table2[[#This Row],[Polar ang (deg)]]/180*PI()</f>
        <v>1.3439035240356336</v>
      </c>
      <c r="F259" s="5">
        <v>77</v>
      </c>
      <c r="G259" s="1">
        <v>2.4829842362736398</v>
      </c>
      <c r="H259" s="2">
        <f>Table2[[#This Row],[Phase shift diff (rad)]]/PI()*180</f>
        <v>142.26451733599356</v>
      </c>
    </row>
    <row r="260" spans="1:8" x14ac:dyDescent="0.2">
      <c r="A260" s="4" t="s">
        <v>8</v>
      </c>
      <c r="B260" s="2">
        <v>14.3</v>
      </c>
      <c r="C260" s="2">
        <f>2*Table2[[#This Row],[Photon energy (eV)]]-Threshold</f>
        <v>4.012611200000002</v>
      </c>
      <c r="D260" s="2" t="str">
        <f>CONCATENATE(Table2[[#This Row],[Target dataset]]," / ",TEXT(Table2[[#This Row],[Photoelectron KE (eV)]],"0.0"))</f>
        <v>good2 / 4.0</v>
      </c>
      <c r="E260" s="1">
        <f>Table2[[#This Row],[Polar ang (deg)]]/180*PI()</f>
        <v>1.3613568165555772</v>
      </c>
      <c r="F260" s="5">
        <v>78</v>
      </c>
      <c r="G260" s="1">
        <v>2.4892677440479001</v>
      </c>
      <c r="H260" s="2">
        <f>Table2[[#This Row],[Phase shift diff (rad)]]/PI()*180</f>
        <v>142.62453581199631</v>
      </c>
    </row>
    <row r="261" spans="1:8" x14ac:dyDescent="0.2">
      <c r="A261" s="4" t="s">
        <v>8</v>
      </c>
      <c r="B261" s="2">
        <v>14.3</v>
      </c>
      <c r="C261" s="2">
        <f>2*Table2[[#This Row],[Photon energy (eV)]]-Threshold</f>
        <v>4.012611200000002</v>
      </c>
      <c r="D261" s="2" t="str">
        <f>CONCATENATE(Table2[[#This Row],[Target dataset]]," / ",TEXT(Table2[[#This Row],[Photoelectron KE (eV)]],"0.0"))</f>
        <v>good2 / 4.0</v>
      </c>
      <c r="E261" s="1">
        <f>Table2[[#This Row],[Polar ang (deg)]]/180*PI()</f>
        <v>1.3788101090755203</v>
      </c>
      <c r="F261" s="5">
        <v>79</v>
      </c>
      <c r="G261" s="1">
        <v>2.4949913216867099</v>
      </c>
      <c r="H261" s="2">
        <f>Table2[[#This Row],[Phase shift diff (rad)]]/PI()*180</f>
        <v>142.95247265441557</v>
      </c>
    </row>
    <row r="262" spans="1:8" x14ac:dyDescent="0.2">
      <c r="A262" s="4" t="s">
        <v>8</v>
      </c>
      <c r="B262" s="2">
        <v>14.3</v>
      </c>
      <c r="C262" s="2">
        <f>2*Table2[[#This Row],[Photon energy (eV)]]-Threshold</f>
        <v>4.012611200000002</v>
      </c>
      <c r="D262" s="2" t="str">
        <f>CONCATENATE(Table2[[#This Row],[Target dataset]]," / ",TEXT(Table2[[#This Row],[Photoelectron KE (eV)]],"0.0"))</f>
        <v>good2 / 4.0</v>
      </c>
      <c r="E262" s="1">
        <f>Table2[[#This Row],[Polar ang (deg)]]/180*PI()</f>
        <v>1.3962634015954636</v>
      </c>
      <c r="F262" s="5">
        <v>80</v>
      </c>
      <c r="G262" s="1">
        <v>2.5001656694453702</v>
      </c>
      <c r="H262" s="2">
        <f>Table2[[#This Row],[Phase shift diff (rad)]]/PI()*180</f>
        <v>143.2489409427198</v>
      </c>
    </row>
    <row r="263" spans="1:8" x14ac:dyDescent="0.2">
      <c r="A263" s="4" t="s">
        <v>8</v>
      </c>
      <c r="B263" s="2">
        <v>14.3</v>
      </c>
      <c r="C263" s="2">
        <f>2*Table2[[#This Row],[Photon energy (eV)]]-Threshold</f>
        <v>4.012611200000002</v>
      </c>
      <c r="D263" s="2" t="str">
        <f>CONCATENATE(Table2[[#This Row],[Target dataset]]," / ",TEXT(Table2[[#This Row],[Photoelectron KE (eV)]],"0.0"))</f>
        <v>good2 / 4.0</v>
      </c>
      <c r="E263" s="1">
        <f>Table2[[#This Row],[Polar ang (deg)]]/180*PI()</f>
        <v>1.4137166941154069</v>
      </c>
      <c r="F263" s="5">
        <v>81</v>
      </c>
      <c r="G263" s="1">
        <v>2.5047996562374499</v>
      </c>
      <c r="H263" s="2">
        <f>Table2[[#This Row],[Phase shift diff (rad)]]/PI()*180</f>
        <v>143.51444882822534</v>
      </c>
    </row>
    <row r="264" spans="1:8" x14ac:dyDescent="0.2">
      <c r="A264" s="4" t="s">
        <v>8</v>
      </c>
      <c r="B264" s="2">
        <v>14.3</v>
      </c>
      <c r="C264" s="2">
        <f>2*Table2[[#This Row],[Photon energy (eV)]]-Threshold</f>
        <v>4.012611200000002</v>
      </c>
      <c r="D264" s="2" t="str">
        <f>CONCATENATE(Table2[[#This Row],[Target dataset]]," / ",TEXT(Table2[[#This Row],[Photoelectron KE (eV)]],"0.0"))</f>
        <v>good2 / 4.0</v>
      </c>
      <c r="E264" s="1">
        <f>Table2[[#This Row],[Polar ang (deg)]]/180*PI()</f>
        <v>1.4311699866353502</v>
      </c>
      <c r="F264" s="5">
        <v>82</v>
      </c>
      <c r="G264" s="1">
        <v>2.50889986021039</v>
      </c>
      <c r="H264" s="2">
        <f>Table2[[#This Row],[Phase shift diff (rad)]]/PI()*180</f>
        <v>143.74937321101757</v>
      </c>
    </row>
    <row r="265" spans="1:8" x14ac:dyDescent="0.2">
      <c r="A265" s="4" t="s">
        <v>8</v>
      </c>
      <c r="B265" s="2">
        <v>14.3</v>
      </c>
      <c r="C265" s="2">
        <f>2*Table2[[#This Row],[Photon energy (eV)]]-Threshold</f>
        <v>4.012611200000002</v>
      </c>
      <c r="D265" s="2" t="str">
        <f>CONCATENATE(Table2[[#This Row],[Target dataset]]," / ",TEXT(Table2[[#This Row],[Photoelectron KE (eV)]],"0.0"))</f>
        <v>good2 / 4.0</v>
      </c>
      <c r="E265" s="1">
        <f>Table2[[#This Row],[Polar ang (deg)]]/180*PI()</f>
        <v>1.4486232791552935</v>
      </c>
      <c r="F265" s="5">
        <v>83</v>
      </c>
      <c r="G265" s="1">
        <v>2.5124697182490001</v>
      </c>
      <c r="H265" s="2">
        <f>Table2[[#This Row],[Phase shift diff (rad)]]/PI()*180</f>
        <v>143.95391101009079</v>
      </c>
    </row>
    <row r="266" spans="1:8" x14ac:dyDescent="0.2">
      <c r="A266" s="4" t="s">
        <v>8</v>
      </c>
      <c r="B266" s="2">
        <v>14.3</v>
      </c>
      <c r="C266" s="2">
        <f>2*Table2[[#This Row],[Photon energy (eV)]]-Threshold</f>
        <v>4.012611200000002</v>
      </c>
      <c r="D266" s="2" t="str">
        <f>CONCATENATE(Table2[[#This Row],[Target dataset]]," / ",TEXT(Table2[[#This Row],[Photoelectron KE (eV)]],"0.0"))</f>
        <v>good2 / 4.0</v>
      </c>
      <c r="E266" s="1">
        <f>Table2[[#This Row],[Polar ang (deg)]]/180*PI()</f>
        <v>1.4660765716752369</v>
      </c>
      <c r="F266" s="5">
        <v>84</v>
      </c>
      <c r="G266" s="1">
        <v>2.5155078241318201</v>
      </c>
      <c r="H266" s="2">
        <f>Table2[[#This Row],[Phase shift diff (rad)]]/PI()*180</f>
        <v>144.12798165489025</v>
      </c>
    </row>
    <row r="267" spans="1:8" x14ac:dyDescent="0.2">
      <c r="A267" s="4" t="s">
        <v>8</v>
      </c>
      <c r="B267" s="2">
        <v>14.3</v>
      </c>
      <c r="C267" s="2">
        <f>2*Table2[[#This Row],[Photon energy (eV)]]-Threshold</f>
        <v>4.012611200000002</v>
      </c>
      <c r="D267" s="2" t="str">
        <f>CONCATENATE(Table2[[#This Row],[Target dataset]]," / ",TEXT(Table2[[#This Row],[Photoelectron KE (eV)]],"0.0"))</f>
        <v>good2 / 4.0</v>
      </c>
      <c r="E267" s="1">
        <f>Table2[[#This Row],[Polar ang (deg)]]/180*PI()</f>
        <v>1.48352986419518</v>
      </c>
      <c r="F267" s="5">
        <v>85</v>
      </c>
      <c r="G267" s="1">
        <v>2.5180041806119</v>
      </c>
      <c r="H267" s="2">
        <f>Table2[[#This Row],[Phase shift diff (rad)]]/PI()*180</f>
        <v>144.27101234535894</v>
      </c>
    </row>
    <row r="268" spans="1:8" x14ac:dyDescent="0.2">
      <c r="A268" s="4" t="s">
        <v>8</v>
      </c>
      <c r="B268" s="2">
        <v>14.3</v>
      </c>
      <c r="C268" s="2">
        <f>2*Table2[[#This Row],[Photon energy (eV)]]-Threshold</f>
        <v>4.012611200000002</v>
      </c>
      <c r="D268" s="2" t="str">
        <f>CONCATENATE(Table2[[#This Row],[Target dataset]]," / ",TEXT(Table2[[#This Row],[Photoelectron KE (eV)]],"0.0"))</f>
        <v>good2 / 4.0</v>
      </c>
      <c r="E268" s="1">
        <f>Table2[[#This Row],[Polar ang (deg)]]/180*PI()</f>
        <v>1.5009831567151235</v>
      </c>
      <c r="F268" s="5">
        <v>86</v>
      </c>
      <c r="G268" s="1">
        <v>2.5199308242176701</v>
      </c>
      <c r="H268" s="2">
        <f>Table2[[#This Row],[Phase shift diff (rad)]]/PI()*180</f>
        <v>144.38140089259545</v>
      </c>
    </row>
    <row r="269" spans="1:8" x14ac:dyDescent="0.2">
      <c r="A269" s="4" t="s">
        <v>8</v>
      </c>
      <c r="B269" s="2">
        <v>14.3</v>
      </c>
      <c r="C269" s="2">
        <f>2*Table2[[#This Row],[Photon energy (eV)]]-Threshold</f>
        <v>4.012611200000002</v>
      </c>
      <c r="D269" s="2" t="str">
        <f>CONCATENATE(Table2[[#This Row],[Target dataset]]," / ",TEXT(Table2[[#This Row],[Photoelectron KE (eV)]],"0.0"))</f>
        <v>good2 / 4.0</v>
      </c>
      <c r="E269" s="1">
        <f>Table2[[#This Row],[Polar ang (deg)]]/180*PI()</f>
        <v>1.5184364492350666</v>
      </c>
      <c r="F269" s="5">
        <v>87</v>
      </c>
      <c r="G269" s="1">
        <v>2.5212137002948101</v>
      </c>
      <c r="H269" s="2">
        <f>Table2[[#This Row],[Phase shift diff (rad)]]/PI()*180</f>
        <v>144.45490427745386</v>
      </c>
    </row>
    <row r="270" spans="1:8" x14ac:dyDescent="0.2">
      <c r="A270" s="4" t="s">
        <v>8</v>
      </c>
      <c r="B270" s="2">
        <v>14.3</v>
      </c>
      <c r="C270" s="2">
        <f>2*Table2[[#This Row],[Photon energy (eV)]]-Threshold</f>
        <v>4.012611200000002</v>
      </c>
      <c r="D270" s="2" t="str">
        <f>CONCATENATE(Table2[[#This Row],[Target dataset]]," / ",TEXT(Table2[[#This Row],[Photoelectron KE (eV)]],"0.0"))</f>
        <v>good2 / 4.0</v>
      </c>
      <c r="E270" s="1">
        <f>Table2[[#This Row],[Polar ang (deg)]]/180*PI()</f>
        <v>1.5358897417550099</v>
      </c>
      <c r="F270" s="5">
        <v>88</v>
      </c>
      <c r="G270" s="1">
        <v>2.5216202337852698</v>
      </c>
      <c r="H270" s="2">
        <f>Table2[[#This Row],[Phase shift diff (rad)]]/PI()*180</f>
        <v>144.47819693068791</v>
      </c>
    </row>
    <row r="271" spans="1:8" x14ac:dyDescent="0.2">
      <c r="A271" s="4" t="s">
        <v>8</v>
      </c>
      <c r="B271" s="2">
        <v>14.3</v>
      </c>
      <c r="C271" s="2">
        <f>2*Table2[[#This Row],[Photon energy (eV)]]-Threshold</f>
        <v>4.012611200000002</v>
      </c>
      <c r="D271" s="2" t="str">
        <f>CONCATENATE(Table2[[#This Row],[Target dataset]]," / ",TEXT(Table2[[#This Row],[Photoelectron KE (eV)]],"0.0"))</f>
        <v>good2 / 4.0</v>
      </c>
      <c r="E271" s="1">
        <f>Table2[[#This Row],[Polar ang (deg)]]/180*PI()</f>
        <v>1.5533430342749532</v>
      </c>
      <c r="F271" s="5">
        <v>89</v>
      </c>
      <c r="G271" s="1">
        <v>2.5199737234175599</v>
      </c>
      <c r="H271" s="2">
        <f>Table2[[#This Row],[Phase shift diff (rad)]]/PI()*180</f>
        <v>144.38385883569362</v>
      </c>
    </row>
    <row r="272" spans="1:8" x14ac:dyDescent="0.2">
      <c r="A272" s="4" t="s">
        <v>8</v>
      </c>
      <c r="B272" s="2">
        <v>14.3</v>
      </c>
      <c r="C272" s="2">
        <f>2*Table2[[#This Row],[Photon energy (eV)]]-Threshold</f>
        <v>4.012611200000002</v>
      </c>
      <c r="D272" s="2" t="str">
        <f>CONCATENATE(Table2[[#This Row],[Target dataset]]," / ",TEXT(Table2[[#This Row],[Photoelectron KE (eV)]],"0.0"))</f>
        <v>good2 / 4.0</v>
      </c>
      <c r="E272" s="1">
        <f>Table2[[#This Row],[Polar ang (deg)]]/180*PI()</f>
        <v>1.5882496193148399</v>
      </c>
      <c r="F272" s="5">
        <v>91</v>
      </c>
      <c r="G272" s="1">
        <v>5.6710388735178103</v>
      </c>
      <c r="H272" s="2">
        <f>Table2[[#This Row],[Phase shift diff (rad)]]/PI()*180</f>
        <v>324.92659290719524</v>
      </c>
    </row>
    <row r="273" spans="1:8" x14ac:dyDescent="0.2">
      <c r="A273" s="4" t="s">
        <v>8</v>
      </c>
      <c r="B273" s="2">
        <v>14.3</v>
      </c>
      <c r="C273" s="2">
        <f>2*Table2[[#This Row],[Photon energy (eV)]]-Threshold</f>
        <v>4.012611200000002</v>
      </c>
      <c r="D273" s="2" t="str">
        <f>CONCATENATE(Table2[[#This Row],[Target dataset]]," / ",TEXT(Table2[[#This Row],[Photoelectron KE (eV)]],"0.0"))</f>
        <v>good2 / 4.0</v>
      </c>
      <c r="E273" s="1">
        <f>Table2[[#This Row],[Polar ang (deg)]]/180*PI()</f>
        <v>1.605702911834783</v>
      </c>
      <c r="F273" s="5">
        <v>92</v>
      </c>
      <c r="G273" s="1">
        <v>5.6679433368520602</v>
      </c>
      <c r="H273" s="2">
        <f>Table2[[#This Row],[Phase shift diff (rad)]]/PI()*180</f>
        <v>324.74923172091974</v>
      </c>
    </row>
    <row r="274" spans="1:8" x14ac:dyDescent="0.2">
      <c r="A274" s="4" t="s">
        <v>8</v>
      </c>
      <c r="B274" s="2">
        <v>14.3</v>
      </c>
      <c r="C274" s="2">
        <f>2*Table2[[#This Row],[Photon energy (eV)]]-Threshold</f>
        <v>4.012611200000002</v>
      </c>
      <c r="D274" s="2" t="str">
        <f>CONCATENATE(Table2[[#This Row],[Target dataset]]," / ",TEXT(Table2[[#This Row],[Photoelectron KE (eV)]],"0.0"))</f>
        <v>good2 / 4.0</v>
      </c>
      <c r="E274" s="1">
        <f>Table2[[#This Row],[Polar ang (deg)]]/180*PI()</f>
        <v>1.6231562043547265</v>
      </c>
      <c r="F274" s="5">
        <v>93</v>
      </c>
      <c r="G274" s="1">
        <v>5.6659535194652602</v>
      </c>
      <c r="H274" s="2">
        <f>Table2[[#This Row],[Phase shift diff (rad)]]/PI()*180</f>
        <v>324.63522358265431</v>
      </c>
    </row>
    <row r="275" spans="1:8" x14ac:dyDescent="0.2">
      <c r="A275" s="4" t="s">
        <v>8</v>
      </c>
      <c r="B275" s="2">
        <v>14.3</v>
      </c>
      <c r="C275" s="2">
        <f>2*Table2[[#This Row],[Photon energy (eV)]]-Threshold</f>
        <v>4.012611200000002</v>
      </c>
      <c r="D275" s="2" t="str">
        <f>CONCATENATE(Table2[[#This Row],[Target dataset]]," / ",TEXT(Table2[[#This Row],[Photoelectron KE (eV)]],"0.0"))</f>
        <v>good2 / 4.0</v>
      </c>
      <c r="E275" s="1">
        <f>Table2[[#This Row],[Polar ang (deg)]]/180*PI()</f>
        <v>1.6406094968746698</v>
      </c>
      <c r="F275" s="5">
        <v>94</v>
      </c>
      <c r="G275" s="1">
        <v>5.6638770386023696</v>
      </c>
      <c r="H275" s="2">
        <f>Table2[[#This Row],[Phase shift diff (rad)]]/PI()*180</f>
        <v>324.51624999297104</v>
      </c>
    </row>
    <row r="276" spans="1:8" x14ac:dyDescent="0.2">
      <c r="A276" s="4" t="s">
        <v>8</v>
      </c>
      <c r="B276" s="2">
        <v>14.3</v>
      </c>
      <c r="C276" s="2">
        <f>2*Table2[[#This Row],[Photon energy (eV)]]-Threshold</f>
        <v>4.012611200000002</v>
      </c>
      <c r="D276" s="2" t="str">
        <f>CONCATENATE(Table2[[#This Row],[Target dataset]]," / ",TEXT(Table2[[#This Row],[Photoelectron KE (eV)]],"0.0"))</f>
        <v>good2 / 4.0</v>
      </c>
      <c r="E276" s="1">
        <f>Table2[[#This Row],[Polar ang (deg)]]/180*PI()</f>
        <v>1.6580627893946132</v>
      </c>
      <c r="F276" s="5">
        <v>95</v>
      </c>
      <c r="G276" s="1">
        <v>5.6614726448711998</v>
      </c>
      <c r="H276" s="2">
        <f>Table2[[#This Row],[Phase shift diff (rad)]]/PI()*180</f>
        <v>324.3784883798873</v>
      </c>
    </row>
    <row r="277" spans="1:8" x14ac:dyDescent="0.2">
      <c r="A277" s="4" t="s">
        <v>8</v>
      </c>
      <c r="B277" s="2">
        <v>14.3</v>
      </c>
      <c r="C277" s="2">
        <f>2*Table2[[#This Row],[Photon energy (eV)]]-Threshold</f>
        <v>4.012611200000002</v>
      </c>
      <c r="D277" s="2" t="str">
        <f>CONCATENATE(Table2[[#This Row],[Target dataset]]," / ",TEXT(Table2[[#This Row],[Photoelectron KE (eV)]],"0.0"))</f>
        <v>good2 / 4.0</v>
      </c>
      <c r="E277" s="1">
        <f>Table2[[#This Row],[Polar ang (deg)]]/180*PI()</f>
        <v>1.6755160819145563</v>
      </c>
      <c r="F277" s="5">
        <v>96</v>
      </c>
      <c r="G277" s="1">
        <v>5.6586564469633398</v>
      </c>
      <c r="H277" s="2">
        <f>Table2[[#This Row],[Phase shift diff (rad)]]/PI()*180</f>
        <v>324.21713212549332</v>
      </c>
    </row>
    <row r="278" spans="1:8" x14ac:dyDescent="0.2">
      <c r="A278" s="4" t="s">
        <v>8</v>
      </c>
      <c r="B278" s="2">
        <v>14.3</v>
      </c>
      <c r="C278" s="2">
        <f>2*Table2[[#This Row],[Photon energy (eV)]]-Threshold</f>
        <v>4.012611200000002</v>
      </c>
      <c r="D278" s="2" t="str">
        <f>CONCATENATE(Table2[[#This Row],[Target dataset]]," / ",TEXT(Table2[[#This Row],[Photoelectron KE (eV)]],"0.0"))</f>
        <v>good2 / 4.0</v>
      </c>
      <c r="E278" s="1">
        <f>Table2[[#This Row],[Polar ang (deg)]]/180*PI()</f>
        <v>1.6929693744344996</v>
      </c>
      <c r="F278" s="5">
        <v>97</v>
      </c>
      <c r="G278" s="1">
        <v>5.6553887134676</v>
      </c>
      <c r="H278" s="2">
        <f>Table2[[#This Row],[Phase shift diff (rad)]]/PI()*180</f>
        <v>324.02990478761393</v>
      </c>
    </row>
    <row r="279" spans="1:8" x14ac:dyDescent="0.2">
      <c r="A279" s="4" t="s">
        <v>8</v>
      </c>
      <c r="B279" s="2">
        <v>14.3</v>
      </c>
      <c r="C279" s="2">
        <f>2*Table2[[#This Row],[Photon energy (eV)]]-Threshold</f>
        <v>4.012611200000002</v>
      </c>
      <c r="D279" s="2" t="str">
        <f>CONCATENATE(Table2[[#This Row],[Target dataset]]," / ",TEXT(Table2[[#This Row],[Photoelectron KE (eV)]],"0.0"))</f>
        <v>good2 / 4.0</v>
      </c>
      <c r="E279" s="1">
        <f>Table2[[#This Row],[Polar ang (deg)]]/180*PI()</f>
        <v>1.7104226669544427</v>
      </c>
      <c r="F279" s="5">
        <v>98</v>
      </c>
      <c r="G279" s="1">
        <v>5.6516455908549901</v>
      </c>
      <c r="H279" s="2">
        <f>Table2[[#This Row],[Phase shift diff (rad)]]/PI()*180</f>
        <v>323.81543965971139</v>
      </c>
    </row>
    <row r="280" spans="1:8" x14ac:dyDescent="0.2">
      <c r="A280" s="4" t="s">
        <v>8</v>
      </c>
      <c r="B280" s="2">
        <v>14.3</v>
      </c>
      <c r="C280" s="2">
        <f>2*Table2[[#This Row],[Photon energy (eV)]]-Threshold</f>
        <v>4.012611200000002</v>
      </c>
      <c r="D280" s="2" t="str">
        <f>CONCATENATE(Table2[[#This Row],[Target dataset]]," / ",TEXT(Table2[[#This Row],[Photoelectron KE (eV)]],"0.0"))</f>
        <v>good2 / 4.0</v>
      </c>
      <c r="E280" s="1">
        <f>Table2[[#This Row],[Polar ang (deg)]]/180*PI()</f>
        <v>1.7278759594743864</v>
      </c>
      <c r="F280" s="5">
        <v>99</v>
      </c>
      <c r="G280" s="1">
        <v>5.6474096763280501</v>
      </c>
      <c r="H280" s="2">
        <f>Table2[[#This Row],[Phase shift diff (rad)]]/PI()*180</f>
        <v>323.57273963493958</v>
      </c>
    </row>
    <row r="281" spans="1:8" x14ac:dyDescent="0.2">
      <c r="A281" s="4" t="s">
        <v>8</v>
      </c>
      <c r="B281" s="2">
        <v>14.3</v>
      </c>
      <c r="C281" s="2">
        <f>2*Table2[[#This Row],[Photon energy (eV)]]-Threshold</f>
        <v>4.012611200000002</v>
      </c>
      <c r="D281" s="2" t="str">
        <f>CONCATENATE(Table2[[#This Row],[Target dataset]]," / ",TEXT(Table2[[#This Row],[Photoelectron KE (eV)]],"0.0"))</f>
        <v>good2 / 4.0</v>
      </c>
      <c r="E281" s="1">
        <f>Table2[[#This Row],[Polar ang (deg)]]/180*PI()</f>
        <v>1.7453292519943295</v>
      </c>
      <c r="F281" s="5">
        <v>100</v>
      </c>
      <c r="G281" s="1">
        <v>5.6426662447904103</v>
      </c>
      <c r="H281" s="2">
        <f>Table2[[#This Row],[Phase shift diff (rad)]]/PI()*180</f>
        <v>323.30096102742351</v>
      </c>
    </row>
    <row r="282" spans="1:8" x14ac:dyDescent="0.2">
      <c r="A282" s="4" t="s">
        <v>8</v>
      </c>
      <c r="B282" s="2">
        <v>14.3</v>
      </c>
      <c r="C282" s="2">
        <f>2*Table2[[#This Row],[Photon energy (eV)]]-Threshold</f>
        <v>4.012611200000002</v>
      </c>
      <c r="D282" s="2" t="str">
        <f>CONCATENATE(Table2[[#This Row],[Target dataset]]," / ",TEXT(Table2[[#This Row],[Photoelectron KE (eV)]],"0.0"))</f>
        <v>good2 / 4.0</v>
      </c>
      <c r="E282" s="1">
        <f>Table2[[#This Row],[Polar ang (deg)]]/180*PI()</f>
        <v>1.7627825445142729</v>
      </c>
      <c r="F282" s="5">
        <v>101</v>
      </c>
      <c r="G282" s="1">
        <v>5.6374015320735902</v>
      </c>
      <c r="H282" s="2">
        <f>Table2[[#This Row],[Phase shift diff (rad)]]/PI()*180</f>
        <v>322.9993152084009</v>
      </c>
    </row>
    <row r="283" spans="1:8" x14ac:dyDescent="0.2">
      <c r="A283" s="4" t="s">
        <v>8</v>
      </c>
      <c r="B283" s="2">
        <v>14.3</v>
      </c>
      <c r="C283" s="2">
        <f>2*Table2[[#This Row],[Photon energy (eV)]]-Threshold</f>
        <v>4.012611200000002</v>
      </c>
      <c r="D283" s="2" t="str">
        <f>CONCATENATE(Table2[[#This Row],[Target dataset]]," / ",TEXT(Table2[[#This Row],[Photoelectron KE (eV)]],"0.0"))</f>
        <v>good2 / 4.0</v>
      </c>
      <c r="E283" s="1">
        <f>Table2[[#This Row],[Polar ang (deg)]]/180*PI()</f>
        <v>1.780235837034216</v>
      </c>
      <c r="F283" s="5">
        <v>102</v>
      </c>
      <c r="G283" s="1">
        <v>5.6316018761233098</v>
      </c>
      <c r="H283" s="2">
        <f>Table2[[#This Row],[Phase shift diff (rad)]]/PI()*180</f>
        <v>322.66701939982192</v>
      </c>
    </row>
    <row r="284" spans="1:8" x14ac:dyDescent="0.2">
      <c r="A284" s="4" t="s">
        <v>8</v>
      </c>
      <c r="B284" s="2">
        <v>14.3</v>
      </c>
      <c r="C284" s="2">
        <f>2*Table2[[#This Row],[Photon energy (eV)]]-Threshold</f>
        <v>4.012611200000002</v>
      </c>
      <c r="D284" s="2" t="str">
        <f>CONCATENATE(Table2[[#This Row],[Target dataset]]," / ",TEXT(Table2[[#This Row],[Photoelectron KE (eV)]],"0.0"))</f>
        <v>good2 / 4.0</v>
      </c>
      <c r="E284" s="1">
        <f>Table2[[#This Row],[Polar ang (deg)]]/180*PI()</f>
        <v>1.7976891295541593</v>
      </c>
      <c r="F284" s="5">
        <v>103</v>
      </c>
      <c r="G284" s="1">
        <v>5.6252532560300796</v>
      </c>
      <c r="H284" s="2">
        <f>Table2[[#This Row],[Phase shift diff (rad)]]/PI()*180</f>
        <v>322.30327026274784</v>
      </c>
    </row>
    <row r="285" spans="1:8" x14ac:dyDescent="0.2">
      <c r="A285" s="4" t="s">
        <v>8</v>
      </c>
      <c r="B285" s="2">
        <v>14.3</v>
      </c>
      <c r="C285" s="2">
        <f>2*Table2[[#This Row],[Photon energy (eV)]]-Threshold</f>
        <v>4.012611200000002</v>
      </c>
      <c r="D285" s="2" t="str">
        <f>CONCATENATE(Table2[[#This Row],[Target dataset]]," / ",TEXT(Table2[[#This Row],[Photoelectron KE (eV)]],"0.0"))</f>
        <v>good2 / 4.0</v>
      </c>
      <c r="E285" s="1">
        <f>Table2[[#This Row],[Polar ang (deg)]]/180*PI()</f>
        <v>1.8151424220741026</v>
      </c>
      <c r="F285" s="5">
        <v>104</v>
      </c>
      <c r="G285" s="1">
        <v>5.6183410324704397</v>
      </c>
      <c r="H285" s="2">
        <f>Table2[[#This Row],[Phase shift diff (rad)]]/PI()*180</f>
        <v>321.90722902572958</v>
      </c>
    </row>
    <row r="286" spans="1:8" x14ac:dyDescent="0.2">
      <c r="A286" s="4" t="s">
        <v>8</v>
      </c>
      <c r="B286" s="2">
        <v>14.3</v>
      </c>
      <c r="C286" s="2">
        <f>2*Table2[[#This Row],[Photon energy (eV)]]-Threshold</f>
        <v>4.012611200000002</v>
      </c>
      <c r="D286" s="2" t="str">
        <f>CONCATENATE(Table2[[#This Row],[Target dataset]]," / ",TEXT(Table2[[#This Row],[Photoelectron KE (eV)]],"0.0"))</f>
        <v>good2 / 4.0</v>
      </c>
      <c r="E286" s="1">
        <f>Table2[[#This Row],[Polar ang (deg)]]/180*PI()</f>
        <v>1.8325957145940461</v>
      </c>
      <c r="F286" s="5">
        <v>105</v>
      </c>
      <c r="G286" s="1">
        <v>5.6108497987118504</v>
      </c>
      <c r="H286" s="2">
        <f>Table2[[#This Row],[Phase shift diff (rad)]]/PI()*180</f>
        <v>321.47801294801656</v>
      </c>
    </row>
    <row r="287" spans="1:8" x14ac:dyDescent="0.2">
      <c r="A287" s="4" t="s">
        <v>8</v>
      </c>
      <c r="B287" s="2">
        <v>14.3</v>
      </c>
      <c r="C287" s="2">
        <f>2*Table2[[#This Row],[Photon energy (eV)]]-Threshold</f>
        <v>4.012611200000002</v>
      </c>
      <c r="D287" s="2" t="str">
        <f>CONCATENATE(Table2[[#This Row],[Target dataset]]," / ",TEXT(Table2[[#This Row],[Photoelectron KE (eV)]],"0.0"))</f>
        <v>good2 / 4.0</v>
      </c>
      <c r="E287" s="1">
        <f>Table2[[#This Row],[Polar ang (deg)]]/180*PI()</f>
        <v>1.8500490071139892</v>
      </c>
      <c r="F287" s="5">
        <v>106</v>
      </c>
      <c r="G287" s="1">
        <v>5.6027632976711699</v>
      </c>
      <c r="H287" s="2">
        <f>Table2[[#This Row],[Phase shift diff (rad)]]/PI()*180</f>
        <v>321.01469056735738</v>
      </c>
    </row>
    <row r="288" spans="1:8" x14ac:dyDescent="0.2">
      <c r="A288" s="4" t="s">
        <v>8</v>
      </c>
      <c r="B288" s="2">
        <v>14.3</v>
      </c>
      <c r="C288" s="2">
        <f>2*Table2[[#This Row],[Photon energy (eV)]]-Threshold</f>
        <v>4.012611200000002</v>
      </c>
      <c r="D288" s="2" t="str">
        <f>CONCATENATE(Table2[[#This Row],[Target dataset]]," / ",TEXT(Table2[[#This Row],[Photoelectron KE (eV)]],"0.0"))</f>
        <v>good2 / 4.0</v>
      </c>
      <c r="E288" s="1">
        <f>Table2[[#This Row],[Polar ang (deg)]]/180*PI()</f>
        <v>1.8675022996339325</v>
      </c>
      <c r="F288" s="5">
        <v>107</v>
      </c>
      <c r="G288" s="1">
        <v>5.5940643824539498</v>
      </c>
      <c r="H288" s="2">
        <f>Table2[[#This Row],[Phase shift diff (rad)]]/PI()*180</f>
        <v>320.51627943906851</v>
      </c>
    </row>
    <row r="289" spans="1:8" x14ac:dyDescent="0.2">
      <c r="A289" s="4" t="s">
        <v>8</v>
      </c>
      <c r="B289" s="2">
        <v>14.3</v>
      </c>
      <c r="C289" s="2">
        <f>2*Table2[[#This Row],[Photon energy (eV)]]-Threshold</f>
        <v>4.012611200000002</v>
      </c>
      <c r="D289" s="2" t="str">
        <f>CONCATENATE(Table2[[#This Row],[Target dataset]]," / ",TEXT(Table2[[#This Row],[Photoelectron KE (eV)]],"0.0"))</f>
        <v>good2 / 4.0</v>
      </c>
      <c r="E289" s="1">
        <f>Table2[[#This Row],[Polar ang (deg)]]/180*PI()</f>
        <v>1.8849555921538759</v>
      </c>
      <c r="F289" s="5">
        <v>108</v>
      </c>
      <c r="G289" s="1">
        <v>5.58473500894587</v>
      </c>
      <c r="H289" s="2">
        <f>Table2[[#This Row],[Phase shift diff (rad)]]/PI()*180</f>
        <v>319.98174571155442</v>
      </c>
    </row>
    <row r="290" spans="1:8" x14ac:dyDescent="0.2">
      <c r="A290" s="4" t="s">
        <v>8</v>
      </c>
      <c r="B290" s="2">
        <v>14.3</v>
      </c>
      <c r="C290" s="2">
        <f>2*Table2[[#This Row],[Photon energy (eV)]]-Threshold</f>
        <v>4.012611200000002</v>
      </c>
      <c r="D290" s="2" t="str">
        <f>CONCATENATE(Table2[[#This Row],[Target dataset]]," / ",TEXT(Table2[[#This Row],[Photoelectron KE (eV)]],"0.0"))</f>
        <v>good2 / 4.0</v>
      </c>
      <c r="E290" s="1">
        <f>Table2[[#This Row],[Polar ang (deg)]]/180*PI()</f>
        <v>1.902408884673819</v>
      </c>
      <c r="F290" s="5">
        <v>109</v>
      </c>
      <c r="G290" s="1">
        <v>5.5747562550473297</v>
      </c>
      <c r="H290" s="2">
        <f>Table2[[#This Row],[Phase shift diff (rad)]]/PI()*180</f>
        <v>319.41000522836833</v>
      </c>
    </row>
    <row r="291" spans="1:8" x14ac:dyDescent="0.2">
      <c r="A291" s="4" t="s">
        <v>8</v>
      </c>
      <c r="B291" s="2">
        <v>14.3</v>
      </c>
      <c r="C291" s="2">
        <f>2*Table2[[#This Row],[Photon energy (eV)]]-Threshold</f>
        <v>4.012611200000002</v>
      </c>
      <c r="D291" s="2" t="str">
        <f>CONCATENATE(Table2[[#This Row],[Target dataset]]," / ",TEXT(Table2[[#This Row],[Photoelectron KE (eV)]],"0.0"))</f>
        <v>good2 / 4.0</v>
      </c>
      <c r="E291" s="1">
        <f>Table2[[#This Row],[Polar ang (deg)]]/180*PI()</f>
        <v>1.9198621771937625</v>
      </c>
      <c r="F291" s="5">
        <v>110</v>
      </c>
      <c r="G291" s="1">
        <v>5.5641083646213199</v>
      </c>
      <c r="H291" s="2">
        <f>Table2[[#This Row],[Phase shift diff (rad)]]/PI()*180</f>
        <v>318.79992604624022</v>
      </c>
    </row>
    <row r="292" spans="1:8" x14ac:dyDescent="0.2">
      <c r="A292" s="4" t="s">
        <v>8</v>
      </c>
      <c r="B292" s="2">
        <v>14.3</v>
      </c>
      <c r="C292" s="2">
        <f>2*Table2[[#This Row],[Photon energy (eV)]]-Threshold</f>
        <v>4.012611200000002</v>
      </c>
      <c r="D292" s="2" t="str">
        <f>CONCATENATE(Table2[[#This Row],[Target dataset]]," / ",TEXT(Table2[[#This Row],[Photoelectron KE (eV)]],"0.0"))</f>
        <v>good2 / 4.0</v>
      </c>
      <c r="E292" s="1">
        <f>Table2[[#This Row],[Polar ang (deg)]]/180*PI()</f>
        <v>1.9373154697137058</v>
      </c>
      <c r="F292" s="5">
        <v>111</v>
      </c>
      <c r="G292" s="1">
        <v>5.5527708163834397</v>
      </c>
      <c r="H292" s="2">
        <f>Table2[[#This Row],[Phase shift diff (rad)]]/PI()*180</f>
        <v>318.15033238218371</v>
      </c>
    </row>
    <row r="293" spans="1:8" x14ac:dyDescent="0.2">
      <c r="A293" s="4" t="s">
        <v>8</v>
      </c>
      <c r="B293" s="2">
        <v>14.3</v>
      </c>
      <c r="C293" s="2">
        <f>2*Table2[[#This Row],[Photon energy (eV)]]-Threshold</f>
        <v>4.012611200000002</v>
      </c>
      <c r="D293" s="2" t="str">
        <f>CONCATENATE(Table2[[#This Row],[Target dataset]]," / ",TEXT(Table2[[#This Row],[Photoelectron KE (eV)]],"0.0"))</f>
        <v>good2 / 4.0</v>
      </c>
      <c r="E293" s="1">
        <f>Table2[[#This Row],[Polar ang (deg)]]/180*PI()</f>
        <v>1.9547687622336491</v>
      </c>
      <c r="F293" s="5">
        <v>112</v>
      </c>
      <c r="G293" s="1">
        <v>5.5407224193921802</v>
      </c>
      <c r="H293" s="2">
        <f>Table2[[#This Row],[Phase shift diff (rad)]]/PI()*180</f>
        <v>317.46001008468642</v>
      </c>
    </row>
    <row r="294" spans="1:8" x14ac:dyDescent="0.2">
      <c r="A294" s="4" t="s">
        <v>8</v>
      </c>
      <c r="B294" s="2">
        <v>14.3</v>
      </c>
      <c r="C294" s="2">
        <f>2*Table2[[#This Row],[Photon energy (eV)]]-Threshold</f>
        <v>4.012611200000002</v>
      </c>
      <c r="D294" s="2" t="str">
        <f>CONCATENATE(Table2[[#This Row],[Target dataset]]," / ",TEXT(Table2[[#This Row],[Photoelectron KE (eV)]],"0.0"))</f>
        <v>good2 / 4.0</v>
      </c>
      <c r="E294" s="1">
        <f>Table2[[#This Row],[Polar ang (deg)]]/180*PI()</f>
        <v>1.9722220547535922</v>
      </c>
      <c r="F294" s="5">
        <v>113</v>
      </c>
      <c r="G294" s="1">
        <v>5.52794143780197</v>
      </c>
      <c r="H294" s="2">
        <f>Table2[[#This Row],[Phase shift diff (rad)]]/PI()*180</f>
        <v>316.72771378153294</v>
      </c>
    </row>
    <row r="295" spans="1:8" x14ac:dyDescent="0.2">
      <c r="A295" s="4" t="s">
        <v>8</v>
      </c>
      <c r="B295" s="2">
        <v>14.3</v>
      </c>
      <c r="C295" s="2">
        <f>2*Table2[[#This Row],[Photon energy (eV)]]-Threshold</f>
        <v>4.012611200000002</v>
      </c>
      <c r="D295" s="2" t="str">
        <f>CONCATENATE(Table2[[#This Row],[Target dataset]]," / ",TEXT(Table2[[#This Row],[Photoelectron KE (eV)]],"0.0"))</f>
        <v>good2 / 4.0</v>
      </c>
      <c r="E295" s="1">
        <f>Table2[[#This Row],[Polar ang (deg)]]/180*PI()</f>
        <v>1.9896753472735356</v>
      </c>
      <c r="F295" s="5">
        <v>114</v>
      </c>
      <c r="G295" s="1">
        <v>5.5144057482970803</v>
      </c>
      <c r="H295" s="2">
        <f>Table2[[#This Row],[Phase shift diff (rad)]]/PI()*180</f>
        <v>315.95217590010327</v>
      </c>
    </row>
    <row r="296" spans="1:8" x14ac:dyDescent="0.2">
      <c r="A296" s="4" t="s">
        <v>8</v>
      </c>
      <c r="B296" s="2">
        <v>14.3</v>
      </c>
      <c r="C296" s="2">
        <f>2*Table2[[#This Row],[Photon energy (eV)]]-Threshold</f>
        <v>4.012611200000002</v>
      </c>
      <c r="D296" s="2" t="str">
        <f>CONCATENATE(Table2[[#This Row],[Target dataset]]," / ",TEXT(Table2[[#This Row],[Photoelectron KE (eV)]],"0.0"))</f>
        <v>good2 / 4.0</v>
      </c>
      <c r="E296" s="1">
        <f>Table2[[#This Row],[Polar ang (deg)]]/180*PI()</f>
        <v>2.0071286397934789</v>
      </c>
      <c r="F296" s="5">
        <v>115</v>
      </c>
      <c r="G296" s="1">
        <v>5.50009303415428</v>
      </c>
      <c r="H296" s="2">
        <f>Table2[[#This Row],[Phase shift diff (rad)]]/PI()*180</f>
        <v>315.1321177863436</v>
      </c>
    </row>
    <row r="297" spans="1:8" x14ac:dyDescent="0.2">
      <c r="A297" s="4" t="s">
        <v>8</v>
      </c>
      <c r="B297" s="2">
        <v>14.3</v>
      </c>
      <c r="C297" s="2">
        <f>2*Table2[[#This Row],[Photon energy (eV)]]-Threshold</f>
        <v>4.012611200000002</v>
      </c>
      <c r="D297" s="2" t="str">
        <f>CONCATENATE(Table2[[#This Row],[Target dataset]]," / ",TEXT(Table2[[#This Row],[Photoelectron KE (eV)]],"0.0"))</f>
        <v>good2 / 4.0</v>
      </c>
      <c r="E297" s="1">
        <f>Table2[[#This Row],[Polar ang (deg)]]/180*PI()</f>
        <v>2.0245819323134224</v>
      </c>
      <c r="F297" s="5">
        <v>116</v>
      </c>
      <c r="G297" s="1">
        <v>5.4849810202584699</v>
      </c>
      <c r="H297" s="2">
        <f>Table2[[#This Row],[Phase shift diff (rad)]]/PI()*180</f>
        <v>314.26626317017059</v>
      </c>
    </row>
    <row r="298" spans="1:8" x14ac:dyDescent="0.2">
      <c r="A298" s="4" t="s">
        <v>8</v>
      </c>
      <c r="B298" s="2">
        <v>14.3</v>
      </c>
      <c r="C298" s="2">
        <f>2*Table2[[#This Row],[Photon energy (eV)]]-Threshold</f>
        <v>4.012611200000002</v>
      </c>
      <c r="D298" s="2" t="str">
        <f>CONCATENATE(Table2[[#This Row],[Target dataset]]," / ",TEXT(Table2[[#This Row],[Photoelectron KE (eV)]],"0.0"))</f>
        <v>good2 / 4.0</v>
      </c>
      <c r="E298" s="1">
        <f>Table2[[#This Row],[Polar ang (deg)]]/180*PI()</f>
        <v>2.0420352248333655</v>
      </c>
      <c r="F298" s="5">
        <v>117</v>
      </c>
      <c r="G298" s="1">
        <v>5.46904775355266</v>
      </c>
      <c r="H298" s="2">
        <f>Table2[[#This Row],[Phase shift diff (rad)]]/PI()*180</f>
        <v>313.35335423407139</v>
      </c>
    </row>
    <row r="299" spans="1:8" x14ac:dyDescent="0.2">
      <c r="A299" s="4" t="s">
        <v>8</v>
      </c>
      <c r="B299" s="2">
        <v>14.3</v>
      </c>
      <c r="C299" s="2">
        <f>2*Table2[[#This Row],[Photon energy (eV)]]-Threshold</f>
        <v>4.012611200000002</v>
      </c>
      <c r="D299" s="2" t="str">
        <f>CONCATENATE(Table2[[#This Row],[Target dataset]]," / ",TEXT(Table2[[#This Row],[Photoelectron KE (eV)]],"0.0"))</f>
        <v>good2 / 4.0</v>
      </c>
      <c r="E299" s="1">
        <f>Table2[[#This Row],[Polar ang (deg)]]/180*PI()</f>
        <v>2.0594885173533086</v>
      </c>
      <c r="F299" s="5">
        <v>118</v>
      </c>
      <c r="G299" s="1">
        <v>5.4522719333473004</v>
      </c>
      <c r="H299" s="2">
        <f>Table2[[#This Row],[Phase shift diff (rad)]]/PI()*180</f>
        <v>312.39217053843402</v>
      </c>
    </row>
    <row r="300" spans="1:8" x14ac:dyDescent="0.2">
      <c r="A300" s="4" t="s">
        <v>8</v>
      </c>
      <c r="B300" s="2">
        <v>14.3</v>
      </c>
      <c r="C300" s="2">
        <f>2*Table2[[#This Row],[Photon energy (eV)]]-Threshold</f>
        <v>4.012611200000002</v>
      </c>
      <c r="D300" s="2" t="str">
        <f>CONCATENATE(Table2[[#This Row],[Target dataset]]," / ",TEXT(Table2[[#This Row],[Photoelectron KE (eV)]],"0.0"))</f>
        <v>good2 / 4.0</v>
      </c>
      <c r="E300" s="1">
        <f>Table2[[#This Row],[Polar ang (deg)]]/180*PI()</f>
        <v>2.0769418098732522</v>
      </c>
      <c r="F300" s="5">
        <v>119</v>
      </c>
      <c r="G300" s="1">
        <v>5.4346332955518504</v>
      </c>
      <c r="H300" s="2">
        <f>Table2[[#This Row],[Phase shift diff (rad)]]/PI()*180</f>
        <v>311.3815510363948</v>
      </c>
    </row>
    <row r="301" spans="1:8" x14ac:dyDescent="0.2">
      <c r="A301" s="4" t="s">
        <v>8</v>
      </c>
      <c r="B301" s="2">
        <v>14.3</v>
      </c>
      <c r="C301" s="2">
        <f>2*Table2[[#This Row],[Photon energy (eV)]]-Threshold</f>
        <v>4.012611200000002</v>
      </c>
      <c r="D301" s="2" t="str">
        <f>CONCATENATE(Table2[[#This Row],[Target dataset]]," / ",TEXT(Table2[[#This Row],[Photoelectron KE (eV)]],"0.0"))</f>
        <v>good2 / 4.0</v>
      </c>
      <c r="E301" s="1">
        <f>Table2[[#This Row],[Polar ang (deg)]]/180*PI()</f>
        <v>2.0943951023931953</v>
      </c>
      <c r="F301" s="5">
        <v>120</v>
      </c>
      <c r="G301" s="1">
        <v>5.41611305416997</v>
      </c>
      <c r="H301" s="2">
        <f>Table2[[#This Row],[Phase shift diff (rad)]]/PI()*180</f>
        <v>310.32041936964947</v>
      </c>
    </row>
    <row r="302" spans="1:8" x14ac:dyDescent="0.2">
      <c r="A302" s="4" t="s">
        <v>8</v>
      </c>
      <c r="B302" s="2">
        <v>14.3</v>
      </c>
      <c r="C302" s="2">
        <f>2*Table2[[#This Row],[Photon energy (eV)]]-Threshold</f>
        <v>4.012611200000002</v>
      </c>
      <c r="D302" s="2" t="str">
        <f>CONCATENATE(Table2[[#This Row],[Target dataset]]," / ",TEXT(Table2[[#This Row],[Photoelectron KE (eV)]],"0.0"))</f>
        <v>good2 / 4.0</v>
      </c>
      <c r="E302" s="1">
        <f>Table2[[#This Row],[Polar ang (deg)]]/180*PI()</f>
        <v>2.1118483949131388</v>
      </c>
      <c r="F302" s="5">
        <v>121</v>
      </c>
      <c r="G302" s="1">
        <v>5.3966944022297296</v>
      </c>
      <c r="H302" s="2">
        <f>Table2[[#This Row],[Phase shift diff (rad)]]/PI()*180</f>
        <v>309.20781256964017</v>
      </c>
    </row>
    <row r="303" spans="1:8" x14ac:dyDescent="0.2">
      <c r="A303" s="4" t="s">
        <v>8</v>
      </c>
      <c r="B303" s="2">
        <v>14.3</v>
      </c>
      <c r="C303" s="2">
        <f>2*Table2[[#This Row],[Photon energy (eV)]]-Threshold</f>
        <v>4.012611200000002</v>
      </c>
      <c r="D303" s="2" t="str">
        <f>CONCATENATE(Table2[[#This Row],[Target dataset]]," / ",TEXT(Table2[[#This Row],[Photoelectron KE (eV)]],"0.0"))</f>
        <v>good2 / 4.0</v>
      </c>
      <c r="E303" s="1">
        <f>Table2[[#This Row],[Polar ang (deg)]]/180*PI()</f>
        <v>2.1293016874330819</v>
      </c>
      <c r="F303" s="5">
        <v>122</v>
      </c>
      <c r="G303" s="1">
        <v>5.3763630726149003</v>
      </c>
      <c r="H303" s="2">
        <f>Table2[[#This Row],[Phase shift diff (rad)]]/PI()*180</f>
        <v>308.04291319082114</v>
      </c>
    </row>
    <row r="304" spans="1:8" x14ac:dyDescent="0.2">
      <c r="A304" s="4" t="s">
        <v>8</v>
      </c>
      <c r="B304" s="2">
        <v>14.3</v>
      </c>
      <c r="C304" s="2">
        <f>2*Table2[[#This Row],[Photon energy (eV)]]-Threshold</f>
        <v>4.012611200000002</v>
      </c>
      <c r="D304" s="2" t="str">
        <f>CONCATENATE(Table2[[#This Row],[Target dataset]]," / ",TEXT(Table2[[#This Row],[Photoelectron KE (eV)]],"0.0"))</f>
        <v>good2 / 4.0</v>
      </c>
      <c r="E304" s="1">
        <f>Table2[[#This Row],[Polar ang (deg)]]/180*PI()</f>
        <v>2.1467549799530254</v>
      </c>
      <c r="F304" s="5">
        <v>123</v>
      </c>
      <c r="G304" s="1">
        <v>5.3551079569395901</v>
      </c>
      <c r="H304" s="2">
        <f>Table2[[#This Row],[Phase shift diff (rad)]]/PI()*180</f>
        <v>306.82508476956349</v>
      </c>
    </row>
    <row r="305" spans="1:8" x14ac:dyDescent="0.2">
      <c r="A305" s="4" t="s">
        <v>8</v>
      </c>
      <c r="B305" s="2">
        <v>14.3</v>
      </c>
      <c r="C305" s="2">
        <f>2*Table2[[#This Row],[Photon energy (eV)]]-Threshold</f>
        <v>4.012611200000002</v>
      </c>
      <c r="D305" s="2" t="str">
        <f>CONCATENATE(Table2[[#This Row],[Target dataset]]," / ",TEXT(Table2[[#This Row],[Photoelectron KE (eV)]],"0.0"))</f>
        <v>good2 / 4.0</v>
      </c>
      <c r="E305" s="1">
        <f>Table2[[#This Row],[Polar ang (deg)]]/180*PI()</f>
        <v>2.1642082724729685</v>
      </c>
      <c r="F305" s="5">
        <v>124</v>
      </c>
      <c r="G305" s="1">
        <v>5.3329217776042999</v>
      </c>
      <c r="H305" s="2">
        <f>Table2[[#This Row],[Phase shift diff (rad)]]/PI()*180</f>
        <v>305.55391033013103</v>
      </c>
    </row>
    <row r="306" spans="1:8" x14ac:dyDescent="0.2">
      <c r="A306" s="4" t="s">
        <v>8</v>
      </c>
      <c r="B306" s="2">
        <v>14.3</v>
      </c>
      <c r="C306" s="2">
        <f>2*Table2[[#This Row],[Photon energy (eV)]]-Threshold</f>
        <v>4.012611200000002</v>
      </c>
      <c r="D306" s="2" t="str">
        <f>CONCATENATE(Table2[[#This Row],[Target dataset]]," / ",TEXT(Table2[[#This Row],[Photoelectron KE (eV)]],"0.0"))</f>
        <v>good2 / 4.0</v>
      </c>
      <c r="E306" s="1">
        <f>Table2[[#This Row],[Polar ang (deg)]]/180*PI()</f>
        <v>2.1816615649929116</v>
      </c>
      <c r="F306" s="5">
        <v>125</v>
      </c>
      <c r="G306" s="1">
        <v>5.3098018044611397</v>
      </c>
      <c r="H306" s="2">
        <f>Table2[[#This Row],[Phase shift diff (rad)]]/PI()*180</f>
        <v>304.22923344657215</v>
      </c>
    </row>
    <row r="307" spans="1:8" x14ac:dyDescent="0.2">
      <c r="A307" s="4" t="s">
        <v>8</v>
      </c>
      <c r="B307" s="2">
        <v>14.3</v>
      </c>
      <c r="C307" s="2">
        <f>2*Table2[[#This Row],[Photon energy (eV)]]-Threshold</f>
        <v>4.012611200000002</v>
      </c>
      <c r="D307" s="2" t="str">
        <f>CONCATENATE(Table2[[#This Row],[Target dataset]]," / ",TEXT(Table2[[#This Row],[Photoelectron KE (eV)]],"0.0"))</f>
        <v>good2 / 4.0</v>
      </c>
      <c r="E307" s="1">
        <f>Table2[[#This Row],[Polar ang (deg)]]/180*PI()</f>
        <v>2.1991148575128552</v>
      </c>
      <c r="F307" s="5">
        <v>126</v>
      </c>
      <c r="G307" s="1">
        <v>5.2857506031326302</v>
      </c>
      <c r="H307" s="2">
        <f>Table2[[#This Row],[Phase shift diff (rad)]]/PI()*180</f>
        <v>302.85120111822908</v>
      </c>
    </row>
    <row r="308" spans="1:8" x14ac:dyDescent="0.2">
      <c r="A308" s="4" t="s">
        <v>8</v>
      </c>
      <c r="B308" s="2">
        <v>14.3</v>
      </c>
      <c r="C308" s="2">
        <f>2*Table2[[#This Row],[Photon energy (eV)]]-Threshold</f>
        <v>4.012611200000002</v>
      </c>
      <c r="D308" s="2" t="str">
        <f>CONCATENATE(Table2[[#This Row],[Target dataset]]," / ",TEXT(Table2[[#This Row],[Photoelectron KE (eV)]],"0.0"))</f>
        <v>good2 / 4.0</v>
      </c>
      <c r="E308" s="1">
        <f>Table2[[#This Row],[Polar ang (deg)]]/180*PI()</f>
        <v>2.2165681500327987</v>
      </c>
      <c r="F308" s="5">
        <v>127</v>
      </c>
      <c r="G308" s="1">
        <v>5.2607767970562298</v>
      </c>
      <c r="H308" s="2">
        <f>Table2[[#This Row],[Phase shift diff (rad)]]/PI()*180</f>
        <v>301.42030743167317</v>
      </c>
    </row>
    <row r="309" spans="1:8" x14ac:dyDescent="0.2">
      <c r="A309" s="4" t="s">
        <v>8</v>
      </c>
      <c r="B309" s="2">
        <v>14.3</v>
      </c>
      <c r="C309" s="2">
        <f>2*Table2[[#This Row],[Photon energy (eV)]]-Threshold</f>
        <v>4.012611200000002</v>
      </c>
      <c r="D309" s="2" t="str">
        <f>CONCATENATE(Table2[[#This Row],[Target dataset]]," / ",TEXT(Table2[[#This Row],[Photoelectron KE (eV)]],"0.0"))</f>
        <v>good2 / 4.0</v>
      </c>
      <c r="E309" s="1">
        <f>Table2[[#This Row],[Polar ang (deg)]]/180*PI()</f>
        <v>2.2340214425527418</v>
      </c>
      <c r="F309" s="5">
        <v>128</v>
      </c>
      <c r="G309" s="1">
        <v>5.2348958200269999</v>
      </c>
      <c r="H309" s="2">
        <f>Table2[[#This Row],[Phase shift diff (rad)]]/PI()*180</f>
        <v>299.93743667822326</v>
      </c>
    </row>
    <row r="310" spans="1:8" x14ac:dyDescent="0.2">
      <c r="A310" s="4" t="s">
        <v>8</v>
      </c>
      <c r="B310" s="2">
        <v>14.3</v>
      </c>
      <c r="C310" s="2">
        <f>2*Table2[[#This Row],[Photon energy (eV)]]-Threshold</f>
        <v>4.012611200000002</v>
      </c>
      <c r="D310" s="2" t="str">
        <f>CONCATENATE(Table2[[#This Row],[Target dataset]]," / ",TEXT(Table2[[#This Row],[Photoelectron KE (eV)]],"0.0"))</f>
        <v>good2 / 4.0</v>
      </c>
      <c r="E310" s="1">
        <f>Table2[[#This Row],[Polar ang (deg)]]/180*PI()</f>
        <v>2.2514747350726849</v>
      </c>
      <c r="F310" s="5">
        <v>129</v>
      </c>
      <c r="G310" s="1">
        <v>5.2081306306645399</v>
      </c>
      <c r="H310" s="2">
        <f>Table2[[#This Row],[Phase shift diff (rad)]]/PI()*180</f>
        <v>298.40390428988587</v>
      </c>
    </row>
    <row r="311" spans="1:8" x14ac:dyDescent="0.2">
      <c r="A311" s="4" t="s">
        <v>8</v>
      </c>
      <c r="B311" s="2">
        <v>14.3</v>
      </c>
      <c r="C311" s="2">
        <f>2*Table2[[#This Row],[Photon energy (eV)]]-Threshold</f>
        <v>4.012611200000002</v>
      </c>
      <c r="D311" s="2" t="str">
        <f>CONCATENATE(Table2[[#This Row],[Target dataset]]," / ",TEXT(Table2[[#This Row],[Photoelectron KE (eV)]],"0.0"))</f>
        <v>good2 / 4.0</v>
      </c>
      <c r="E311" s="1">
        <f>Table2[[#This Row],[Polar ang (deg)]]/180*PI()</f>
        <v>2.2689280275926285</v>
      </c>
      <c r="F311" s="5">
        <v>130</v>
      </c>
      <c r="G311" s="1">
        <v>5.1805123553351899</v>
      </c>
      <c r="H311" s="2">
        <f>Table2[[#This Row],[Phase shift diff (rad)]]/PI()*180</f>
        <v>296.82149367608383</v>
      </c>
    </row>
    <row r="312" spans="1:8" x14ac:dyDescent="0.2">
      <c r="A312" s="4" t="s">
        <v>8</v>
      </c>
      <c r="B312" s="2">
        <v>14.3</v>
      </c>
      <c r="C312" s="2">
        <f>2*Table2[[#This Row],[Photon energy (eV)]]-Threshold</f>
        <v>4.012611200000002</v>
      </c>
      <c r="D312" s="2" t="str">
        <f>CONCATENATE(Table2[[#This Row],[Target dataset]]," / ",TEXT(Table2[[#This Row],[Photoelectron KE (eV)]],"0.0"))</f>
        <v>good2 / 4.0</v>
      </c>
      <c r="E312" s="1">
        <f>Table2[[#This Row],[Polar ang (deg)]]/180*PI()</f>
        <v>2.2863813201125716</v>
      </c>
      <c r="F312" s="5">
        <v>131</v>
      </c>
      <c r="G312" s="1">
        <v>5.1520808221792702</v>
      </c>
      <c r="H312" s="2">
        <f>Table2[[#This Row],[Phase shift diff (rad)]]/PI()*180</f>
        <v>295.19248682116336</v>
      </c>
    </row>
    <row r="313" spans="1:8" x14ac:dyDescent="0.2">
      <c r="A313" s="4" t="s">
        <v>8</v>
      </c>
      <c r="B313" s="2">
        <v>14.3</v>
      </c>
      <c r="C313" s="2">
        <f>2*Table2[[#This Row],[Photon energy (eV)]]-Threshold</f>
        <v>4.012611200000002</v>
      </c>
      <c r="D313" s="2" t="str">
        <f>CONCATENATE(Table2[[#This Row],[Target dataset]]," / ",TEXT(Table2[[#This Row],[Photoelectron KE (eV)]],"0.0"))</f>
        <v>good2 / 4.0</v>
      </c>
      <c r="E313" s="1">
        <f>Table2[[#This Row],[Polar ang (deg)]]/180*PI()</f>
        <v>2.3038346126325147</v>
      </c>
      <c r="F313" s="5">
        <v>132</v>
      </c>
      <c r="G313" s="1">
        <v>5.1228849466979298</v>
      </c>
      <c r="H313" s="2">
        <f>Table2[[#This Row],[Phase shift diff (rad)]]/PI()*180</f>
        <v>293.51968637689311</v>
      </c>
    </row>
    <row r="314" spans="1:8" x14ac:dyDescent="0.2">
      <c r="A314" s="4" t="s">
        <v>8</v>
      </c>
      <c r="B314" s="2">
        <v>14.3</v>
      </c>
      <c r="C314" s="2">
        <f>2*Table2[[#This Row],[Photon energy (eV)]]-Threshold</f>
        <v>4.012611200000002</v>
      </c>
      <c r="D314" s="2" t="str">
        <f>CONCATENATE(Table2[[#This Row],[Target dataset]]," / ",TEXT(Table2[[#This Row],[Photoelectron KE (eV)]],"0.0"))</f>
        <v>good2 / 4.0</v>
      </c>
      <c r="E314" s="1">
        <f>Table2[[#This Row],[Polar ang (deg)]]/180*PI()</f>
        <v>2.3212879051524582</v>
      </c>
      <c r="F314" s="5">
        <v>133</v>
      </c>
      <c r="G314" s="1">
        <v>5.0929829295245801</v>
      </c>
      <c r="H314" s="2">
        <f>Table2[[#This Row],[Phase shift diff (rad)]]/PI()*180</f>
        <v>291.8064269939324</v>
      </c>
    </row>
    <row r="315" spans="1:8" x14ac:dyDescent="0.2">
      <c r="A315" s="4" t="s">
        <v>8</v>
      </c>
      <c r="B315" s="2">
        <v>14.3</v>
      </c>
      <c r="C315" s="2">
        <f>2*Table2[[#This Row],[Photon energy (eV)]]-Threshold</f>
        <v>4.012611200000002</v>
      </c>
      <c r="D315" s="2" t="str">
        <f>CONCATENATE(Table2[[#This Row],[Target dataset]]," / ",TEXT(Table2[[#This Row],[Photoelectron KE (eV)]],"0.0"))</f>
        <v>good2 / 4.0</v>
      </c>
      <c r="E315" s="1">
        <f>Table2[[#This Row],[Polar ang (deg)]]/180*PI()</f>
        <v>2.3387411976724017</v>
      </c>
      <c r="F315" s="5">
        <v>134</v>
      </c>
      <c r="G315" s="1">
        <v>5.0624422301512704</v>
      </c>
      <c r="H315" s="2">
        <f>Table2[[#This Row],[Phase shift diff (rad)]]/PI()*180</f>
        <v>290.05657381646398</v>
      </c>
    </row>
    <row r="316" spans="1:8" x14ac:dyDescent="0.2">
      <c r="A316" s="4" t="s">
        <v>8</v>
      </c>
      <c r="B316" s="2">
        <v>14.3</v>
      </c>
      <c r="C316" s="2">
        <f>2*Table2[[#This Row],[Photon energy (eV)]]-Threshold</f>
        <v>4.012611200000002</v>
      </c>
      <c r="D316" s="2" t="str">
        <f>CONCATENATE(Table2[[#This Row],[Target dataset]]," / ",TEXT(Table2[[#This Row],[Photoelectron KE (eV)]],"0.0"))</f>
        <v>good2 / 4.0</v>
      </c>
      <c r="E316" s="1">
        <f>Table2[[#This Row],[Polar ang (deg)]]/180*PI()</f>
        <v>2.3561944901923448</v>
      </c>
      <c r="F316" s="5">
        <v>135</v>
      </c>
      <c r="G316" s="1">
        <v>5.0313392869179099</v>
      </c>
      <c r="H316" s="2">
        <f>Table2[[#This Row],[Phase shift diff (rad)]]/PI()*180</f>
        <v>288.27450643875744</v>
      </c>
    </row>
    <row r="317" spans="1:8" x14ac:dyDescent="0.2">
      <c r="A317" s="4" t="s">
        <v>8</v>
      </c>
      <c r="B317" s="2">
        <v>14.3</v>
      </c>
      <c r="C317" s="2">
        <f>2*Table2[[#This Row],[Photon energy (eV)]]-Threshold</f>
        <v>4.012611200000002</v>
      </c>
      <c r="D317" s="2" t="str">
        <f>CONCATENATE(Table2[[#This Row],[Target dataset]]," / ",TEXT(Table2[[#This Row],[Photoelectron KE (eV)]],"0.0"))</f>
        <v>good2 / 4.0</v>
      </c>
      <c r="E317" s="1">
        <f>Table2[[#This Row],[Polar ang (deg)]]/180*PI()</f>
        <v>2.3736477827122879</v>
      </c>
      <c r="F317" s="5">
        <v>136</v>
      </c>
      <c r="G317" s="1">
        <v>4.9997589636181301</v>
      </c>
      <c r="H317" s="2">
        <f>Table2[[#This Row],[Phase shift diff (rad)]]/PI()*180</f>
        <v>286.46508719802137</v>
      </c>
    </row>
    <row r="318" spans="1:8" x14ac:dyDescent="0.2">
      <c r="A318" s="4" t="s">
        <v>8</v>
      </c>
      <c r="B318" s="2">
        <v>14.3</v>
      </c>
      <c r="C318" s="2">
        <f>2*Table2[[#This Row],[Photon energy (eV)]]-Threshold</f>
        <v>4.012611200000002</v>
      </c>
      <c r="D318" s="2" t="str">
        <f>CONCATENATE(Table2[[#This Row],[Target dataset]]," / ",TEXT(Table2[[#This Row],[Photoelectron KE (eV)]],"0.0"))</f>
        <v>good2 / 4.0</v>
      </c>
      <c r="E318" s="1">
        <f>Table2[[#This Row],[Polar ang (deg)]]/180*PI()</f>
        <v>2.3911010752322315</v>
      </c>
      <c r="F318" s="5">
        <v>137</v>
      </c>
      <c r="G318" s="1">
        <v>4.96779371632518</v>
      </c>
      <c r="H318" s="2">
        <f>Table2[[#This Row],[Phase shift diff (rad)]]/PI()*180</f>
        <v>284.63361343704332</v>
      </c>
    </row>
    <row r="319" spans="1:8" x14ac:dyDescent="0.2">
      <c r="A319" s="4" t="s">
        <v>8</v>
      </c>
      <c r="B319" s="2">
        <v>14.3</v>
      </c>
      <c r="C319" s="2">
        <f>2*Table2[[#This Row],[Photon energy (eV)]]-Threshold</f>
        <v>4.012611200000002</v>
      </c>
      <c r="D319" s="2" t="str">
        <f>CONCATENATE(Table2[[#This Row],[Target dataset]]," / ",TEXT(Table2[[#This Row],[Photoelectron KE (eV)]],"0.0"))</f>
        <v>good2 / 4.0</v>
      </c>
      <c r="E319" s="1">
        <f>Table2[[#This Row],[Polar ang (deg)]]/180*PI()</f>
        <v>2.408554367752175</v>
      </c>
      <c r="F319" s="5">
        <v>138</v>
      </c>
      <c r="G319" s="1">
        <v>4.9355424897250302</v>
      </c>
      <c r="H319" s="2">
        <f>Table2[[#This Row],[Phase shift diff (rad)]]/PI()*180</f>
        <v>282.78575426873471</v>
      </c>
    </row>
    <row r="320" spans="1:8" x14ac:dyDescent="0.2">
      <c r="A320" s="4" t="s">
        <v>8</v>
      </c>
      <c r="B320" s="2">
        <v>14.3</v>
      </c>
      <c r="C320" s="2">
        <f>2*Table2[[#This Row],[Photon energy (eV)]]-Threshold</f>
        <v>4.012611200000002</v>
      </c>
      <c r="D320" s="2" t="str">
        <f>CONCATENATE(Table2[[#This Row],[Target dataset]]," / ",TEXT(Table2[[#This Row],[Photoelectron KE (eV)]],"0.0"))</f>
        <v>good2 / 4.0</v>
      </c>
      <c r="E320" s="1">
        <f>Table2[[#This Row],[Polar ang (deg)]]/180*PI()</f>
        <v>2.4260076602721181</v>
      </c>
      <c r="F320" s="5">
        <v>139</v>
      </c>
      <c r="G320" s="1">
        <v>4.9031093691582601</v>
      </c>
      <c r="H320" s="2">
        <f>Table2[[#This Row],[Phase shift diff (rad)]]/PI()*180</f>
        <v>280.92747334381983</v>
      </c>
    </row>
    <row r="321" spans="1:8" x14ac:dyDescent="0.2">
      <c r="A321" s="4" t="s">
        <v>8</v>
      </c>
      <c r="B321" s="2">
        <v>14.3</v>
      </c>
      <c r="C321" s="2">
        <f>2*Table2[[#This Row],[Photon energy (eV)]]-Threshold</f>
        <v>4.012611200000002</v>
      </c>
      <c r="D321" s="2" t="str">
        <f>CONCATENATE(Table2[[#This Row],[Target dataset]]," / ",TEXT(Table2[[#This Row],[Photoelectron KE (eV)]],"0.0"))</f>
        <v>good2 / 4.0</v>
      </c>
      <c r="E321" s="1">
        <f>Table2[[#This Row],[Polar ang (deg)]]/180*PI()</f>
        <v>2.4434609527920612</v>
      </c>
      <c r="F321" s="5">
        <v>140</v>
      </c>
      <c r="G321" s="1">
        <v>4.8706020311130098</v>
      </c>
      <c r="H321" s="2">
        <f>Table2[[#This Row],[Phase shift diff (rad)]]/PI()*180</f>
        <v>279.06494007062196</v>
      </c>
    </row>
    <row r="322" spans="1:8" x14ac:dyDescent="0.2">
      <c r="A322" s="4" t="s">
        <v>8</v>
      </c>
      <c r="B322" s="2">
        <v>14.3</v>
      </c>
      <c r="C322" s="2">
        <f>2*Table2[[#This Row],[Photon energy (eV)]]-Threshold</f>
        <v>4.012611200000002</v>
      </c>
      <c r="D322" s="2" t="str">
        <f>CONCATENATE(Table2[[#This Row],[Target dataset]]," / ",TEXT(Table2[[#This Row],[Photoelectron KE (eV)]],"0.0"))</f>
        <v>good2 / 4.0</v>
      </c>
      <c r="E322" s="1">
        <f>Table2[[#This Row],[Polar ang (deg)]]/180*PI()</f>
        <v>2.4609142453120048</v>
      </c>
      <c r="F322" s="5">
        <v>141</v>
      </c>
      <c r="G322" s="1">
        <v>4.8381300494758896</v>
      </c>
      <c r="H322" s="2">
        <f>Table2[[#This Row],[Phase shift diff (rad)]]/PI()*180</f>
        <v>277.20443257038869</v>
      </c>
    </row>
    <row r="323" spans="1:8" x14ac:dyDescent="0.2">
      <c r="A323" s="4" t="s">
        <v>8</v>
      </c>
      <c r="B323" s="2">
        <v>14.3</v>
      </c>
      <c r="C323" s="2">
        <f>2*Table2[[#This Row],[Photon energy (eV)]]-Threshold</f>
        <v>4.012611200000002</v>
      </c>
      <c r="D323" s="2" t="str">
        <f>CONCATENATE(Table2[[#This Row],[Target dataset]]," / ",TEXT(Table2[[#This Row],[Photoelectron KE (eV)]],"0.0"))</f>
        <v>good2 / 4.0</v>
      </c>
      <c r="E323" s="1">
        <f>Table2[[#This Row],[Polar ang (deg)]]/180*PI()</f>
        <v>2.4783675378319479</v>
      </c>
      <c r="F323" s="5">
        <v>142</v>
      </c>
      <c r="G323" s="1">
        <v>4.8058031256045304</v>
      </c>
      <c r="H323" s="2">
        <f>Table2[[#This Row],[Phase shift diff (rad)]]/PI()*180</f>
        <v>275.35223626791901</v>
      </c>
    </row>
    <row r="324" spans="1:8" x14ac:dyDescent="0.2">
      <c r="A324" s="4" t="s">
        <v>8</v>
      </c>
      <c r="B324" s="2">
        <v>14.3</v>
      </c>
      <c r="C324" s="2">
        <f>2*Table2[[#This Row],[Photon energy (eV)]]-Threshold</f>
        <v>4.012611200000002</v>
      </c>
      <c r="D324" s="2" t="str">
        <f>CONCATENATE(Table2[[#This Row],[Target dataset]]," / ",TEXT(Table2[[#This Row],[Photoelectron KE (eV)]],"0.0"))</f>
        <v>good2 / 4.0</v>
      </c>
      <c r="E324" s="1">
        <f>Table2[[#This Row],[Polar ang (deg)]]/180*PI()</f>
        <v>2.495820830351891</v>
      </c>
      <c r="F324" s="5">
        <v>143</v>
      </c>
      <c r="G324" s="1">
        <v>4.7737293162028198</v>
      </c>
      <c r="H324" s="2">
        <f>Table2[[#This Row],[Phase shift diff (rad)]]/PI()*180</f>
        <v>273.51454235629399</v>
      </c>
    </row>
    <row r="325" spans="1:8" x14ac:dyDescent="0.2">
      <c r="A325" s="4" t="s">
        <v>8</v>
      </c>
      <c r="B325" s="2">
        <v>14.3</v>
      </c>
      <c r="C325" s="2">
        <f>2*Table2[[#This Row],[Photon energy (eV)]]-Threshold</f>
        <v>4.012611200000002</v>
      </c>
      <c r="D325" s="2" t="str">
        <f>CONCATENATE(Table2[[#This Row],[Target dataset]]," / ",TEXT(Table2[[#This Row],[Photoelectron KE (eV)]],"0.0"))</f>
        <v>good2 / 4.0</v>
      </c>
      <c r="E325" s="1">
        <f>Table2[[#This Row],[Polar ang (deg)]]/180*PI()</f>
        <v>2.5132741228718345</v>
      </c>
      <c r="F325" s="5">
        <v>144</v>
      </c>
      <c r="G325" s="1">
        <v>4.7420133331457697</v>
      </c>
      <c r="H325" s="2">
        <f>Table2[[#This Row],[Phase shift diff (rad)]]/PI()*180</f>
        <v>271.6973503840166</v>
      </c>
    </row>
    <row r="326" spans="1:8" x14ac:dyDescent="0.2">
      <c r="A326" s="4" t="s">
        <v>8</v>
      </c>
      <c r="B326" s="2">
        <v>14.3</v>
      </c>
      <c r="C326" s="2">
        <f>2*Table2[[#This Row],[Photon energy (eV)]]-Threshold</f>
        <v>4.012611200000002</v>
      </c>
      <c r="D326" s="2" t="str">
        <f>CONCATENATE(Table2[[#This Row],[Target dataset]]," / ",TEXT(Table2[[#This Row],[Photoelectron KE (eV)]],"0.0"))</f>
        <v>good2 / 4.0</v>
      </c>
      <c r="E326" s="1">
        <f>Table2[[#This Row],[Polar ang (deg)]]/180*PI()</f>
        <v>2.530727415391778</v>
      </c>
      <c r="F326" s="5">
        <v>145</v>
      </c>
      <c r="G326" s="1">
        <v>4.7107549838931604</v>
      </c>
      <c r="H326" s="2">
        <f>Table2[[#This Row],[Phase shift diff (rad)]]/PI()*180</f>
        <v>269.90637889729618</v>
      </c>
    </row>
    <row r="327" spans="1:8" x14ac:dyDescent="0.2">
      <c r="A327" s="4" t="s">
        <v>8</v>
      </c>
      <c r="B327" s="2">
        <v>14.3</v>
      </c>
      <c r="C327" s="2">
        <f>2*Table2[[#This Row],[Photon energy (eV)]]-Threshold</f>
        <v>4.012611200000002</v>
      </c>
      <c r="D327" s="2" t="str">
        <f>CONCATENATE(Table2[[#This Row],[Target dataset]]," / ",TEXT(Table2[[#This Row],[Photoelectron KE (eV)]],"0.0"))</f>
        <v>good2 / 4.0</v>
      </c>
      <c r="E327" s="1">
        <f>Table2[[#This Row],[Polar ang (deg)]]/180*PI()</f>
        <v>2.5481807079117211</v>
      </c>
      <c r="F327" s="5">
        <v>146</v>
      </c>
      <c r="G327" s="1">
        <v>4.6800478105946803</v>
      </c>
      <c r="H327" s="2">
        <f>Table2[[#This Row],[Phase shift diff (rad)]]/PI()*180</f>
        <v>268.14698746651646</v>
      </c>
    </row>
    <row r="328" spans="1:8" x14ac:dyDescent="0.2">
      <c r="A328" s="4" t="s">
        <v>8</v>
      </c>
      <c r="B328" s="2">
        <v>14.3</v>
      </c>
      <c r="C328" s="2">
        <f>2*Table2[[#This Row],[Photon energy (eV)]]-Threshold</f>
        <v>4.012611200000002</v>
      </c>
      <c r="D328" s="2" t="str">
        <f>CONCATENATE(Table2[[#This Row],[Target dataset]]," / ",TEXT(Table2[[#This Row],[Photoelectron KE (eV)]],"0.0"))</f>
        <v>good2 / 4.0</v>
      </c>
      <c r="E328" s="1">
        <f>Table2[[#This Row],[Polar ang (deg)]]/180*PI()</f>
        <v>2.5656340004316642</v>
      </c>
      <c r="F328" s="5">
        <v>147</v>
      </c>
      <c r="G328" s="1">
        <v>4.6499779716753098</v>
      </c>
      <c r="H328" s="2">
        <f>Table2[[#This Row],[Phase shift diff (rad)]]/PI()*180</f>
        <v>266.42411260579831</v>
      </c>
    </row>
    <row r="329" spans="1:8" x14ac:dyDescent="0.2">
      <c r="A329" s="4" t="s">
        <v>8</v>
      </c>
      <c r="B329" s="2">
        <v>14.3</v>
      </c>
      <c r="C329" s="2">
        <f>2*Table2[[#This Row],[Photon energy (eV)]]-Threshold</f>
        <v>4.012611200000002</v>
      </c>
      <c r="D329" s="2" t="str">
        <f>CONCATENATE(Table2[[#This Row],[Target dataset]]," / ",TEXT(Table2[[#This Row],[Photoelectron KE (eV)]],"0.0"))</f>
        <v>good2 / 4.0</v>
      </c>
      <c r="E329" s="1">
        <f>Table2[[#This Row],[Polar ang (deg)]]/180*PI()</f>
        <v>2.5830872929516078</v>
      </c>
      <c r="F329" s="5">
        <v>148</v>
      </c>
      <c r="G329" s="1">
        <v>4.6206233931989296</v>
      </c>
      <c r="H329" s="2">
        <f>Table2[[#This Row],[Phase shift diff (rad)]]/PI()*180</f>
        <v>264.74221914971616</v>
      </c>
    </row>
    <row r="330" spans="1:8" x14ac:dyDescent="0.2">
      <c r="A330" s="4" t="s">
        <v>8</v>
      </c>
      <c r="B330" s="2">
        <v>14.3</v>
      </c>
      <c r="C330" s="2">
        <f>2*Table2[[#This Row],[Photon energy (eV)]]-Threshold</f>
        <v>4.012611200000002</v>
      </c>
      <c r="D330" s="2" t="str">
        <f>CONCATENATE(Table2[[#This Row],[Target dataset]]," / ",TEXT(Table2[[#This Row],[Photoelectron KE (eV)]],"0.0"))</f>
        <v>good2 / 4.0</v>
      </c>
      <c r="E330" s="1">
        <f>Table2[[#This Row],[Polar ang (deg)]]/180*PI()</f>
        <v>2.6005405854715509</v>
      </c>
      <c r="F330" s="5">
        <v>149</v>
      </c>
      <c r="G330" s="1">
        <v>4.5920532003817804</v>
      </c>
      <c r="H330" s="2">
        <f>Table2[[#This Row],[Phase shift diff (rad)]]/PI()*180</f>
        <v>263.10526768141852</v>
      </c>
    </row>
    <row r="331" spans="1:8" x14ac:dyDescent="0.2">
      <c r="A331" s="4" t="s">
        <v>8</v>
      </c>
      <c r="B331" s="2">
        <v>14.3</v>
      </c>
      <c r="C331" s="2">
        <f>2*Table2[[#This Row],[Photon energy (eV)]]-Threshold</f>
        <v>4.012611200000002</v>
      </c>
      <c r="D331" s="2" t="str">
        <f>CONCATENATE(Table2[[#This Row],[Target dataset]]," / ",TEXT(Table2[[#This Row],[Photoelectron KE (eV)]],"0.0"))</f>
        <v>good2 / 4.0</v>
      </c>
      <c r="E331" s="1">
        <f>Table2[[#This Row],[Polar ang (deg)]]/180*PI()</f>
        <v>2.6179938779914944</v>
      </c>
      <c r="F331" s="5">
        <v>150</v>
      </c>
      <c r="G331" s="1">
        <v>4.56432742381784</v>
      </c>
      <c r="H331" s="2">
        <f>Table2[[#This Row],[Phase shift diff (rad)]]/PI()*180</f>
        <v>261.51669770058203</v>
      </c>
    </row>
    <row r="332" spans="1:8" x14ac:dyDescent="0.2">
      <c r="A332" s="4" t="s">
        <v>8</v>
      </c>
      <c r="B332" s="2">
        <v>14.3</v>
      </c>
      <c r="C332" s="2">
        <f>2*Table2[[#This Row],[Photon energy (eV)]]-Threshold</f>
        <v>4.012611200000002</v>
      </c>
      <c r="D332" s="2" t="str">
        <f>CONCATENATE(Table2[[#This Row],[Target dataset]]," / ",TEXT(Table2[[#This Row],[Photoelectron KE (eV)]],"0.0"))</f>
        <v>good2 / 4.0</v>
      </c>
      <c r="E332" s="1">
        <f>Table2[[#This Row],[Polar ang (deg)]]/180*PI()</f>
        <v>2.6354471705114375</v>
      </c>
      <c r="F332" s="5">
        <v>151</v>
      </c>
      <c r="G332" s="1">
        <v>4.53749696154728</v>
      </c>
      <c r="H332" s="2">
        <f>Table2[[#This Row],[Phase shift diff (rad)]]/PI()*180</f>
        <v>259.97942545009391</v>
      </c>
    </row>
    <row r="333" spans="1:8" x14ac:dyDescent="0.2">
      <c r="A333" s="4" t="s">
        <v>8</v>
      </c>
      <c r="B333" s="2">
        <v>14.3</v>
      </c>
      <c r="C333" s="2">
        <f>2*Table2[[#This Row],[Photon energy (eV)]]-Threshold</f>
        <v>4.012611200000002</v>
      </c>
      <c r="D333" s="2" t="str">
        <f>CONCATENATE(Table2[[#This Row],[Target dataset]]," / ",TEXT(Table2[[#This Row],[Photoelectron KE (eV)]],"0.0"))</f>
        <v>good2 / 4.0</v>
      </c>
      <c r="E333" s="1">
        <f>Table2[[#This Row],[Polar ang (deg)]]/180*PI()</f>
        <v>2.6529004630313811</v>
      </c>
      <c r="F333" s="5">
        <v>152</v>
      </c>
      <c r="G333" s="1">
        <v>4.5116037678369398</v>
      </c>
      <c r="H333" s="2">
        <f>Table2[[#This Row],[Phase shift diff (rad)]]/PI()*180</f>
        <v>258.49585473237676</v>
      </c>
    </row>
    <row r="334" spans="1:8" x14ac:dyDescent="0.2">
      <c r="A334" s="4" t="s">
        <v>8</v>
      </c>
      <c r="B334" s="2">
        <v>14.3</v>
      </c>
      <c r="C334" s="2">
        <f>2*Table2[[#This Row],[Photon energy (eV)]]-Threshold</f>
        <v>4.012611200000002</v>
      </c>
      <c r="D334" s="2" t="str">
        <f>CONCATENATE(Table2[[#This Row],[Target dataset]]," / ",TEXT(Table2[[#This Row],[Photoelectron KE (eV)]],"0.0"))</f>
        <v>good2 / 4.0</v>
      </c>
      <c r="E334" s="1">
        <f>Table2[[#This Row],[Polar ang (deg)]]/180*PI()</f>
        <v>2.6703537555513241</v>
      </c>
      <c r="F334" s="5">
        <v>153</v>
      </c>
      <c r="G334" s="1">
        <v>4.486681232774</v>
      </c>
      <c r="H334" s="2">
        <f>Table2[[#This Row],[Phase shift diff (rad)]]/PI()*180</f>
        <v>257.06789865850351</v>
      </c>
    </row>
    <row r="335" spans="1:8" x14ac:dyDescent="0.2">
      <c r="A335" s="4" t="s">
        <v>8</v>
      </c>
      <c r="B335" s="2">
        <v>14.3</v>
      </c>
      <c r="C335" s="2">
        <f>2*Table2[[#This Row],[Photon energy (eV)]]-Threshold</f>
        <v>4.012611200000002</v>
      </c>
      <c r="D335" s="2" t="str">
        <f>CONCATENATE(Table2[[#This Row],[Target dataset]]," / ",TEXT(Table2[[#This Row],[Photoelectron KE (eV)]],"0.0"))</f>
        <v>good2 / 4.0</v>
      </c>
      <c r="E335" s="1">
        <f>Table2[[#This Row],[Polar ang (deg)]]/180*PI()</f>
        <v>2.6878070480712672</v>
      </c>
      <c r="F335" s="5">
        <v>154</v>
      </c>
      <c r="G335" s="1">
        <v>4.4627547134242498</v>
      </c>
      <c r="H335" s="2">
        <f>Table2[[#This Row],[Phase shift diff (rad)]]/PI()*180</f>
        <v>255.69701008132472</v>
      </c>
    </row>
    <row r="336" spans="1:8" x14ac:dyDescent="0.2">
      <c r="A336" s="4" t="s">
        <v>8</v>
      </c>
      <c r="B336" s="2">
        <v>14.3</v>
      </c>
      <c r="C336" s="2">
        <f>2*Table2[[#This Row],[Photon energy (eV)]]-Threshold</f>
        <v>4.012611200000002</v>
      </c>
      <c r="D336" s="2" t="str">
        <f>CONCATENATE(Table2[[#This Row],[Target dataset]]," / ",TEXT(Table2[[#This Row],[Photoelectron KE (eV)]],"0.0"))</f>
        <v>good2 / 4.0</v>
      </c>
      <c r="E336" s="1">
        <f>Table2[[#This Row],[Polar ang (deg)]]/180*PI()</f>
        <v>2.7052603405912108</v>
      </c>
      <c r="F336" s="5">
        <v>155</v>
      </c>
      <c r="G336" s="1">
        <v>4.43984217695788</v>
      </c>
      <c r="H336" s="2">
        <f>Table2[[#This Row],[Phase shift diff (rad)]]/PI()*180</f>
        <v>254.38421844386212</v>
      </c>
    </row>
    <row r="337" spans="1:8" x14ac:dyDescent="0.2">
      <c r="A337" s="4" t="s">
        <v>8</v>
      </c>
      <c r="B337" s="2">
        <v>14.3</v>
      </c>
      <c r="C337" s="2">
        <f>2*Table2[[#This Row],[Photon energy (eV)]]-Threshold</f>
        <v>4.012611200000002</v>
      </c>
      <c r="D337" s="2" t="str">
        <f>CONCATENATE(Table2[[#This Row],[Target dataset]]," / ",TEXT(Table2[[#This Row],[Photoelectron KE (eV)]],"0.0"))</f>
        <v>good2 / 4.0</v>
      </c>
      <c r="E337" s="1">
        <f>Table2[[#This Row],[Polar ang (deg)]]/180*PI()</f>
        <v>2.7227136331111543</v>
      </c>
      <c r="F337" s="5">
        <v>156</v>
      </c>
      <c r="G337" s="1">
        <v>4.4179549182211098</v>
      </c>
      <c r="H337" s="2">
        <f>Table2[[#This Row],[Phase shift diff (rad)]]/PI()*180</f>
        <v>253.13017089313436</v>
      </c>
    </row>
    <row r="338" spans="1:8" x14ac:dyDescent="0.2">
      <c r="A338" s="4" t="s">
        <v>8</v>
      </c>
      <c r="B338" s="2">
        <v>14.3</v>
      </c>
      <c r="C338" s="2">
        <f>2*Table2[[#This Row],[Photon energy (eV)]]-Threshold</f>
        <v>4.012611200000002</v>
      </c>
      <c r="D338" s="2" t="str">
        <f>CONCATENATE(Table2[[#This Row],[Target dataset]]," / ",TEXT(Table2[[#This Row],[Photoelectron KE (eV)]],"0.0"))</f>
        <v>good2 / 4.0</v>
      </c>
      <c r="E338" s="1">
        <f>Table2[[#This Row],[Polar ang (deg)]]/180*PI()</f>
        <v>2.7401669256310974</v>
      </c>
      <c r="F338" s="5">
        <v>157</v>
      </c>
      <c r="G338" s="1">
        <v>4.3970983180138798</v>
      </c>
      <c r="H338" s="2">
        <f>Table2[[#This Row],[Phase shift diff (rad)]]/PI()*180</f>
        <v>251.93517572626843</v>
      </c>
    </row>
    <row r="339" spans="1:8" x14ac:dyDescent="0.2">
      <c r="A339" s="4" t="s">
        <v>8</v>
      </c>
      <c r="B339" s="2">
        <v>14.3</v>
      </c>
      <c r="C339" s="2">
        <f>2*Table2[[#This Row],[Photon energy (eV)]]-Threshold</f>
        <v>4.012611200000002</v>
      </c>
      <c r="D339" s="2" t="str">
        <f>CONCATENATE(Table2[[#This Row],[Target dataset]]," / ",TEXT(Table2[[#This Row],[Photoelectron KE (eV)]],"0.0"))</f>
        <v>good2 / 4.0</v>
      </c>
      <c r="E339" s="1">
        <f>Table2[[#This Row],[Polar ang (deg)]]/180*PI()</f>
        <v>2.7576202181510405</v>
      </c>
      <c r="F339" s="5">
        <v>158</v>
      </c>
      <c r="G339" s="1">
        <v>4.3772726131934299</v>
      </c>
      <c r="H339" s="2">
        <f>Table2[[#This Row],[Phase shift diff (rad)]]/PI()*180</f>
        <v>250.79924651418446</v>
      </c>
    </row>
    <row r="340" spans="1:8" x14ac:dyDescent="0.2">
      <c r="A340" s="4" t="s">
        <v>8</v>
      </c>
      <c r="B340" s="2">
        <v>14.3</v>
      </c>
      <c r="C340" s="2">
        <f>2*Table2[[#This Row],[Photon energy (eV)]]-Threshold</f>
        <v>4.012611200000002</v>
      </c>
      <c r="D340" s="2" t="str">
        <f>CONCATENATE(Table2[[#This Row],[Target dataset]]," / ",TEXT(Table2[[#This Row],[Photoelectron KE (eV)]],"0.0"))</f>
        <v>good2 / 4.0</v>
      </c>
      <c r="E340" s="1">
        <f>Table2[[#This Row],[Polar ang (deg)]]/180*PI()</f>
        <v>2.7750735106709836</v>
      </c>
      <c r="F340" s="5">
        <v>159</v>
      </c>
      <c r="G340" s="1">
        <v>4.3584736550499903</v>
      </c>
      <c r="H340" s="2">
        <f>Table2[[#This Row],[Phase shift diff (rad)]]/PI()*180</f>
        <v>249.72214555332229</v>
      </c>
    </row>
    <row r="341" spans="1:8" x14ac:dyDescent="0.2">
      <c r="A341" s="4" t="s">
        <v>8</v>
      </c>
      <c r="B341" s="2">
        <v>14.3</v>
      </c>
      <c r="C341" s="2">
        <f>2*Table2[[#This Row],[Photon energy (eV)]]-Threshold</f>
        <v>4.012611200000002</v>
      </c>
      <c r="D341" s="2" t="str">
        <f>CONCATENATE(Table2[[#This Row],[Target dataset]]," / ",TEXT(Table2[[#This Row],[Photoelectron KE (eV)]],"0.0"))</f>
        <v>good2 / 4.0</v>
      </c>
      <c r="E341" s="1">
        <f>Table2[[#This Row],[Polar ang (deg)]]/180*PI()</f>
        <v>2.7925268031909272</v>
      </c>
      <c r="F341" s="5">
        <v>160</v>
      </c>
      <c r="G341" s="1">
        <v>4.3406936377292098</v>
      </c>
      <c r="H341" s="2">
        <f>Table2[[#This Row],[Phase shift diff (rad)]]/PI()*180</f>
        <v>248.70342560117203</v>
      </c>
    </row>
    <row r="342" spans="1:8" x14ac:dyDescent="0.2">
      <c r="A342" s="4" t="s">
        <v>8</v>
      </c>
      <c r="B342" s="2">
        <v>14.3</v>
      </c>
      <c r="C342" s="2">
        <f>2*Table2[[#This Row],[Photon energy (eV)]]-Threshold</f>
        <v>4.012611200000002</v>
      </c>
      <c r="D342" s="2" t="str">
        <f>CONCATENATE(Table2[[#This Row],[Target dataset]]," / ",TEXT(Table2[[#This Row],[Photoelectron KE (eV)]],"0.0"))</f>
        <v>good2 / 4.0</v>
      </c>
      <c r="E342" s="1">
        <f>Table2[[#This Row],[Polar ang (deg)]]/180*PI()</f>
        <v>2.8099800957108707</v>
      </c>
      <c r="F342" s="5">
        <v>161</v>
      </c>
      <c r="G342" s="1">
        <v>4.3239217834689603</v>
      </c>
      <c r="H342" s="2">
        <f>Table2[[#This Row],[Phase shift diff (rad)]]/PI()*180</f>
        <v>247.74246913745122</v>
      </c>
    </row>
    <row r="343" spans="1:8" x14ac:dyDescent="0.2">
      <c r="A343" s="4" t="s">
        <v>8</v>
      </c>
      <c r="B343" s="2">
        <v>14.3</v>
      </c>
      <c r="C343" s="2">
        <f>2*Table2[[#This Row],[Photon energy (eV)]]-Threshold</f>
        <v>4.012611200000002</v>
      </c>
      <c r="D343" s="2" t="str">
        <f>CONCATENATE(Table2[[#This Row],[Target dataset]]," / ",TEXT(Table2[[#This Row],[Photoelectron KE (eV)]],"0.0"))</f>
        <v>good2 / 4.0</v>
      </c>
      <c r="E343" s="1">
        <f>Table2[[#This Row],[Polar ang (deg)]]/180*PI()</f>
        <v>2.8274333882308138</v>
      </c>
      <c r="F343" s="5">
        <v>162</v>
      </c>
      <c r="G343" s="1">
        <v>4.3081449758519703</v>
      </c>
      <c r="H343" s="2">
        <f>Table2[[#This Row],[Phase shift diff (rad)]]/PI()*180</f>
        <v>246.83852464680785</v>
      </c>
    </row>
    <row r="344" spans="1:8" x14ac:dyDescent="0.2">
      <c r="A344" s="4" t="s">
        <v>8</v>
      </c>
      <c r="B344" s="2">
        <v>14.3</v>
      </c>
      <c r="C344" s="2">
        <f>2*Table2[[#This Row],[Photon energy (eV)]]-Threshold</f>
        <v>4.012611200000002</v>
      </c>
      <c r="D344" s="2" t="str">
        <f>CONCATENATE(Table2[[#This Row],[Target dataset]]," / ",TEXT(Table2[[#This Row],[Photoelectron KE (eV)]],"0.0"))</f>
        <v>good2 / 4.0</v>
      </c>
      <c r="E344" s="1">
        <f>Table2[[#This Row],[Polar ang (deg)]]/180*PI()</f>
        <v>2.8448866807507569</v>
      </c>
      <c r="F344" s="5">
        <v>163</v>
      </c>
      <c r="G344" s="1">
        <v>4.2933483360348399</v>
      </c>
      <c r="H344" s="2">
        <f>Table2[[#This Row],[Phase shift diff (rad)]]/PI()*180</f>
        <v>245.99073963431107</v>
      </c>
    </row>
    <row r="345" spans="1:8" x14ac:dyDescent="0.2">
      <c r="A345" s="4" t="s">
        <v>8</v>
      </c>
      <c r="B345" s="2">
        <v>14.3</v>
      </c>
      <c r="C345" s="2">
        <f>2*Table2[[#This Row],[Photon energy (eV)]]-Threshold</f>
        <v>4.012611200000002</v>
      </c>
      <c r="D345" s="2" t="str">
        <f>CONCATENATE(Table2[[#This Row],[Target dataset]]," / ",TEXT(Table2[[#This Row],[Photoelectron KE (eV)]],"0.0"))</f>
        <v>good2 / 4.0</v>
      </c>
      <c r="E345" s="1">
        <f>Table2[[#This Row],[Polar ang (deg)]]/180*PI()</f>
        <v>2.8623399732707004</v>
      </c>
      <c r="F345" s="5">
        <v>164</v>
      </c>
      <c r="G345" s="1">
        <v>4.2795157399717896</v>
      </c>
      <c r="H345" s="2">
        <f>Table2[[#This Row],[Phase shift diff (rad)]]/PI()*180</f>
        <v>245.19819026018899</v>
      </c>
    </row>
    <row r="346" spans="1:8" x14ac:dyDescent="0.2">
      <c r="A346" s="4" t="s">
        <v>8</v>
      </c>
      <c r="B346" s="2">
        <v>14.3</v>
      </c>
      <c r="C346" s="2">
        <f>2*Table2[[#This Row],[Photon energy (eV)]]-Threshold</f>
        <v>4.012611200000002</v>
      </c>
      <c r="D346" s="2" t="str">
        <f>CONCATENATE(Table2[[#This Row],[Target dataset]]," / ",TEXT(Table2[[#This Row],[Photoelectron KE (eV)]],"0.0"))</f>
        <v>good2 / 4.0</v>
      </c>
      <c r="E346" s="1">
        <f>Table2[[#This Row],[Polar ang (deg)]]/180*PI()</f>
        <v>2.8797932657906435</v>
      </c>
      <c r="F346" s="5">
        <v>165</v>
      </c>
      <c r="G346" s="1">
        <v>4.2666302770225597</v>
      </c>
      <c r="H346" s="2">
        <f>Table2[[#This Row],[Phase shift diff (rad)]]/PI()*180</f>
        <v>244.45990761612592</v>
      </c>
    </row>
    <row r="347" spans="1:8" x14ac:dyDescent="0.2">
      <c r="A347" s="4" t="s">
        <v>8</v>
      </c>
      <c r="B347" s="2">
        <v>14.3</v>
      </c>
      <c r="C347" s="2">
        <f>2*Table2[[#This Row],[Photon energy (eV)]]-Threshold</f>
        <v>4.012611200000002</v>
      </c>
      <c r="D347" s="2" t="str">
        <f>CONCATENATE(Table2[[#This Row],[Target dataset]]," / ",TEXT(Table2[[#This Row],[Photoelectron KE (eV)]],"0.0"))</f>
        <v>good2 / 4.0</v>
      </c>
      <c r="E347" s="1">
        <f>Table2[[#This Row],[Polar ang (deg)]]/180*PI()</f>
        <v>2.8972465583105871</v>
      </c>
      <c r="F347" s="5">
        <v>166</v>
      </c>
      <c r="G347" s="1">
        <v>4.2546746520907401</v>
      </c>
      <c r="H347" s="2">
        <f>Table2[[#This Row],[Phase shift diff (rad)]]/PI()*180</f>
        <v>243.77490076609129</v>
      </c>
    </row>
    <row r="348" spans="1:8" x14ac:dyDescent="0.2">
      <c r="A348" s="4" t="s">
        <v>8</v>
      </c>
      <c r="B348" s="2">
        <v>14.3</v>
      </c>
      <c r="C348" s="2">
        <f>2*Table2[[#This Row],[Photon energy (eV)]]-Threshold</f>
        <v>4.012611200000002</v>
      </c>
      <c r="D348" s="2" t="str">
        <f>CONCATENATE(Table2[[#This Row],[Target dataset]]," / ",TEXT(Table2[[#This Row],[Photoelectron KE (eV)]],"0.0"))</f>
        <v>good2 / 4.0</v>
      </c>
      <c r="E348" s="1">
        <f>Table2[[#This Row],[Polar ang (deg)]]/180*PI()</f>
        <v>2.9146998508305302</v>
      </c>
      <c r="F348" s="5">
        <v>167</v>
      </c>
      <c r="G348" s="1">
        <v>4.2436315346577196</v>
      </c>
      <c r="H348" s="2">
        <f>Table2[[#This Row],[Phase shift diff (rad)]]/PI()*180</f>
        <v>243.14217674451186</v>
      </c>
    </row>
    <row r="349" spans="1:8" x14ac:dyDescent="0.2">
      <c r="A349" s="4" t="s">
        <v>8</v>
      </c>
      <c r="B349" s="2">
        <v>14.3</v>
      </c>
      <c r="C349" s="2">
        <f>2*Table2[[#This Row],[Photon energy (eV)]]-Threshold</f>
        <v>4.012611200000002</v>
      </c>
      <c r="D349" s="2" t="str">
        <f>CONCATENATE(Table2[[#This Row],[Target dataset]]," / ",TEXT(Table2[[#This Row],[Photoelectron KE (eV)]],"0.0"))</f>
        <v>good2 / 4.0</v>
      </c>
      <c r="E349" s="1">
        <f>Table2[[#This Row],[Polar ang (deg)]]/180*PI()</f>
        <v>2.9321531433504737</v>
      </c>
      <c r="F349" s="5">
        <v>168</v>
      </c>
      <c r="G349" s="1">
        <v>4.2334838588524102</v>
      </c>
      <c r="H349" s="2">
        <f>Table2[[#This Row],[Phase shift diff (rad)]]/PI()*180</f>
        <v>242.56075774900063</v>
      </c>
    </row>
    <row r="350" spans="1:8" x14ac:dyDescent="0.2">
      <c r="A350" s="4" t="s">
        <v>8</v>
      </c>
      <c r="B350" s="2">
        <v>14.3</v>
      </c>
      <c r="C350" s="2">
        <f>2*Table2[[#This Row],[Photon energy (eV)]]-Threshold</f>
        <v>4.012611200000002</v>
      </c>
      <c r="D350" s="2" t="str">
        <f>CONCATENATE(Table2[[#This Row],[Target dataset]]," / ",TEXT(Table2[[#This Row],[Photoelectron KE (eV)]],"0.0"))</f>
        <v>good2 / 4.0</v>
      </c>
      <c r="E350" s="1">
        <f>Table2[[#This Row],[Polar ang (deg)]]/180*PI()</f>
        <v>2.9496064358704168</v>
      </c>
      <c r="F350" s="5">
        <v>169</v>
      </c>
      <c r="G350" s="1">
        <v>4.2242150791132396</v>
      </c>
      <c r="H350" s="2">
        <f>Table2[[#This Row],[Phase shift diff (rad)]]/PI()*180</f>
        <v>242.02969578870977</v>
      </c>
    </row>
    <row r="351" spans="1:8" x14ac:dyDescent="0.2">
      <c r="A351" s="4" t="s">
        <v>8</v>
      </c>
      <c r="B351" s="2">
        <v>14.3</v>
      </c>
      <c r="C351" s="2">
        <f>2*Table2[[#This Row],[Photon energy (eV)]]-Threshold</f>
        <v>4.012611200000002</v>
      </c>
      <c r="D351" s="2" t="str">
        <f>CONCATENATE(Table2[[#This Row],[Target dataset]]," / ",TEXT(Table2[[#This Row],[Photoelectron KE (eV)]],"0.0"))</f>
        <v>good2 / 4.0</v>
      </c>
      <c r="E351" s="1">
        <f>Table2[[#This Row],[Polar ang (deg)]]/180*PI()</f>
        <v>2.9670597283903599</v>
      </c>
      <c r="F351" s="5">
        <v>170</v>
      </c>
      <c r="G351" s="1">
        <v>4.2158093861400197</v>
      </c>
      <c r="H351" s="2">
        <f>Table2[[#This Row],[Phase shift diff (rad)]]/PI()*180</f>
        <v>241.54808505746149</v>
      </c>
    </row>
    <row r="352" spans="1:8" x14ac:dyDescent="0.2">
      <c r="A352" s="4" t="s">
        <v>8</v>
      </c>
      <c r="B352" s="2">
        <v>14.3</v>
      </c>
      <c r="C352" s="2">
        <f>2*Table2[[#This Row],[Photon energy (eV)]]-Threshold</f>
        <v>4.012611200000002</v>
      </c>
      <c r="D352" s="2" t="str">
        <f>CONCATENATE(Table2[[#This Row],[Target dataset]]," / ",TEXT(Table2[[#This Row],[Photoelectron KE (eV)]],"0.0"))</f>
        <v>good2 / 4.0</v>
      </c>
      <c r="E352" s="1">
        <f>Table2[[#This Row],[Polar ang (deg)]]/180*PI()</f>
        <v>2.9845130209103035</v>
      </c>
      <c r="F352" s="5">
        <v>171</v>
      </c>
      <c r="G352" s="1">
        <v>4.2082518877686104</v>
      </c>
      <c r="H352" s="2">
        <f>Table2[[#This Row],[Phase shift diff (rad)]]/PI()*180</f>
        <v>241.11507229710276</v>
      </c>
    </row>
    <row r="353" spans="1:8" x14ac:dyDescent="0.2">
      <c r="A353" s="4" t="s">
        <v>8</v>
      </c>
      <c r="B353" s="2">
        <v>14.3</v>
      </c>
      <c r="C353" s="2">
        <f>2*Table2[[#This Row],[Photon energy (eV)]]-Threshold</f>
        <v>4.012611200000002</v>
      </c>
      <c r="D353" s="2" t="str">
        <f>CONCATENATE(Table2[[#This Row],[Target dataset]]," / ",TEXT(Table2[[#This Row],[Photoelectron KE (eV)]],"0.0"))</f>
        <v>good2 / 4.0</v>
      </c>
      <c r="E353" s="1">
        <f>Table2[[#This Row],[Polar ang (deg)]]/180*PI()</f>
        <v>3.001966313430247</v>
      </c>
      <c r="F353" s="5">
        <v>172</v>
      </c>
      <c r="G353" s="1">
        <v>4.20152875919067</v>
      </c>
      <c r="H353" s="2">
        <f>Table2[[#This Row],[Phase shift diff (rad)]]/PI()*180</f>
        <v>240.72986540446297</v>
      </c>
    </row>
    <row r="354" spans="1:8" x14ac:dyDescent="0.2">
      <c r="A354" s="4" t="s">
        <v>8</v>
      </c>
      <c r="B354" s="2">
        <v>14.3</v>
      </c>
      <c r="C354" s="2">
        <f>2*Table2[[#This Row],[Photon energy (eV)]]-Threshold</f>
        <v>4.012611200000002</v>
      </c>
      <c r="D354" s="2" t="str">
        <f>CONCATENATE(Table2[[#This Row],[Target dataset]]," / ",TEXT(Table2[[#This Row],[Photoelectron KE (eV)]],"0.0"))</f>
        <v>good2 / 4.0</v>
      </c>
      <c r="E354" s="1">
        <f>Table2[[#This Row],[Polar ang (deg)]]/180*PI()</f>
        <v>3.0194196059501901</v>
      </c>
      <c r="F354" s="5">
        <v>173</v>
      </c>
      <c r="G354" s="1">
        <v>4.1956273666288197</v>
      </c>
      <c r="H354" s="2">
        <f>Table2[[#This Row],[Phase shift diff (rad)]]/PI()*180</f>
        <v>240.39174051741907</v>
      </c>
    </row>
    <row r="355" spans="1:8" x14ac:dyDescent="0.2">
      <c r="A355" s="4" t="s">
        <v>8</v>
      </c>
      <c r="B355" s="2">
        <v>14.3</v>
      </c>
      <c r="C355" s="2">
        <f>2*Table2[[#This Row],[Photon energy (eV)]]-Threshold</f>
        <v>4.012611200000002</v>
      </c>
      <c r="D355" s="2" t="str">
        <f>CONCATENATE(Table2[[#This Row],[Target dataset]]," / ",TEXT(Table2[[#This Row],[Photoelectron KE (eV)]],"0.0"))</f>
        <v>good2 / 4.0</v>
      </c>
      <c r="E355" s="1">
        <f>Table2[[#This Row],[Polar ang (deg)]]/180*PI()</f>
        <v>3.0368728984701332</v>
      </c>
      <c r="F355" s="5">
        <v>174</v>
      </c>
      <c r="G355" s="1">
        <v>4.1905363682078001</v>
      </c>
      <c r="H355" s="2">
        <f>Table2[[#This Row],[Phase shift diff (rad)]]/PI()*180</f>
        <v>240.10004779438688</v>
      </c>
    </row>
    <row r="356" spans="1:8" x14ac:dyDescent="0.2">
      <c r="A356" s="4" t="s">
        <v>8</v>
      </c>
      <c r="B356" s="2">
        <v>14.3</v>
      </c>
      <c r="C356" s="2">
        <f>2*Table2[[#This Row],[Photon energy (eV)]]-Threshold</f>
        <v>4.012611200000002</v>
      </c>
      <c r="D356" s="2" t="str">
        <f>CONCATENATE(Table2[[#This Row],[Target dataset]]," / ",TEXT(Table2[[#This Row],[Photoelectron KE (eV)]],"0.0"))</f>
        <v>good2 / 4.0</v>
      </c>
      <c r="E356" s="1">
        <f>Table2[[#This Row],[Polar ang (deg)]]/180*PI()</f>
        <v>3.0543261909900767</v>
      </c>
      <c r="F356" s="5">
        <v>175</v>
      </c>
      <c r="G356" s="1">
        <v>4.18624579535315</v>
      </c>
      <c r="H356" s="2">
        <f>Table2[[#This Row],[Phase shift diff (rad)]]/PI()*180</f>
        <v>239.85421607812202</v>
      </c>
    </row>
    <row r="357" spans="1:8" x14ac:dyDescent="0.2">
      <c r="A357" s="4" t="s">
        <v>8</v>
      </c>
      <c r="B357" s="2">
        <v>14.3</v>
      </c>
      <c r="C357" s="2">
        <f>2*Table2[[#This Row],[Photon energy (eV)]]-Threshold</f>
        <v>4.012611200000002</v>
      </c>
      <c r="D357" s="2" t="str">
        <f>CONCATENATE(Table2[[#This Row],[Target dataset]]," / ",TEXT(Table2[[#This Row],[Photoelectron KE (eV)]],"0.0"))</f>
        <v>good2 / 4.0</v>
      </c>
      <c r="E357" s="1">
        <f>Table2[[#This Row],[Polar ang (deg)]]/180*PI()</f>
        <v>3.0717794835100198</v>
      </c>
      <c r="F357" s="5">
        <v>176</v>
      </c>
      <c r="G357" s="1">
        <v>4.1827471176310302</v>
      </c>
      <c r="H357" s="2">
        <f>Table2[[#This Row],[Phase shift diff (rad)]]/PI()*180</f>
        <v>239.65375661076811</v>
      </c>
    </row>
    <row r="358" spans="1:8" x14ac:dyDescent="0.2">
      <c r="A358" s="4" t="s">
        <v>8</v>
      </c>
      <c r="B358" s="2">
        <v>14.3</v>
      </c>
      <c r="C358" s="2">
        <f>2*Table2[[#This Row],[Photon energy (eV)]]-Threshold</f>
        <v>4.012611200000002</v>
      </c>
      <c r="D358" s="2" t="str">
        <f>CONCATENATE(Table2[[#This Row],[Target dataset]]," / ",TEXT(Table2[[#This Row],[Photoelectron KE (eV)]],"0.0"))</f>
        <v>good2 / 4.0</v>
      </c>
      <c r="E358" s="1">
        <f>Table2[[#This Row],[Polar ang (deg)]]/180*PI()</f>
        <v>3.0892327760299629</v>
      </c>
      <c r="F358" s="5">
        <v>177</v>
      </c>
      <c r="G358" s="1">
        <v>4.1800332935172904</v>
      </c>
      <c r="H358" s="2">
        <f>Table2[[#This Row],[Phase shift diff (rad)]]/PI()*180</f>
        <v>239.49826594270999</v>
      </c>
    </row>
    <row r="359" spans="1:8" x14ac:dyDescent="0.2">
      <c r="A359" s="4" t="s">
        <v>8</v>
      </c>
      <c r="B359" s="2">
        <v>14.3</v>
      </c>
      <c r="C359" s="2">
        <f>2*Table2[[#This Row],[Photon energy (eV)]]-Threshold</f>
        <v>4.012611200000002</v>
      </c>
      <c r="D359" s="2" t="str">
        <f>CONCATENATE(Table2[[#This Row],[Target dataset]]," / ",TEXT(Table2[[#This Row],[Photoelectron KE (eV)]],"0.0"))</f>
        <v>good2 / 4.0</v>
      </c>
      <c r="E359" s="1">
        <f>Table2[[#This Row],[Polar ang (deg)]]/180*PI()</f>
        <v>3.1066860685499065</v>
      </c>
      <c r="F359" s="5">
        <v>178</v>
      </c>
      <c r="G359" s="1">
        <v>4.1780988091735702</v>
      </c>
      <c r="H359" s="2">
        <f>Table2[[#This Row],[Phase shift diff (rad)]]/PI()*180</f>
        <v>239.38742815428068</v>
      </c>
    </row>
    <row r="360" spans="1:8" x14ac:dyDescent="0.2">
      <c r="A360" s="4" t="s">
        <v>8</v>
      </c>
      <c r="B360" s="2">
        <v>14.3</v>
      </c>
      <c r="C360" s="2">
        <f>2*Table2[[#This Row],[Photon energy (eV)]]-Threshold</f>
        <v>4.012611200000002</v>
      </c>
      <c r="D360" s="2" t="str">
        <f>CONCATENATE(Table2[[#This Row],[Target dataset]]," / ",TEXT(Table2[[#This Row],[Photoelectron KE (eV)]],"0.0"))</f>
        <v>good2 / 4.0</v>
      </c>
      <c r="E360" s="1">
        <f>Table2[[#This Row],[Polar ang (deg)]]/180*PI()</f>
        <v>3.12413936106985</v>
      </c>
      <c r="F360" s="5">
        <v>179</v>
      </c>
      <c r="G360" s="1">
        <v>4.1769397069036698</v>
      </c>
      <c r="H360" s="2">
        <f>Table2[[#This Row],[Phase shift diff (rad)]]/PI()*180</f>
        <v>239.32101648619135</v>
      </c>
    </row>
    <row r="361" spans="1:8" x14ac:dyDescent="0.2">
      <c r="A361" s="4" t="s">
        <v>8</v>
      </c>
      <c r="B361" s="2">
        <v>14.3</v>
      </c>
      <c r="C361" s="2">
        <f>2*Table2[[#This Row],[Photon energy (eV)]]-Threshold</f>
        <v>4.012611200000002</v>
      </c>
      <c r="D361" s="2" t="str">
        <f>CONCATENATE(Table2[[#This Row],[Target dataset]]," / ",TEXT(Table2[[#This Row],[Photoelectron KE (eV)]],"0.0"))</f>
        <v>good2 / 4.0</v>
      </c>
      <c r="E361" s="1">
        <f>Table2[[#This Row],[Polar ang (deg)]]/180*PI()</f>
        <v>3.1415926535897931</v>
      </c>
      <c r="F361" s="5">
        <v>180</v>
      </c>
      <c r="G361" s="1">
        <v>4.1765536045735399</v>
      </c>
      <c r="H361" s="2">
        <f>Table2[[#This Row],[Phase shift diff (rad)]]/PI()*180</f>
        <v>239.29889445221477</v>
      </c>
    </row>
    <row r="362" spans="1:8" x14ac:dyDescent="0.2">
      <c r="A362" s="4" t="s">
        <v>9</v>
      </c>
      <c r="B362" s="2">
        <v>19.100000000000001</v>
      </c>
      <c r="C362" s="2">
        <f>2*Table2[[#This Row],[Photon energy (eV)]]-Threshold</f>
        <v>13.612611200000003</v>
      </c>
      <c r="D362" s="2" t="str">
        <f>CONCATENATE(Table2[[#This Row],[Target dataset]]," / ",TEXT(Table2[[#This Row],[Photoelectron KE (eV)]],"0.0"))</f>
        <v>good3 / 13.6</v>
      </c>
      <c r="E362" s="1">
        <f>Table2[[#This Row],[Polar ang (deg)]]/180*PI()</f>
        <v>0</v>
      </c>
      <c r="F362" s="5">
        <v>0</v>
      </c>
      <c r="G362" s="1">
        <v>1.119517539307</v>
      </c>
      <c r="H362" s="2">
        <f>Table2[[#This Row],[Phase shift diff (rad)]]/PI()*180</f>
        <v>64.143630093162344</v>
      </c>
    </row>
    <row r="363" spans="1:8" x14ac:dyDescent="0.2">
      <c r="A363" s="4" t="s">
        <v>9</v>
      </c>
      <c r="B363" s="2">
        <v>19.100000000000001</v>
      </c>
      <c r="C363" s="2">
        <f>2*Table2[[#This Row],[Photon energy (eV)]]-Threshold</f>
        <v>13.612611200000003</v>
      </c>
      <c r="D363" s="2" t="str">
        <f>CONCATENATE(Table2[[#This Row],[Target dataset]]," / ",TEXT(Table2[[#This Row],[Photoelectron KE (eV)]],"0.0"))</f>
        <v>good3 / 13.6</v>
      </c>
      <c r="E363" s="1">
        <f>Table2[[#This Row],[Polar ang (deg)]]/180*PI()</f>
        <v>1.7453292519943295E-2</v>
      </c>
      <c r="F363" s="5">
        <v>1</v>
      </c>
      <c r="G363" s="1">
        <v>1.11967355495238</v>
      </c>
      <c r="H363" s="2">
        <f>Table2[[#This Row],[Phase shift diff (rad)]]/PI()*180</f>
        <v>64.152569131180627</v>
      </c>
    </row>
    <row r="364" spans="1:8" x14ac:dyDescent="0.2">
      <c r="A364" s="4" t="s">
        <v>9</v>
      </c>
      <c r="B364" s="2">
        <v>19.100000000000001</v>
      </c>
      <c r="C364" s="2">
        <f>2*Table2[[#This Row],[Photon energy (eV)]]-Threshold</f>
        <v>13.612611200000003</v>
      </c>
      <c r="D364" s="2" t="str">
        <f>CONCATENATE(Table2[[#This Row],[Target dataset]]," / ",TEXT(Table2[[#This Row],[Photoelectron KE (eV)]],"0.0"))</f>
        <v>good3 / 13.6</v>
      </c>
      <c r="E364" s="1">
        <f>Table2[[#This Row],[Polar ang (deg)]]/180*PI()</f>
        <v>3.4906585039886591E-2</v>
      </c>
      <c r="F364" s="5">
        <v>2</v>
      </c>
      <c r="G364" s="1">
        <v>1.1201419738570699</v>
      </c>
      <c r="H364" s="2">
        <f>Table2[[#This Row],[Phase shift diff (rad)]]/PI()*180</f>
        <v>64.179407557463506</v>
      </c>
    </row>
    <row r="365" spans="1:8" x14ac:dyDescent="0.2">
      <c r="A365" s="4" t="s">
        <v>9</v>
      </c>
      <c r="B365" s="2">
        <v>19.100000000000001</v>
      </c>
      <c r="C365" s="2">
        <f>2*Table2[[#This Row],[Photon energy (eV)]]-Threshold</f>
        <v>13.612611200000003</v>
      </c>
      <c r="D365" s="2" t="str">
        <f>CONCATENATE(Table2[[#This Row],[Target dataset]]," / ",TEXT(Table2[[#This Row],[Photoelectron KE (eV)]],"0.0"))</f>
        <v>good3 / 13.6</v>
      </c>
      <c r="E365" s="1">
        <f>Table2[[#This Row],[Polar ang (deg)]]/180*PI()</f>
        <v>5.2359877559829883E-2</v>
      </c>
      <c r="F365" s="5">
        <v>3</v>
      </c>
      <c r="G365" s="1">
        <v>1.12092391333745</v>
      </c>
      <c r="H365" s="2">
        <f>Table2[[#This Row],[Phase shift diff (rad)]]/PI()*180</f>
        <v>64.224209389523935</v>
      </c>
    </row>
    <row r="366" spans="1:8" x14ac:dyDescent="0.2">
      <c r="A366" s="4" t="s">
        <v>9</v>
      </c>
      <c r="B366" s="2">
        <v>19.100000000000001</v>
      </c>
      <c r="C366" s="2">
        <f>2*Table2[[#This Row],[Photon energy (eV)]]-Threshold</f>
        <v>13.612611200000003</v>
      </c>
      <c r="D366" s="2" t="str">
        <f>CONCATENATE(Table2[[#This Row],[Target dataset]]," / ",TEXT(Table2[[#This Row],[Photoelectron KE (eV)]],"0.0"))</f>
        <v>good3 / 13.6</v>
      </c>
      <c r="E366" s="1">
        <f>Table2[[#This Row],[Polar ang (deg)]]/180*PI()</f>
        <v>6.9813170079773182E-2</v>
      </c>
      <c r="F366" s="5">
        <v>4</v>
      </c>
      <c r="G366" s="1">
        <v>1.1220212402999901</v>
      </c>
      <c r="H366" s="2">
        <f>Table2[[#This Row],[Phase shift diff (rad)]]/PI()*180</f>
        <v>64.287081593223391</v>
      </c>
    </row>
    <row r="367" spans="1:8" x14ac:dyDescent="0.2">
      <c r="A367" s="4" t="s">
        <v>9</v>
      </c>
      <c r="B367" s="2">
        <v>19.100000000000001</v>
      </c>
      <c r="C367" s="2">
        <f>2*Table2[[#This Row],[Photon energy (eV)]]-Threshold</f>
        <v>13.612611200000003</v>
      </c>
      <c r="D367" s="2" t="str">
        <f>CONCATENATE(Table2[[#This Row],[Target dataset]]," / ",TEXT(Table2[[#This Row],[Photoelectron KE (eV)]],"0.0"))</f>
        <v>good3 / 13.6</v>
      </c>
      <c r="E367" s="1">
        <f>Table2[[#This Row],[Polar ang (deg)]]/180*PI()</f>
        <v>8.7266462599716474E-2</v>
      </c>
      <c r="F367" s="5">
        <v>5</v>
      </c>
      <c r="G367" s="1">
        <v>1.1234365783121401</v>
      </c>
      <c r="H367" s="2">
        <f>Table2[[#This Row],[Phase shift diff (rad)]]/PI()*180</f>
        <v>64.368174487904014</v>
      </c>
    </row>
    <row r="368" spans="1:8" x14ac:dyDescent="0.2">
      <c r="A368" s="4" t="s">
        <v>9</v>
      </c>
      <c r="B368" s="2">
        <v>19.100000000000001</v>
      </c>
      <c r="C368" s="2">
        <f>2*Table2[[#This Row],[Photon energy (eV)]]-Threshold</f>
        <v>13.612611200000003</v>
      </c>
      <c r="D368" s="2" t="str">
        <f>CONCATENATE(Table2[[#This Row],[Target dataset]]," / ",TEXT(Table2[[#This Row],[Photoelectron KE (eV)]],"0.0"))</f>
        <v>good3 / 13.6</v>
      </c>
      <c r="E368" s="1">
        <f>Table2[[#This Row],[Polar ang (deg)]]/180*PI()</f>
        <v>0.10471975511965977</v>
      </c>
      <c r="F368" s="5">
        <v>6</v>
      </c>
      <c r="G368" s="1">
        <v>1.1251733175046199</v>
      </c>
      <c r="H368" s="2">
        <f>Table2[[#This Row],[Phase shift diff (rad)]]/PI()*180</f>
        <v>64.467682313748071</v>
      </c>
    </row>
    <row r="369" spans="1:8" x14ac:dyDescent="0.2">
      <c r="A369" s="4" t="s">
        <v>9</v>
      </c>
      <c r="B369" s="2">
        <v>19.100000000000001</v>
      </c>
      <c r="C369" s="2">
        <f>2*Table2[[#This Row],[Photon energy (eV)]]-Threshold</f>
        <v>13.612611200000003</v>
      </c>
      <c r="D369" s="2" t="str">
        <f>CONCATENATE(Table2[[#This Row],[Target dataset]]," / ",TEXT(Table2[[#This Row],[Photoelectron KE (eV)]],"0.0"))</f>
        <v>good3 / 13.6</v>
      </c>
      <c r="E369" s="1">
        <f>Table2[[#This Row],[Polar ang (deg)]]/180*PI()</f>
        <v>0.12217304763960307</v>
      </c>
      <c r="F369" s="5">
        <v>7</v>
      </c>
      <c r="G369" s="1">
        <v>1.1272356273052899</v>
      </c>
      <c r="H369" s="2">
        <f>Table2[[#This Row],[Phase shift diff (rad)]]/PI()*180</f>
        <v>64.585843961374934</v>
      </c>
    </row>
    <row r="370" spans="1:8" x14ac:dyDescent="0.2">
      <c r="A370" s="4" t="s">
        <v>9</v>
      </c>
      <c r="B370" s="2">
        <v>19.100000000000001</v>
      </c>
      <c r="C370" s="2">
        <f>2*Table2[[#This Row],[Photon energy (eV)]]-Threshold</f>
        <v>13.612611200000003</v>
      </c>
      <c r="D370" s="2" t="str">
        <f>CONCATENATE(Table2[[#This Row],[Target dataset]]," / ",TEXT(Table2[[#This Row],[Photoelectron KE (eV)]],"0.0"))</f>
        <v>good3 / 13.6</v>
      </c>
      <c r="E370" s="1">
        <f>Table2[[#This Row],[Polar ang (deg)]]/180*PI()</f>
        <v>0.13962634015954636</v>
      </c>
      <c r="F370" s="5">
        <v>8</v>
      </c>
      <c r="G370" s="1">
        <v>1.1296284720066501</v>
      </c>
      <c r="H370" s="2">
        <f>Table2[[#This Row],[Phase shift diff (rad)]]/PI()*180</f>
        <v>64.722943863793105</v>
      </c>
    </row>
    <row r="371" spans="1:8" x14ac:dyDescent="0.2">
      <c r="A371" s="4" t="s">
        <v>9</v>
      </c>
      <c r="B371" s="2">
        <v>19.100000000000001</v>
      </c>
      <c r="C371" s="2">
        <f>2*Table2[[#This Row],[Photon energy (eV)]]-Threshold</f>
        <v>13.612611200000003</v>
      </c>
      <c r="D371" s="2" t="str">
        <f>CONCATENATE(Table2[[#This Row],[Target dataset]]," / ",TEXT(Table2[[#This Row],[Photoelectron KE (eV)]],"0.0"))</f>
        <v>good3 / 13.6</v>
      </c>
      <c r="E371" s="1">
        <f>Table2[[#This Row],[Polar ang (deg)]]/180*PI()</f>
        <v>0.15707963267948966</v>
      </c>
      <c r="F371" s="5">
        <v>9</v>
      </c>
      <c r="G371" s="1">
        <v>1.13235762915551</v>
      </c>
      <c r="H371" s="2">
        <f>Table2[[#This Row],[Phase shift diff (rad)]]/PI()*180</f>
        <v>64.87931305005074</v>
      </c>
    </row>
    <row r="372" spans="1:8" x14ac:dyDescent="0.2">
      <c r="A372" s="4" t="s">
        <v>9</v>
      </c>
      <c r="B372" s="2">
        <v>19.100000000000001</v>
      </c>
      <c r="C372" s="2">
        <f>2*Table2[[#This Row],[Photon energy (eV)]]-Threshold</f>
        <v>13.612611200000003</v>
      </c>
      <c r="D372" s="2" t="str">
        <f>CONCATENATE(Table2[[#This Row],[Target dataset]]," / ",TEXT(Table2[[#This Row],[Photoelectron KE (eV)]],"0.0"))</f>
        <v>good3 / 13.6</v>
      </c>
      <c r="E372" s="1">
        <f>Table2[[#This Row],[Polar ang (deg)]]/180*PI()</f>
        <v>0.17453292519943295</v>
      </c>
      <c r="F372" s="5">
        <v>10</v>
      </c>
      <c r="G372" s="1">
        <v>1.13542971074859</v>
      </c>
      <c r="H372" s="2">
        <f>Table2[[#This Row],[Phase shift diff (rad)]]/PI()*180</f>
        <v>65.05533035965405</v>
      </c>
    </row>
    <row r="373" spans="1:8" x14ac:dyDescent="0.2">
      <c r="A373" s="4" t="s">
        <v>9</v>
      </c>
      <c r="B373" s="2">
        <v>19.100000000000001</v>
      </c>
      <c r="C373" s="2">
        <f>2*Table2[[#This Row],[Photon energy (eV)]]-Threshold</f>
        <v>13.612611200000003</v>
      </c>
      <c r="D373" s="2" t="str">
        <f>CONCATENATE(Table2[[#This Row],[Target dataset]]," / ",TEXT(Table2[[#This Row],[Photoelectron KE (eV)]],"0.0"))</f>
        <v>good3 / 13.6</v>
      </c>
      <c r="E373" s="1">
        <f>Table2[[#This Row],[Polar ang (deg)]]/180*PI()</f>
        <v>0.19198621771937624</v>
      </c>
      <c r="F373" s="5">
        <v>11</v>
      </c>
      <c r="G373" s="1">
        <v>1.13885218720548</v>
      </c>
      <c r="H373" s="2">
        <f>Table2[[#This Row],[Phase shift diff (rad)]]/PI()*180</f>
        <v>65.251423816116741</v>
      </c>
    </row>
    <row r="374" spans="1:8" x14ac:dyDescent="0.2">
      <c r="A374" s="4" t="s">
        <v>9</v>
      </c>
      <c r="B374" s="2">
        <v>19.100000000000001</v>
      </c>
      <c r="C374" s="2">
        <f>2*Table2[[#This Row],[Photon energy (eV)]]-Threshold</f>
        <v>13.612611200000003</v>
      </c>
      <c r="D374" s="2" t="str">
        <f>CONCATENATE(Table2[[#This Row],[Target dataset]]," / ",TEXT(Table2[[#This Row],[Photoelectron KE (eV)]],"0.0"))</f>
        <v>good3 / 13.6</v>
      </c>
      <c r="E374" s="1">
        <f>Table2[[#This Row],[Polar ang (deg)]]/180*PI()</f>
        <v>0.20943951023931953</v>
      </c>
      <c r="F374" s="5">
        <v>12</v>
      </c>
      <c r="G374" s="1">
        <v>1.1426334140663099</v>
      </c>
      <c r="H374" s="2">
        <f>Table2[[#This Row],[Phase shift diff (rad)]]/PI()*180</f>
        <v>65.468072156623791</v>
      </c>
    </row>
    <row r="375" spans="1:8" x14ac:dyDescent="0.2">
      <c r="A375" s="4" t="s">
        <v>9</v>
      </c>
      <c r="B375" s="2">
        <v>19.100000000000001</v>
      </c>
      <c r="C375" s="2">
        <f>2*Table2[[#This Row],[Photon energy (eV)]]-Threshold</f>
        <v>13.612611200000003</v>
      </c>
      <c r="D375" s="2" t="str">
        <f>CONCATENATE(Table2[[#This Row],[Target dataset]]," / ",TEXT(Table2[[#This Row],[Photoelectron KE (eV)]],"0.0"))</f>
        <v>good3 / 13.6</v>
      </c>
      <c r="E375" s="1">
        <f>Table2[[#This Row],[Polar ang (deg)]]/180*PI()</f>
        <v>0.22689280275926282</v>
      </c>
      <c r="F375" s="5">
        <v>13</v>
      </c>
      <c r="G375" s="1">
        <v>1.14678266133839</v>
      </c>
      <c r="H375" s="2">
        <f>Table2[[#This Row],[Phase shift diff (rad)]]/PI()*180</f>
        <v>65.705806513470151</v>
      </c>
    </row>
    <row r="376" spans="1:8" x14ac:dyDescent="0.2">
      <c r="A376" s="4" t="s">
        <v>9</v>
      </c>
      <c r="B376" s="2">
        <v>19.100000000000001</v>
      </c>
      <c r="C376" s="2">
        <f>2*Table2[[#This Row],[Photon energy (eV)]]-Threshold</f>
        <v>13.612611200000003</v>
      </c>
      <c r="D376" s="2" t="str">
        <f>CONCATENATE(Table2[[#This Row],[Target dataset]]," / ",TEXT(Table2[[#This Row],[Photoelectron KE (eV)]],"0.0"))</f>
        <v>good3 / 13.6</v>
      </c>
      <c r="E376" s="1">
        <f>Table2[[#This Row],[Polar ang (deg)]]/180*PI()</f>
        <v>0.24434609527920614</v>
      </c>
      <c r="F376" s="5">
        <v>14</v>
      </c>
      <c r="G376" s="1">
        <v>1.1513101453840999</v>
      </c>
      <c r="H376" s="2">
        <f>Table2[[#This Row],[Phase shift diff (rad)]]/PI()*180</f>
        <v>65.965212241102137</v>
      </c>
    </row>
    <row r="377" spans="1:8" x14ac:dyDescent="0.2">
      <c r="A377" s="4" t="s">
        <v>9</v>
      </c>
      <c r="B377" s="2">
        <v>19.100000000000001</v>
      </c>
      <c r="C377" s="2">
        <f>2*Table2[[#This Row],[Photon energy (eV)]]-Threshold</f>
        <v>13.612611200000003</v>
      </c>
      <c r="D377" s="2" t="str">
        <f>CONCATENATE(Table2[[#This Row],[Target dataset]]," / ",TEXT(Table2[[#This Row],[Photoelectron KE (eV)]],"0.0"))</f>
        <v>good3 / 13.6</v>
      </c>
      <c r="E377" s="1">
        <f>Table2[[#This Row],[Polar ang (deg)]]/180*PI()</f>
        <v>0.26179938779914941</v>
      </c>
      <c r="F377" s="5">
        <v>15</v>
      </c>
      <c r="G377" s="1">
        <v>1.1562270631835401</v>
      </c>
      <c r="H377" s="2">
        <f>Table2[[#This Row],[Phase shift diff (rad)]]/PI()*180</f>
        <v>66.246930879222816</v>
      </c>
    </row>
    <row r="378" spans="1:8" x14ac:dyDescent="0.2">
      <c r="A378" s="4" t="s">
        <v>9</v>
      </c>
      <c r="B378" s="2">
        <v>19.100000000000001</v>
      </c>
      <c r="C378" s="2">
        <f>2*Table2[[#This Row],[Photon energy (eV)]]-Threshold</f>
        <v>13.612611200000003</v>
      </c>
      <c r="D378" s="2" t="str">
        <f>CONCATENATE(Table2[[#This Row],[Target dataset]]," / ",TEXT(Table2[[#This Row],[Photoelectron KE (eV)]],"0.0"))</f>
        <v>good3 / 13.6</v>
      </c>
      <c r="E378" s="1">
        <f>Table2[[#This Row],[Polar ang (deg)]]/180*PI()</f>
        <v>0.27925268031909273</v>
      </c>
      <c r="F378" s="5">
        <v>16</v>
      </c>
      <c r="G378" s="1">
        <v>1.1615456287706001</v>
      </c>
      <c r="H378" s="2">
        <f>Table2[[#This Row],[Phase shift diff (rad)]]/PI()*180</f>
        <v>66.551662240424875</v>
      </c>
    </row>
    <row r="379" spans="1:8" x14ac:dyDescent="0.2">
      <c r="A379" s="4" t="s">
        <v>9</v>
      </c>
      <c r="B379" s="2">
        <v>19.100000000000001</v>
      </c>
      <c r="C379" s="2">
        <f>2*Table2[[#This Row],[Photon energy (eV)]]-Threshold</f>
        <v>13.612611200000003</v>
      </c>
      <c r="D379" s="2" t="str">
        <f>CONCATENATE(Table2[[#This Row],[Target dataset]]," / ",TEXT(Table2[[#This Row],[Photoelectron KE (eV)]],"0.0"))</f>
        <v>good3 / 13.6</v>
      </c>
      <c r="E379" s="1">
        <f>Table2[[#This Row],[Polar ang (deg)]]/180*PI()</f>
        <v>0.29670597283903599</v>
      </c>
      <c r="F379" s="5">
        <v>17</v>
      </c>
      <c r="G379" s="1">
        <v>1.1672791115402901</v>
      </c>
      <c r="H379" s="2">
        <f>Table2[[#This Row],[Phase shift diff (rad)]]/PI()*180</f>
        <v>66.880166605039093</v>
      </c>
    </row>
    <row r="380" spans="1:8" x14ac:dyDescent="0.2">
      <c r="A380" s="4" t="s">
        <v>9</v>
      </c>
      <c r="B380" s="2">
        <v>19.100000000000001</v>
      </c>
      <c r="C380" s="2">
        <f>2*Table2[[#This Row],[Photon energy (eV)]]-Threshold</f>
        <v>13.612611200000003</v>
      </c>
      <c r="D380" s="2" t="str">
        <f>CONCATENATE(Table2[[#This Row],[Target dataset]]," / ",TEXT(Table2[[#This Row],[Photoelectron KE (eV)]],"0.0"))</f>
        <v>good3 / 13.6</v>
      </c>
      <c r="E380" s="1">
        <f>Table2[[#This Row],[Polar ang (deg)]]/180*PI()</f>
        <v>0.31415926535897931</v>
      </c>
      <c r="F380" s="5">
        <v>18</v>
      </c>
      <c r="G380" s="1">
        <v>1.17344187605725</v>
      </c>
      <c r="H380" s="2">
        <f>Table2[[#This Row],[Phase shift diff (rad)]]/PI()*180</f>
        <v>67.23326700199388</v>
      </c>
    </row>
    <row r="381" spans="1:8" x14ac:dyDescent="0.2">
      <c r="A381" s="4" t="s">
        <v>9</v>
      </c>
      <c r="B381" s="2">
        <v>19.100000000000001</v>
      </c>
      <c r="C381" s="2">
        <f>2*Table2[[#This Row],[Photon energy (eV)]]-Threshold</f>
        <v>13.612611200000003</v>
      </c>
      <c r="D381" s="2" t="str">
        <f>CONCATENATE(Table2[[#This Row],[Target dataset]]," / ",TEXT(Table2[[#This Row],[Photoelectron KE (eV)]],"0.0"))</f>
        <v>good3 / 13.6</v>
      </c>
      <c r="E381" s="1">
        <f>Table2[[#This Row],[Polar ang (deg)]]/180*PI()</f>
        <v>0.33161255787892263</v>
      </c>
      <c r="F381" s="5">
        <v>19</v>
      </c>
      <c r="G381" s="1">
        <v>1.1800494228640701</v>
      </c>
      <c r="H381" s="2">
        <f>Table2[[#This Row],[Phase shift diff (rad)]]/PI()*180</f>
        <v>67.611851546959798</v>
      </c>
    </row>
    <row r="382" spans="1:8" x14ac:dyDescent="0.2">
      <c r="A382" s="4" t="s">
        <v>9</v>
      </c>
      <c r="B382" s="2">
        <v>19.100000000000001</v>
      </c>
      <c r="C382" s="2">
        <f>2*Table2[[#This Row],[Photon energy (eV)]]-Threshold</f>
        <v>13.612611200000003</v>
      </c>
      <c r="D382" s="2" t="str">
        <f>CONCATENATE(Table2[[#This Row],[Target dataset]]," / ",TEXT(Table2[[#This Row],[Photoelectron KE (eV)]],"0.0"))</f>
        <v>good3 / 13.6</v>
      </c>
      <c r="E382" s="1">
        <f>Table2[[#This Row],[Polar ang (deg)]]/180*PI()</f>
        <v>0.3490658503988659</v>
      </c>
      <c r="F382" s="5">
        <v>20</v>
      </c>
      <c r="G382" s="1">
        <v>1.1871184296581601</v>
      </c>
      <c r="H382" s="2">
        <f>Table2[[#This Row],[Phase shift diff (rad)]]/PI()*180</f>
        <v>68.016875801610468</v>
      </c>
    </row>
    <row r="383" spans="1:8" x14ac:dyDescent="0.2">
      <c r="A383" s="4" t="s">
        <v>9</v>
      </c>
      <c r="B383" s="2">
        <v>19.100000000000001</v>
      </c>
      <c r="C383" s="2">
        <f>2*Table2[[#This Row],[Photon energy (eV)]]-Threshold</f>
        <v>13.612611200000003</v>
      </c>
      <c r="D383" s="2" t="str">
        <f>CONCATENATE(Table2[[#This Row],[Target dataset]]," / ",TEXT(Table2[[#This Row],[Photoelectron KE (eV)]],"0.0"))</f>
        <v>good3 / 13.6</v>
      </c>
      <c r="E383" s="1">
        <f>Table2[[#This Row],[Polar ang (deg)]]/180*PI()</f>
        <v>0.36651914291880922</v>
      </c>
      <c r="F383" s="5">
        <v>21</v>
      </c>
      <c r="G383" s="1">
        <v>1.1946667920284999</v>
      </c>
      <c r="H383" s="2">
        <f>Table2[[#This Row],[Phase shift diff (rad)]]/PI()*180</f>
        <v>68.449365107666296</v>
      </c>
    </row>
    <row r="384" spans="1:8" x14ac:dyDescent="0.2">
      <c r="A384" s="4" t="s">
        <v>9</v>
      </c>
      <c r="B384" s="2">
        <v>19.100000000000001</v>
      </c>
      <c r="C384" s="2">
        <f>2*Table2[[#This Row],[Photon energy (eV)]]-Threshold</f>
        <v>13.612611200000003</v>
      </c>
      <c r="D384" s="2" t="str">
        <f>CONCATENATE(Table2[[#This Row],[Target dataset]]," / ",TEXT(Table2[[#This Row],[Photoelectron KE (eV)]],"0.0"))</f>
        <v>good3 / 13.6</v>
      </c>
      <c r="E384" s="1">
        <f>Table2[[#This Row],[Polar ang (deg)]]/180*PI()</f>
        <v>0.38397243543875248</v>
      </c>
      <c r="F384" s="5">
        <v>22</v>
      </c>
      <c r="G384" s="1">
        <v>1.2027136627347501</v>
      </c>
      <c r="H384" s="2">
        <f>Table2[[#This Row],[Phase shift diff (rad)]]/PI()*180</f>
        <v>68.910416837421892</v>
      </c>
    </row>
    <row r="385" spans="1:8" x14ac:dyDescent="0.2">
      <c r="A385" s="4" t="s">
        <v>9</v>
      </c>
      <c r="B385" s="2">
        <v>19.100000000000001</v>
      </c>
      <c r="C385" s="2">
        <f>2*Table2[[#This Row],[Photon energy (eV)]]-Threshold</f>
        <v>13.612611200000003</v>
      </c>
      <c r="D385" s="2" t="str">
        <f>CONCATENATE(Table2[[#This Row],[Target dataset]]," / ",TEXT(Table2[[#This Row],[Photoelectron KE (eV)]],"0.0"))</f>
        <v>good3 / 13.6</v>
      </c>
      <c r="E385" s="1">
        <f>Table2[[#This Row],[Polar ang (deg)]]/180*PI()</f>
        <v>0.40142572795869574</v>
      </c>
      <c r="F385" s="5">
        <v>23</v>
      </c>
      <c r="G385" s="1">
        <v>1.2112794882658999</v>
      </c>
      <c r="H385" s="2">
        <f>Table2[[#This Row],[Phase shift diff (rad)]]/PI()*180</f>
        <v>69.401202488402191</v>
      </c>
    </row>
    <row r="386" spans="1:8" x14ac:dyDescent="0.2">
      <c r="A386" s="4" t="s">
        <v>9</v>
      </c>
      <c r="B386" s="2">
        <v>19.100000000000001</v>
      </c>
      <c r="C386" s="2">
        <f>2*Table2[[#This Row],[Photon energy (eV)]]-Threshold</f>
        <v>13.612611200000003</v>
      </c>
      <c r="D386" s="2" t="str">
        <f>CONCATENATE(Table2[[#This Row],[Target dataset]]," / ",TEXT(Table2[[#This Row],[Photoelectron KE (eV)]],"0.0"))</f>
        <v>good3 / 13.6</v>
      </c>
      <c r="E386" s="1">
        <f>Table2[[#This Row],[Polar ang (deg)]]/180*PI()</f>
        <v>0.41887902047863906</v>
      </c>
      <c r="F386" s="5">
        <v>24</v>
      </c>
      <c r="G386" s="1">
        <v>1.22038604110646</v>
      </c>
      <c r="H386" s="2">
        <f>Table2[[#This Row],[Phase shift diff (rad)]]/PI()*180</f>
        <v>69.922969532079151</v>
      </c>
    </row>
    <row r="387" spans="1:8" x14ac:dyDescent="0.2">
      <c r="A387" s="4" t="s">
        <v>9</v>
      </c>
      <c r="B387" s="2">
        <v>19.100000000000001</v>
      </c>
      <c r="C387" s="2">
        <f>2*Table2[[#This Row],[Photon energy (eV)]]-Threshold</f>
        <v>13.612611200000003</v>
      </c>
      <c r="D387" s="2" t="str">
        <f>CONCATENATE(Table2[[#This Row],[Target dataset]]," / ",TEXT(Table2[[#This Row],[Photoelectron KE (eV)]],"0.0"))</f>
        <v>good3 / 13.6</v>
      </c>
      <c r="E387" s="1">
        <f>Table2[[#This Row],[Polar ang (deg)]]/180*PI()</f>
        <v>0.43633231299858238</v>
      </c>
      <c r="F387" s="5">
        <v>25</v>
      </c>
      <c r="G387" s="1">
        <v>1.2300564457859799</v>
      </c>
      <c r="H387" s="2">
        <f>Table2[[#This Row],[Phase shift diff (rad)]]/PI()*180</f>
        <v>70.477042906399205</v>
      </c>
    </row>
    <row r="388" spans="1:8" x14ac:dyDescent="0.2">
      <c r="A388" s="4" t="s">
        <v>9</v>
      </c>
      <c r="B388" s="2">
        <v>19.100000000000001</v>
      </c>
      <c r="C388" s="2">
        <f>2*Table2[[#This Row],[Photon energy (eV)]]-Threshold</f>
        <v>13.612611200000003</v>
      </c>
      <c r="D388" s="2" t="str">
        <f>CONCATENATE(Table2[[#This Row],[Target dataset]]," / ",TEXT(Table2[[#This Row],[Photoelectron KE (eV)]],"0.0"))</f>
        <v>good3 / 13.6</v>
      </c>
      <c r="E388" s="1">
        <f>Table2[[#This Row],[Polar ang (deg)]]/180*PI()</f>
        <v>0.45378560551852565</v>
      </c>
      <c r="F388" s="5">
        <v>26</v>
      </c>
      <c r="G388" s="1">
        <v>1.2403151963597301</v>
      </c>
      <c r="H388" s="2">
        <f>Table2[[#This Row],[Phase shift diff (rad)]]/PI()*180</f>
        <v>71.064826017352502</v>
      </c>
    </row>
    <row r="389" spans="1:8" x14ac:dyDescent="0.2">
      <c r="A389" s="4" t="s">
        <v>9</v>
      </c>
      <c r="B389" s="2">
        <v>19.100000000000001</v>
      </c>
      <c r="C389" s="2">
        <f>2*Table2[[#This Row],[Photon energy (eV)]]-Threshold</f>
        <v>13.612611200000003</v>
      </c>
      <c r="D389" s="2" t="str">
        <f>CONCATENATE(Table2[[#This Row],[Target dataset]]," / ",TEXT(Table2[[#This Row],[Photoelectron KE (eV)]],"0.0"))</f>
        <v>good3 / 13.6</v>
      </c>
      <c r="E389" s="1">
        <f>Table2[[#This Row],[Polar ang (deg)]]/180*PI()</f>
        <v>0.47123889803846897</v>
      </c>
      <c r="F389" s="5">
        <v>27</v>
      </c>
      <c r="G389" s="1">
        <v>1.25118816248347</v>
      </c>
      <c r="H389" s="2">
        <f>Table2[[#This Row],[Phase shift diff (rad)]]/PI()*180</f>
        <v>71.687801087031517</v>
      </c>
    </row>
    <row r="390" spans="1:8" x14ac:dyDescent="0.2">
      <c r="A390" s="4" t="s">
        <v>9</v>
      </c>
      <c r="B390" s="2">
        <v>19.100000000000001</v>
      </c>
      <c r="C390" s="2">
        <f>2*Table2[[#This Row],[Photon energy (eV)]]-Threshold</f>
        <v>13.612611200000003</v>
      </c>
      <c r="D390" s="2" t="str">
        <f>CONCATENATE(Table2[[#This Row],[Target dataset]]," / ",TEXT(Table2[[#This Row],[Photoelectron KE (eV)]],"0.0"))</f>
        <v>good3 / 13.6</v>
      </c>
      <c r="E390" s="1">
        <f>Table2[[#This Row],[Polar ang (deg)]]/180*PI()</f>
        <v>0.48869219055841229</v>
      </c>
      <c r="F390" s="5">
        <v>28</v>
      </c>
      <c r="G390" s="1">
        <v>1.2627025806654599</v>
      </c>
      <c r="H390" s="2">
        <f>Table2[[#This Row],[Phase shift diff (rad)]]/PI()*180</f>
        <v>72.347528652408243</v>
      </c>
    </row>
    <row r="391" spans="1:8" x14ac:dyDescent="0.2">
      <c r="A391" s="4" t="s">
        <v>9</v>
      </c>
      <c r="B391" s="2">
        <v>19.100000000000001</v>
      </c>
      <c r="C391" s="2">
        <f>2*Table2[[#This Row],[Photon energy (eV)]]-Threshold</f>
        <v>13.612611200000003</v>
      </c>
      <c r="D391" s="2" t="str">
        <f>CONCATENATE(Table2[[#This Row],[Target dataset]]," / ",TEXT(Table2[[#This Row],[Photoelectron KE (eV)]],"0.0"))</f>
        <v>good3 / 13.6</v>
      </c>
      <c r="E391" s="1">
        <f>Table2[[#This Row],[Polar ang (deg)]]/180*PI()</f>
        <v>0.50614548307835561</v>
      </c>
      <c r="F391" s="5">
        <v>29</v>
      </c>
      <c r="G391" s="1">
        <v>1.27488702662711</v>
      </c>
      <c r="H391" s="2">
        <f>Table2[[#This Row],[Phase shift diff (rad)]]/PI()*180</f>
        <v>73.045645981716007</v>
      </c>
    </row>
    <row r="392" spans="1:8" x14ac:dyDescent="0.2">
      <c r="A392" s="4" t="s">
        <v>9</v>
      </c>
      <c r="B392" s="2">
        <v>19.100000000000001</v>
      </c>
      <c r="C392" s="2">
        <f>2*Table2[[#This Row],[Photon energy (eV)]]-Threshold</f>
        <v>13.612611200000003</v>
      </c>
      <c r="D392" s="2" t="str">
        <f>CONCATENATE(Table2[[#This Row],[Target dataset]]," / ",TEXT(Table2[[#This Row],[Photoelectron KE (eV)]],"0.0"))</f>
        <v>good3 / 13.6</v>
      </c>
      <c r="E392" s="1">
        <f>Table2[[#This Row],[Polar ang (deg)]]/180*PI()</f>
        <v>0.52359877559829882</v>
      </c>
      <c r="F392" s="5">
        <v>30</v>
      </c>
      <c r="G392" s="1">
        <v>1.2877713639770401</v>
      </c>
      <c r="H392" s="2">
        <f>Table2[[#This Row],[Phase shift diff (rad)]]/PI()*180</f>
        <v>73.783864133689775</v>
      </c>
    </row>
    <row r="393" spans="1:8" x14ac:dyDescent="0.2">
      <c r="A393" s="4" t="s">
        <v>9</v>
      </c>
      <c r="B393" s="2">
        <v>19.100000000000001</v>
      </c>
      <c r="C393" s="2">
        <f>2*Table2[[#This Row],[Photon energy (eV)]]-Threshold</f>
        <v>13.612611200000003</v>
      </c>
      <c r="D393" s="2" t="str">
        <f>CONCATENATE(Table2[[#This Row],[Target dataset]]," / ",TEXT(Table2[[#This Row],[Photoelectron KE (eV)]],"0.0"))</f>
        <v>good3 / 13.6</v>
      </c>
      <c r="E393" s="1">
        <f>Table2[[#This Row],[Polar ang (deg)]]/180*PI()</f>
        <v>0.54105206811824214</v>
      </c>
      <c r="F393" s="5">
        <v>31</v>
      </c>
      <c r="G393" s="1">
        <v>1.30138666357305</v>
      </c>
      <c r="H393" s="2">
        <f>Table2[[#This Row],[Phase shift diff (rad)]]/PI()*180</f>
        <v>74.563963337347317</v>
      </c>
    </row>
    <row r="394" spans="1:8" x14ac:dyDescent="0.2">
      <c r="A394" s="4" t="s">
        <v>9</v>
      </c>
      <c r="B394" s="2">
        <v>19.100000000000001</v>
      </c>
      <c r="C394" s="2">
        <f>2*Table2[[#This Row],[Photon energy (eV)]]-Threshold</f>
        <v>13.612611200000003</v>
      </c>
      <c r="D394" s="2" t="str">
        <f>CONCATENATE(Table2[[#This Row],[Target dataset]]," / ",TEXT(Table2[[#This Row],[Photoelectron KE (eV)]],"0.0"))</f>
        <v>good3 / 13.6</v>
      </c>
      <c r="E394" s="1">
        <f>Table2[[#This Row],[Polar ang (deg)]]/180*PI()</f>
        <v>0.55850536063818546</v>
      </c>
      <c r="F394" s="5">
        <v>32</v>
      </c>
      <c r="G394" s="1">
        <v>1.31576508707909</v>
      </c>
      <c r="H394" s="2">
        <f>Table2[[#This Row],[Phase shift diff (rad)]]/PI()*180</f>
        <v>75.387786320295106</v>
      </c>
    </row>
    <row r="395" spans="1:8" x14ac:dyDescent="0.2">
      <c r="A395" s="4" t="s">
        <v>9</v>
      </c>
      <c r="B395" s="2">
        <v>19.100000000000001</v>
      </c>
      <c r="C395" s="2">
        <f>2*Table2[[#This Row],[Photon energy (eV)]]-Threshold</f>
        <v>13.612611200000003</v>
      </c>
      <c r="D395" s="2" t="str">
        <f>CONCATENATE(Table2[[#This Row],[Target dataset]]," / ",TEXT(Table2[[#This Row],[Photoelectron KE (eV)]],"0.0"))</f>
        <v>good3 / 13.6</v>
      </c>
      <c r="E395" s="1">
        <f>Table2[[#This Row],[Polar ang (deg)]]/180*PI()</f>
        <v>0.57595865315812866</v>
      </c>
      <c r="F395" s="5">
        <v>33</v>
      </c>
      <c r="G395" s="1">
        <v>1.3309397272863499</v>
      </c>
      <c r="H395" s="2">
        <f>Table2[[#This Row],[Phase shift diff (rad)]]/PI()*180</f>
        <v>76.257229159800616</v>
      </c>
    </row>
    <row r="396" spans="1:8" x14ac:dyDescent="0.2">
      <c r="A396" s="4" t="s">
        <v>9</v>
      </c>
      <c r="B396" s="2">
        <v>19.100000000000001</v>
      </c>
      <c r="C396" s="2">
        <f>2*Table2[[#This Row],[Photon energy (eV)]]-Threshold</f>
        <v>13.612611200000003</v>
      </c>
      <c r="D396" s="2" t="str">
        <f>CONCATENATE(Table2[[#This Row],[Target dataset]]," / ",TEXT(Table2[[#This Row],[Photoelectron KE (eV)]],"0.0"))</f>
        <v>good3 / 13.6</v>
      </c>
      <c r="E396" s="1">
        <f>Table2[[#This Row],[Polar ang (deg)]]/180*PI()</f>
        <v>0.59341194567807198</v>
      </c>
      <c r="F396" s="5">
        <v>34</v>
      </c>
      <c r="G396" s="1">
        <v>1.34694439684258</v>
      </c>
      <c r="H396" s="2">
        <f>Table2[[#This Row],[Phase shift diff (rad)]]/PI()*180</f>
        <v>77.174229177874125</v>
      </c>
    </row>
    <row r="397" spans="1:8" x14ac:dyDescent="0.2">
      <c r="A397" s="4" t="s">
        <v>9</v>
      </c>
      <c r="B397" s="2">
        <v>19.100000000000001</v>
      </c>
      <c r="C397" s="2">
        <f>2*Table2[[#This Row],[Photon energy (eV)]]-Threshold</f>
        <v>13.612611200000003</v>
      </c>
      <c r="D397" s="2" t="str">
        <f>CONCATENATE(Table2[[#This Row],[Target dataset]]," / ",TEXT(Table2[[#This Row],[Photoelectron KE (eV)]],"0.0"))</f>
        <v>good3 / 13.6</v>
      </c>
      <c r="E397" s="1">
        <f>Table2[[#This Row],[Polar ang (deg)]]/180*PI()</f>
        <v>0.6108652381980153</v>
      </c>
      <c r="F397" s="5">
        <v>35</v>
      </c>
      <c r="G397" s="1">
        <v>1.36381335613712</v>
      </c>
      <c r="H397" s="2">
        <f>Table2[[#This Row],[Phase shift diff (rad)]]/PI()*180</f>
        <v>78.140749350229243</v>
      </c>
    </row>
    <row r="398" spans="1:8" x14ac:dyDescent="0.2">
      <c r="A398" s="4" t="s">
        <v>9</v>
      </c>
      <c r="B398" s="2">
        <v>19.100000000000001</v>
      </c>
      <c r="C398" s="2">
        <f>2*Table2[[#This Row],[Photon energy (eV)]]-Threshold</f>
        <v>13.612611200000003</v>
      </c>
      <c r="D398" s="2" t="str">
        <f>CONCATENATE(Table2[[#This Row],[Target dataset]]," / ",TEXT(Table2[[#This Row],[Photoelectron KE (eV)]],"0.0"))</f>
        <v>good3 / 13.6</v>
      </c>
      <c r="E398" s="1">
        <f>Table2[[#This Row],[Polar ang (deg)]]/180*PI()</f>
        <v>0.62831853071795862</v>
      </c>
      <c r="F398" s="5">
        <v>36</v>
      </c>
      <c r="G398" s="1">
        <v>1.3815809703569599</v>
      </c>
      <c r="H398" s="2">
        <f>Table2[[#This Row],[Phase shift diff (rad)]]/PI()*180</f>
        <v>79.158758657042696</v>
      </c>
    </row>
    <row r="399" spans="1:8" x14ac:dyDescent="0.2">
      <c r="A399" s="4" t="s">
        <v>9</v>
      </c>
      <c r="B399" s="2">
        <v>19.100000000000001</v>
      </c>
      <c r="C399" s="2">
        <f>2*Table2[[#This Row],[Photon energy (eV)]]-Threshold</f>
        <v>13.612611200000003</v>
      </c>
      <c r="D399" s="2" t="str">
        <f>CONCATENATE(Table2[[#This Row],[Target dataset]]," / ",TEXT(Table2[[#This Row],[Photoelectron KE (eV)]],"0.0"))</f>
        <v>good3 / 13.6</v>
      </c>
      <c r="E399" s="1">
        <f>Table2[[#This Row],[Polar ang (deg)]]/180*PI()</f>
        <v>0.64577182323790194</v>
      </c>
      <c r="F399" s="5">
        <v>37</v>
      </c>
      <c r="G399" s="1">
        <v>1.40028128518822</v>
      </c>
      <c r="H399" s="2">
        <f>Table2[[#This Row],[Phase shift diff (rad)]]/PI()*180</f>
        <v>80.230207772439812</v>
      </c>
    </row>
    <row r="400" spans="1:8" x14ac:dyDescent="0.2">
      <c r="A400" s="4" t="s">
        <v>9</v>
      </c>
      <c r="B400" s="2">
        <v>19.100000000000001</v>
      </c>
      <c r="C400" s="2">
        <f>2*Table2[[#This Row],[Photon energy (eV)]]-Threshold</f>
        <v>13.612611200000003</v>
      </c>
      <c r="D400" s="2" t="str">
        <f>CONCATENATE(Table2[[#This Row],[Target dataset]]," / ",TEXT(Table2[[#This Row],[Photoelectron KE (eV)]],"0.0"))</f>
        <v>good3 / 13.6</v>
      </c>
      <c r="E400" s="1">
        <f>Table2[[#This Row],[Polar ang (deg)]]/180*PI()</f>
        <v>0.66322511575784526</v>
      </c>
      <c r="F400" s="5">
        <v>38</v>
      </c>
      <c r="G400" s="1">
        <v>1.4199475105672299</v>
      </c>
      <c r="H400" s="2">
        <f>Table2[[#This Row],[Phase shift diff (rad)]]/PI()*180</f>
        <v>81.356999485610132</v>
      </c>
    </row>
    <row r="401" spans="1:8" x14ac:dyDescent="0.2">
      <c r="A401" s="4" t="s">
        <v>9</v>
      </c>
      <c r="B401" s="2">
        <v>19.100000000000001</v>
      </c>
      <c r="C401" s="2">
        <f>2*Table2[[#This Row],[Photon energy (eV)]]-Threshold</f>
        <v>13.612611200000003</v>
      </c>
      <c r="D401" s="2" t="str">
        <f>CONCATENATE(Table2[[#This Row],[Target dataset]]," / ",TEXT(Table2[[#This Row],[Photoelectron KE (eV)]],"0.0"))</f>
        <v>good3 / 13.6</v>
      </c>
      <c r="E401" s="1">
        <f>Table2[[#This Row],[Polar ang (deg)]]/180*PI()</f>
        <v>0.68067840827778858</v>
      </c>
      <c r="F401" s="5">
        <v>39</v>
      </c>
      <c r="G401" s="1">
        <v>1.4406114023176499</v>
      </c>
      <c r="H401" s="2">
        <f>Table2[[#This Row],[Phase shift diff (rad)]]/PI()*180</f>
        <v>82.54095327122441</v>
      </c>
    </row>
    <row r="402" spans="1:8" x14ac:dyDescent="0.2">
      <c r="A402" s="4" t="s">
        <v>9</v>
      </c>
      <c r="B402" s="2">
        <v>19.100000000000001</v>
      </c>
      <c r="C402" s="2">
        <f>2*Table2[[#This Row],[Photon energy (eV)]]-Threshold</f>
        <v>13.612611200000003</v>
      </c>
      <c r="D402" s="2" t="str">
        <f>CONCATENATE(Table2[[#This Row],[Target dataset]]," / ",TEXT(Table2[[#This Row],[Photoelectron KE (eV)]],"0.0"))</f>
        <v>good3 / 13.6</v>
      </c>
      <c r="E402" s="1">
        <f>Table2[[#This Row],[Polar ang (deg)]]/180*PI()</f>
        <v>0.69813170079773179</v>
      </c>
      <c r="F402" s="5">
        <v>40</v>
      </c>
      <c r="G402" s="1">
        <v>1.4623025328236601</v>
      </c>
      <c r="H402" s="2">
        <f>Table2[[#This Row],[Phase shift diff (rad)]]/PI()*180</f>
        <v>83.783763502086259</v>
      </c>
    </row>
    <row r="403" spans="1:8" x14ac:dyDescent="0.2">
      <c r="A403" s="4" t="s">
        <v>9</v>
      </c>
      <c r="B403" s="2">
        <v>19.100000000000001</v>
      </c>
      <c r="C403" s="2">
        <f>2*Table2[[#This Row],[Photon energy (eV)]]-Threshold</f>
        <v>13.612611200000003</v>
      </c>
      <c r="D403" s="2" t="str">
        <f>CONCATENATE(Table2[[#This Row],[Target dataset]]," / ",TEXT(Table2[[#This Row],[Photoelectron KE (eV)]],"0.0"))</f>
        <v>good3 / 13.6</v>
      </c>
      <c r="E403" s="1">
        <f>Table2[[#This Row],[Polar ang (deg)]]/180*PI()</f>
        <v>0.71558499331767511</v>
      </c>
      <c r="F403" s="5">
        <v>41</v>
      </c>
      <c r="G403" s="1">
        <v>1.4850474442414501</v>
      </c>
      <c r="H403" s="2">
        <f>Table2[[#This Row],[Phase shift diff (rad)]]/PI()*180</f>
        <v>85.08695093172453</v>
      </c>
    </row>
    <row r="404" spans="1:8" x14ac:dyDescent="0.2">
      <c r="A404" s="4" t="s">
        <v>9</v>
      </c>
      <c r="B404" s="2">
        <v>19.100000000000001</v>
      </c>
      <c r="C404" s="2">
        <f>2*Table2[[#This Row],[Photon energy (eV)]]-Threshold</f>
        <v>13.612611200000003</v>
      </c>
      <c r="D404" s="2" t="str">
        <f>CONCATENATE(Table2[[#This Row],[Target dataset]]," / ",TEXT(Table2[[#This Row],[Photoelectron KE (eV)]],"0.0"))</f>
        <v>good3 / 13.6</v>
      </c>
      <c r="E404" s="1">
        <f>Table2[[#This Row],[Polar ang (deg)]]/180*PI()</f>
        <v>0.73303828583761843</v>
      </c>
      <c r="F404" s="5">
        <v>42</v>
      </c>
      <c r="G404" s="1">
        <v>1.5088686814874399</v>
      </c>
      <c r="H404" s="2">
        <f>Table2[[#This Row],[Phase shift diff (rad)]]/PI()*180</f>
        <v>86.451807288699598</v>
      </c>
    </row>
    <row r="405" spans="1:8" x14ac:dyDescent="0.2">
      <c r="A405" s="4" t="s">
        <v>9</v>
      </c>
      <c r="B405" s="2">
        <v>19.100000000000001</v>
      </c>
      <c r="C405" s="2">
        <f>2*Table2[[#This Row],[Photon energy (eV)]]-Threshold</f>
        <v>13.612611200000003</v>
      </c>
      <c r="D405" s="2" t="str">
        <f>CONCATENATE(Table2[[#This Row],[Target dataset]]," / ",TEXT(Table2[[#This Row],[Photoelectron KE (eV)]],"0.0"))</f>
        <v>good3 / 13.6</v>
      </c>
      <c r="E405" s="1">
        <f>Table2[[#This Row],[Polar ang (deg)]]/180*PI()</f>
        <v>0.75049157835756175</v>
      </c>
      <c r="F405" s="5">
        <v>43</v>
      </c>
      <c r="G405" s="1">
        <v>1.5337837076180101</v>
      </c>
      <c r="H405" s="2">
        <f>Table2[[#This Row],[Phase shift diff (rad)]]/PI()*180</f>
        <v>87.879333132439427</v>
      </c>
    </row>
    <row r="406" spans="1:8" x14ac:dyDescent="0.2">
      <c r="A406" s="4" t="s">
        <v>9</v>
      </c>
      <c r="B406" s="2">
        <v>19.100000000000001</v>
      </c>
      <c r="C406" s="2">
        <f>2*Table2[[#This Row],[Photon energy (eV)]]-Threshold</f>
        <v>13.612611200000003</v>
      </c>
      <c r="D406" s="2" t="str">
        <f>CONCATENATE(Table2[[#This Row],[Target dataset]]," / ",TEXT(Table2[[#This Row],[Photoelectron KE (eV)]],"0.0"))</f>
        <v>good3 / 13.6</v>
      </c>
      <c r="E406" s="1">
        <f>Table2[[#This Row],[Polar ang (deg)]]/180*PI()</f>
        <v>0.76794487087750496</v>
      </c>
      <c r="F406" s="5">
        <v>44</v>
      </c>
      <c r="G406" s="1">
        <v>1.55980371145792</v>
      </c>
      <c r="H406" s="2">
        <f>Table2[[#This Row],[Phase shift diff (rad)]]/PI()*180</f>
        <v>89.370169535380469</v>
      </c>
    </row>
    <row r="407" spans="1:8" x14ac:dyDescent="0.2">
      <c r="A407" s="4" t="s">
        <v>9</v>
      </c>
      <c r="B407" s="2">
        <v>19.100000000000001</v>
      </c>
      <c r="C407" s="2">
        <f>2*Table2[[#This Row],[Photon energy (eV)]]-Threshold</f>
        <v>13.612611200000003</v>
      </c>
      <c r="D407" s="2" t="str">
        <f>CONCATENATE(Table2[[#This Row],[Target dataset]]," / ",TEXT(Table2[[#This Row],[Photoelectron KE (eV)]],"0.0"))</f>
        <v>good3 / 13.6</v>
      </c>
      <c r="E407" s="1">
        <f>Table2[[#This Row],[Polar ang (deg)]]/180*PI()</f>
        <v>0.78539816339744828</v>
      </c>
      <c r="F407" s="5">
        <v>45</v>
      </c>
      <c r="G407" s="1">
        <v>1.58693232656384</v>
      </c>
      <c r="H407" s="2">
        <f>Table2[[#This Row],[Phase shift diff (rad)]]/PI()*180</f>
        <v>90.924524684984533</v>
      </c>
    </row>
    <row r="408" spans="1:8" x14ac:dyDescent="0.2">
      <c r="A408" s="4" t="s">
        <v>9</v>
      </c>
      <c r="B408" s="2">
        <v>19.100000000000001</v>
      </c>
      <c r="C408" s="2">
        <f>2*Table2[[#This Row],[Photon energy (eV)]]-Threshold</f>
        <v>13.612611200000003</v>
      </c>
      <c r="D408" s="2" t="str">
        <f>CONCATENATE(Table2[[#This Row],[Target dataset]]," / ",TEXT(Table2[[#This Row],[Photoelectron KE (eV)]],"0.0"))</f>
        <v>good3 / 13.6</v>
      </c>
      <c r="E408" s="1">
        <f>Table2[[#This Row],[Polar ang (deg)]]/180*PI()</f>
        <v>0.80285145591739149</v>
      </c>
      <c r="F408" s="5">
        <v>46</v>
      </c>
      <c r="G408" s="1">
        <v>1.61516429174641</v>
      </c>
      <c r="H408" s="2">
        <f>Table2[[#This Row],[Phase shift diff (rad)]]/PI()*180</f>
        <v>92.542097137306087</v>
      </c>
    </row>
    <row r="409" spans="1:8" x14ac:dyDescent="0.2">
      <c r="A409" s="4" t="s">
        <v>9</v>
      </c>
      <c r="B409" s="2">
        <v>19.100000000000001</v>
      </c>
      <c r="C409" s="2">
        <f>2*Table2[[#This Row],[Photon energy (eV)]]-Threshold</f>
        <v>13.612611200000003</v>
      </c>
      <c r="D409" s="2" t="str">
        <f>CONCATENATE(Table2[[#This Row],[Target dataset]]," / ",TEXT(Table2[[#This Row],[Photoelectron KE (eV)]],"0.0"))</f>
        <v>good3 / 13.6</v>
      </c>
      <c r="E409" s="1">
        <f>Table2[[#This Row],[Polar ang (deg)]]/180*PI()</f>
        <v>0.82030474843733492</v>
      </c>
      <c r="F409" s="5">
        <v>47</v>
      </c>
      <c r="G409" s="1">
        <v>1.6444840960487299</v>
      </c>
      <c r="H409" s="2">
        <f>Table2[[#This Row],[Phase shift diff (rad)]]/PI()*180</f>
        <v>94.221998179978527</v>
      </c>
    </row>
    <row r="410" spans="1:8" x14ac:dyDescent="0.2">
      <c r="A410" s="4" t="s">
        <v>9</v>
      </c>
      <c r="B410" s="2">
        <v>19.100000000000001</v>
      </c>
      <c r="C410" s="2">
        <f>2*Table2[[#This Row],[Photon energy (eV)]]-Threshold</f>
        <v>13.612611200000003</v>
      </c>
      <c r="D410" s="2" t="str">
        <f>CONCATENATE(Table2[[#This Row],[Target dataset]]," / ",TEXT(Table2[[#This Row],[Photoelectron KE (eV)]],"0.0"))</f>
        <v>good3 / 13.6</v>
      </c>
      <c r="E410" s="1">
        <f>Table2[[#This Row],[Polar ang (deg)]]/180*PI()</f>
        <v>0.83775804095727813</v>
      </c>
      <c r="F410" s="5">
        <v>48</v>
      </c>
      <c r="G410" s="1">
        <v>1.6748646645591201</v>
      </c>
      <c r="H410" s="2">
        <f>Table2[[#This Row],[Phase shift diff (rad)]]/PI()*180</f>
        <v>95.962676534831928</v>
      </c>
    </row>
    <row r="411" spans="1:8" x14ac:dyDescent="0.2">
      <c r="A411" s="4" t="s">
        <v>9</v>
      </c>
      <c r="B411" s="2">
        <v>19.100000000000001</v>
      </c>
      <c r="C411" s="2">
        <f>2*Table2[[#This Row],[Photon energy (eV)]]-Threshold</f>
        <v>13.612611200000003</v>
      </c>
      <c r="D411" s="2" t="str">
        <f>CONCATENATE(Table2[[#This Row],[Target dataset]]," / ",TEXT(Table2[[#This Row],[Photoelectron KE (eV)]],"0.0"))</f>
        <v>good3 / 13.6</v>
      </c>
      <c r="E411" s="1">
        <f>Table2[[#This Row],[Polar ang (deg)]]/180*PI()</f>
        <v>0.85521133347722134</v>
      </c>
      <c r="F411" s="5">
        <v>49</v>
      </c>
      <c r="G411" s="1">
        <v>1.7062661545476101</v>
      </c>
      <c r="H411" s="2">
        <f>Table2[[#This Row],[Phase shift diff (rad)]]/PI()*180</f>
        <v>97.761849381594729</v>
      </c>
    </row>
    <row r="412" spans="1:8" x14ac:dyDescent="0.2">
      <c r="A412" s="4" t="s">
        <v>9</v>
      </c>
      <c r="B412" s="2">
        <v>19.100000000000001</v>
      </c>
      <c r="C412" s="2">
        <f>2*Table2[[#This Row],[Photon energy (eV)]]-Threshold</f>
        <v>13.612611200000003</v>
      </c>
      <c r="D412" s="2" t="str">
        <f>CONCATENATE(Table2[[#This Row],[Target dataset]]," / ",TEXT(Table2[[#This Row],[Photoelectron KE (eV)]],"0.0"))</f>
        <v>good3 / 13.6</v>
      </c>
      <c r="E412" s="1">
        <f>Table2[[#This Row],[Polar ang (deg)]]/180*PI()</f>
        <v>0.87266462599716477</v>
      </c>
      <c r="F412" s="5">
        <v>50</v>
      </c>
      <c r="G412" s="1">
        <v>1.73863494252366</v>
      </c>
      <c r="H412" s="2">
        <f>Table2[[#This Row],[Phase shift diff (rad)]]/PI()*180</f>
        <v>99.616444320576178</v>
      </c>
    </row>
    <row r="413" spans="1:8" x14ac:dyDescent="0.2">
      <c r="A413" s="4" t="s">
        <v>9</v>
      </c>
      <c r="B413" s="2">
        <v>19.100000000000001</v>
      </c>
      <c r="C413" s="2">
        <f>2*Table2[[#This Row],[Photon energy (eV)]]-Threshold</f>
        <v>13.612611200000003</v>
      </c>
      <c r="D413" s="2" t="str">
        <f>CONCATENATE(Table2[[#This Row],[Target dataset]]," / ",TEXT(Table2[[#This Row],[Photoelectron KE (eV)]],"0.0"))</f>
        <v>good3 / 13.6</v>
      </c>
      <c r="E413" s="1">
        <f>Table2[[#This Row],[Polar ang (deg)]]/180*PI()</f>
        <v>0.89011791851710798</v>
      </c>
      <c r="F413" s="5">
        <v>51</v>
      </c>
      <c r="G413" s="1">
        <v>1.7719028899360101</v>
      </c>
      <c r="H413" s="2">
        <f>Table2[[#This Row],[Phase shift diff (rad)]]/PI()*180</f>
        <v>101.52255730036701</v>
      </c>
    </row>
    <row r="414" spans="1:8" x14ac:dyDescent="0.2">
      <c r="A414" s="4" t="s">
        <v>9</v>
      </c>
      <c r="B414" s="2">
        <v>19.100000000000001</v>
      </c>
      <c r="C414" s="2">
        <f>2*Table2[[#This Row],[Photon energy (eV)]]-Threshold</f>
        <v>13.612611200000003</v>
      </c>
      <c r="D414" s="2" t="str">
        <f>CONCATENATE(Table2[[#This Row],[Target dataset]]," / ",TEXT(Table2[[#This Row],[Photoelectron KE (eV)]],"0.0"))</f>
        <v>good3 / 13.6</v>
      </c>
      <c r="E414" s="1">
        <f>Table2[[#This Row],[Polar ang (deg)]]/180*PI()</f>
        <v>0.9075712110370513</v>
      </c>
      <c r="F414" s="5">
        <v>52</v>
      </c>
      <c r="G414" s="1">
        <v>1.8059869762151599</v>
      </c>
      <c r="H414" s="2">
        <f>Table2[[#This Row],[Phase shift diff (rad)]]/PI()*180</f>
        <v>103.47543159272205</v>
      </c>
    </row>
    <row r="415" spans="1:8" x14ac:dyDescent="0.2">
      <c r="A415" s="4" t="s">
        <v>9</v>
      </c>
      <c r="B415" s="2">
        <v>19.100000000000001</v>
      </c>
      <c r="C415" s="2">
        <f>2*Table2[[#This Row],[Photon energy (eV)]]-Threshold</f>
        <v>13.612611200000003</v>
      </c>
      <c r="D415" s="2" t="str">
        <f>CONCATENATE(Table2[[#This Row],[Target dataset]]," / ",TEXT(Table2[[#This Row],[Photoelectron KE (eV)]],"0.0"))</f>
        <v>good3 / 13.6</v>
      </c>
      <c r="E415" s="1">
        <f>Table2[[#This Row],[Polar ang (deg)]]/180*PI()</f>
        <v>0.92502450355699462</v>
      </c>
      <c r="F415" s="5">
        <v>53</v>
      </c>
      <c r="G415" s="1">
        <v>1.8407893807050599</v>
      </c>
      <c r="H415" s="2">
        <f>Table2[[#This Row],[Phase shift diff (rad)]]/PI()*180</f>
        <v>105.46946248690048</v>
      </c>
    </row>
    <row r="416" spans="1:8" x14ac:dyDescent="0.2">
      <c r="A416" s="4" t="s">
        <v>9</v>
      </c>
      <c r="B416" s="2">
        <v>19.100000000000001</v>
      </c>
      <c r="C416" s="2">
        <f>2*Table2[[#This Row],[Photon energy (eV)]]-Threshold</f>
        <v>13.612611200000003</v>
      </c>
      <c r="D416" s="2" t="str">
        <f>CONCATENATE(Table2[[#This Row],[Target dataset]]," / ",TEXT(Table2[[#This Row],[Photoelectron KE (eV)]],"0.0"))</f>
        <v>good3 / 13.6</v>
      </c>
      <c r="E416" s="1">
        <f>Table2[[#This Row],[Polar ang (deg)]]/180*PI()</f>
        <v>0.94247779607693793</v>
      </c>
      <c r="F416" s="5">
        <v>54</v>
      </c>
      <c r="G416" s="1">
        <v>1.87619807834318</v>
      </c>
      <c r="H416" s="2">
        <f>Table2[[#This Row],[Phase shift diff (rad)]]/PI()*180</f>
        <v>107.49823141961959</v>
      </c>
    </row>
    <row r="417" spans="1:8" x14ac:dyDescent="0.2">
      <c r="A417" s="4" t="s">
        <v>9</v>
      </c>
      <c r="B417" s="2">
        <v>19.100000000000001</v>
      </c>
      <c r="C417" s="2">
        <f>2*Table2[[#This Row],[Photon energy (eV)]]-Threshold</f>
        <v>13.612611200000003</v>
      </c>
      <c r="D417" s="2" t="str">
        <f>CONCATENATE(Table2[[#This Row],[Target dataset]]," / ",TEXT(Table2[[#This Row],[Photoelectron KE (eV)]],"0.0"))</f>
        <v>good3 / 13.6</v>
      </c>
      <c r="E417" s="1">
        <f>Table2[[#This Row],[Polar ang (deg)]]/180*PI()</f>
        <v>0.95993108859688125</v>
      </c>
      <c r="F417" s="5">
        <v>55</v>
      </c>
      <c r="G417" s="1">
        <v>1.91208798748036</v>
      </c>
      <c r="H417" s="2">
        <f>Table2[[#This Row],[Phase shift diff (rad)]]/PI()*180</f>
        <v>109.55457174028801</v>
      </c>
    </row>
    <row r="418" spans="1:8" x14ac:dyDescent="0.2">
      <c r="A418" s="4" t="s">
        <v>9</v>
      </c>
      <c r="B418" s="2">
        <v>19.100000000000001</v>
      </c>
      <c r="C418" s="2">
        <f>2*Table2[[#This Row],[Photon energy (eV)]]-Threshold</f>
        <v>13.612611200000003</v>
      </c>
      <c r="D418" s="2" t="str">
        <f>CONCATENATE(Table2[[#This Row],[Target dataset]]," / ",TEXT(Table2[[#This Row],[Photoelectron KE (eV)]],"0.0"))</f>
        <v>good3 / 13.6</v>
      </c>
      <c r="E418" s="1">
        <f>Table2[[#This Row],[Polar ang (deg)]]/180*PI()</f>
        <v>0.97738438111682457</v>
      </c>
      <c r="F418" s="5">
        <v>56</v>
      </c>
      <c r="G418" s="1">
        <v>1.94832267306756</v>
      </c>
      <c r="H418" s="2">
        <f>Table2[[#This Row],[Phase shift diff (rad)]]/PI()*180</f>
        <v>111.6306662964181</v>
      </c>
    </row>
    <row r="419" spans="1:8" x14ac:dyDescent="0.2">
      <c r="A419" s="4" t="s">
        <v>9</v>
      </c>
      <c r="B419" s="2">
        <v>19.100000000000001</v>
      </c>
      <c r="C419" s="2">
        <f>2*Table2[[#This Row],[Photon energy (eV)]]-Threshold</f>
        <v>13.612611200000003</v>
      </c>
      <c r="D419" s="2" t="str">
        <f>CONCATENATE(Table2[[#This Row],[Target dataset]]," / ",TEXT(Table2[[#This Row],[Photoelectron KE (eV)]],"0.0"))</f>
        <v>good3 / 13.6</v>
      </c>
      <c r="E419" s="1">
        <f>Table2[[#This Row],[Polar ang (deg)]]/180*PI()</f>
        <v>0.99483767363676778</v>
      </c>
      <c r="F419" s="5">
        <v>57</v>
      </c>
      <c r="G419" s="1">
        <v>1.9847565674813801</v>
      </c>
      <c r="H419" s="2">
        <f>Table2[[#This Row],[Phase shift diff (rad)]]/PI()*180</f>
        <v>113.71817467755524</v>
      </c>
    </row>
    <row r="420" spans="1:8" x14ac:dyDescent="0.2">
      <c r="A420" s="4" t="s">
        <v>9</v>
      </c>
      <c r="B420" s="2">
        <v>19.100000000000001</v>
      </c>
      <c r="C420" s="2">
        <f>2*Table2[[#This Row],[Photon energy (eV)]]-Threshold</f>
        <v>13.612611200000003</v>
      </c>
      <c r="D420" s="2" t="str">
        <f>CONCATENATE(Table2[[#This Row],[Target dataset]]," / ",TEXT(Table2[[#This Row],[Photoelectron KE (eV)]],"0.0"))</f>
        <v>good3 / 13.6</v>
      </c>
      <c r="E420" s="1">
        <f>Table2[[#This Row],[Polar ang (deg)]]/180*PI()</f>
        <v>1.0122909661567112</v>
      </c>
      <c r="F420" s="5">
        <v>58</v>
      </c>
      <c r="G420" s="1">
        <v>2.0212376287711198</v>
      </c>
      <c r="H420" s="2">
        <f>Table2[[#This Row],[Phase shift diff (rad)]]/PI()*180</f>
        <v>115.80838552161542</v>
      </c>
    </row>
    <row r="421" spans="1:8" x14ac:dyDescent="0.2">
      <c r="A421" s="4" t="s">
        <v>9</v>
      </c>
      <c r="B421" s="2">
        <v>19.100000000000001</v>
      </c>
      <c r="C421" s="2">
        <f>2*Table2[[#This Row],[Photon energy (eV)]]-Threshold</f>
        <v>13.612611200000003</v>
      </c>
      <c r="D421" s="2" t="str">
        <f>CONCATENATE(Table2[[#This Row],[Target dataset]]," / ",TEXT(Table2[[#This Row],[Photoelectron KE (eV)]],"0.0"))</f>
        <v>good3 / 13.6</v>
      </c>
      <c r="E421" s="1">
        <f>Table2[[#This Row],[Polar ang (deg)]]/180*PI()</f>
        <v>1.0297442586766543</v>
      </c>
      <c r="F421" s="5">
        <v>59</v>
      </c>
      <c r="G421" s="1">
        <v>2.0576103173290101</v>
      </c>
      <c r="H421" s="2">
        <f>Table2[[#This Row],[Phase shift diff (rad)]]/PI()*180</f>
        <v>117.89238706552632</v>
      </c>
    </row>
    <row r="422" spans="1:8" x14ac:dyDescent="0.2">
      <c r="A422" s="4" t="s">
        <v>9</v>
      </c>
      <c r="B422" s="2">
        <v>19.100000000000001</v>
      </c>
      <c r="C422" s="2">
        <f>2*Table2[[#This Row],[Photon energy (eV)]]-Threshold</f>
        <v>13.612611200000003</v>
      </c>
      <c r="D422" s="2" t="str">
        <f>CONCATENATE(Table2[[#This Row],[Target dataset]]," / ",TEXT(Table2[[#This Row],[Photoelectron KE (eV)]],"0.0"))</f>
        <v>good3 / 13.6</v>
      </c>
      <c r="E422" s="1">
        <f>Table2[[#This Row],[Polar ang (deg)]]/180*PI()</f>
        <v>1.0471975511965976</v>
      </c>
      <c r="F422" s="5">
        <v>60</v>
      </c>
      <c r="G422" s="1">
        <v>2.0937187422455898</v>
      </c>
      <c r="H422" s="2">
        <f>Table2[[#This Row],[Phase shift diff (rad)]]/PI()*180</f>
        <v>119.96124741811136</v>
      </c>
    </row>
    <row r="423" spans="1:8" x14ac:dyDescent="0.2">
      <c r="A423" s="4" t="s">
        <v>9</v>
      </c>
      <c r="B423" s="2">
        <v>19.100000000000001</v>
      </c>
      <c r="C423" s="2">
        <f>2*Table2[[#This Row],[Photon energy (eV)]]-Threshold</f>
        <v>13.612611200000003</v>
      </c>
      <c r="D423" s="2" t="str">
        <f>CONCATENATE(Table2[[#This Row],[Target dataset]]," / ",TEXT(Table2[[#This Row],[Photoelectron KE (eV)]],"0.0"))</f>
        <v>good3 / 13.6</v>
      </c>
      <c r="E423" s="1">
        <f>Table2[[#This Row],[Polar ang (deg)]]/180*PI()</f>
        <v>1.064650843716541</v>
      </c>
      <c r="F423" s="5">
        <v>61</v>
      </c>
      <c r="G423" s="1">
        <v>2.1294098122299898</v>
      </c>
      <c r="H423" s="2">
        <f>Table2[[#This Row],[Phase shift diff (rad)]]/PI()*180</f>
        <v>122.00619509452352</v>
      </c>
    </row>
    <row r="424" spans="1:8" x14ac:dyDescent="0.2">
      <c r="A424" s="4" t="s">
        <v>9</v>
      </c>
      <c r="B424" s="2">
        <v>19.100000000000001</v>
      </c>
      <c r="C424" s="2">
        <f>2*Table2[[#This Row],[Photon energy (eV)]]-Threshold</f>
        <v>13.612611200000003</v>
      </c>
      <c r="D424" s="2" t="str">
        <f>CONCATENATE(Table2[[#This Row],[Target dataset]]," / ",TEXT(Table2[[#This Row],[Photoelectron KE (eV)]],"0.0"))</f>
        <v>good3 / 13.6</v>
      </c>
      <c r="E424" s="1">
        <f>Table2[[#This Row],[Polar ang (deg)]]/180*PI()</f>
        <v>1.0821041362364843</v>
      </c>
      <c r="F424" s="5">
        <v>62</v>
      </c>
      <c r="G424" s="1">
        <v>2.1645362254674798</v>
      </c>
      <c r="H424" s="2">
        <f>Table2[[#This Row],[Phase shift diff (rad)]]/PI()*180</f>
        <v>124.01879032246417</v>
      </c>
    </row>
    <row r="425" spans="1:8" x14ac:dyDescent="0.2">
      <c r="A425" s="4" t="s">
        <v>9</v>
      </c>
      <c r="B425" s="2">
        <v>19.100000000000001</v>
      </c>
      <c r="C425" s="2">
        <f>2*Table2[[#This Row],[Photon energy (eV)]]-Threshold</f>
        <v>13.612611200000003</v>
      </c>
      <c r="D425" s="2" t="str">
        <f>CONCATENATE(Table2[[#This Row],[Target dataset]]," / ",TEXT(Table2[[#This Row],[Photoelectron KE (eV)]],"0.0"))</f>
        <v>good3 / 13.6</v>
      </c>
      <c r="E425" s="1">
        <f>Table2[[#This Row],[Polar ang (deg)]]/180*PI()</f>
        <v>1.0995574287564276</v>
      </c>
      <c r="F425" s="5">
        <v>63</v>
      </c>
      <c r="G425" s="1">
        <v>2.1989591481388802</v>
      </c>
      <c r="H425" s="2">
        <f>Table2[[#This Row],[Phase shift diff (rad)]]/PI()*180</f>
        <v>125.99107851004061</v>
      </c>
    </row>
    <row r="426" spans="1:8" x14ac:dyDescent="0.2">
      <c r="A426" s="4" t="s">
        <v>9</v>
      </c>
      <c r="B426" s="2">
        <v>19.100000000000001</v>
      </c>
      <c r="C426" s="2">
        <f>2*Table2[[#This Row],[Photon energy (eV)]]-Threshold</f>
        <v>13.612611200000003</v>
      </c>
      <c r="D426" s="2" t="str">
        <f>CONCATENATE(Table2[[#This Row],[Target dataset]]," / ",TEXT(Table2[[#This Row],[Photoelectron KE (eV)]],"0.0"))</f>
        <v>good3 / 13.6</v>
      </c>
      <c r="E426" s="1">
        <f>Table2[[#This Row],[Polar ang (deg)]]/180*PI()</f>
        <v>1.1170107212763709</v>
      </c>
      <c r="F426" s="5">
        <v>64</v>
      </c>
      <c r="G426" s="1">
        <v>2.23255046046431</v>
      </c>
      <c r="H426" s="2">
        <f>Table2[[#This Row],[Phase shift diff (rad)]]/PI()*180</f>
        <v>127.91571893459353</v>
      </c>
    </row>
    <row r="427" spans="1:8" x14ac:dyDescent="0.2">
      <c r="A427" s="4" t="s">
        <v>9</v>
      </c>
      <c r="B427" s="2">
        <v>19.100000000000001</v>
      </c>
      <c r="C427" s="2">
        <f>2*Table2[[#This Row],[Photon energy (eV)]]-Threshold</f>
        <v>13.612611200000003</v>
      </c>
      <c r="D427" s="2" t="str">
        <f>CONCATENATE(Table2[[#This Row],[Target dataset]]," / ",TEXT(Table2[[#This Row],[Photoelectron KE (eV)]],"0.0"))</f>
        <v>good3 / 13.6</v>
      </c>
      <c r="E427" s="1">
        <f>Table2[[#This Row],[Polar ang (deg)]]/180*PI()</f>
        <v>1.1344640137963142</v>
      </c>
      <c r="F427" s="5">
        <v>65</v>
      </c>
      <c r="G427" s="1">
        <v>2.2651944873406502</v>
      </c>
      <c r="H427" s="2">
        <f>Table2[[#This Row],[Phase shift diff (rad)]]/PI()*180</f>
        <v>129.78608390091944</v>
      </c>
    </row>
    <row r="428" spans="1:8" x14ac:dyDescent="0.2">
      <c r="A428" s="4" t="s">
        <v>9</v>
      </c>
      <c r="B428" s="2">
        <v>19.100000000000001</v>
      </c>
      <c r="C428" s="2">
        <f>2*Table2[[#This Row],[Photon energy (eV)]]-Threshold</f>
        <v>13.612611200000003</v>
      </c>
      <c r="D428" s="2" t="str">
        <f>CONCATENATE(Table2[[#This Row],[Target dataset]]," / ",TEXT(Table2[[#This Row],[Photoelectron KE (eV)]],"0.0"))</f>
        <v>good3 / 13.6</v>
      </c>
      <c r="E428" s="1">
        <f>Table2[[#This Row],[Polar ang (deg)]]/180*PI()</f>
        <v>1.1519173063162573</v>
      </c>
      <c r="F428" s="5">
        <v>66</v>
      </c>
      <c r="G428" s="1">
        <v>2.2967891731814598</v>
      </c>
      <c r="H428" s="2">
        <f>Table2[[#This Row],[Phase shift diff (rad)]]/PI()*180</f>
        <v>131.59632605463958</v>
      </c>
    </row>
    <row r="429" spans="1:8" x14ac:dyDescent="0.2">
      <c r="A429" s="4" t="s">
        <v>9</v>
      </c>
      <c r="B429" s="2">
        <v>19.100000000000001</v>
      </c>
      <c r="C429" s="2">
        <f>2*Table2[[#This Row],[Photon energy (eV)]]-Threshold</f>
        <v>13.612611200000003</v>
      </c>
      <c r="D429" s="2" t="str">
        <f>CONCATENATE(Table2[[#This Row],[Target dataset]]," / ",TEXT(Table2[[#This Row],[Photoelectron KE (eV)]],"0.0"))</f>
        <v>good3 / 13.6</v>
      </c>
      <c r="E429" s="1">
        <f>Table2[[#This Row],[Polar ang (deg)]]/180*PI()</f>
        <v>1.1693705988362009</v>
      </c>
      <c r="F429" s="5">
        <v>67</v>
      </c>
      <c r="G429" s="1">
        <v>2.3272467017715099</v>
      </c>
      <c r="H429" s="2">
        <f>Table2[[#This Row],[Phase shift diff (rad)]]/PI()*180</f>
        <v>133.34141389724849</v>
      </c>
    </row>
    <row r="430" spans="1:8" x14ac:dyDescent="0.2">
      <c r="A430" s="4" t="s">
        <v>9</v>
      </c>
      <c r="B430" s="2">
        <v>19.100000000000001</v>
      </c>
      <c r="C430" s="2">
        <f>2*Table2[[#This Row],[Photon energy (eV)]]-Threshold</f>
        <v>13.612611200000003</v>
      </c>
      <c r="D430" s="2" t="str">
        <f>CONCATENATE(Table2[[#This Row],[Target dataset]]," / ",TEXT(Table2[[#This Row],[Photoelectron KE (eV)]],"0.0"))</f>
        <v>good3 / 13.6</v>
      </c>
      <c r="E430" s="1">
        <f>Table2[[#This Row],[Polar ang (deg)]]/180*PI()</f>
        <v>1.186823891356144</v>
      </c>
      <c r="F430" s="5">
        <v>68</v>
      </c>
      <c r="G430" s="1">
        <v>2.3564935976003998</v>
      </c>
      <c r="H430" s="2">
        <f>Table2[[#This Row],[Phase shift diff (rad)]]/PI()*180</f>
        <v>135.01713759210264</v>
      </c>
    </row>
    <row r="431" spans="1:8" x14ac:dyDescent="0.2">
      <c r="A431" s="4" t="s">
        <v>9</v>
      </c>
      <c r="B431" s="2">
        <v>19.100000000000001</v>
      </c>
      <c r="C431" s="2">
        <f>2*Table2[[#This Row],[Photon energy (eV)]]-Threshold</f>
        <v>13.612611200000003</v>
      </c>
      <c r="D431" s="2" t="str">
        <f>CONCATENATE(Table2[[#This Row],[Target dataset]]," / ",TEXT(Table2[[#This Row],[Photoelectron KE (eV)]],"0.0"))</f>
        <v>good3 / 13.6</v>
      </c>
      <c r="E431" s="1">
        <f>Table2[[#This Row],[Polar ang (deg)]]/180*PI()</f>
        <v>1.2042771838760875</v>
      </c>
      <c r="F431" s="5">
        <v>69</v>
      </c>
      <c r="G431" s="1">
        <v>2.3844703723151301</v>
      </c>
      <c r="H431" s="2">
        <f>Table2[[#This Row],[Phase shift diff (rad)]]/PI()*180</f>
        <v>136.62008870764501</v>
      </c>
    </row>
    <row r="432" spans="1:8" x14ac:dyDescent="0.2">
      <c r="A432" s="4" t="s">
        <v>9</v>
      </c>
      <c r="B432" s="2">
        <v>19.100000000000001</v>
      </c>
      <c r="C432" s="2">
        <f>2*Table2[[#This Row],[Photon energy (eV)]]-Threshold</f>
        <v>13.612611200000003</v>
      </c>
      <c r="D432" s="2" t="str">
        <f>CONCATENATE(Table2[[#This Row],[Target dataset]]," / ",TEXT(Table2[[#This Row],[Photoelectron KE (eV)]],"0.0"))</f>
        <v>good3 / 13.6</v>
      </c>
      <c r="E432" s="1">
        <f>Table2[[#This Row],[Polar ang (deg)]]/180*PI()</f>
        <v>1.2217304763960306</v>
      </c>
      <c r="F432" s="5">
        <v>70</v>
      </c>
      <c r="G432" s="1">
        <v>2.4111307973303302</v>
      </c>
      <c r="H432" s="2">
        <f>Table2[[#This Row],[Phase shift diff (rad)]]/PI()*180</f>
        <v>138.14761854104097</v>
      </c>
    </row>
    <row r="433" spans="1:8" x14ac:dyDescent="0.2">
      <c r="A433" s="4" t="s">
        <v>9</v>
      </c>
      <c r="B433" s="2">
        <v>19.100000000000001</v>
      </c>
      <c r="C433" s="2">
        <f>2*Table2[[#This Row],[Photon energy (eV)]]-Threshold</f>
        <v>13.612611200000003</v>
      </c>
      <c r="D433" s="2" t="str">
        <f>CONCATENATE(Table2[[#This Row],[Target dataset]]," / ",TEXT(Table2[[#This Row],[Photoelectron KE (eV)]],"0.0"))</f>
        <v>good3 / 13.6</v>
      </c>
      <c r="E433" s="1">
        <f>Table2[[#This Row],[Polar ang (deg)]]/180*PI()</f>
        <v>1.2391837689159739</v>
      </c>
      <c r="F433" s="5">
        <v>71</v>
      </c>
      <c r="G433" s="1">
        <v>2.4364408914984699</v>
      </c>
      <c r="H433" s="2">
        <f>Table2[[#This Row],[Phase shift diff (rad)]]/PI()*180</f>
        <v>139.59778011595407</v>
      </c>
    </row>
    <row r="434" spans="1:8" x14ac:dyDescent="0.2">
      <c r="A434" s="4" t="s">
        <v>9</v>
      </c>
      <c r="B434" s="2">
        <v>19.100000000000001</v>
      </c>
      <c r="C434" s="2">
        <f>2*Table2[[#This Row],[Photon energy (eV)]]-Threshold</f>
        <v>13.612611200000003</v>
      </c>
      <c r="D434" s="2" t="str">
        <f>CONCATENATE(Table2[[#This Row],[Target dataset]]," / ",TEXT(Table2[[#This Row],[Photoelectron KE (eV)]],"0.0"))</f>
        <v>good3 / 13.6</v>
      </c>
      <c r="E434" s="1">
        <f>Table2[[#This Row],[Polar ang (deg)]]/180*PI()</f>
        <v>1.2566370614359172</v>
      </c>
      <c r="F434" s="5">
        <v>72</v>
      </c>
      <c r="G434" s="1">
        <v>2.4603777124445201</v>
      </c>
      <c r="H434" s="2">
        <f>Table2[[#This Row],[Phase shift diff (rad)]]/PI()*180</f>
        <v>140.96925893112308</v>
      </c>
    </row>
    <row r="435" spans="1:8" x14ac:dyDescent="0.2">
      <c r="A435" s="4" t="s">
        <v>9</v>
      </c>
      <c r="B435" s="2">
        <v>19.100000000000001</v>
      </c>
      <c r="C435" s="2">
        <f>2*Table2[[#This Row],[Photon energy (eV)]]-Threshold</f>
        <v>13.612611200000003</v>
      </c>
      <c r="D435" s="2" t="str">
        <f>CONCATENATE(Table2[[#This Row],[Target dataset]]," / ",TEXT(Table2[[#This Row],[Photoelectron KE (eV)]],"0.0"))</f>
        <v>good3 / 13.6</v>
      </c>
      <c r="E435" s="1">
        <f>Table2[[#This Row],[Polar ang (deg)]]/180*PI()</f>
        <v>1.2740903539558606</v>
      </c>
      <c r="F435" s="5">
        <v>73</v>
      </c>
      <c r="G435" s="1">
        <v>2.4829280336814001</v>
      </c>
      <c r="H435" s="2">
        <f>Table2[[#This Row],[Phase shift diff (rad)]]/PI()*180</f>
        <v>142.26129716466053</v>
      </c>
    </row>
    <row r="436" spans="1:8" x14ac:dyDescent="0.2">
      <c r="A436" s="4" t="s">
        <v>9</v>
      </c>
      <c r="B436" s="2">
        <v>19.100000000000001</v>
      </c>
      <c r="C436" s="2">
        <f>2*Table2[[#This Row],[Photon energy (eV)]]-Threshold</f>
        <v>13.612611200000003</v>
      </c>
      <c r="D436" s="2" t="str">
        <f>CONCATENATE(Table2[[#This Row],[Target dataset]]," / ",TEXT(Table2[[#This Row],[Photoelectron KE (eV)]],"0.0"))</f>
        <v>good3 / 13.6</v>
      </c>
      <c r="E436" s="1">
        <f>Table2[[#This Row],[Polar ang (deg)]]/180*PI()</f>
        <v>1.2915436464758039</v>
      </c>
      <c r="F436" s="5">
        <v>74</v>
      </c>
      <c r="G436" s="1">
        <v>2.5040869791852698</v>
      </c>
      <c r="H436" s="2">
        <f>Table2[[#This Row],[Phase shift diff (rad)]]/PI()*180</f>
        <v>143.47361544097959</v>
      </c>
    </row>
    <row r="437" spans="1:8" x14ac:dyDescent="0.2">
      <c r="A437" s="4" t="s">
        <v>9</v>
      </c>
      <c r="B437" s="2">
        <v>19.100000000000001</v>
      </c>
      <c r="C437" s="2">
        <f>2*Table2[[#This Row],[Photon energy (eV)]]-Threshold</f>
        <v>13.612611200000003</v>
      </c>
      <c r="D437" s="2" t="str">
        <f>CONCATENATE(Table2[[#This Row],[Target dataset]]," / ",TEXT(Table2[[#This Row],[Photoelectron KE (eV)]],"0.0"))</f>
        <v>good3 / 13.6</v>
      </c>
      <c r="E437" s="1">
        <f>Table2[[#This Row],[Polar ang (deg)]]/180*PI()</f>
        <v>1.3089969389957472</v>
      </c>
      <c r="F437" s="5">
        <v>75</v>
      </c>
      <c r="G437" s="1">
        <v>2.52385667485163</v>
      </c>
      <c r="H437" s="2">
        <f>Table2[[#This Row],[Phase shift diff (rad)]]/PI()*180</f>
        <v>144.6063355649201</v>
      </c>
    </row>
    <row r="438" spans="1:8" x14ac:dyDescent="0.2">
      <c r="A438" s="4" t="s">
        <v>9</v>
      </c>
      <c r="B438" s="2">
        <v>19.100000000000001</v>
      </c>
      <c r="C438" s="2">
        <f>2*Table2[[#This Row],[Photon energy (eV)]]-Threshold</f>
        <v>13.612611200000003</v>
      </c>
      <c r="D438" s="2" t="str">
        <f>CONCATENATE(Table2[[#This Row],[Target dataset]]," / ",TEXT(Table2[[#This Row],[Photoelectron KE (eV)]],"0.0"))</f>
        <v>good3 / 13.6</v>
      </c>
      <c r="E438" s="1">
        <f>Table2[[#This Row],[Polar ang (deg)]]/180*PI()</f>
        <v>1.3264502315156905</v>
      </c>
      <c r="F438" s="5">
        <v>76</v>
      </c>
      <c r="G438" s="1">
        <v>2.5422449640082299</v>
      </c>
      <c r="H438" s="2">
        <f>Table2[[#This Row],[Phase shift diff (rad)]]/PI()*180</f>
        <v>145.65990692605945</v>
      </c>
    </row>
    <row r="439" spans="1:8" x14ac:dyDescent="0.2">
      <c r="A439" s="4" t="s">
        <v>9</v>
      </c>
      <c r="B439" s="2">
        <v>19.100000000000001</v>
      </c>
      <c r="C439" s="2">
        <f>2*Table2[[#This Row],[Photon energy (eV)]]-Threshold</f>
        <v>13.612611200000003</v>
      </c>
      <c r="D439" s="2" t="str">
        <f>CONCATENATE(Table2[[#This Row],[Target dataset]]," / ",TEXT(Table2[[#This Row],[Photoelectron KE (eV)]],"0.0"))</f>
        <v>good3 / 13.6</v>
      </c>
      <c r="E439" s="1">
        <f>Table2[[#This Row],[Polar ang (deg)]]/180*PI()</f>
        <v>1.3439035240356336</v>
      </c>
      <c r="F439" s="5">
        <v>77</v>
      </c>
      <c r="G439" s="1">
        <v>2.55926422353678</v>
      </c>
      <c r="H439" s="2">
        <f>Table2[[#This Row],[Phase shift diff (rad)]]/PI()*180</f>
        <v>146.63503866748317</v>
      </c>
    </row>
    <row r="440" spans="1:8" x14ac:dyDescent="0.2">
      <c r="A440" s="4" t="s">
        <v>9</v>
      </c>
      <c r="B440" s="2">
        <v>19.100000000000001</v>
      </c>
      <c r="C440" s="2">
        <f>2*Table2[[#This Row],[Photon energy (eV)]]-Threshold</f>
        <v>13.612611200000003</v>
      </c>
      <c r="D440" s="2" t="str">
        <f>CONCATENATE(Table2[[#This Row],[Target dataset]]," / ",TEXT(Table2[[#This Row],[Photoelectron KE (eV)]],"0.0"))</f>
        <v>good3 / 13.6</v>
      </c>
      <c r="E440" s="1">
        <f>Table2[[#This Row],[Polar ang (deg)]]/180*PI()</f>
        <v>1.3613568165555772</v>
      </c>
      <c r="F440" s="5">
        <v>78</v>
      </c>
      <c r="G440" s="1">
        <v>2.5749303096056599</v>
      </c>
      <c r="H440" s="2">
        <f>Table2[[#This Row],[Phase shift diff (rad)]]/PI()*180</f>
        <v>147.53263928071868</v>
      </c>
    </row>
    <row r="441" spans="1:8" x14ac:dyDescent="0.2">
      <c r="A441" s="4" t="s">
        <v>9</v>
      </c>
      <c r="B441" s="2">
        <v>19.100000000000001</v>
      </c>
      <c r="C441" s="2">
        <f>2*Table2[[#This Row],[Photon energy (eV)]]-Threshold</f>
        <v>13.612611200000003</v>
      </c>
      <c r="D441" s="2" t="str">
        <f>CONCATENATE(Table2[[#This Row],[Target dataset]]," / ",TEXT(Table2[[#This Row],[Photoelectron KE (eV)]],"0.0"))</f>
        <v>good3 / 13.6</v>
      </c>
      <c r="E441" s="1">
        <f>Table2[[#This Row],[Polar ang (deg)]]/180*PI()</f>
        <v>1.3788101090755203</v>
      </c>
      <c r="F441" s="5">
        <v>79</v>
      </c>
      <c r="G441" s="1">
        <v>2.5892616593698699</v>
      </c>
      <c r="H441" s="2">
        <f>Table2[[#This Row],[Phase shift diff (rad)]]/PI()*180</f>
        <v>148.35376513693373</v>
      </c>
    </row>
    <row r="442" spans="1:8" x14ac:dyDescent="0.2">
      <c r="A442" s="4" t="s">
        <v>9</v>
      </c>
      <c r="B442" s="2">
        <v>19.100000000000001</v>
      </c>
      <c r="C442" s="2">
        <f>2*Table2[[#This Row],[Photon energy (eV)]]-Threshold</f>
        <v>13.612611200000003</v>
      </c>
      <c r="D442" s="2" t="str">
        <f>CONCATENATE(Table2[[#This Row],[Target dataset]]," / ",TEXT(Table2[[#This Row],[Photoelectron KE (eV)]],"0.0"))</f>
        <v>good3 / 13.6</v>
      </c>
      <c r="E442" s="1">
        <f>Table2[[#This Row],[Polar ang (deg)]]/180*PI()</f>
        <v>1.3962634015954636</v>
      </c>
      <c r="F442" s="5">
        <v>80</v>
      </c>
      <c r="G442" s="1">
        <v>2.6022785803658999</v>
      </c>
      <c r="H442" s="2">
        <f>Table2[[#This Row],[Phase shift diff (rad)]]/PI()*180</f>
        <v>149.09957977226148</v>
      </c>
    </row>
    <row r="443" spans="1:8" x14ac:dyDescent="0.2">
      <c r="A443" s="4" t="s">
        <v>9</v>
      </c>
      <c r="B443" s="2">
        <v>19.100000000000001</v>
      </c>
      <c r="C443" s="2">
        <f>2*Table2[[#This Row],[Photon energy (eV)]]-Threshold</f>
        <v>13.612611200000003</v>
      </c>
      <c r="D443" s="2" t="str">
        <f>CONCATENATE(Table2[[#This Row],[Target dataset]]," / ",TEXT(Table2[[#This Row],[Photoelectron KE (eV)]],"0.0"))</f>
        <v>good3 / 13.6</v>
      </c>
      <c r="E443" s="1">
        <f>Table2[[#This Row],[Polar ang (deg)]]/180*PI()</f>
        <v>1.4137166941154069</v>
      </c>
      <c r="F443" s="5">
        <v>81</v>
      </c>
      <c r="G443" s="1">
        <v>2.6140027792123801</v>
      </c>
      <c r="H443" s="2">
        <f>Table2[[#This Row],[Phase shift diff (rad)]]/PI()*180</f>
        <v>149.77132688433696</v>
      </c>
    </row>
    <row r="444" spans="1:8" x14ac:dyDescent="0.2">
      <c r="A444" s="4" t="s">
        <v>9</v>
      </c>
      <c r="B444" s="2">
        <v>19.100000000000001</v>
      </c>
      <c r="C444" s="2">
        <f>2*Table2[[#This Row],[Photon energy (eV)]]-Threshold</f>
        <v>13.612611200000003</v>
      </c>
      <c r="D444" s="2" t="str">
        <f>CONCATENATE(Table2[[#This Row],[Target dataset]]," / ",TEXT(Table2[[#This Row],[Photoelectron KE (eV)]],"0.0"))</f>
        <v>good3 / 13.6</v>
      </c>
      <c r="E444" s="1">
        <f>Table2[[#This Row],[Polar ang (deg)]]/180*PI()</f>
        <v>1.4311699866353502</v>
      </c>
      <c r="F444" s="5">
        <v>82</v>
      </c>
      <c r="G444" s="1">
        <v>2.6244572313839298</v>
      </c>
      <c r="H444" s="2">
        <f>Table2[[#This Row],[Phase shift diff (rad)]]/PI()*180</f>
        <v>150.37032287088812</v>
      </c>
    </row>
    <row r="445" spans="1:8" x14ac:dyDescent="0.2">
      <c r="A445" s="4" t="s">
        <v>9</v>
      </c>
      <c r="B445" s="2">
        <v>19.100000000000001</v>
      </c>
      <c r="C445" s="2">
        <f>2*Table2[[#This Row],[Photon energy (eV)]]-Threshold</f>
        <v>13.612611200000003</v>
      </c>
      <c r="D445" s="2" t="str">
        <f>CONCATENATE(Table2[[#This Row],[Target dataset]]," / ",TEXT(Table2[[#This Row],[Photoelectron KE (eV)]],"0.0"))</f>
        <v>good3 / 13.6</v>
      </c>
      <c r="E445" s="1">
        <f>Table2[[#This Row],[Polar ang (deg)]]/180*PI()</f>
        <v>1.4486232791552935</v>
      </c>
      <c r="F445" s="5">
        <v>83</v>
      </c>
      <c r="G445" s="1">
        <v>2.6336666145107901</v>
      </c>
      <c r="H445" s="2">
        <f>Table2[[#This Row],[Phase shift diff (rad)]]/PI()*180</f>
        <v>150.89798165597622</v>
      </c>
    </row>
    <row r="446" spans="1:8" x14ac:dyDescent="0.2">
      <c r="A446" s="4" t="s">
        <v>9</v>
      </c>
      <c r="B446" s="2">
        <v>19.100000000000001</v>
      </c>
      <c r="C446" s="2">
        <f>2*Table2[[#This Row],[Photon energy (eV)]]-Threshold</f>
        <v>13.612611200000003</v>
      </c>
      <c r="D446" s="2" t="str">
        <f>CONCATENATE(Table2[[#This Row],[Target dataset]]," / ",TEXT(Table2[[#This Row],[Photoelectron KE (eV)]],"0.0"))</f>
        <v>good3 / 13.6</v>
      </c>
      <c r="E446" s="1">
        <f>Table2[[#This Row],[Polar ang (deg)]]/180*PI()</f>
        <v>1.4660765716752369</v>
      </c>
      <c r="F446" s="5">
        <v>84</v>
      </c>
      <c r="G446" s="1">
        <v>2.6416588341764502</v>
      </c>
      <c r="H446" s="2">
        <f>Table2[[#This Row],[Phase shift diff (rad)]]/PI()*180</f>
        <v>151.35590211175997</v>
      </c>
    </row>
    <row r="447" spans="1:8" x14ac:dyDescent="0.2">
      <c r="A447" s="4" t="s">
        <v>9</v>
      </c>
      <c r="B447" s="2">
        <v>19.100000000000001</v>
      </c>
      <c r="C447" s="2">
        <f>2*Table2[[#This Row],[Photon energy (eV)]]-Threshold</f>
        <v>13.612611200000003</v>
      </c>
      <c r="D447" s="2" t="str">
        <f>CONCATENATE(Table2[[#This Row],[Target dataset]]," / ",TEXT(Table2[[#This Row],[Photoelectron KE (eV)]],"0.0"))</f>
        <v>good3 / 13.6</v>
      </c>
      <c r="E447" s="1">
        <f>Table2[[#This Row],[Polar ang (deg)]]/180*PI()</f>
        <v>1.48352986419518</v>
      </c>
      <c r="F447" s="5">
        <v>85</v>
      </c>
      <c r="G447" s="1">
        <v>2.6484690324802802</v>
      </c>
      <c r="H447" s="2">
        <f>Table2[[#This Row],[Phase shift diff (rad)]]/PI()*180</f>
        <v>151.74609773221658</v>
      </c>
    </row>
    <row r="448" spans="1:8" x14ac:dyDescent="0.2">
      <c r="A448" s="4" t="s">
        <v>9</v>
      </c>
      <c r="B448" s="2">
        <v>19.100000000000001</v>
      </c>
      <c r="C448" s="2">
        <f>2*Table2[[#This Row],[Photon energy (eV)]]-Threshold</f>
        <v>13.612611200000003</v>
      </c>
      <c r="D448" s="2" t="str">
        <f>CONCATENATE(Table2[[#This Row],[Target dataset]]," / ",TEXT(Table2[[#This Row],[Photoelectron KE (eV)]],"0.0"))</f>
        <v>good3 / 13.6</v>
      </c>
      <c r="E448" s="1">
        <f>Table2[[#This Row],[Polar ang (deg)]]/180*PI()</f>
        <v>1.5009831567151235</v>
      </c>
      <c r="F448" s="5">
        <v>86</v>
      </c>
      <c r="G448" s="1">
        <v>2.65415027074582</v>
      </c>
      <c r="H448" s="2">
        <f>Table2[[#This Row],[Phase shift diff (rad)]]/PI()*180</f>
        <v>152.07160870724024</v>
      </c>
    </row>
    <row r="449" spans="1:8" x14ac:dyDescent="0.2">
      <c r="A449" s="4" t="s">
        <v>9</v>
      </c>
      <c r="B449" s="2">
        <v>19.100000000000001</v>
      </c>
      <c r="C449" s="2">
        <f>2*Table2[[#This Row],[Photon energy (eV)]]-Threshold</f>
        <v>13.612611200000003</v>
      </c>
      <c r="D449" s="2" t="str">
        <f>CONCATENATE(Table2[[#This Row],[Target dataset]]," / ",TEXT(Table2[[#This Row],[Photoelectron KE (eV)]],"0.0"))</f>
        <v>good3 / 13.6</v>
      </c>
      <c r="E449" s="1">
        <f>Table2[[#This Row],[Polar ang (deg)]]/180*PI()</f>
        <v>1.5184364492350666</v>
      </c>
      <c r="F449" s="5">
        <v>87</v>
      </c>
      <c r="G449" s="1">
        <v>2.6588062844542799</v>
      </c>
      <c r="H449" s="2">
        <f>Table2[[#This Row],[Phase shift diff (rad)]]/PI()*180</f>
        <v>152.33837864209005</v>
      </c>
    </row>
    <row r="450" spans="1:8" x14ac:dyDescent="0.2">
      <c r="A450" s="4" t="s">
        <v>9</v>
      </c>
      <c r="B450" s="2">
        <v>19.100000000000001</v>
      </c>
      <c r="C450" s="2">
        <f>2*Table2[[#This Row],[Photon energy (eV)]]-Threshold</f>
        <v>13.612611200000003</v>
      </c>
      <c r="D450" s="2" t="str">
        <f>CONCATENATE(Table2[[#This Row],[Target dataset]]," / ",TEXT(Table2[[#This Row],[Photoelectron KE (eV)]],"0.0"))</f>
        <v>good3 / 13.6</v>
      </c>
      <c r="E450" s="1">
        <f>Table2[[#This Row],[Polar ang (deg)]]/180*PI()</f>
        <v>1.5358897417550099</v>
      </c>
      <c r="F450" s="5">
        <v>88</v>
      </c>
      <c r="G450" s="1">
        <v>2.6627233663137702</v>
      </c>
      <c r="H450" s="2">
        <f>Table2[[#This Row],[Phase shift diff (rad)]]/PI()*180</f>
        <v>152.56281090064613</v>
      </c>
    </row>
    <row r="451" spans="1:8" x14ac:dyDescent="0.2">
      <c r="A451" s="4" t="s">
        <v>9</v>
      </c>
      <c r="B451" s="2">
        <v>19.100000000000001</v>
      </c>
      <c r="C451" s="2">
        <f>2*Table2[[#This Row],[Photon energy (eV)]]-Threshold</f>
        <v>13.612611200000003</v>
      </c>
      <c r="D451" s="2" t="str">
        <f>CONCATENATE(Table2[[#This Row],[Target dataset]]," / ",TEXT(Table2[[#This Row],[Photoelectron KE (eV)]],"0.0"))</f>
        <v>good3 / 13.6</v>
      </c>
      <c r="E451" s="1">
        <f>Table2[[#This Row],[Polar ang (deg)]]/180*PI()</f>
        <v>1.5533430342749532</v>
      </c>
      <c r="F451" s="5">
        <v>89</v>
      </c>
      <c r="G451" s="1">
        <v>2.66729552636395</v>
      </c>
      <c r="H451" s="2">
        <f>Table2[[#This Row],[Phase shift diff (rad)]]/PI()*180</f>
        <v>152.82477637477973</v>
      </c>
    </row>
    <row r="452" spans="1:8" x14ac:dyDescent="0.2">
      <c r="A452" s="4" t="s">
        <v>9</v>
      </c>
      <c r="B452" s="2">
        <v>19.100000000000001</v>
      </c>
      <c r="C452" s="2">
        <f>2*Table2[[#This Row],[Photon energy (eV)]]-Threshold</f>
        <v>13.612611200000003</v>
      </c>
      <c r="D452" s="2" t="str">
        <f>CONCATENATE(Table2[[#This Row],[Target dataset]]," / ",TEXT(Table2[[#This Row],[Photoelectron KE (eV)]],"0.0"))</f>
        <v>good3 / 13.6</v>
      </c>
      <c r="E452" s="1">
        <f>Table2[[#This Row],[Polar ang (deg)]]/180*PI()</f>
        <v>1.5882496193148399</v>
      </c>
      <c r="F452" s="5">
        <v>91</v>
      </c>
      <c r="G452" s="1">
        <v>5.7978379916121803</v>
      </c>
      <c r="H452" s="2">
        <f>Table2[[#This Row],[Phase shift diff (rad)]]/PI()*180</f>
        <v>332.19164721998351</v>
      </c>
    </row>
    <row r="453" spans="1:8" x14ac:dyDescent="0.2">
      <c r="A453" s="4" t="s">
        <v>9</v>
      </c>
      <c r="B453" s="2">
        <v>19.100000000000001</v>
      </c>
      <c r="C453" s="2">
        <f>2*Table2[[#This Row],[Photon energy (eV)]]-Threshold</f>
        <v>13.612611200000003</v>
      </c>
      <c r="D453" s="2" t="str">
        <f>CONCATENATE(Table2[[#This Row],[Target dataset]]," / ",TEXT(Table2[[#This Row],[Photoelectron KE (eV)]],"0.0"))</f>
        <v>good3 / 13.6</v>
      </c>
      <c r="E453" s="1">
        <f>Table2[[#This Row],[Polar ang (deg)]]/180*PI()</f>
        <v>1.605702911834783</v>
      </c>
      <c r="F453" s="5">
        <v>92</v>
      </c>
      <c r="G453" s="1">
        <v>5.7988319150538796</v>
      </c>
      <c r="H453" s="2">
        <f>Table2[[#This Row],[Phase shift diff (rad)]]/PI()*180</f>
        <v>332.24859483835201</v>
      </c>
    </row>
    <row r="454" spans="1:8" x14ac:dyDescent="0.2">
      <c r="A454" s="4" t="s">
        <v>9</v>
      </c>
      <c r="B454" s="2">
        <v>19.100000000000001</v>
      </c>
      <c r="C454" s="2">
        <f>2*Table2[[#This Row],[Photon energy (eV)]]-Threshold</f>
        <v>13.612611200000003</v>
      </c>
      <c r="D454" s="2" t="str">
        <f>CONCATENATE(Table2[[#This Row],[Target dataset]]," / ",TEXT(Table2[[#This Row],[Photoelectron KE (eV)]],"0.0"))</f>
        <v>good3 / 13.6</v>
      </c>
      <c r="E454" s="1">
        <f>Table2[[#This Row],[Polar ang (deg)]]/180*PI()</f>
        <v>1.6231562043547265</v>
      </c>
      <c r="F454" s="5">
        <v>93</v>
      </c>
      <c r="G454" s="1">
        <v>5.7967884392664599</v>
      </c>
      <c r="H454" s="2">
        <f>Table2[[#This Row],[Phase shift diff (rad)]]/PI()*180</f>
        <v>332.13151230019571</v>
      </c>
    </row>
    <row r="455" spans="1:8" x14ac:dyDescent="0.2">
      <c r="A455" s="4" t="s">
        <v>9</v>
      </c>
      <c r="B455" s="2">
        <v>19.100000000000001</v>
      </c>
      <c r="C455" s="2">
        <f>2*Table2[[#This Row],[Photon energy (eV)]]-Threshold</f>
        <v>13.612611200000003</v>
      </c>
      <c r="D455" s="2" t="str">
        <f>CONCATENATE(Table2[[#This Row],[Target dataset]]," / ",TEXT(Table2[[#This Row],[Photoelectron KE (eV)]],"0.0"))</f>
        <v>good3 / 13.6</v>
      </c>
      <c r="E455" s="1">
        <f>Table2[[#This Row],[Polar ang (deg)]]/180*PI()</f>
        <v>1.6406094968746698</v>
      </c>
      <c r="F455" s="5">
        <v>94</v>
      </c>
      <c r="G455" s="1">
        <v>5.7930828841364601</v>
      </c>
      <c r="H455" s="2">
        <f>Table2[[#This Row],[Phase shift diff (rad)]]/PI()*180</f>
        <v>331.91919963049367</v>
      </c>
    </row>
    <row r="456" spans="1:8" x14ac:dyDescent="0.2">
      <c r="A456" s="4" t="s">
        <v>9</v>
      </c>
      <c r="B456" s="2">
        <v>19.100000000000001</v>
      </c>
      <c r="C456" s="2">
        <f>2*Table2[[#This Row],[Photon energy (eV)]]-Threshold</f>
        <v>13.612611200000003</v>
      </c>
      <c r="D456" s="2" t="str">
        <f>CONCATENATE(Table2[[#This Row],[Target dataset]]," / ",TEXT(Table2[[#This Row],[Photoelectron KE (eV)]],"0.0"))</f>
        <v>good3 / 13.6</v>
      </c>
      <c r="E456" s="1">
        <f>Table2[[#This Row],[Polar ang (deg)]]/180*PI()</f>
        <v>1.6580627893946132</v>
      </c>
      <c r="F456" s="5">
        <v>95</v>
      </c>
      <c r="G456" s="1">
        <v>5.7879828231205002</v>
      </c>
      <c r="H456" s="2">
        <f>Table2[[#This Row],[Phase shift diff (rad)]]/PI()*180</f>
        <v>331.62698765901996</v>
      </c>
    </row>
    <row r="457" spans="1:8" x14ac:dyDescent="0.2">
      <c r="A457" s="4" t="s">
        <v>9</v>
      </c>
      <c r="B457" s="2">
        <v>19.100000000000001</v>
      </c>
      <c r="C457" s="2">
        <f>2*Table2[[#This Row],[Photon energy (eV)]]-Threshold</f>
        <v>13.612611200000003</v>
      </c>
      <c r="D457" s="2" t="str">
        <f>CONCATENATE(Table2[[#This Row],[Target dataset]]," / ",TEXT(Table2[[#This Row],[Photoelectron KE (eV)]],"0.0"))</f>
        <v>good3 / 13.6</v>
      </c>
      <c r="E457" s="1">
        <f>Table2[[#This Row],[Polar ang (deg)]]/180*PI()</f>
        <v>1.6755160819145563</v>
      </c>
      <c r="F457" s="5">
        <v>96</v>
      </c>
      <c r="G457" s="1">
        <v>5.7815691321128204</v>
      </c>
      <c r="H457" s="2">
        <f>Table2[[#This Row],[Phase shift diff (rad)]]/PI()*180</f>
        <v>331.25951023317884</v>
      </c>
    </row>
    <row r="458" spans="1:8" x14ac:dyDescent="0.2">
      <c r="A458" s="4" t="s">
        <v>9</v>
      </c>
      <c r="B458" s="2">
        <v>19.100000000000001</v>
      </c>
      <c r="C458" s="2">
        <f>2*Table2[[#This Row],[Photon energy (eV)]]-Threshold</f>
        <v>13.612611200000003</v>
      </c>
      <c r="D458" s="2" t="str">
        <f>CONCATENATE(Table2[[#This Row],[Target dataset]]," / ",TEXT(Table2[[#This Row],[Photoelectron KE (eV)]],"0.0"))</f>
        <v>good3 / 13.6</v>
      </c>
      <c r="E458" s="1">
        <f>Table2[[#This Row],[Polar ang (deg)]]/180*PI()</f>
        <v>1.6929693744344996</v>
      </c>
      <c r="F458" s="5">
        <v>97</v>
      </c>
      <c r="G458" s="1">
        <v>5.7738678549439397</v>
      </c>
      <c r="H458" s="2">
        <f>Table2[[#This Row],[Phase shift diff (rad)]]/PI()*180</f>
        <v>330.81825955454156</v>
      </c>
    </row>
    <row r="459" spans="1:8" x14ac:dyDescent="0.2">
      <c r="A459" s="4" t="s">
        <v>9</v>
      </c>
      <c r="B459" s="2">
        <v>19.100000000000001</v>
      </c>
      <c r="C459" s="2">
        <f>2*Table2[[#This Row],[Photon energy (eV)]]-Threshold</f>
        <v>13.612611200000003</v>
      </c>
      <c r="D459" s="2" t="str">
        <f>CONCATENATE(Table2[[#This Row],[Target dataset]]," / ",TEXT(Table2[[#This Row],[Photoelectron KE (eV)]],"0.0"))</f>
        <v>good3 / 13.6</v>
      </c>
      <c r="E459" s="1">
        <f>Table2[[#This Row],[Polar ang (deg)]]/180*PI()</f>
        <v>1.7104226669544427</v>
      </c>
      <c r="F459" s="5">
        <v>98</v>
      </c>
      <c r="G459" s="1">
        <v>5.7648833850155299</v>
      </c>
      <c r="H459" s="2">
        <f>Table2[[#This Row],[Phase shift diff (rad)]]/PI()*180</f>
        <v>330.30348734648146</v>
      </c>
    </row>
    <row r="460" spans="1:8" x14ac:dyDescent="0.2">
      <c r="A460" s="4" t="s">
        <v>9</v>
      </c>
      <c r="B460" s="2">
        <v>19.100000000000001</v>
      </c>
      <c r="C460" s="2">
        <f>2*Table2[[#This Row],[Photon energy (eV)]]-Threshold</f>
        <v>13.612611200000003</v>
      </c>
      <c r="D460" s="2" t="str">
        <f>CONCATENATE(Table2[[#This Row],[Target dataset]]," / ",TEXT(Table2[[#This Row],[Photoelectron KE (eV)]],"0.0"))</f>
        <v>good3 / 13.6</v>
      </c>
      <c r="E460" s="1">
        <f>Table2[[#This Row],[Polar ang (deg)]]/180*PI()</f>
        <v>1.7278759594743864</v>
      </c>
      <c r="F460" s="5">
        <v>99</v>
      </c>
      <c r="G460" s="1">
        <v>5.7546097606269999</v>
      </c>
      <c r="H460" s="2">
        <f>Table2[[#This Row],[Phase shift diff (rad)]]/PI()*180</f>
        <v>329.71485202871605</v>
      </c>
    </row>
    <row r="461" spans="1:8" x14ac:dyDescent="0.2">
      <c r="A461" s="4" t="s">
        <v>9</v>
      </c>
      <c r="B461" s="2">
        <v>19.100000000000001</v>
      </c>
      <c r="C461" s="2">
        <f>2*Table2[[#This Row],[Photon energy (eV)]]-Threshold</f>
        <v>13.612611200000003</v>
      </c>
      <c r="D461" s="2" t="str">
        <f>CONCATENATE(Table2[[#This Row],[Target dataset]]," / ",TEXT(Table2[[#This Row],[Photoelectron KE (eV)]],"0.0"))</f>
        <v>good3 / 13.6</v>
      </c>
      <c r="E461" s="1">
        <f>Table2[[#This Row],[Polar ang (deg)]]/180*PI()</f>
        <v>1.7453292519943295</v>
      </c>
      <c r="F461" s="5">
        <v>100</v>
      </c>
      <c r="G461" s="1">
        <v>5.7430354468087703</v>
      </c>
      <c r="H461" s="2">
        <f>Table2[[#This Row],[Phase shift diff (rad)]]/PI()*180</f>
        <v>329.05169269617153</v>
      </c>
    </row>
    <row r="462" spans="1:8" x14ac:dyDescent="0.2">
      <c r="A462" s="4" t="s">
        <v>9</v>
      </c>
      <c r="B462" s="2">
        <v>19.100000000000001</v>
      </c>
      <c r="C462" s="2">
        <f>2*Table2[[#This Row],[Photon energy (eV)]]-Threshold</f>
        <v>13.612611200000003</v>
      </c>
      <c r="D462" s="2" t="str">
        <f>CONCATENATE(Table2[[#This Row],[Target dataset]]," / ",TEXT(Table2[[#This Row],[Photoelectron KE (eV)]],"0.0"))</f>
        <v>good3 / 13.6</v>
      </c>
      <c r="E462" s="1">
        <f>Table2[[#This Row],[Polar ang (deg)]]/180*PI()</f>
        <v>1.7627825445142729</v>
      </c>
      <c r="F462" s="5">
        <v>101</v>
      </c>
      <c r="G462" s="1">
        <v>5.7301458043980302</v>
      </c>
      <c r="H462" s="2">
        <f>Table2[[#This Row],[Phase shift diff (rad)]]/PI()*180</f>
        <v>328.31317058660329</v>
      </c>
    </row>
    <row r="463" spans="1:8" x14ac:dyDescent="0.2">
      <c r="A463" s="4" t="s">
        <v>9</v>
      </c>
      <c r="B463" s="2">
        <v>19.100000000000001</v>
      </c>
      <c r="C463" s="2">
        <f>2*Table2[[#This Row],[Photon energy (eV)]]-Threshold</f>
        <v>13.612611200000003</v>
      </c>
      <c r="D463" s="2" t="str">
        <f>CONCATENATE(Table2[[#This Row],[Target dataset]]," / ",TEXT(Table2[[#This Row],[Photoelectron KE (eV)]],"0.0"))</f>
        <v>good3 / 13.6</v>
      </c>
      <c r="E463" s="1">
        <f>Table2[[#This Row],[Polar ang (deg)]]/180*PI()</f>
        <v>1.780235837034216</v>
      </c>
      <c r="F463" s="5">
        <v>102</v>
      </c>
      <c r="G463" s="1">
        <v>5.7159246534902897</v>
      </c>
      <c r="H463" s="2">
        <f>Table2[[#This Row],[Phase shift diff (rad)]]/PI()*180</f>
        <v>327.4983586597711</v>
      </c>
    </row>
    <row r="464" spans="1:8" x14ac:dyDescent="0.2">
      <c r="A464" s="4" t="s">
        <v>9</v>
      </c>
      <c r="B464" s="2">
        <v>19.100000000000001</v>
      </c>
      <c r="C464" s="2">
        <f>2*Table2[[#This Row],[Photon energy (eV)]]-Threshold</f>
        <v>13.612611200000003</v>
      </c>
      <c r="D464" s="2" t="str">
        <f>CONCATENATE(Table2[[#This Row],[Target dataset]]," / ",TEXT(Table2[[#This Row],[Photoelectron KE (eV)]],"0.0"))</f>
        <v>good3 / 13.6</v>
      </c>
      <c r="E464" s="1">
        <f>Table2[[#This Row],[Polar ang (deg)]]/180*PI()</f>
        <v>1.7976891295541593</v>
      </c>
      <c r="F464" s="5">
        <v>103</v>
      </c>
      <c r="G464" s="1">
        <v>5.7003554782666797</v>
      </c>
      <c r="H464" s="2">
        <f>Table2[[#This Row],[Phase shift diff (rad)]]/PI()*180</f>
        <v>326.60631062895862</v>
      </c>
    </row>
    <row r="465" spans="1:8" x14ac:dyDescent="0.2">
      <c r="A465" s="4" t="s">
        <v>9</v>
      </c>
      <c r="B465" s="2">
        <v>19.100000000000001</v>
      </c>
      <c r="C465" s="2">
        <f>2*Table2[[#This Row],[Photon energy (eV)]]-Threshold</f>
        <v>13.612611200000003</v>
      </c>
      <c r="D465" s="2" t="str">
        <f>CONCATENATE(Table2[[#This Row],[Target dataset]]," / ",TEXT(Table2[[#This Row],[Photoelectron KE (eV)]],"0.0"))</f>
        <v>good3 / 13.6</v>
      </c>
      <c r="E465" s="1">
        <f>Table2[[#This Row],[Polar ang (deg)]]/180*PI()</f>
        <v>1.8151424220741026</v>
      </c>
      <c r="F465" s="5">
        <v>104</v>
      </c>
      <c r="G465" s="1">
        <v>5.6834225118962802</v>
      </c>
      <c r="H465" s="2">
        <f>Table2[[#This Row],[Phase shift diff (rad)]]/PI()*180</f>
        <v>325.63612312129777</v>
      </c>
    </row>
    <row r="466" spans="1:8" x14ac:dyDescent="0.2">
      <c r="A466" s="4" t="s">
        <v>9</v>
      </c>
      <c r="B466" s="2">
        <v>19.100000000000001</v>
      </c>
      <c r="C466" s="2">
        <f>2*Table2[[#This Row],[Photon energy (eV)]]-Threshold</f>
        <v>13.612611200000003</v>
      </c>
      <c r="D466" s="2" t="str">
        <f>CONCATENATE(Table2[[#This Row],[Target dataset]]," / ",TEXT(Table2[[#This Row],[Photoelectron KE (eV)]],"0.0"))</f>
        <v>good3 / 13.6</v>
      </c>
      <c r="E466" s="1">
        <f>Table2[[#This Row],[Polar ang (deg)]]/180*PI()</f>
        <v>1.8325957145940461</v>
      </c>
      <c r="F466" s="5">
        <v>105</v>
      </c>
      <c r="G466" s="1">
        <v>5.6651118150470898</v>
      </c>
      <c r="H466" s="2">
        <f>Table2[[#This Row],[Phase shift diff (rad)]]/PI()*180</f>
        <v>324.58699747189564</v>
      </c>
    </row>
    <row r="467" spans="1:8" x14ac:dyDescent="0.2">
      <c r="A467" s="4" t="s">
        <v>9</v>
      </c>
      <c r="B467" s="2">
        <v>19.100000000000001</v>
      </c>
      <c r="C467" s="2">
        <f>2*Table2[[#This Row],[Photon energy (eV)]]-Threshold</f>
        <v>13.612611200000003</v>
      </c>
      <c r="D467" s="2" t="str">
        <f>CONCATENATE(Table2[[#This Row],[Target dataset]]," / ",TEXT(Table2[[#This Row],[Photoelectron KE (eV)]],"0.0"))</f>
        <v>good3 / 13.6</v>
      </c>
      <c r="E467" s="1">
        <f>Table2[[#This Row],[Polar ang (deg)]]/180*PI()</f>
        <v>1.8500490071139892</v>
      </c>
      <c r="F467" s="5">
        <v>106</v>
      </c>
      <c r="G467" s="1">
        <v>5.6454124040756204</v>
      </c>
      <c r="H467" s="2">
        <f>Table2[[#This Row],[Phase shift diff (rad)]]/PI()*180</f>
        <v>323.45830436433675</v>
      </c>
    </row>
    <row r="468" spans="1:8" x14ac:dyDescent="0.2">
      <c r="A468" s="4" t="s">
        <v>9</v>
      </c>
      <c r="B468" s="2">
        <v>19.100000000000001</v>
      </c>
      <c r="C468" s="2">
        <f>2*Table2[[#This Row],[Photon energy (eV)]]-Threshold</f>
        <v>13.612611200000003</v>
      </c>
      <c r="D468" s="2" t="str">
        <f>CONCATENATE(Table2[[#This Row],[Target dataset]]," / ",TEXT(Table2[[#This Row],[Photoelectron KE (eV)]],"0.0"))</f>
        <v>good3 / 13.6</v>
      </c>
      <c r="E468" s="1">
        <f>Table2[[#This Row],[Polar ang (deg)]]/180*PI()</f>
        <v>1.8675022996339325</v>
      </c>
      <c r="F468" s="5">
        <v>107</v>
      </c>
      <c r="G468" s="1">
        <v>5.6243174542725702</v>
      </c>
      <c r="H468" s="2">
        <f>Table2[[#This Row],[Phase shift diff (rad)]]/PI()*180</f>
        <v>322.24965277158162</v>
      </c>
    </row>
    <row r="469" spans="1:8" x14ac:dyDescent="0.2">
      <c r="A469" s="4" t="s">
        <v>9</v>
      </c>
      <c r="B469" s="2">
        <v>19.100000000000001</v>
      </c>
      <c r="C469" s="2">
        <f>2*Table2[[#This Row],[Photon energy (eV)]]-Threshold</f>
        <v>13.612611200000003</v>
      </c>
      <c r="D469" s="2" t="str">
        <f>CONCATENATE(Table2[[#This Row],[Target dataset]]," / ",TEXT(Table2[[#This Row],[Photoelectron KE (eV)]],"0.0"))</f>
        <v>good3 / 13.6</v>
      </c>
      <c r="E469" s="1">
        <f>Table2[[#This Row],[Polar ang (deg)]]/180*PI()</f>
        <v>1.8849555921538759</v>
      </c>
      <c r="F469" s="5">
        <v>108</v>
      </c>
      <c r="G469" s="1">
        <v>5.6018255836042901</v>
      </c>
      <c r="H469" s="2">
        <f>Table2[[#This Row],[Phase shift diff (rad)]]/PI()*180</f>
        <v>320.96096350893509</v>
      </c>
    </row>
    <row r="470" spans="1:8" x14ac:dyDescent="0.2">
      <c r="A470" s="4" t="s">
        <v>9</v>
      </c>
      <c r="B470" s="2">
        <v>19.100000000000001</v>
      </c>
      <c r="C470" s="2">
        <f>2*Table2[[#This Row],[Photon energy (eV)]]-Threshold</f>
        <v>13.612611200000003</v>
      </c>
      <c r="D470" s="2" t="str">
        <f>CONCATENATE(Table2[[#This Row],[Target dataset]]," / ",TEXT(Table2[[#This Row],[Photoelectron KE (eV)]],"0.0"))</f>
        <v>good3 / 13.6</v>
      </c>
      <c r="E470" s="1">
        <f>Table2[[#This Row],[Polar ang (deg)]]/180*PI()</f>
        <v>1.902408884673819</v>
      </c>
      <c r="F470" s="5">
        <v>109</v>
      </c>
      <c r="G470" s="1">
        <v>5.5779422064322102</v>
      </c>
      <c r="H470" s="2">
        <f>Table2[[#This Row],[Phase shift diff (rad)]]/PI()*180</f>
        <v>319.59254679645585</v>
      </c>
    </row>
    <row r="471" spans="1:8" x14ac:dyDescent="0.2">
      <c r="A471" s="4" t="s">
        <v>9</v>
      </c>
      <c r="B471" s="2">
        <v>19.100000000000001</v>
      </c>
      <c r="C471" s="2">
        <f>2*Table2[[#This Row],[Photon energy (eV)]]-Threshold</f>
        <v>13.612611200000003</v>
      </c>
      <c r="D471" s="2" t="str">
        <f>CONCATENATE(Table2[[#This Row],[Target dataset]]," / ",TEXT(Table2[[#This Row],[Photoelectron KE (eV)]],"0.0"))</f>
        <v>good3 / 13.6</v>
      </c>
      <c r="E471" s="1">
        <f>Table2[[#This Row],[Polar ang (deg)]]/180*PI()</f>
        <v>1.9198621771937625</v>
      </c>
      <c r="F471" s="5">
        <v>110</v>
      </c>
      <c r="G471" s="1">
        <v>5.5526809318162602</v>
      </c>
      <c r="H471" s="2">
        <f>Table2[[#This Row],[Phase shift diff (rad)]]/PI()*180</f>
        <v>318.14518237584093</v>
      </c>
    </row>
    <row r="472" spans="1:8" x14ac:dyDescent="0.2">
      <c r="A472" s="4" t="s">
        <v>9</v>
      </c>
      <c r="B472" s="2">
        <v>19.100000000000001</v>
      </c>
      <c r="C472" s="2">
        <f>2*Table2[[#This Row],[Photon energy (eV)]]-Threshold</f>
        <v>13.612611200000003</v>
      </c>
      <c r="D472" s="2" t="str">
        <f>CONCATENATE(Table2[[#This Row],[Target dataset]]," / ",TEXT(Table2[[#This Row],[Photoelectron KE (eV)]],"0.0"))</f>
        <v>good3 / 13.6</v>
      </c>
      <c r="E472" s="1">
        <f>Table2[[#This Row],[Polar ang (deg)]]/180*PI()</f>
        <v>1.9373154697137058</v>
      </c>
      <c r="F472" s="5">
        <v>111</v>
      </c>
      <c r="G472" s="1">
        <v>5.5260649661747898</v>
      </c>
      <c r="H472" s="2">
        <f>Table2[[#This Row],[Phase shift diff (rad)]]/PI()*180</f>
        <v>316.62019987691946</v>
      </c>
    </row>
    <row r="473" spans="1:8" x14ac:dyDescent="0.2">
      <c r="A473" s="4" t="s">
        <v>9</v>
      </c>
      <c r="B473" s="2">
        <v>19.100000000000001</v>
      </c>
      <c r="C473" s="2">
        <f>2*Table2[[#This Row],[Photon energy (eV)]]-Threshold</f>
        <v>13.612611200000003</v>
      </c>
      <c r="D473" s="2" t="str">
        <f>CONCATENATE(Table2[[#This Row],[Target dataset]]," / ",TEXT(Table2[[#This Row],[Photoelectron KE (eV)]],"0.0"))</f>
        <v>good3 / 13.6</v>
      </c>
      <c r="E473" s="1">
        <f>Table2[[#This Row],[Polar ang (deg)]]/180*PI()</f>
        <v>1.9547687622336491</v>
      </c>
      <c r="F473" s="5">
        <v>112</v>
      </c>
      <c r="G473" s="1">
        <v>5.4981284653173104</v>
      </c>
      <c r="H473" s="2">
        <f>Table2[[#This Row],[Phase shift diff (rad)]]/PI()*180</f>
        <v>315.01955628342228</v>
      </c>
    </row>
    <row r="474" spans="1:8" x14ac:dyDescent="0.2">
      <c r="A474" s="4" t="s">
        <v>9</v>
      </c>
      <c r="B474" s="2">
        <v>19.100000000000001</v>
      </c>
      <c r="C474" s="2">
        <f>2*Table2[[#This Row],[Photon energy (eV)]]-Threshold</f>
        <v>13.612611200000003</v>
      </c>
      <c r="D474" s="2" t="str">
        <f>CONCATENATE(Table2[[#This Row],[Target dataset]]," / ",TEXT(Table2[[#This Row],[Photoelectron KE (eV)]],"0.0"))</f>
        <v>good3 / 13.6</v>
      </c>
      <c r="E474" s="1">
        <f>Table2[[#This Row],[Polar ang (deg)]]/180*PI()</f>
        <v>1.9722220547535922</v>
      </c>
      <c r="F474" s="5">
        <v>113</v>
      </c>
      <c r="G474" s="1">
        <v>5.4689177670241502</v>
      </c>
      <c r="H474" s="2">
        <f>Table2[[#This Row],[Phase shift diff (rad)]]/PI()*180</f>
        <v>313.34590655459419</v>
      </c>
    </row>
    <row r="475" spans="1:8" x14ac:dyDescent="0.2">
      <c r="A475" s="4" t="s">
        <v>9</v>
      </c>
      <c r="B475" s="2">
        <v>19.100000000000001</v>
      </c>
      <c r="C475" s="2">
        <f>2*Table2[[#This Row],[Photon energy (eV)]]-Threshold</f>
        <v>13.612611200000003</v>
      </c>
      <c r="D475" s="2" t="str">
        <f>CONCATENATE(Table2[[#This Row],[Target dataset]]," / ",TEXT(Table2[[#This Row],[Photoelectron KE (eV)]],"0.0"))</f>
        <v>good3 / 13.6</v>
      </c>
      <c r="E475" s="1">
        <f>Table2[[#This Row],[Polar ang (deg)]]/180*PI()</f>
        <v>1.9896753472735356</v>
      </c>
      <c r="F475" s="5">
        <v>114</v>
      </c>
      <c r="G475" s="1">
        <v>5.4384924238779204</v>
      </c>
      <c r="H475" s="2">
        <f>Table2[[#This Row],[Phase shift diff (rad)]]/PI()*180</f>
        <v>311.60266280207799</v>
      </c>
    </row>
    <row r="476" spans="1:8" x14ac:dyDescent="0.2">
      <c r="A476" s="4" t="s">
        <v>9</v>
      </c>
      <c r="B476" s="2">
        <v>19.100000000000001</v>
      </c>
      <c r="C476" s="2">
        <f>2*Table2[[#This Row],[Photon energy (eV)]]-Threshold</f>
        <v>13.612611200000003</v>
      </c>
      <c r="D476" s="2" t="str">
        <f>CONCATENATE(Table2[[#This Row],[Target dataset]]," / ",TEXT(Table2[[#This Row],[Photoelectron KE (eV)]],"0.0"))</f>
        <v>good3 / 13.6</v>
      </c>
      <c r="E476" s="1">
        <f>Table2[[#This Row],[Polar ang (deg)]]/180*PI()</f>
        <v>2.0071286397934789</v>
      </c>
      <c r="F476" s="5">
        <v>115</v>
      </c>
      <c r="G476" s="1">
        <v>5.4069259488327903</v>
      </c>
      <c r="H476" s="2">
        <f>Table2[[#This Row],[Phase shift diff (rad)]]/PI()*180</f>
        <v>309.79403700788697</v>
      </c>
    </row>
    <row r="477" spans="1:8" x14ac:dyDescent="0.2">
      <c r="A477" s="4" t="s">
        <v>9</v>
      </c>
      <c r="B477" s="2">
        <v>19.100000000000001</v>
      </c>
      <c r="C477" s="2">
        <f>2*Table2[[#This Row],[Photon energy (eV)]]-Threshold</f>
        <v>13.612611200000003</v>
      </c>
      <c r="D477" s="2" t="str">
        <f>CONCATENATE(Table2[[#This Row],[Target dataset]]," / ",TEXT(Table2[[#This Row],[Photoelectron KE (eV)]],"0.0"))</f>
        <v>good3 / 13.6</v>
      </c>
      <c r="E477" s="1">
        <f>Table2[[#This Row],[Polar ang (deg)]]/180*PI()</f>
        <v>2.0245819323134224</v>
      </c>
      <c r="F477" s="5">
        <v>116</v>
      </c>
      <c r="G477" s="1">
        <v>5.3743061851736798</v>
      </c>
      <c r="H477" s="2">
        <f>Table2[[#This Row],[Phase shift diff (rad)]]/PI()*180</f>
        <v>307.9250622215057</v>
      </c>
    </row>
    <row r="478" spans="1:8" x14ac:dyDescent="0.2">
      <c r="A478" s="4" t="s">
        <v>9</v>
      </c>
      <c r="B478" s="2">
        <v>19.100000000000001</v>
      </c>
      <c r="C478" s="2">
        <f>2*Table2[[#This Row],[Photon energy (eV)]]-Threshold</f>
        <v>13.612611200000003</v>
      </c>
      <c r="D478" s="2" t="str">
        <f>CONCATENATE(Table2[[#This Row],[Target dataset]]," / ",TEXT(Table2[[#This Row],[Photoelectron KE (eV)]],"0.0"))</f>
        <v>good3 / 13.6</v>
      </c>
      <c r="E478" s="1">
        <f>Table2[[#This Row],[Polar ang (deg)]]/180*PI()</f>
        <v>2.0420352248333655</v>
      </c>
      <c r="F478" s="5">
        <v>117</v>
      </c>
      <c r="G478" s="1">
        <v>5.3407352199758202</v>
      </c>
      <c r="H478" s="2">
        <f>Table2[[#This Row],[Phase shift diff (rad)]]/PI()*180</f>
        <v>306.00158760148781</v>
      </c>
    </row>
    <row r="479" spans="1:8" x14ac:dyDescent="0.2">
      <c r="A479" s="4" t="s">
        <v>9</v>
      </c>
      <c r="B479" s="2">
        <v>19.100000000000001</v>
      </c>
      <c r="C479" s="2">
        <f>2*Table2[[#This Row],[Photon energy (eV)]]-Threshold</f>
        <v>13.612611200000003</v>
      </c>
      <c r="D479" s="2" t="str">
        <f>CONCATENATE(Table2[[#This Row],[Target dataset]]," / ",TEXT(Table2[[#This Row],[Photoelectron KE (eV)]],"0.0"))</f>
        <v>good3 / 13.6</v>
      </c>
      <c r="E479" s="1">
        <f>Table2[[#This Row],[Polar ang (deg)]]/180*PI()</f>
        <v>2.0594885173533086</v>
      </c>
      <c r="F479" s="5">
        <v>118</v>
      </c>
      <c r="G479" s="1">
        <v>5.3063287772828103</v>
      </c>
      <c r="H479" s="2">
        <f>Table2[[#This Row],[Phase shift diff (rad)]]/PI()*180</f>
        <v>304.03024364711962</v>
      </c>
    </row>
    <row r="480" spans="1:8" x14ac:dyDescent="0.2">
      <c r="A480" s="4" t="s">
        <v>9</v>
      </c>
      <c r="B480" s="2">
        <v>19.100000000000001</v>
      </c>
      <c r="C480" s="2">
        <f>2*Table2[[#This Row],[Photon energy (eV)]]-Threshold</f>
        <v>13.612611200000003</v>
      </c>
      <c r="D480" s="2" t="str">
        <f>CONCATENATE(Table2[[#This Row],[Target dataset]]," / ",TEXT(Table2[[#This Row],[Photoelectron KE (eV)]],"0.0"))</f>
        <v>good3 / 13.6</v>
      </c>
      <c r="E480" s="1">
        <f>Table2[[#This Row],[Polar ang (deg)]]/180*PI()</f>
        <v>2.0769418098732522</v>
      </c>
      <c r="F480" s="5">
        <v>119</v>
      </c>
      <c r="G480" s="1">
        <v>5.2712150541832701</v>
      </c>
      <c r="H480" s="2">
        <f>Table2[[#This Row],[Phase shift diff (rad)]]/PI()*180</f>
        <v>302.01837551052495</v>
      </c>
    </row>
    <row r="481" spans="1:8" x14ac:dyDescent="0.2">
      <c r="A481" s="4" t="s">
        <v>9</v>
      </c>
      <c r="B481" s="2">
        <v>19.100000000000001</v>
      </c>
      <c r="C481" s="2">
        <f>2*Table2[[#This Row],[Photon energy (eV)]]-Threshold</f>
        <v>13.612611200000003</v>
      </c>
      <c r="D481" s="2" t="str">
        <f>CONCATENATE(Table2[[#This Row],[Target dataset]]," / ",TEXT(Table2[[#This Row],[Photoelectron KE (eV)]],"0.0"))</f>
        <v>good3 / 13.6</v>
      </c>
      <c r="E481" s="1">
        <f>Table2[[#This Row],[Polar ang (deg)]]/180*PI()</f>
        <v>2.0943951023931953</v>
      </c>
      <c r="F481" s="5">
        <v>120</v>
      </c>
      <c r="G481" s="1">
        <v>5.2355329985432704</v>
      </c>
      <c r="H481" s="2">
        <f>Table2[[#This Row],[Phase shift diff (rad)]]/PI()*180</f>
        <v>299.973944318002</v>
      </c>
    </row>
    <row r="482" spans="1:8" x14ac:dyDescent="0.2">
      <c r="A482" s="4" t="s">
        <v>9</v>
      </c>
      <c r="B482" s="2">
        <v>19.100000000000001</v>
      </c>
      <c r="C482" s="2">
        <f>2*Table2[[#This Row],[Photon energy (eV)]]-Threshold</f>
        <v>13.612611200000003</v>
      </c>
      <c r="D482" s="2" t="str">
        <f>CONCATENATE(Table2[[#This Row],[Target dataset]]," / ",TEXT(Table2[[#This Row],[Photoelectron KE (eV)]],"0.0"))</f>
        <v>good3 / 13.6</v>
      </c>
      <c r="E482" s="1">
        <f>Table2[[#This Row],[Polar ang (deg)]]/180*PI()</f>
        <v>2.1118483949131388</v>
      </c>
      <c r="F482" s="5">
        <v>121</v>
      </c>
      <c r="G482" s="1">
        <v>5.1994300683974304</v>
      </c>
      <c r="H482" s="2">
        <f>Table2[[#This Row],[Phase shift diff (rad)]]/PI()*180</f>
        <v>297.90539879258972</v>
      </c>
    </row>
    <row r="483" spans="1:8" x14ac:dyDescent="0.2">
      <c r="A483" s="4" t="s">
        <v>9</v>
      </c>
      <c r="B483" s="2">
        <v>19.100000000000001</v>
      </c>
      <c r="C483" s="2">
        <f>2*Table2[[#This Row],[Photon energy (eV)]]-Threshold</f>
        <v>13.612611200000003</v>
      </c>
      <c r="D483" s="2" t="str">
        <f>CONCATENATE(Table2[[#This Row],[Target dataset]]," / ",TEXT(Table2[[#This Row],[Photoelectron KE (eV)]],"0.0"))</f>
        <v>good3 / 13.6</v>
      </c>
      <c r="E483" s="1">
        <f>Table2[[#This Row],[Polar ang (deg)]]/180*PI()</f>
        <v>2.1293016874330819</v>
      </c>
      <c r="F483" s="5">
        <v>122</v>
      </c>
      <c r="G483" s="1">
        <v>5.16305955557117</v>
      </c>
      <c r="H483" s="2">
        <f>Table2[[#This Row],[Phase shift diff (rad)]]/PI()*180</f>
        <v>295.82152190891856</v>
      </c>
    </row>
    <row r="484" spans="1:8" x14ac:dyDescent="0.2">
      <c r="A484" s="4" t="s">
        <v>9</v>
      </c>
      <c r="B484" s="2">
        <v>19.100000000000001</v>
      </c>
      <c r="C484" s="2">
        <f>2*Table2[[#This Row],[Photon energy (eV)]]-Threshold</f>
        <v>13.612611200000003</v>
      </c>
      <c r="D484" s="2" t="str">
        <f>CONCATENATE(Table2[[#This Row],[Target dataset]]," / ",TEXT(Table2[[#This Row],[Photoelectron KE (eV)]],"0.0"))</f>
        <v>good3 / 13.6</v>
      </c>
      <c r="E484" s="1">
        <f>Table2[[#This Row],[Polar ang (deg)]]/180*PI()</f>
        <v>2.1467549799530254</v>
      </c>
      <c r="F484" s="5">
        <v>123</v>
      </c>
      <c r="G484" s="1">
        <v>5.1265775946690901</v>
      </c>
      <c r="H484" s="2">
        <f>Table2[[#This Row],[Phase shift diff (rad)]]/PI()*180</f>
        <v>293.73125952086809</v>
      </c>
    </row>
    <row r="485" spans="1:8" x14ac:dyDescent="0.2">
      <c r="A485" s="4" t="s">
        <v>9</v>
      </c>
      <c r="B485" s="2">
        <v>19.100000000000001</v>
      </c>
      <c r="C485" s="2">
        <f>2*Table2[[#This Row],[Photon energy (eV)]]-Threshold</f>
        <v>13.612611200000003</v>
      </c>
      <c r="D485" s="2" t="str">
        <f>CONCATENATE(Table2[[#This Row],[Target dataset]]," / ",TEXT(Table2[[#This Row],[Photoelectron KE (eV)]],"0.0"))</f>
        <v>good3 / 13.6</v>
      </c>
      <c r="E485" s="1">
        <f>Table2[[#This Row],[Polar ang (deg)]]/180*PI()</f>
        <v>2.1642082724729685</v>
      </c>
      <c r="F485" s="5">
        <v>124</v>
      </c>
      <c r="G485" s="1">
        <v>5.0901400078352497</v>
      </c>
      <c r="H485" s="2">
        <f>Table2[[#This Row],[Phase shift diff (rad)]]/PI()*180</f>
        <v>291.64353957964761</v>
      </c>
    </row>
    <row r="486" spans="1:8" x14ac:dyDescent="0.2">
      <c r="A486" s="4" t="s">
        <v>9</v>
      </c>
      <c r="B486" s="2">
        <v>19.100000000000001</v>
      </c>
      <c r="C486" s="2">
        <f>2*Table2[[#This Row],[Photon energy (eV)]]-Threshold</f>
        <v>13.612611200000003</v>
      </c>
      <c r="D486" s="2" t="str">
        <f>CONCATENATE(Table2[[#This Row],[Target dataset]]," / ",TEXT(Table2[[#This Row],[Photoelectron KE (eV)]],"0.0"))</f>
        <v>good3 / 13.6</v>
      </c>
      <c r="E486" s="1">
        <f>Table2[[#This Row],[Polar ang (deg)]]/180*PI()</f>
        <v>2.1816615649929116</v>
      </c>
      <c r="F486" s="5">
        <v>125</v>
      </c>
      <c r="G486" s="1">
        <v>5.0538991513734404</v>
      </c>
      <c r="H486" s="2">
        <f>Table2[[#This Row],[Phase shift diff (rad)]]/PI()*180</f>
        <v>289.5670914584465</v>
      </c>
    </row>
    <row r="487" spans="1:8" x14ac:dyDescent="0.2">
      <c r="A487" s="4" t="s">
        <v>9</v>
      </c>
      <c r="B487" s="2">
        <v>19.100000000000001</v>
      </c>
      <c r="C487" s="2">
        <f>2*Table2[[#This Row],[Photon energy (eV)]]-Threshold</f>
        <v>13.612611200000003</v>
      </c>
      <c r="D487" s="2" t="str">
        <f>CONCATENATE(Table2[[#This Row],[Target dataset]]," / ",TEXT(Table2[[#This Row],[Photoelectron KE (eV)]],"0.0"))</f>
        <v>good3 / 13.6</v>
      </c>
      <c r="E487" s="1">
        <f>Table2[[#This Row],[Polar ang (deg)]]/180*PI()</f>
        <v>2.1991148575128552</v>
      </c>
      <c r="F487" s="5">
        <v>126</v>
      </c>
      <c r="G487" s="1">
        <v>5.0180009300183599</v>
      </c>
      <c r="H487" s="2">
        <f>Table2[[#This Row],[Phase shift diff (rad)]]/PI()*180</f>
        <v>287.51027488277401</v>
      </c>
    </row>
    <row r="488" spans="1:8" x14ac:dyDescent="0.2">
      <c r="A488" s="4" t="s">
        <v>9</v>
      </c>
      <c r="B488" s="2">
        <v>19.100000000000001</v>
      </c>
      <c r="C488" s="2">
        <f>2*Table2[[#This Row],[Photon energy (eV)]]-Threshold</f>
        <v>13.612611200000003</v>
      </c>
      <c r="D488" s="2" t="str">
        <f>CONCATENATE(Table2[[#This Row],[Target dataset]]," / ",TEXT(Table2[[#This Row],[Photoelectron KE (eV)]],"0.0"))</f>
        <v>good3 / 13.6</v>
      </c>
      <c r="E488" s="1">
        <f>Table2[[#This Row],[Polar ang (deg)]]/180*PI()</f>
        <v>2.2165681500327987</v>
      </c>
      <c r="F488" s="5">
        <v>127</v>
      </c>
      <c r="G488" s="1">
        <v>4.9825821284197698</v>
      </c>
      <c r="H488" s="2">
        <f>Table2[[#This Row],[Phase shift diff (rad)]]/PI()*180</f>
        <v>285.48092703576356</v>
      </c>
    </row>
    <row r="489" spans="1:8" x14ac:dyDescent="0.2">
      <c r="A489" s="4" t="s">
        <v>9</v>
      </c>
      <c r="B489" s="2">
        <v>19.100000000000001</v>
      </c>
      <c r="C489" s="2">
        <f>2*Table2[[#This Row],[Photon energy (eV)]]-Threshold</f>
        <v>13.612611200000003</v>
      </c>
      <c r="D489" s="2" t="str">
        <f>CONCATENATE(Table2[[#This Row],[Target dataset]]," / ",TEXT(Table2[[#This Row],[Photoelectron KE (eV)]],"0.0"))</f>
        <v>good3 / 13.6</v>
      </c>
      <c r="E489" s="1">
        <f>Table2[[#This Row],[Polar ang (deg)]]/180*PI()</f>
        <v>2.2340214425527418</v>
      </c>
      <c r="F489" s="5">
        <v>128</v>
      </c>
      <c r="G489" s="1">
        <v>4.9477681797013897</v>
      </c>
      <c r="H489" s="2">
        <f>Table2[[#This Row],[Phase shift diff (rad)]]/PI()*180</f>
        <v>283.48623470601547</v>
      </c>
    </row>
    <row r="490" spans="1:8" x14ac:dyDescent="0.2">
      <c r="A490" s="4" t="s">
        <v>9</v>
      </c>
      <c r="B490" s="2">
        <v>19.100000000000001</v>
      </c>
      <c r="C490" s="2">
        <f>2*Table2[[#This Row],[Photon energy (eV)]]-Threshold</f>
        <v>13.612611200000003</v>
      </c>
      <c r="D490" s="2" t="str">
        <f>CONCATENATE(Table2[[#This Row],[Target dataset]]," / ",TEXT(Table2[[#This Row],[Photoelectron KE (eV)]],"0.0"))</f>
        <v>good3 / 13.6</v>
      </c>
      <c r="E490" s="1">
        <f>Table2[[#This Row],[Polar ang (deg)]]/180*PI()</f>
        <v>2.2514747350726849</v>
      </c>
      <c r="F490" s="5">
        <v>129</v>
      </c>
      <c r="G490" s="1">
        <v>4.9136714521345297</v>
      </c>
      <c r="H490" s="2">
        <f>Table2[[#This Row],[Phase shift diff (rad)]]/PI()*180</f>
        <v>281.53263612122709</v>
      </c>
    </row>
    <row r="491" spans="1:8" x14ac:dyDescent="0.2">
      <c r="A491" s="4" t="s">
        <v>9</v>
      </c>
      <c r="B491" s="2">
        <v>19.100000000000001</v>
      </c>
      <c r="C491" s="2">
        <f>2*Table2[[#This Row],[Photon energy (eV)]]-Threshold</f>
        <v>13.612611200000003</v>
      </c>
      <c r="D491" s="2" t="str">
        <f>CONCATENATE(Table2[[#This Row],[Target dataset]]," / ",TEXT(Table2[[#This Row],[Photoelectron KE (eV)]],"0.0"))</f>
        <v>good3 / 13.6</v>
      </c>
      <c r="E491" s="1">
        <f>Table2[[#This Row],[Polar ang (deg)]]/180*PI()</f>
        <v>2.2689280275926285</v>
      </c>
      <c r="F491" s="5">
        <v>130</v>
      </c>
      <c r="G491" s="1">
        <v>4.8803900923378203</v>
      </c>
      <c r="H491" s="2">
        <f>Table2[[#This Row],[Phase shift diff (rad)]]/PI()*180</f>
        <v>279.62575466841923</v>
      </c>
    </row>
    <row r="492" spans="1:8" x14ac:dyDescent="0.2">
      <c r="A492" s="4" t="s">
        <v>9</v>
      </c>
      <c r="B492" s="2">
        <v>19.100000000000001</v>
      </c>
      <c r="C492" s="2">
        <f>2*Table2[[#This Row],[Photon energy (eV)]]-Threshold</f>
        <v>13.612611200000003</v>
      </c>
      <c r="D492" s="2" t="str">
        <f>CONCATENATE(Table2[[#This Row],[Target dataset]]," / ",TEXT(Table2[[#This Row],[Photoelectron KE (eV)]],"0.0"))</f>
        <v>good3 / 13.6</v>
      </c>
      <c r="E492" s="1">
        <f>Table2[[#This Row],[Polar ang (deg)]]/180*PI()</f>
        <v>2.2863813201125716</v>
      </c>
      <c r="F492" s="5">
        <v>131</v>
      </c>
      <c r="G492" s="1">
        <v>4.8480074222425102</v>
      </c>
      <c r="H492" s="2">
        <f>Table2[[#This Row],[Phase shift diff (rad)]]/PI()*180</f>
        <v>277.7703643425935</v>
      </c>
    </row>
    <row r="493" spans="1:8" x14ac:dyDescent="0.2">
      <c r="A493" s="4" t="s">
        <v>9</v>
      </c>
      <c r="B493" s="2">
        <v>19.100000000000001</v>
      </c>
      <c r="C493" s="2">
        <f>2*Table2[[#This Row],[Photon energy (eV)]]-Threshold</f>
        <v>13.612611200000003</v>
      </c>
      <c r="D493" s="2" t="str">
        <f>CONCATENATE(Table2[[#This Row],[Target dataset]]," / ",TEXT(Table2[[#This Row],[Photoelectron KE (eV)]],"0.0"))</f>
        <v>good3 / 13.6</v>
      </c>
      <c r="E493" s="1">
        <f>Table2[[#This Row],[Polar ang (deg)]]/180*PI()</f>
        <v>2.3038346126325147</v>
      </c>
      <c r="F493" s="5">
        <v>132</v>
      </c>
      <c r="G493" s="1">
        <v>4.8165918517297701</v>
      </c>
      <c r="H493" s="2">
        <f>Table2[[#This Row],[Phase shift diff (rad)]]/PI()*180</f>
        <v>275.9703847412178</v>
      </c>
    </row>
    <row r="494" spans="1:8" x14ac:dyDescent="0.2">
      <c r="A494" s="4" t="s">
        <v>9</v>
      </c>
      <c r="B494" s="2">
        <v>19.100000000000001</v>
      </c>
      <c r="C494" s="2">
        <f>2*Table2[[#This Row],[Photon energy (eV)]]-Threshold</f>
        <v>13.612611200000003</v>
      </c>
      <c r="D494" s="2" t="str">
        <f>CONCATENATE(Table2[[#This Row],[Target dataset]]," / ",TEXT(Table2[[#This Row],[Photoelectron KE (eV)]],"0.0"))</f>
        <v>good3 / 13.6</v>
      </c>
      <c r="E494" s="1">
        <f>Table2[[#This Row],[Polar ang (deg)]]/180*PI()</f>
        <v>2.3212879051524582</v>
      </c>
      <c r="F494" s="5">
        <v>133</v>
      </c>
      <c r="G494" s="1">
        <v>4.7861972421174803</v>
      </c>
      <c r="H494" s="2">
        <f>Table2[[#This Row],[Phase shift diff (rad)]]/PI()*180</f>
        <v>274.22890189048587</v>
      </c>
    </row>
    <row r="495" spans="1:8" x14ac:dyDescent="0.2">
      <c r="A495" s="4" t="s">
        <v>9</v>
      </c>
      <c r="B495" s="2">
        <v>19.100000000000001</v>
      </c>
      <c r="C495" s="2">
        <f>2*Table2[[#This Row],[Photon energy (eV)]]-Threshold</f>
        <v>13.612611200000003</v>
      </c>
      <c r="D495" s="2" t="str">
        <f>CONCATENATE(Table2[[#This Row],[Target dataset]]," / ",TEXT(Table2[[#This Row],[Photoelectron KE (eV)]],"0.0"))</f>
        <v>good3 / 13.6</v>
      </c>
      <c r="E495" s="1">
        <f>Table2[[#This Row],[Polar ang (deg)]]/180*PI()</f>
        <v>2.3387411976724017</v>
      </c>
      <c r="F495" s="5">
        <v>134</v>
      </c>
      <c r="G495" s="1">
        <v>4.75686363885396</v>
      </c>
      <c r="H495" s="2">
        <f>Table2[[#This Row],[Phase shift diff (rad)]]/PI()*180</f>
        <v>272.54821022557496</v>
      </c>
    </row>
    <row r="496" spans="1:8" x14ac:dyDescent="0.2">
      <c r="A496" s="4" t="s">
        <v>9</v>
      </c>
      <c r="B496" s="2">
        <v>19.100000000000001</v>
      </c>
      <c r="C496" s="2">
        <f>2*Table2[[#This Row],[Photon energy (eV)]]-Threshold</f>
        <v>13.612611200000003</v>
      </c>
      <c r="D496" s="2" t="str">
        <f>CONCATENATE(Table2[[#This Row],[Target dataset]]," / ",TEXT(Table2[[#This Row],[Photoelectron KE (eV)]],"0.0"))</f>
        <v>good3 / 13.6</v>
      </c>
      <c r="E496" s="1">
        <f>Table2[[#This Row],[Polar ang (deg)]]/180*PI()</f>
        <v>2.3561944901923448</v>
      </c>
      <c r="F496" s="5">
        <v>135</v>
      </c>
      <c r="G496" s="1">
        <v>4.72861828448245</v>
      </c>
      <c r="H496" s="2">
        <f>Table2[[#This Row],[Phase shift diff (rad)]]/PI()*180</f>
        <v>270.92987062923606</v>
      </c>
    </row>
    <row r="497" spans="1:8" x14ac:dyDescent="0.2">
      <c r="A497" s="4" t="s">
        <v>9</v>
      </c>
      <c r="B497" s="2">
        <v>19.100000000000001</v>
      </c>
      <c r="C497" s="2">
        <f>2*Table2[[#This Row],[Photon energy (eV)]]-Threshold</f>
        <v>13.612611200000003</v>
      </c>
      <c r="D497" s="2" t="str">
        <f>CONCATENATE(Table2[[#This Row],[Target dataset]]," / ",TEXT(Table2[[#This Row],[Photoelectron KE (eV)]],"0.0"))</f>
        <v>good3 / 13.6</v>
      </c>
      <c r="E497" s="1">
        <f>Table2[[#This Row],[Polar ang (deg)]]/180*PI()</f>
        <v>2.3736477827122879</v>
      </c>
      <c r="F497" s="5">
        <v>136</v>
      </c>
      <c r="G497" s="1">
        <v>4.7014768238485898</v>
      </c>
      <c r="H497" s="2">
        <f>Table2[[#This Row],[Phase shift diff (rad)]]/PI()*180</f>
        <v>269.37477948509536</v>
      </c>
    </row>
    <row r="498" spans="1:8" x14ac:dyDescent="0.2">
      <c r="A498" s="4" t="s">
        <v>9</v>
      </c>
      <c r="B498" s="2">
        <v>19.100000000000001</v>
      </c>
      <c r="C498" s="2">
        <f>2*Table2[[#This Row],[Photon energy (eV)]]-Threshold</f>
        <v>13.612611200000003</v>
      </c>
      <c r="D498" s="2" t="str">
        <f>CONCATENATE(Table2[[#This Row],[Target dataset]]," / ",TEXT(Table2[[#This Row],[Photoelectron KE (eV)]],"0.0"))</f>
        <v>good3 / 13.6</v>
      </c>
      <c r="E498" s="1">
        <f>Table2[[#This Row],[Polar ang (deg)]]/180*PI()</f>
        <v>2.3911010752322315</v>
      </c>
      <c r="F498" s="5">
        <v>137</v>
      </c>
      <c r="G498" s="1">
        <v>4.6754446206191904</v>
      </c>
      <c r="H498" s="2">
        <f>Table2[[#This Row],[Phase shift diff (rad)]]/PI()*180</f>
        <v>267.88324410862396</v>
      </c>
    </row>
    <row r="499" spans="1:8" x14ac:dyDescent="0.2">
      <c r="A499" s="4" t="s">
        <v>9</v>
      </c>
      <c r="B499" s="2">
        <v>19.100000000000001</v>
      </c>
      <c r="C499" s="2">
        <f>2*Table2[[#This Row],[Photon energy (eV)]]-Threshold</f>
        <v>13.612611200000003</v>
      </c>
      <c r="D499" s="2" t="str">
        <f>CONCATENATE(Table2[[#This Row],[Target dataset]]," / ",TEXT(Table2[[#This Row],[Photoelectron KE (eV)]],"0.0"))</f>
        <v>good3 / 13.6</v>
      </c>
      <c r="E499" s="1">
        <f>Table2[[#This Row],[Polar ang (deg)]]/180*PI()</f>
        <v>2.408554367752175</v>
      </c>
      <c r="F499" s="5">
        <v>138</v>
      </c>
      <c r="G499" s="1">
        <v>4.6505181152990298</v>
      </c>
      <c r="H499" s="2">
        <f>Table2[[#This Row],[Phase shift diff (rad)]]/PI()*180</f>
        <v>266.45506055576834</v>
      </c>
    </row>
    <row r="500" spans="1:8" x14ac:dyDescent="0.2">
      <c r="A500" s="4" t="s">
        <v>9</v>
      </c>
      <c r="B500" s="2">
        <v>19.100000000000001</v>
      </c>
      <c r="C500" s="2">
        <f>2*Table2[[#This Row],[Photon energy (eV)]]-Threshold</f>
        <v>13.612611200000003</v>
      </c>
      <c r="D500" s="2" t="str">
        <f>CONCATENATE(Table2[[#This Row],[Target dataset]]," / ",TEXT(Table2[[#This Row],[Photoelectron KE (eV)]],"0.0"))</f>
        <v>good3 / 13.6</v>
      </c>
      <c r="E500" s="1">
        <f>Table2[[#This Row],[Polar ang (deg)]]/180*PI()</f>
        <v>2.4260076602721181</v>
      </c>
      <c r="F500" s="5">
        <v>139</v>
      </c>
      <c r="G500" s="1">
        <v>4.6266861680782396</v>
      </c>
      <c r="H500" s="2">
        <f>Table2[[#This Row],[Phase shift diff (rad)]]/PI()*180</f>
        <v>265.08959056243856</v>
      </c>
    </row>
    <row r="501" spans="1:8" x14ac:dyDescent="0.2">
      <c r="A501" s="4" t="s">
        <v>9</v>
      </c>
      <c r="B501" s="2">
        <v>19.100000000000001</v>
      </c>
      <c r="C501" s="2">
        <f>2*Table2[[#This Row],[Photon energy (eV)]]-Threshold</f>
        <v>13.612611200000003</v>
      </c>
      <c r="D501" s="2" t="str">
        <f>CONCATENATE(Table2[[#This Row],[Target dataset]]," / ",TEXT(Table2[[#This Row],[Photoelectron KE (eV)]],"0.0"))</f>
        <v>good3 / 13.6</v>
      </c>
      <c r="E501" s="1">
        <f>Table2[[#This Row],[Polar ang (deg)]]/180*PI()</f>
        <v>2.4434609527920612</v>
      </c>
      <c r="F501" s="5">
        <v>140</v>
      </c>
      <c r="G501" s="1">
        <v>4.6039313433712898</v>
      </c>
      <c r="H501" s="2">
        <f>Table2[[#This Row],[Phase shift diff (rad)]]/PI()*180</f>
        <v>263.78583514317029</v>
      </c>
    </row>
    <row r="502" spans="1:8" x14ac:dyDescent="0.2">
      <c r="A502" s="4" t="s">
        <v>9</v>
      </c>
      <c r="B502" s="2">
        <v>19.100000000000001</v>
      </c>
      <c r="C502" s="2">
        <f>2*Table2[[#This Row],[Photon energy (eV)]]-Threshold</f>
        <v>13.612611200000003</v>
      </c>
      <c r="D502" s="2" t="str">
        <f>CONCATENATE(Table2[[#This Row],[Target dataset]]," / ",TEXT(Table2[[#This Row],[Photoelectron KE (eV)]],"0.0"))</f>
        <v>good3 / 13.6</v>
      </c>
      <c r="E502" s="1">
        <f>Table2[[#This Row],[Polar ang (deg)]]/180*PI()</f>
        <v>2.4609142453120048</v>
      </c>
      <c r="F502" s="5">
        <v>141</v>
      </c>
      <c r="G502" s="1">
        <v>4.5822311056375602</v>
      </c>
      <c r="H502" s="2">
        <f>Table2[[#This Row],[Phase shift diff (rad)]]/PI()*180</f>
        <v>262.54250310659711</v>
      </c>
    </row>
    <row r="503" spans="1:8" x14ac:dyDescent="0.2">
      <c r="A503" s="4" t="s">
        <v>9</v>
      </c>
      <c r="B503" s="2">
        <v>19.100000000000001</v>
      </c>
      <c r="C503" s="2">
        <f>2*Table2[[#This Row],[Photon energy (eV)]]-Threshold</f>
        <v>13.612611200000003</v>
      </c>
      <c r="D503" s="2" t="str">
        <f>CONCATENATE(Table2[[#This Row],[Target dataset]]," / ",TEXT(Table2[[#This Row],[Photoelectron KE (eV)]],"0.0"))</f>
        <v>good3 / 13.6</v>
      </c>
      <c r="E503" s="1">
        <f>Table2[[#This Row],[Polar ang (deg)]]/180*PI()</f>
        <v>2.4783675378319479</v>
      </c>
      <c r="F503" s="5">
        <v>142</v>
      </c>
      <c r="G503" s="1">
        <v>4.5615589072626701</v>
      </c>
      <c r="H503" s="2">
        <f>Table2[[#This Row],[Phase shift diff (rad)]]/PI()*180</f>
        <v>261.35807338645867</v>
      </c>
    </row>
    <row r="504" spans="1:8" x14ac:dyDescent="0.2">
      <c r="A504" s="4" t="s">
        <v>9</v>
      </c>
      <c r="B504" s="2">
        <v>19.100000000000001</v>
      </c>
      <c r="C504" s="2">
        <f>2*Table2[[#This Row],[Photon energy (eV)]]-Threshold</f>
        <v>13.612611200000003</v>
      </c>
      <c r="D504" s="2" t="str">
        <f>CONCATENATE(Table2[[#This Row],[Target dataset]]," / ",TEXT(Table2[[#This Row],[Photoelectron KE (eV)]],"0.0"))</f>
        <v>good3 / 13.6</v>
      </c>
      <c r="E504" s="1">
        <f>Table2[[#This Row],[Polar ang (deg)]]/180*PI()</f>
        <v>2.495820830351891</v>
      </c>
      <c r="F504" s="5">
        <v>143</v>
      </c>
      <c r="G504" s="1">
        <v>4.5418851585539102</v>
      </c>
      <c r="H504" s="2">
        <f>Table2[[#This Row],[Phase shift diff (rad)]]/PI()*180</f>
        <v>260.23085061824577</v>
      </c>
    </row>
    <row r="505" spans="1:8" x14ac:dyDescent="0.2">
      <c r="A505" s="4" t="s">
        <v>9</v>
      </c>
      <c r="B505" s="2">
        <v>19.100000000000001</v>
      </c>
      <c r="C505" s="2">
        <f>2*Table2[[#This Row],[Photon energy (eV)]]-Threshold</f>
        <v>13.612611200000003</v>
      </c>
      <c r="D505" s="2" t="str">
        <f>CONCATENATE(Table2[[#This Row],[Target dataset]]," / ",TEXT(Table2[[#This Row],[Photoelectron KE (eV)]],"0.0"))</f>
        <v>good3 / 13.6</v>
      </c>
      <c r="E505" s="1">
        <f>Table2[[#This Row],[Polar ang (deg)]]/180*PI()</f>
        <v>2.5132741228718345</v>
      </c>
      <c r="F505" s="5">
        <v>144</v>
      </c>
      <c r="G505" s="1">
        <v>4.5231780771885397</v>
      </c>
      <c r="H505" s="2">
        <f>Table2[[#This Row],[Phase shift diff (rad)]]/PI()*180</f>
        <v>259.1590138090022</v>
      </c>
    </row>
    <row r="506" spans="1:8" x14ac:dyDescent="0.2">
      <c r="A506" s="4" t="s">
        <v>9</v>
      </c>
      <c r="B506" s="2">
        <v>19.100000000000001</v>
      </c>
      <c r="C506" s="2">
        <f>2*Table2[[#This Row],[Photon energy (eV)]]-Threshold</f>
        <v>13.612611200000003</v>
      </c>
      <c r="D506" s="2" t="str">
        <f>CONCATENATE(Table2[[#This Row],[Target dataset]]," / ",TEXT(Table2[[#This Row],[Photoelectron KE (eV)]],"0.0"))</f>
        <v>good3 / 13.6</v>
      </c>
      <c r="E506" s="1">
        <f>Table2[[#This Row],[Polar ang (deg)]]/180*PI()</f>
        <v>2.530727415391778</v>
      </c>
      <c r="F506" s="5">
        <v>145</v>
      </c>
      <c r="G506" s="1">
        <v>4.50540441985697</v>
      </c>
      <c r="H506" s="2">
        <f>Table2[[#This Row],[Phase shift diff (rad)]]/PI()*180</f>
        <v>258.14065825739152</v>
      </c>
    </row>
    <row r="507" spans="1:8" x14ac:dyDescent="0.2">
      <c r="A507" s="4" t="s">
        <v>9</v>
      </c>
      <c r="B507" s="2">
        <v>19.100000000000001</v>
      </c>
      <c r="C507" s="2">
        <f>2*Table2[[#This Row],[Photon energy (eV)]]-Threshold</f>
        <v>13.612611200000003</v>
      </c>
      <c r="D507" s="2" t="str">
        <f>CONCATENATE(Table2[[#This Row],[Target dataset]]," / ",TEXT(Table2[[#This Row],[Photoelectron KE (eV)]],"0.0"))</f>
        <v>good3 / 13.6</v>
      </c>
      <c r="E507" s="1">
        <f>Table2[[#This Row],[Polar ang (deg)]]/180*PI()</f>
        <v>2.5481807079117211</v>
      </c>
      <c r="F507" s="5">
        <v>146</v>
      </c>
      <c r="G507" s="1">
        <v>4.4885301025994604</v>
      </c>
      <c r="H507" s="2">
        <f>Table2[[#This Row],[Phase shift diff (rad)]]/PI()*180</f>
        <v>257.17383109637149</v>
      </c>
    </row>
    <row r="508" spans="1:8" x14ac:dyDescent="0.2">
      <c r="A508" s="4" t="s">
        <v>9</v>
      </c>
      <c r="B508" s="2">
        <v>19.100000000000001</v>
      </c>
      <c r="C508" s="2">
        <f>2*Table2[[#This Row],[Photon energy (eV)]]-Threshold</f>
        <v>13.612611200000003</v>
      </c>
      <c r="D508" s="2" t="str">
        <f>CONCATENATE(Table2[[#This Row],[Target dataset]]," / ",TEXT(Table2[[#This Row],[Photoelectron KE (eV)]],"0.0"))</f>
        <v>good3 / 13.6</v>
      </c>
      <c r="E508" s="1">
        <f>Table2[[#This Row],[Polar ang (deg)]]/180*PI()</f>
        <v>2.5656340004316642</v>
      </c>
      <c r="F508" s="5">
        <v>147</v>
      </c>
      <c r="G508" s="1">
        <v>4.4725207187047404</v>
      </c>
      <c r="H508" s="2">
        <f>Table2[[#This Row],[Phase shift diff (rad)]]/PI()*180</f>
        <v>256.2565609665993</v>
      </c>
    </row>
    <row r="509" spans="1:8" x14ac:dyDescent="0.2">
      <c r="A509" s="4" t="s">
        <v>9</v>
      </c>
      <c r="B509" s="2">
        <v>19.100000000000001</v>
      </c>
      <c r="C509" s="2">
        <f>2*Table2[[#This Row],[Photon energy (eV)]]-Threshold</f>
        <v>13.612611200000003</v>
      </c>
      <c r="D509" s="2" t="str">
        <f>CONCATENATE(Table2[[#This Row],[Target dataset]]," / ",TEXT(Table2[[#This Row],[Photoelectron KE (eV)]],"0.0"))</f>
        <v>good3 / 13.6</v>
      </c>
      <c r="E509" s="1">
        <f>Table2[[#This Row],[Polar ang (deg)]]/180*PI()</f>
        <v>2.5830872929516078</v>
      </c>
      <c r="F509" s="5">
        <v>148</v>
      </c>
      <c r="G509" s="1">
        <v>4.45734196436403</v>
      </c>
      <c r="H509" s="2">
        <f>Table2[[#This Row],[Phase shift diff (rad)]]/PI()*180</f>
        <v>255.38688240461073</v>
      </c>
    </row>
    <row r="510" spans="1:8" x14ac:dyDescent="0.2">
      <c r="A510" s="4" t="s">
        <v>9</v>
      </c>
      <c r="B510" s="2">
        <v>19.100000000000001</v>
      </c>
      <c r="C510" s="2">
        <f>2*Table2[[#This Row],[Photon energy (eV)]]-Threshold</f>
        <v>13.612611200000003</v>
      </c>
      <c r="D510" s="2" t="str">
        <f>CONCATENATE(Table2[[#This Row],[Target dataset]]," / ",TEXT(Table2[[#This Row],[Photoelectron KE (eV)]],"0.0"))</f>
        <v>good3 / 13.6</v>
      </c>
      <c r="E510" s="1">
        <f>Table2[[#This Row],[Polar ang (deg)]]/180*PI()</f>
        <v>2.6005405854715509</v>
      </c>
      <c r="F510" s="5">
        <v>149</v>
      </c>
      <c r="G510" s="1">
        <v>4.4429599827085404</v>
      </c>
      <c r="H510" s="2">
        <f>Table2[[#This Row],[Phase shift diff (rad)]]/PI()*180</f>
        <v>254.56285555471658</v>
      </c>
    </row>
    <row r="511" spans="1:8" x14ac:dyDescent="0.2">
      <c r="A511" s="4" t="s">
        <v>9</v>
      </c>
      <c r="B511" s="2">
        <v>19.100000000000001</v>
      </c>
      <c r="C511" s="2">
        <f>2*Table2[[#This Row],[Photon energy (eV)]]-Threshold</f>
        <v>13.612611200000003</v>
      </c>
      <c r="D511" s="2" t="str">
        <f>CONCATENATE(Table2[[#This Row],[Target dataset]]," / ",TEXT(Table2[[#This Row],[Photoelectron KE (eV)]],"0.0"))</f>
        <v>good3 / 13.6</v>
      </c>
      <c r="E511" s="1">
        <f>Table2[[#This Row],[Polar ang (deg)]]/180*PI()</f>
        <v>2.6179938779914944</v>
      </c>
      <c r="F511" s="5">
        <v>150</v>
      </c>
      <c r="G511" s="1">
        <v>4.4293416367840903</v>
      </c>
      <c r="H511" s="2">
        <f>Table2[[#This Row],[Phase shift diff (rad)]]/PI()*180</f>
        <v>253.7825818092964</v>
      </c>
    </row>
    <row r="512" spans="1:8" x14ac:dyDescent="0.2">
      <c r="A512" s="4" t="s">
        <v>9</v>
      </c>
      <c r="B512" s="2">
        <v>19.100000000000001</v>
      </c>
      <c r="C512" s="2">
        <f>2*Table2[[#This Row],[Photon energy (eV)]]-Threshold</f>
        <v>13.612611200000003</v>
      </c>
      <c r="D512" s="2" t="str">
        <f>CONCATENATE(Table2[[#This Row],[Target dataset]]," / ",TEXT(Table2[[#This Row],[Photoelectron KE (eV)]],"0.0"))</f>
        <v>good3 / 13.6</v>
      </c>
      <c r="E512" s="1">
        <f>Table2[[#This Row],[Polar ang (deg)]]/180*PI()</f>
        <v>2.6354471705114375</v>
      </c>
      <c r="F512" s="5">
        <v>151</v>
      </c>
      <c r="G512" s="1">
        <v>4.4164547214901297</v>
      </c>
      <c r="H512" s="2">
        <f>Table2[[#This Row],[Phase shift diff (rad)]]/PI()*180</f>
        <v>253.04421595200986</v>
      </c>
    </row>
    <row r="513" spans="1:8" x14ac:dyDescent="0.2">
      <c r="A513" s="4" t="s">
        <v>9</v>
      </c>
      <c r="B513" s="2">
        <v>19.100000000000001</v>
      </c>
      <c r="C513" s="2">
        <f>2*Table2[[#This Row],[Photon energy (eV)]]-Threshold</f>
        <v>13.612611200000003</v>
      </c>
      <c r="D513" s="2" t="str">
        <f>CONCATENATE(Table2[[#This Row],[Target dataset]]," / ",TEXT(Table2[[#This Row],[Photoelectron KE (eV)]],"0.0"))</f>
        <v>good3 / 13.6</v>
      </c>
      <c r="E513" s="1">
        <f>Table2[[#This Row],[Polar ang (deg)]]/180*PI()</f>
        <v>2.6529004630313811</v>
      </c>
      <c r="F513" s="5">
        <v>152</v>
      </c>
      <c r="G513" s="1">
        <v>4.4042681237582997</v>
      </c>
      <c r="H513" s="2">
        <f>Table2[[#This Row],[Phase shift diff (rad)]]/PI()*180</f>
        <v>252.34597533535234</v>
      </c>
    </row>
    <row r="514" spans="1:8" x14ac:dyDescent="0.2">
      <c r="A514" s="4" t="s">
        <v>9</v>
      </c>
      <c r="B514" s="2">
        <v>19.100000000000001</v>
      </c>
      <c r="C514" s="2">
        <f>2*Table2[[#This Row],[Photon energy (eV)]]-Threshold</f>
        <v>13.612611200000003</v>
      </c>
      <c r="D514" s="2" t="str">
        <f>CONCATENATE(Table2[[#This Row],[Target dataset]]," / ",TEXT(Table2[[#This Row],[Photoelectron KE (eV)]],"0.0"))</f>
        <v>good3 / 13.6</v>
      </c>
      <c r="E514" s="1">
        <f>Table2[[#This Row],[Polar ang (deg)]]/180*PI()</f>
        <v>2.6703537555513241</v>
      </c>
      <c r="F514" s="5">
        <v>153</v>
      </c>
      <c r="G514" s="1">
        <v>4.3927519393617596</v>
      </c>
      <c r="H514" s="2">
        <f>Table2[[#This Row],[Phase shift diff (rad)]]/PI()*180</f>
        <v>251.68614657333615</v>
      </c>
    </row>
    <row r="515" spans="1:8" x14ac:dyDescent="0.2">
      <c r="A515" s="4" t="s">
        <v>9</v>
      </c>
      <c r="B515" s="2">
        <v>19.100000000000001</v>
      </c>
      <c r="C515" s="2">
        <f>2*Table2[[#This Row],[Photon energy (eV)]]-Threshold</f>
        <v>13.612611200000003</v>
      </c>
      <c r="D515" s="2" t="str">
        <f>CONCATENATE(Table2[[#This Row],[Target dataset]]," / ",TEXT(Table2[[#This Row],[Photoelectron KE (eV)]],"0.0"))</f>
        <v>good3 / 13.6</v>
      </c>
      <c r="E515" s="1">
        <f>Table2[[#This Row],[Polar ang (deg)]]/180*PI()</f>
        <v>2.6878070480712672</v>
      </c>
      <c r="F515" s="5">
        <v>154</v>
      </c>
      <c r="G515" s="1">
        <v>4.3818775538054302</v>
      </c>
      <c r="H515" s="2">
        <f>Table2[[#This Row],[Phase shift diff (rad)]]/PI()*180</f>
        <v>251.06309017616047</v>
      </c>
    </row>
    <row r="516" spans="1:8" x14ac:dyDescent="0.2">
      <c r="A516" s="4" t="s">
        <v>9</v>
      </c>
      <c r="B516" s="2">
        <v>19.100000000000001</v>
      </c>
      <c r="C516" s="2">
        <f>2*Table2[[#This Row],[Photon energy (eV)]]-Threshold</f>
        <v>13.612611200000003</v>
      </c>
      <c r="D516" s="2" t="str">
        <f>CONCATENATE(Table2[[#This Row],[Target dataset]]," / ",TEXT(Table2[[#This Row],[Photoelectron KE (eV)]],"0.0"))</f>
        <v>good3 / 13.6</v>
      </c>
      <c r="E516" s="1">
        <f>Table2[[#This Row],[Polar ang (deg)]]/180*PI()</f>
        <v>2.7052603405912108</v>
      </c>
      <c r="F516" s="5">
        <v>155</v>
      </c>
      <c r="G516" s="1">
        <v>4.3716176938180498</v>
      </c>
      <c r="H516" s="2">
        <f>Table2[[#This Row],[Phase shift diff (rad)]]/PI()*180</f>
        <v>250.4752435004884</v>
      </c>
    </row>
    <row r="517" spans="1:8" x14ac:dyDescent="0.2">
      <c r="A517" s="4" t="s">
        <v>9</v>
      </c>
      <c r="B517" s="2">
        <v>19.100000000000001</v>
      </c>
      <c r="C517" s="2">
        <f>2*Table2[[#This Row],[Photon energy (eV)]]-Threshold</f>
        <v>13.612611200000003</v>
      </c>
      <c r="D517" s="2" t="str">
        <f>CONCATENATE(Table2[[#This Row],[Target dataset]]," / ",TEXT(Table2[[#This Row],[Photoelectron KE (eV)]],"0.0"))</f>
        <v>good3 / 13.6</v>
      </c>
      <c r="E517" s="1">
        <f>Table2[[#This Row],[Polar ang (deg)]]/180*PI()</f>
        <v>2.7227136331111543</v>
      </c>
      <c r="F517" s="5">
        <v>156</v>
      </c>
      <c r="G517" s="1">
        <v>4.3619464550831903</v>
      </c>
      <c r="H517" s="2">
        <f>Table2[[#This Row],[Phase shift diff (rad)]]/PI()*180</f>
        <v>249.9211223383175</v>
      </c>
    </row>
    <row r="518" spans="1:8" x14ac:dyDescent="0.2">
      <c r="A518" s="4" t="s">
        <v>9</v>
      </c>
      <c r="B518" s="2">
        <v>19.100000000000001</v>
      </c>
      <c r="C518" s="2">
        <f>2*Table2[[#This Row],[Photon energy (eV)]]-Threshold</f>
        <v>13.612611200000003</v>
      </c>
      <c r="D518" s="2" t="str">
        <f>CONCATENATE(Table2[[#This Row],[Target dataset]]," / ",TEXT(Table2[[#This Row],[Photoelectron KE (eV)]],"0.0"))</f>
        <v>good3 / 13.6</v>
      </c>
      <c r="E518" s="1">
        <f>Table2[[#This Row],[Polar ang (deg)]]/180*PI()</f>
        <v>2.7401669256310974</v>
      </c>
      <c r="F518" s="5">
        <v>157</v>
      </c>
      <c r="G518" s="1">
        <v>4.3528393110264103</v>
      </c>
      <c r="H518" s="2">
        <f>Table2[[#This Row],[Phase shift diff (rad)]]/PI()*180</f>
        <v>249.3993214204464</v>
      </c>
    </row>
    <row r="519" spans="1:8" x14ac:dyDescent="0.2">
      <c r="A519" s="4" t="s">
        <v>9</v>
      </c>
      <c r="B519" s="2">
        <v>19.100000000000001</v>
      </c>
      <c r="C519" s="2">
        <f>2*Table2[[#This Row],[Photon energy (eV)]]-Threshold</f>
        <v>13.612611200000003</v>
      </c>
      <c r="D519" s="2" t="str">
        <f>CONCATENATE(Table2[[#This Row],[Target dataset]]," / ",TEXT(Table2[[#This Row],[Photoelectron KE (eV)]],"0.0"))</f>
        <v>good3 / 13.6</v>
      </c>
      <c r="E519" s="1">
        <f>Table2[[#This Row],[Polar ang (deg)]]/180*PI()</f>
        <v>2.7576202181510405</v>
      </c>
      <c r="F519" s="5">
        <v>158</v>
      </c>
      <c r="G519" s="1">
        <v>4.3442731067374796</v>
      </c>
      <c r="H519" s="2">
        <f>Table2[[#This Row],[Phase shift diff (rad)]]/PI()*180</f>
        <v>248.90851406824376</v>
      </c>
    </row>
    <row r="520" spans="1:8" x14ac:dyDescent="0.2">
      <c r="A520" s="4" t="s">
        <v>9</v>
      </c>
      <c r="B520" s="2">
        <v>19.100000000000001</v>
      </c>
      <c r="C520" s="2">
        <f>2*Table2[[#This Row],[Photon energy (eV)]]-Threshold</f>
        <v>13.612611200000003</v>
      </c>
      <c r="D520" s="2" t="str">
        <f>CONCATENATE(Table2[[#This Row],[Target dataset]]," / ",TEXT(Table2[[#This Row],[Photoelectron KE (eV)]],"0.0"))</f>
        <v>good3 / 13.6</v>
      </c>
      <c r="E520" s="1">
        <f>Table2[[#This Row],[Polar ang (deg)]]/180*PI()</f>
        <v>2.7750735106709836</v>
      </c>
      <c r="F520" s="5">
        <v>159</v>
      </c>
      <c r="G520" s="1">
        <v>4.3362260414537701</v>
      </c>
      <c r="H520" s="2">
        <f>Table2[[#This Row],[Phase shift diff (rad)]]/PI()*180</f>
        <v>248.44745119002098</v>
      </c>
    </row>
    <row r="521" spans="1:8" x14ac:dyDescent="0.2">
      <c r="A521" s="4" t="s">
        <v>9</v>
      </c>
      <c r="B521" s="2">
        <v>19.100000000000001</v>
      </c>
      <c r="C521" s="2">
        <f>2*Table2[[#This Row],[Photon energy (eV)]]-Threshold</f>
        <v>13.612611200000003</v>
      </c>
      <c r="D521" s="2" t="str">
        <f>CONCATENATE(Table2[[#This Row],[Target dataset]]," / ",TEXT(Table2[[#This Row],[Photoelectron KE (eV)]],"0.0"))</f>
        <v>good3 / 13.6</v>
      </c>
      <c r="E521" s="1">
        <f>Table2[[#This Row],[Polar ang (deg)]]/180*PI()</f>
        <v>2.7925268031909272</v>
      </c>
      <c r="F521" s="5">
        <v>160</v>
      </c>
      <c r="G521" s="1">
        <v>4.3286776424529103</v>
      </c>
      <c r="H521" s="2">
        <f>Table2[[#This Row],[Phase shift diff (rad)]]/PI()*180</f>
        <v>248.01495978519094</v>
      </c>
    </row>
    <row r="522" spans="1:8" x14ac:dyDescent="0.2">
      <c r="A522" s="4" t="s">
        <v>9</v>
      </c>
      <c r="B522" s="2">
        <v>19.100000000000001</v>
      </c>
      <c r="C522" s="2">
        <f>2*Table2[[#This Row],[Photon energy (eV)]]-Threshold</f>
        <v>13.612611200000003</v>
      </c>
      <c r="D522" s="2" t="str">
        <f>CONCATENATE(Table2[[#This Row],[Target dataset]]," / ",TEXT(Table2[[#This Row],[Photoelectron KE (eV)]],"0.0"))</f>
        <v>good3 / 13.6</v>
      </c>
      <c r="E522" s="1">
        <f>Table2[[#This Row],[Polar ang (deg)]]/180*PI()</f>
        <v>2.8099800957108707</v>
      </c>
      <c r="F522" s="5">
        <v>161</v>
      </c>
      <c r="G522" s="1">
        <v>4.3216087327124999</v>
      </c>
      <c r="H522" s="2">
        <f>Table2[[#This Row],[Phase shift diff (rad)]]/PI()*180</f>
        <v>247.60994109130652</v>
      </c>
    </row>
    <row r="523" spans="1:8" x14ac:dyDescent="0.2">
      <c r="A523" s="4" t="s">
        <v>9</v>
      </c>
      <c r="B523" s="2">
        <v>19.100000000000001</v>
      </c>
      <c r="C523" s="2">
        <f>2*Table2[[#This Row],[Photon energy (eV)]]-Threshold</f>
        <v>13.612611200000003</v>
      </c>
      <c r="D523" s="2" t="str">
        <f>CONCATENATE(Table2[[#This Row],[Target dataset]]," / ",TEXT(Table2[[#This Row],[Photoelectron KE (eV)]],"0.0"))</f>
        <v>good3 / 13.6</v>
      </c>
      <c r="E523" s="1">
        <f>Table2[[#This Row],[Polar ang (deg)]]/180*PI()</f>
        <v>2.8274333882308138</v>
      </c>
      <c r="F523" s="5">
        <v>162</v>
      </c>
      <c r="G523" s="1">
        <v>4.3150013942693199</v>
      </c>
      <c r="H523" s="2">
        <f>Table2[[#This Row],[Phase shift diff (rad)]]/PI()*180</f>
        <v>247.23136848469775</v>
      </c>
    </row>
    <row r="524" spans="1:8" x14ac:dyDescent="0.2">
      <c r="A524" s="4" t="s">
        <v>9</v>
      </c>
      <c r="B524" s="2">
        <v>19.100000000000001</v>
      </c>
      <c r="C524" s="2">
        <f>2*Table2[[#This Row],[Photon energy (eV)]]-Threshold</f>
        <v>13.612611200000003</v>
      </c>
      <c r="D524" s="2" t="str">
        <f>CONCATENATE(Table2[[#This Row],[Target dataset]]," / ",TEXT(Table2[[#This Row],[Photoelectron KE (eV)]],"0.0"))</f>
        <v>good3 / 13.6</v>
      </c>
      <c r="E524" s="1">
        <f>Table2[[#This Row],[Polar ang (deg)]]/180*PI()</f>
        <v>2.8448866807507569</v>
      </c>
      <c r="F524" s="5">
        <v>163</v>
      </c>
      <c r="G524" s="1">
        <v>4.3088389288478304</v>
      </c>
      <c r="H524" s="2">
        <f>Table2[[#This Row],[Phase shift diff (rad)]]/PI()*180</f>
        <v>246.87828522465111</v>
      </c>
    </row>
    <row r="525" spans="1:8" x14ac:dyDescent="0.2">
      <c r="A525" s="4" t="s">
        <v>9</v>
      </c>
      <c r="B525" s="2">
        <v>19.100000000000001</v>
      </c>
      <c r="C525" s="2">
        <f>2*Table2[[#This Row],[Photon energy (eV)]]-Threshold</f>
        <v>13.612611200000003</v>
      </c>
      <c r="D525" s="2" t="str">
        <f>CONCATENATE(Table2[[#This Row],[Target dataset]]," / ",TEXT(Table2[[#This Row],[Photoelectron KE (eV)]],"0.0"))</f>
        <v>good3 / 13.6</v>
      </c>
      <c r="E525" s="1">
        <f>Table2[[#This Row],[Polar ang (deg)]]/180*PI()</f>
        <v>2.8623399732707004</v>
      </c>
      <c r="F525" s="5">
        <v>164</v>
      </c>
      <c r="G525" s="1">
        <v>4.30310581703141</v>
      </c>
      <c r="H525" s="2">
        <f>Table2[[#This Row],[Phase shift diff (rad)]]/PI()*180</f>
        <v>246.54980211409364</v>
      </c>
    </row>
    <row r="526" spans="1:8" x14ac:dyDescent="0.2">
      <c r="A526" s="4" t="s">
        <v>9</v>
      </c>
      <c r="B526" s="2">
        <v>19.100000000000001</v>
      </c>
      <c r="C526" s="2">
        <f>2*Table2[[#This Row],[Photon energy (eV)]]-Threshold</f>
        <v>13.612611200000003</v>
      </c>
      <c r="D526" s="2" t="str">
        <f>CONCATENATE(Table2[[#This Row],[Target dataset]]," / ",TEXT(Table2[[#This Row],[Photoelectron KE (eV)]],"0.0"))</f>
        <v>good3 / 13.6</v>
      </c>
      <c r="E526" s="1">
        <f>Table2[[#This Row],[Polar ang (deg)]]/180*PI()</f>
        <v>2.8797932657906435</v>
      </c>
      <c r="F526" s="5">
        <v>165</v>
      </c>
      <c r="G526" s="1">
        <v>4.2977876769935</v>
      </c>
      <c r="H526" s="2">
        <f>Table2[[#This Row],[Phase shift diff (rad)]]/PI()*180</f>
        <v>246.24509513506183</v>
      </c>
    </row>
    <row r="527" spans="1:8" x14ac:dyDescent="0.2">
      <c r="A527" s="4" t="s">
        <v>9</v>
      </c>
      <c r="B527" s="2">
        <v>19.100000000000001</v>
      </c>
      <c r="C527" s="2">
        <f>2*Table2[[#This Row],[Photon energy (eV)]]-Threshold</f>
        <v>13.612611200000003</v>
      </c>
      <c r="D527" s="2" t="str">
        <f>CONCATENATE(Table2[[#This Row],[Target dataset]]," / ",TEXT(Table2[[#This Row],[Photoelectron KE (eV)]],"0.0"))</f>
        <v>good3 / 13.6</v>
      </c>
      <c r="E527" s="1">
        <f>Table2[[#This Row],[Polar ang (deg)]]/180*PI()</f>
        <v>2.8972465583105871</v>
      </c>
      <c r="F527" s="5">
        <v>166</v>
      </c>
      <c r="G527" s="1">
        <v>4.2928712235972002</v>
      </c>
      <c r="H527" s="2">
        <f>Table2[[#This Row],[Phase shift diff (rad)]]/PI()*180</f>
        <v>245.96340310528112</v>
      </c>
    </row>
    <row r="528" spans="1:8" x14ac:dyDescent="0.2">
      <c r="A528" s="4" t="s">
        <v>9</v>
      </c>
      <c r="B528" s="2">
        <v>19.100000000000001</v>
      </c>
      <c r="C528" s="2">
        <f>2*Table2[[#This Row],[Photon energy (eV)]]-Threshold</f>
        <v>13.612611200000003</v>
      </c>
      <c r="D528" s="2" t="str">
        <f>CONCATENATE(Table2[[#This Row],[Target dataset]]," / ",TEXT(Table2[[#This Row],[Photoelectron KE (eV)]],"0.0"))</f>
        <v>good3 / 13.6</v>
      </c>
      <c r="E528" s="1">
        <f>Table2[[#This Row],[Polar ang (deg)]]/180*PI()</f>
        <v>2.9146998508305302</v>
      </c>
      <c r="F528" s="5">
        <v>167</v>
      </c>
      <c r="G528" s="1">
        <v>4.2883442285006499</v>
      </c>
      <c r="H528" s="2">
        <f>Table2[[#This Row],[Phase shift diff (rad)]]/PI()*180</f>
        <v>245.70402539237236</v>
      </c>
    </row>
    <row r="529" spans="1:8" x14ac:dyDescent="0.2">
      <c r="A529" s="4" t="s">
        <v>9</v>
      </c>
      <c r="B529" s="2">
        <v>19.100000000000001</v>
      </c>
      <c r="C529" s="2">
        <f>2*Table2[[#This Row],[Photon energy (eV)]]-Threshold</f>
        <v>13.612611200000003</v>
      </c>
      <c r="D529" s="2" t="str">
        <f>CONCATENATE(Table2[[#This Row],[Target dataset]]," / ",TEXT(Table2[[#This Row],[Photoelectron KE (eV)]],"0.0"))</f>
        <v>good3 / 13.6</v>
      </c>
      <c r="E529" s="1">
        <f>Table2[[#This Row],[Polar ang (deg)]]/180*PI()</f>
        <v>2.9321531433504737</v>
      </c>
      <c r="F529" s="5">
        <v>168</v>
      </c>
      <c r="G529" s="1">
        <v>4.2841954817641099</v>
      </c>
      <c r="H529" s="2">
        <f>Table2[[#This Row],[Phase shift diff (rad)]]/PI()*180</f>
        <v>245.46631971409994</v>
      </c>
    </row>
    <row r="530" spans="1:8" x14ac:dyDescent="0.2">
      <c r="A530" s="4" t="s">
        <v>9</v>
      </c>
      <c r="B530" s="2">
        <v>19.100000000000001</v>
      </c>
      <c r="C530" s="2">
        <f>2*Table2[[#This Row],[Photon energy (eV)]]-Threshold</f>
        <v>13.612611200000003</v>
      </c>
      <c r="D530" s="2" t="str">
        <f>CONCATENATE(Table2[[#This Row],[Target dataset]]," / ",TEXT(Table2[[#This Row],[Photoelectron KE (eV)]],"0.0"))</f>
        <v>good3 / 13.6</v>
      </c>
      <c r="E530" s="1">
        <f>Table2[[#This Row],[Polar ang (deg)]]/180*PI()</f>
        <v>2.9496064358704168</v>
      </c>
      <c r="F530" s="5">
        <v>169</v>
      </c>
      <c r="G530" s="1">
        <v>4.2804147553391596</v>
      </c>
      <c r="H530" s="2">
        <f>Table2[[#This Row],[Phase shift diff (rad)]]/PI()*180</f>
        <v>245.24970004645672</v>
      </c>
    </row>
    <row r="531" spans="1:8" x14ac:dyDescent="0.2">
      <c r="A531" s="4" t="s">
        <v>9</v>
      </c>
      <c r="B531" s="2">
        <v>19.100000000000001</v>
      </c>
      <c r="C531" s="2">
        <f>2*Table2[[#This Row],[Photon energy (eV)]]-Threshold</f>
        <v>13.612611200000003</v>
      </c>
      <c r="D531" s="2" t="str">
        <f>CONCATENATE(Table2[[#This Row],[Target dataset]]," / ",TEXT(Table2[[#This Row],[Photoelectron KE (eV)]],"0.0"))</f>
        <v>good3 / 13.6</v>
      </c>
      <c r="E531" s="1">
        <f>Table2[[#This Row],[Polar ang (deg)]]/180*PI()</f>
        <v>2.9670597283903599</v>
      </c>
      <c r="F531" s="5">
        <v>170</v>
      </c>
      <c r="G531" s="1">
        <v>4.2769927687293103</v>
      </c>
      <c r="H531" s="2">
        <f>Table2[[#This Row],[Phase shift diff (rad)]]/PI()*180</f>
        <v>245.05363465616205</v>
      </c>
    </row>
    <row r="532" spans="1:8" x14ac:dyDescent="0.2">
      <c r="A532" s="4" t="s">
        <v>9</v>
      </c>
      <c r="B532" s="2">
        <v>19.100000000000001</v>
      </c>
      <c r="C532" s="2">
        <f>2*Table2[[#This Row],[Photon energy (eV)]]-Threshold</f>
        <v>13.612611200000003</v>
      </c>
      <c r="D532" s="2" t="str">
        <f>CONCATENATE(Table2[[#This Row],[Target dataset]]," / ",TEXT(Table2[[#This Row],[Photoelectron KE (eV)]],"0.0"))</f>
        <v>good3 / 13.6</v>
      </c>
      <c r="E532" s="1">
        <f>Table2[[#This Row],[Polar ang (deg)]]/180*PI()</f>
        <v>2.9845130209103035</v>
      </c>
      <c r="F532" s="5">
        <v>171</v>
      </c>
      <c r="G532" s="1">
        <v>4.2739211570383402</v>
      </c>
      <c r="H532" s="2">
        <f>Table2[[#This Row],[Phase shift diff (rad)]]/PI()*180</f>
        <v>244.87764426996642</v>
      </c>
    </row>
    <row r="533" spans="1:8" x14ac:dyDescent="0.2">
      <c r="A533" s="4" t="s">
        <v>9</v>
      </c>
      <c r="B533" s="2">
        <v>19.100000000000001</v>
      </c>
      <c r="C533" s="2">
        <f>2*Table2[[#This Row],[Photon energy (eV)]]-Threshold</f>
        <v>13.612611200000003</v>
      </c>
      <c r="D533" s="2" t="str">
        <f>CONCATENATE(Table2[[#This Row],[Target dataset]]," / ",TEXT(Table2[[#This Row],[Photoelectron KE (eV)]],"0.0"))</f>
        <v>good3 / 13.6</v>
      </c>
      <c r="E533" s="1">
        <f>Table2[[#This Row],[Polar ang (deg)]]/180*PI()</f>
        <v>3.001966313430247</v>
      </c>
      <c r="F533" s="5">
        <v>172</v>
      </c>
      <c r="G533" s="1">
        <v>4.2711924415618299</v>
      </c>
      <c r="H533" s="2">
        <f>Table2[[#This Row],[Phase shift diff (rad)]]/PI()*180</f>
        <v>244.72130038967035</v>
      </c>
    </row>
    <row r="534" spans="1:8" x14ac:dyDescent="0.2">
      <c r="A534" s="4" t="s">
        <v>9</v>
      </c>
      <c r="B534" s="2">
        <v>19.100000000000001</v>
      </c>
      <c r="C534" s="2">
        <f>2*Table2[[#This Row],[Photon energy (eV)]]-Threshold</f>
        <v>13.612611200000003</v>
      </c>
      <c r="D534" s="2" t="str">
        <f>CONCATENATE(Table2[[#This Row],[Target dataset]]," / ",TEXT(Table2[[#This Row],[Photoelectron KE (eV)]],"0.0"))</f>
        <v>good3 / 13.6</v>
      </c>
      <c r="E534" s="1">
        <f>Table2[[#This Row],[Polar ang (deg)]]/180*PI()</f>
        <v>3.0194196059501901</v>
      </c>
      <c r="F534" s="5">
        <v>173</v>
      </c>
      <c r="G534" s="1">
        <v>4.2688000030342801</v>
      </c>
      <c r="H534" s="2">
        <f>Table2[[#This Row],[Phase shift diff (rad)]]/PI()*180</f>
        <v>244.58422375929726</v>
      </c>
    </row>
    <row r="535" spans="1:8" x14ac:dyDescent="0.2">
      <c r="A535" s="4" t="s">
        <v>9</v>
      </c>
      <c r="B535" s="2">
        <v>19.100000000000001</v>
      </c>
      <c r="C535" s="2">
        <f>2*Table2[[#This Row],[Photon energy (eV)]]-Threshold</f>
        <v>13.612611200000003</v>
      </c>
      <c r="D535" s="2" t="str">
        <f>CONCATENATE(Table2[[#This Row],[Target dataset]]," / ",TEXT(Table2[[#This Row],[Photoelectron KE (eV)]],"0.0"))</f>
        <v>good3 / 13.6</v>
      </c>
      <c r="E535" s="1">
        <f>Table2[[#This Row],[Polar ang (deg)]]/180*PI()</f>
        <v>3.0368728984701332</v>
      </c>
      <c r="F535" s="5">
        <v>174</v>
      </c>
      <c r="G535" s="1">
        <v>4.2667380576082996</v>
      </c>
      <c r="H535" s="2">
        <f>Table2[[#This Row],[Phase shift diff (rad)]]/PI()*180</f>
        <v>244.46608298880227</v>
      </c>
    </row>
    <row r="536" spans="1:8" x14ac:dyDescent="0.2">
      <c r="A536" s="4" t="s">
        <v>9</v>
      </c>
      <c r="B536" s="2">
        <v>19.100000000000001</v>
      </c>
      <c r="C536" s="2">
        <f>2*Table2[[#This Row],[Photon energy (eV)]]-Threshold</f>
        <v>13.612611200000003</v>
      </c>
      <c r="D536" s="2" t="str">
        <f>CONCATENATE(Table2[[#This Row],[Target dataset]]," / ",TEXT(Table2[[#This Row],[Photoelectron KE (eV)]],"0.0"))</f>
        <v>good3 / 13.6</v>
      </c>
      <c r="E536" s="1">
        <f>Table2[[#This Row],[Polar ang (deg)]]/180*PI()</f>
        <v>3.0543261909900767</v>
      </c>
      <c r="F536" s="5">
        <v>175</v>
      </c>
      <c r="G536" s="1">
        <v>4.2650016356158202</v>
      </c>
      <c r="H536" s="2">
        <f>Table2[[#This Row],[Phase shift diff (rad)]]/PI()*180</f>
        <v>244.36659333717952</v>
      </c>
    </row>
    <row r="537" spans="1:8" x14ac:dyDescent="0.2">
      <c r="A537" s="4" t="s">
        <v>9</v>
      </c>
      <c r="B537" s="2">
        <v>19.100000000000001</v>
      </c>
      <c r="C537" s="2">
        <f>2*Table2[[#This Row],[Photon energy (eV)]]-Threshold</f>
        <v>13.612611200000003</v>
      </c>
      <c r="D537" s="2" t="str">
        <f>CONCATENATE(Table2[[#This Row],[Target dataset]]," / ",TEXT(Table2[[#This Row],[Photoelectron KE (eV)]],"0.0"))</f>
        <v>good3 / 13.6</v>
      </c>
      <c r="E537" s="1">
        <f>Table2[[#This Row],[Polar ang (deg)]]/180*PI()</f>
        <v>3.0717794835100198</v>
      </c>
      <c r="F537" s="5">
        <v>176</v>
      </c>
      <c r="G537" s="1">
        <v>4.2635865631412697</v>
      </c>
      <c r="H537" s="2">
        <f>Table2[[#This Row],[Phase shift diff (rad)]]/PI()*180</f>
        <v>244.28551565668263</v>
      </c>
    </row>
    <row r="538" spans="1:8" x14ac:dyDescent="0.2">
      <c r="A538" s="4" t="s">
        <v>9</v>
      </c>
      <c r="B538" s="2">
        <v>19.100000000000001</v>
      </c>
      <c r="C538" s="2">
        <f>2*Table2[[#This Row],[Photon energy (eV)]]-Threshold</f>
        <v>13.612611200000003</v>
      </c>
      <c r="D538" s="2" t="str">
        <f>CONCATENATE(Table2[[#This Row],[Target dataset]]," / ",TEXT(Table2[[#This Row],[Photoelectron KE (eV)]],"0.0"))</f>
        <v>good3 / 13.6</v>
      </c>
      <c r="E538" s="1">
        <f>Table2[[#This Row],[Polar ang (deg)]]/180*PI()</f>
        <v>3.0892327760299629</v>
      </c>
      <c r="F538" s="5">
        <v>177</v>
      </c>
      <c r="G538" s="1">
        <v>4.2624894464247598</v>
      </c>
      <c r="H538" s="2">
        <f>Table2[[#This Row],[Phase shift diff (rad)]]/PI()*180</f>
        <v>244.22265549919337</v>
      </c>
    </row>
    <row r="539" spans="1:8" x14ac:dyDescent="0.2">
      <c r="A539" s="4" t="s">
        <v>9</v>
      </c>
      <c r="B539" s="2">
        <v>19.100000000000001</v>
      </c>
      <c r="C539" s="2">
        <f>2*Table2[[#This Row],[Photon energy (eV)]]-Threshold</f>
        <v>13.612611200000003</v>
      </c>
      <c r="D539" s="2" t="str">
        <f>CONCATENATE(Table2[[#This Row],[Target dataset]]," / ",TEXT(Table2[[#This Row],[Photoelectron KE (eV)]],"0.0"))</f>
        <v>good3 / 13.6</v>
      </c>
      <c r="E539" s="1">
        <f>Table2[[#This Row],[Polar ang (deg)]]/180*PI()</f>
        <v>3.1066860685499065</v>
      </c>
      <c r="F539" s="5">
        <v>178</v>
      </c>
      <c r="G539" s="1">
        <v>4.2617076591017904</v>
      </c>
      <c r="H539" s="2">
        <f>Table2[[#This Row],[Phase shift diff (rad)]]/PI()*180</f>
        <v>244.17786238511039</v>
      </c>
    </row>
    <row r="540" spans="1:8" x14ac:dyDescent="0.2">
      <c r="A540" s="4" t="s">
        <v>9</v>
      </c>
      <c r="B540" s="2">
        <v>19.100000000000001</v>
      </c>
      <c r="C540" s="2">
        <f>2*Table2[[#This Row],[Photon energy (eV)]]-Threshold</f>
        <v>13.612611200000003</v>
      </c>
      <c r="D540" s="2" t="str">
        <f>CONCATENATE(Table2[[#This Row],[Target dataset]]," / ",TEXT(Table2[[#This Row],[Photoelectron KE (eV)]],"0.0"))</f>
        <v>good3 / 13.6</v>
      </c>
      <c r="E540" s="1">
        <f>Table2[[#This Row],[Polar ang (deg)]]/180*PI()</f>
        <v>3.12413936106985</v>
      </c>
      <c r="F540" s="5">
        <v>179</v>
      </c>
      <c r="G540" s="1">
        <v>4.2612393322814004</v>
      </c>
      <c r="H540" s="2">
        <f>Table2[[#This Row],[Phase shift diff (rad)]]/PI()*180</f>
        <v>244.15102923486924</v>
      </c>
    </row>
    <row r="541" spans="1:8" x14ac:dyDescent="0.2">
      <c r="A541" s="4" t="s">
        <v>9</v>
      </c>
      <c r="B541" s="2">
        <v>19.100000000000001</v>
      </c>
      <c r="C541" s="2">
        <f>2*Table2[[#This Row],[Photon energy (eV)]]-Threshold</f>
        <v>13.612611200000003</v>
      </c>
      <c r="D541" s="2" t="str">
        <f>CONCATENATE(Table2[[#This Row],[Target dataset]]," / ",TEXT(Table2[[#This Row],[Photoelectron KE (eV)]],"0.0"))</f>
        <v>good3 / 13.6</v>
      </c>
      <c r="E541" s="1">
        <f>Table2[[#This Row],[Polar ang (deg)]]/180*PI()</f>
        <v>3.1415926535897931</v>
      </c>
      <c r="F541" s="5">
        <v>180</v>
      </c>
      <c r="G541" s="1">
        <v>4.2610833474619199</v>
      </c>
      <c r="H541" s="2">
        <f>Table2[[#This Row],[Phase shift diff (rad)]]/PI()*180</f>
        <v>244.14209196304492</v>
      </c>
    </row>
    <row r="542" spans="1:8" x14ac:dyDescent="0.2">
      <c r="A542" s="4" t="s">
        <v>10</v>
      </c>
      <c r="B542" s="2">
        <v>15.9</v>
      </c>
      <c r="C542" s="2">
        <f>2*Table2[[#This Row],[Photon energy (eV)]]-Threshold</f>
        <v>7.2126112000000013</v>
      </c>
      <c r="D542" s="2" t="str">
        <f>CONCATENATE(Table2[[#This Row],[Target dataset]]," / ",TEXT(Table2[[#This Row],[Photoelectron KE (eV)]],"0.0"))</f>
        <v>good4 / 7.2</v>
      </c>
      <c r="E542" s="1">
        <f>Table2[[#This Row],[Polar ang (deg)]]/180*PI()</f>
        <v>0</v>
      </c>
      <c r="F542" s="5">
        <v>0</v>
      </c>
      <c r="G542" s="1">
        <v>1.07690555497659</v>
      </c>
      <c r="H542" s="2">
        <f>Table2[[#This Row],[Phase shift diff (rad)]]/PI()*180</f>
        <v>61.702143234352256</v>
      </c>
    </row>
    <row r="543" spans="1:8" x14ac:dyDescent="0.2">
      <c r="A543" s="4" t="s">
        <v>10</v>
      </c>
      <c r="B543" s="2">
        <v>15.9</v>
      </c>
      <c r="C543" s="2">
        <f>2*Table2[[#This Row],[Photon energy (eV)]]-Threshold</f>
        <v>7.2126112000000013</v>
      </c>
      <c r="D543" s="2" t="str">
        <f>CONCATENATE(Table2[[#This Row],[Target dataset]]," / ",TEXT(Table2[[#This Row],[Photoelectron KE (eV)]],"0.0"))</f>
        <v>good4 / 7.2</v>
      </c>
      <c r="E543" s="1">
        <f>Table2[[#This Row],[Polar ang (deg)]]/180*PI()</f>
        <v>1.7453292519943295E-2</v>
      </c>
      <c r="F543" s="5">
        <v>1</v>
      </c>
      <c r="G543" s="1">
        <v>1.07702103771169</v>
      </c>
      <c r="H543" s="2">
        <f>Table2[[#This Row],[Phase shift diff (rad)]]/PI()*180</f>
        <v>61.708759907680118</v>
      </c>
    </row>
    <row r="544" spans="1:8" x14ac:dyDescent="0.2">
      <c r="A544" s="4" t="s">
        <v>10</v>
      </c>
      <c r="B544" s="2">
        <v>15.9</v>
      </c>
      <c r="C544" s="2">
        <f>2*Table2[[#This Row],[Photon energy (eV)]]-Threshold</f>
        <v>7.2126112000000013</v>
      </c>
      <c r="D544" s="2" t="str">
        <f>CONCATENATE(Table2[[#This Row],[Target dataset]]," / ",TEXT(Table2[[#This Row],[Photoelectron KE (eV)]],"0.0"))</f>
        <v>good4 / 7.2</v>
      </c>
      <c r="E544" s="1">
        <f>Table2[[#This Row],[Polar ang (deg)]]/180*PI()</f>
        <v>3.4906585039886591E-2</v>
      </c>
      <c r="F544" s="5">
        <v>2</v>
      </c>
      <c r="G544" s="1">
        <v>1.07736800893637</v>
      </c>
      <c r="H544" s="2">
        <f>Table2[[#This Row],[Phase shift diff (rad)]]/PI()*180</f>
        <v>61.72863989446676</v>
      </c>
    </row>
    <row r="545" spans="1:8" x14ac:dyDescent="0.2">
      <c r="A545" s="4" t="s">
        <v>10</v>
      </c>
      <c r="B545" s="2">
        <v>15.9</v>
      </c>
      <c r="C545" s="2">
        <f>2*Table2[[#This Row],[Photon energy (eV)]]-Threshold</f>
        <v>7.2126112000000013</v>
      </c>
      <c r="D545" s="2" t="str">
        <f>CONCATENATE(Table2[[#This Row],[Target dataset]]," / ",TEXT(Table2[[#This Row],[Photoelectron KE (eV)]],"0.0"))</f>
        <v>good4 / 7.2</v>
      </c>
      <c r="E545" s="1">
        <f>Table2[[#This Row],[Polar ang (deg)]]/180*PI()</f>
        <v>5.2359877559829883E-2</v>
      </c>
      <c r="F545" s="5">
        <v>3</v>
      </c>
      <c r="G545" s="1">
        <v>1.0779480432003199</v>
      </c>
      <c r="H545" s="2">
        <f>Table2[[#This Row],[Phase shift diff (rad)]]/PI()*180</f>
        <v>61.761873409764064</v>
      </c>
    </row>
    <row r="546" spans="1:8" x14ac:dyDescent="0.2">
      <c r="A546" s="4" t="s">
        <v>10</v>
      </c>
      <c r="B546" s="2">
        <v>15.9</v>
      </c>
      <c r="C546" s="2">
        <f>2*Table2[[#This Row],[Photon energy (eV)]]-Threshold</f>
        <v>7.2126112000000013</v>
      </c>
      <c r="D546" s="2" t="str">
        <f>CONCATENATE(Table2[[#This Row],[Target dataset]]," / ",TEXT(Table2[[#This Row],[Photoelectron KE (eV)]],"0.0"))</f>
        <v>good4 / 7.2</v>
      </c>
      <c r="E546" s="1">
        <f>Table2[[#This Row],[Polar ang (deg)]]/180*PI()</f>
        <v>6.9813170079773182E-2</v>
      </c>
      <c r="F546" s="5">
        <v>4</v>
      </c>
      <c r="G546" s="1">
        <v>1.0787637831628401</v>
      </c>
      <c r="H546" s="2">
        <f>Table2[[#This Row],[Phase shift diff (rad)]]/PI()*180</f>
        <v>61.808611866796632</v>
      </c>
    </row>
    <row r="547" spans="1:8" x14ac:dyDescent="0.2">
      <c r="A547" s="4" t="s">
        <v>10</v>
      </c>
      <c r="B547" s="2">
        <v>15.9</v>
      </c>
      <c r="C547" s="2">
        <f>2*Table2[[#This Row],[Photon energy (eV)]]-Threshold</f>
        <v>7.2126112000000013</v>
      </c>
      <c r="D547" s="2" t="str">
        <f>CONCATENATE(Table2[[#This Row],[Target dataset]]," / ",TEXT(Table2[[#This Row],[Photoelectron KE (eV)]],"0.0"))</f>
        <v>good4 / 7.2</v>
      </c>
      <c r="E547" s="1">
        <f>Table2[[#This Row],[Polar ang (deg)]]/180*PI()</f>
        <v>8.7266462599716474E-2</v>
      </c>
      <c r="F547" s="5">
        <v>5</v>
      </c>
      <c r="G547" s="1">
        <v>1.0798189675554799</v>
      </c>
      <c r="H547" s="2">
        <f>Table2[[#This Row],[Phase shift diff (rad)]]/PI()*180</f>
        <v>61.869069479102969</v>
      </c>
    </row>
    <row r="548" spans="1:8" x14ac:dyDescent="0.2">
      <c r="A548" s="4" t="s">
        <v>10</v>
      </c>
      <c r="B548" s="2">
        <v>15.9</v>
      </c>
      <c r="C548" s="2">
        <f>2*Table2[[#This Row],[Photon energy (eV)]]-Threshold</f>
        <v>7.2126112000000013</v>
      </c>
      <c r="D548" s="2" t="str">
        <f>CONCATENATE(Table2[[#This Row],[Target dataset]]," / ",TEXT(Table2[[#This Row],[Photoelectron KE (eV)]],"0.0"))</f>
        <v>good4 / 7.2</v>
      </c>
      <c r="E548" s="1">
        <f>Table2[[#This Row],[Polar ang (deg)]]/180*PI()</f>
        <v>0.10471975511965977</v>
      </c>
      <c r="F548" s="5">
        <v>6</v>
      </c>
      <c r="G548" s="1">
        <v>1.08111847108913</v>
      </c>
      <c r="H548" s="2">
        <f>Table2[[#This Row],[Phase shift diff (rad)]]/PI()*180</f>
        <v>61.943525547043457</v>
      </c>
    </row>
    <row r="549" spans="1:8" x14ac:dyDescent="0.2">
      <c r="A549" s="4" t="s">
        <v>10</v>
      </c>
      <c r="B549" s="2">
        <v>15.9</v>
      </c>
      <c r="C549" s="2">
        <f>2*Table2[[#This Row],[Photon energy (eV)]]-Threshold</f>
        <v>7.2126112000000013</v>
      </c>
      <c r="D549" s="2" t="str">
        <f>CONCATENATE(Table2[[#This Row],[Target dataset]]," / ",TEXT(Table2[[#This Row],[Photoelectron KE (eV)]],"0.0"))</f>
        <v>good4 / 7.2</v>
      </c>
      <c r="E549" s="1">
        <f>Table2[[#This Row],[Polar ang (deg)]]/180*PI()</f>
        <v>0.12217304763960307</v>
      </c>
      <c r="F549" s="5">
        <v>7</v>
      </c>
      <c r="G549" s="1">
        <v>1.0826683570193301</v>
      </c>
      <c r="H549" s="2">
        <f>Table2[[#This Row],[Phase shift diff (rad)]]/PI()*180</f>
        <v>62.032327469570632</v>
      </c>
    </row>
    <row r="550" spans="1:8" x14ac:dyDescent="0.2">
      <c r="A550" s="4" t="s">
        <v>10</v>
      </c>
      <c r="B550" s="2">
        <v>15.9</v>
      </c>
      <c r="C550" s="2">
        <f>2*Table2[[#This Row],[Photon energy (eV)]]-Threshold</f>
        <v>7.2126112000000013</v>
      </c>
      <c r="D550" s="2" t="str">
        <f>CONCATENATE(Table2[[#This Row],[Target dataset]]," / ",TEXT(Table2[[#This Row],[Photoelectron KE (eV)]],"0.0"))</f>
        <v>good4 / 7.2</v>
      </c>
      <c r="E550" s="1">
        <f>Table2[[#This Row],[Polar ang (deg)]]/180*PI()</f>
        <v>0.13962634015954636</v>
      </c>
      <c r="F550" s="5">
        <v>8</v>
      </c>
      <c r="G550" s="1">
        <v>1.0844759434234501</v>
      </c>
      <c r="H550" s="2">
        <f>Table2[[#This Row],[Phase shift diff (rad)]]/PI()*180</f>
        <v>62.135894541631934</v>
      </c>
    </row>
    <row r="551" spans="1:8" x14ac:dyDescent="0.2">
      <c r="A551" s="4" t="s">
        <v>10</v>
      </c>
      <c r="B551" s="2">
        <v>15.9</v>
      </c>
      <c r="C551" s="2">
        <f>2*Table2[[#This Row],[Photon energy (eV)]]-Threshold</f>
        <v>7.2126112000000013</v>
      </c>
      <c r="D551" s="2" t="str">
        <f>CONCATENATE(Table2[[#This Row],[Target dataset]]," / ",TEXT(Table2[[#This Row],[Photoelectron KE (eV)]],"0.0"))</f>
        <v>good4 / 7.2</v>
      </c>
      <c r="E551" s="1">
        <f>Table2[[#This Row],[Polar ang (deg)]]/180*PI()</f>
        <v>0.15707963267948966</v>
      </c>
      <c r="F551" s="5">
        <v>9</v>
      </c>
      <c r="G551" s="1">
        <v>1.0865498844595101</v>
      </c>
      <c r="H551" s="2">
        <f>Table2[[#This Row],[Phase shift diff (rad)]]/PI()*180</f>
        <v>62.254722609957163</v>
      </c>
    </row>
    <row r="552" spans="1:8" x14ac:dyDescent="0.2">
      <c r="A552" s="4" t="s">
        <v>10</v>
      </c>
      <c r="B552" s="2">
        <v>15.9</v>
      </c>
      <c r="C552" s="2">
        <f>2*Table2[[#This Row],[Photon energy (eV)]]-Threshold</f>
        <v>7.2126112000000013</v>
      </c>
      <c r="D552" s="2" t="str">
        <f>CONCATENATE(Table2[[#This Row],[Target dataset]]," / ",TEXT(Table2[[#This Row],[Photoelectron KE (eV)]],"0.0"))</f>
        <v>good4 / 7.2</v>
      </c>
      <c r="E552" s="1">
        <f>Table2[[#This Row],[Polar ang (deg)]]/180*PI()</f>
        <v>0.17453292519943295</v>
      </c>
      <c r="F552" s="5">
        <v>10</v>
      </c>
      <c r="G552" s="1">
        <v>1.08890026824333</v>
      </c>
      <c r="H552" s="2">
        <f>Table2[[#This Row],[Phase shift diff (rad)]]/PI()*180</f>
        <v>62.389389681006037</v>
      </c>
    </row>
    <row r="553" spans="1:8" x14ac:dyDescent="0.2">
      <c r="A553" s="4" t="s">
        <v>10</v>
      </c>
      <c r="B553" s="2">
        <v>15.9</v>
      </c>
      <c r="C553" s="2">
        <f>2*Table2[[#This Row],[Photon energy (eV)]]-Threshold</f>
        <v>7.2126112000000013</v>
      </c>
      <c r="D553" s="2" t="str">
        <f>CONCATENATE(Table2[[#This Row],[Target dataset]]," / ",TEXT(Table2[[#This Row],[Photoelectron KE (eV)]],"0.0"))</f>
        <v>good4 / 7.2</v>
      </c>
      <c r="E553" s="1">
        <f>Table2[[#This Row],[Polar ang (deg)]]/180*PI()</f>
        <v>0.19198621771937624</v>
      </c>
      <c r="F553" s="5">
        <v>11</v>
      </c>
      <c r="G553" s="1">
        <v>1.09153873332777</v>
      </c>
      <c r="H553" s="2">
        <f>Table2[[#This Row],[Phase shift diff (rad)]]/PI()*180</f>
        <v>62.540562594737068</v>
      </c>
    </row>
    <row r="554" spans="1:8" x14ac:dyDescent="0.2">
      <c r="A554" s="4" t="s">
        <v>10</v>
      </c>
      <c r="B554" s="2">
        <v>15.9</v>
      </c>
      <c r="C554" s="2">
        <f>2*Table2[[#This Row],[Photon energy (eV)]]-Threshold</f>
        <v>7.2126112000000013</v>
      </c>
      <c r="D554" s="2" t="str">
        <f>CONCATENATE(Table2[[#This Row],[Target dataset]]," / ",TEXT(Table2[[#This Row],[Photoelectron KE (eV)]],"0.0"))</f>
        <v>good4 / 7.2</v>
      </c>
      <c r="E554" s="1">
        <f>Table2[[#This Row],[Polar ang (deg)]]/180*PI()</f>
        <v>0.20943951023931953</v>
      </c>
      <c r="F554" s="5">
        <v>12</v>
      </c>
      <c r="G554" s="1">
        <v>1.0944786062062899</v>
      </c>
      <c r="H554" s="2">
        <f>Table2[[#This Row],[Phase shift diff (rad)]]/PI()*180</f>
        <v>62.709004902981242</v>
      </c>
    </row>
    <row r="555" spans="1:8" x14ac:dyDescent="0.2">
      <c r="A555" s="4" t="s">
        <v>10</v>
      </c>
      <c r="B555" s="2">
        <v>15.9</v>
      </c>
      <c r="C555" s="2">
        <f>2*Table2[[#This Row],[Photon energy (eV)]]-Threshold</f>
        <v>7.2126112000000013</v>
      </c>
      <c r="D555" s="2" t="str">
        <f>CONCATENATE(Table2[[#This Row],[Target dataset]]," / ",TEXT(Table2[[#This Row],[Photoelectron KE (eV)]],"0.0"))</f>
        <v>good4 / 7.2</v>
      </c>
      <c r="E555" s="1">
        <f>Table2[[#This Row],[Polar ang (deg)]]/180*PI()</f>
        <v>0.22689280275926282</v>
      </c>
      <c r="F555" s="5">
        <v>13</v>
      </c>
      <c r="G555" s="1">
        <v>1.0977350627871401</v>
      </c>
      <c r="H555" s="2">
        <f>Table2[[#This Row],[Phase shift diff (rad)]]/PI()*180</f>
        <v>62.89558612123156</v>
      </c>
    </row>
    <row r="556" spans="1:8" x14ac:dyDescent="0.2">
      <c r="A556" s="4" t="s">
        <v>10</v>
      </c>
      <c r="B556" s="2">
        <v>15.9</v>
      </c>
      <c r="C556" s="2">
        <f>2*Table2[[#This Row],[Photon energy (eV)]]-Threshold</f>
        <v>7.2126112000000013</v>
      </c>
      <c r="D556" s="2" t="str">
        <f>CONCATENATE(Table2[[#This Row],[Target dataset]]," / ",TEXT(Table2[[#This Row],[Photoelectron KE (eV)]],"0.0"))</f>
        <v>good4 / 7.2</v>
      </c>
      <c r="E556" s="1">
        <f>Table2[[#This Row],[Polar ang (deg)]]/180*PI()</f>
        <v>0.24434609527920614</v>
      </c>
      <c r="F556" s="5">
        <v>14</v>
      </c>
      <c r="G556" s="1">
        <v>1.1013253173803299</v>
      </c>
      <c r="H556" s="2">
        <f>Table2[[#This Row],[Phase shift diff (rad)]]/PI()*180</f>
        <v>63.101292556798796</v>
      </c>
    </row>
    <row r="557" spans="1:8" x14ac:dyDescent="0.2">
      <c r="A557" s="4" t="s">
        <v>10</v>
      </c>
      <c r="B557" s="2">
        <v>15.9</v>
      </c>
      <c r="C557" s="2">
        <f>2*Table2[[#This Row],[Photon energy (eV)]]-Threshold</f>
        <v>7.2126112000000013</v>
      </c>
      <c r="D557" s="2" t="str">
        <f>CONCATENATE(Table2[[#This Row],[Target dataset]]," / ",TEXT(Table2[[#This Row],[Photoelectron KE (eV)]],"0.0"))</f>
        <v>good4 / 7.2</v>
      </c>
      <c r="E557" s="1">
        <f>Table2[[#This Row],[Polar ang (deg)]]/180*PI()</f>
        <v>0.26179938779914941</v>
      </c>
      <c r="F557" s="5">
        <v>15</v>
      </c>
      <c r="G557" s="1">
        <v>1.1052688434565201</v>
      </c>
      <c r="H557" s="2">
        <f>Table2[[#This Row],[Phase shift diff (rad)]]/PI()*180</f>
        <v>63.327239957364277</v>
      </c>
    </row>
    <row r="558" spans="1:8" x14ac:dyDescent="0.2">
      <c r="A558" s="4" t="s">
        <v>10</v>
      </c>
      <c r="B558" s="2">
        <v>15.9</v>
      </c>
      <c r="C558" s="2">
        <f>2*Table2[[#This Row],[Photon energy (eV)]]-Threshold</f>
        <v>7.2126112000000013</v>
      </c>
      <c r="D558" s="2" t="str">
        <f>CONCATENATE(Table2[[#This Row],[Target dataset]]," / ",TEXT(Table2[[#This Row],[Photoelectron KE (eV)]],"0.0"))</f>
        <v>good4 / 7.2</v>
      </c>
      <c r="E558" s="1">
        <f>Table2[[#This Row],[Polar ang (deg)]]/180*PI()</f>
        <v>0.27925268031909273</v>
      </c>
      <c r="F558" s="5">
        <v>16</v>
      </c>
      <c r="G558" s="1">
        <v>1.10958763133071</v>
      </c>
      <c r="H558" s="2">
        <f>Table2[[#This Row],[Phase shift diff (rad)]]/PI()*180</f>
        <v>63.574688275167638</v>
      </c>
    </row>
    <row r="559" spans="1:8" x14ac:dyDescent="0.2">
      <c r="A559" s="4" t="s">
        <v>10</v>
      </c>
      <c r="B559" s="2">
        <v>15.9</v>
      </c>
      <c r="C559" s="2">
        <f>2*Table2[[#This Row],[Photon energy (eV)]]-Threshold</f>
        <v>7.2126112000000013</v>
      </c>
      <c r="D559" s="2" t="str">
        <f>CONCATENATE(Table2[[#This Row],[Target dataset]]," / ",TEXT(Table2[[#This Row],[Photoelectron KE (eV)]],"0.0"))</f>
        <v>good4 / 7.2</v>
      </c>
      <c r="E559" s="1">
        <f>Table2[[#This Row],[Polar ang (deg)]]/180*PI()</f>
        <v>0.29670597283903599</v>
      </c>
      <c r="F559" s="5">
        <v>17</v>
      </c>
      <c r="G559" s="1">
        <v>1.1143064889606999</v>
      </c>
      <c r="H559" s="2">
        <f>Table2[[#This Row],[Phase shift diff (rad)]]/PI()*180</f>
        <v>63.845058901489161</v>
      </c>
    </row>
    <row r="560" spans="1:8" x14ac:dyDescent="0.2">
      <c r="A560" s="4" t="s">
        <v>10</v>
      </c>
      <c r="B560" s="2">
        <v>15.9</v>
      </c>
      <c r="C560" s="2">
        <f>2*Table2[[#This Row],[Photon energy (eV)]]-Threshold</f>
        <v>7.2126112000000013</v>
      </c>
      <c r="D560" s="2" t="str">
        <f>CONCATENATE(Table2[[#This Row],[Target dataset]]," / ",TEXT(Table2[[#This Row],[Photoelectron KE (eV)]],"0.0"))</f>
        <v>good4 / 7.2</v>
      </c>
      <c r="E560" s="1">
        <f>Table2[[#This Row],[Polar ang (deg)]]/180*PI()</f>
        <v>0.31415926535897931</v>
      </c>
      <c r="F560" s="5">
        <v>18</v>
      </c>
      <c r="G560" s="1">
        <v>1.1194533933105899</v>
      </c>
      <c r="H560" s="2">
        <f>Table2[[#This Row],[Phase shift diff (rad)]]/PI()*180</f>
        <v>64.139954798295378</v>
      </c>
    </row>
    <row r="561" spans="1:8" x14ac:dyDescent="0.2">
      <c r="A561" s="4" t="s">
        <v>10</v>
      </c>
      <c r="B561" s="2">
        <v>15.9</v>
      </c>
      <c r="C561" s="2">
        <f>2*Table2[[#This Row],[Photon energy (eV)]]-Threshold</f>
        <v>7.2126112000000013</v>
      </c>
      <c r="D561" s="2" t="str">
        <f>CONCATENATE(Table2[[#This Row],[Target dataset]]," / ",TEXT(Table2[[#This Row],[Photoelectron KE (eV)]],"0.0"))</f>
        <v>good4 / 7.2</v>
      </c>
      <c r="E561" s="1">
        <f>Table2[[#This Row],[Polar ang (deg)]]/180*PI()</f>
        <v>0.33161255787892263</v>
      </c>
      <c r="F561" s="5">
        <v>19</v>
      </c>
      <c r="G561" s="1">
        <v>1.1250599013245599</v>
      </c>
      <c r="H561" s="2">
        <f>Table2[[#This Row],[Phase shift diff (rad)]]/PI()*180</f>
        <v>64.461184045302147</v>
      </c>
    </row>
    <row r="562" spans="1:8" x14ac:dyDescent="0.2">
      <c r="A562" s="4" t="s">
        <v>10</v>
      </c>
      <c r="B562" s="2">
        <v>15.9</v>
      </c>
      <c r="C562" s="2">
        <f>2*Table2[[#This Row],[Photon energy (eV)]]-Threshold</f>
        <v>7.2126112000000013</v>
      </c>
      <c r="D562" s="2" t="str">
        <f>CONCATENATE(Table2[[#This Row],[Target dataset]]," / ",TEXT(Table2[[#This Row],[Photoelectron KE (eV)]],"0.0"))</f>
        <v>good4 / 7.2</v>
      </c>
      <c r="E562" s="1">
        <f>Table2[[#This Row],[Polar ang (deg)]]/180*PI()</f>
        <v>0.3490658503988659</v>
      </c>
      <c r="F562" s="5">
        <v>20</v>
      </c>
      <c r="G562" s="1">
        <v>1.13116163138107</v>
      </c>
      <c r="H562" s="2">
        <f>Table2[[#This Row],[Phase shift diff (rad)]]/PI()*180</f>
        <v>64.810787425268288</v>
      </c>
    </row>
    <row r="563" spans="1:8" x14ac:dyDescent="0.2">
      <c r="A563" s="4" t="s">
        <v>10</v>
      </c>
      <c r="B563" s="2">
        <v>15.9</v>
      </c>
      <c r="C563" s="2">
        <f>2*Table2[[#This Row],[Photon energy (eV)]]-Threshold</f>
        <v>7.2126112000000013</v>
      </c>
      <c r="D563" s="2" t="str">
        <f>CONCATENATE(Table2[[#This Row],[Target dataset]]," / ",TEXT(Table2[[#This Row],[Photoelectron KE (eV)]],"0.0"))</f>
        <v>good4 / 7.2</v>
      </c>
      <c r="E563" s="1">
        <f>Table2[[#This Row],[Polar ang (deg)]]/180*PI()</f>
        <v>0.36651914291880922</v>
      </c>
      <c r="F563" s="5">
        <v>21</v>
      </c>
      <c r="G563" s="1">
        <v>1.1377988284676399</v>
      </c>
      <c r="H563" s="2">
        <f>Table2[[#This Row],[Phase shift diff (rad)]]/PI()*180</f>
        <v>65.191070806125268</v>
      </c>
    </row>
    <row r="564" spans="1:8" x14ac:dyDescent="0.2">
      <c r="A564" s="4" t="s">
        <v>10</v>
      </c>
      <c r="B564" s="2">
        <v>15.9</v>
      </c>
      <c r="C564" s="2">
        <f>2*Table2[[#This Row],[Photon energy (eV)]]-Threshold</f>
        <v>7.2126112000000013</v>
      </c>
      <c r="D564" s="2" t="str">
        <f>CONCATENATE(Table2[[#This Row],[Target dataset]]," / ",TEXT(Table2[[#This Row],[Photoelectron KE (eV)]],"0.0"))</f>
        <v>good4 / 7.2</v>
      </c>
      <c r="E564" s="1">
        <f>Table2[[#This Row],[Polar ang (deg)]]/180*PI()</f>
        <v>0.38397243543875248</v>
      </c>
      <c r="F564" s="5">
        <v>22</v>
      </c>
      <c r="G564" s="1">
        <v>1.1450170290839199</v>
      </c>
      <c r="H564" s="2">
        <f>Table2[[#This Row],[Phase shift diff (rad)]]/PI()*180</f>
        <v>65.604643237116846</v>
      </c>
    </row>
    <row r="565" spans="1:8" x14ac:dyDescent="0.2">
      <c r="A565" s="4" t="s">
        <v>10</v>
      </c>
      <c r="B565" s="2">
        <v>15.9</v>
      </c>
      <c r="C565" s="2">
        <f>2*Table2[[#This Row],[Photon energy (eV)]]-Threshold</f>
        <v>7.2126112000000013</v>
      </c>
      <c r="D565" s="2" t="str">
        <f>CONCATENATE(Table2[[#This Row],[Target dataset]]," / ",TEXT(Table2[[#This Row],[Photoelectron KE (eV)]],"0.0"))</f>
        <v>good4 / 7.2</v>
      </c>
      <c r="E565" s="1">
        <f>Table2[[#This Row],[Polar ang (deg)]]/180*PI()</f>
        <v>0.40142572795869574</v>
      </c>
      <c r="F565" s="5">
        <v>23</v>
      </c>
      <c r="G565" s="1">
        <v>1.15286784536424</v>
      </c>
      <c r="H565" s="2">
        <f>Table2[[#This Row],[Phase shift diff (rad)]]/PI()*180</f>
        <v>66.05446187571178</v>
      </c>
    </row>
    <row r="566" spans="1:8" x14ac:dyDescent="0.2">
      <c r="A566" s="4" t="s">
        <v>10</v>
      </c>
      <c r="B566" s="2">
        <v>15.9</v>
      </c>
      <c r="C566" s="2">
        <f>2*Table2[[#This Row],[Photon energy (eV)]]-Threshold</f>
        <v>7.2126112000000013</v>
      </c>
      <c r="D566" s="2" t="str">
        <f>CONCATENATE(Table2[[#This Row],[Target dataset]]," / ",TEXT(Table2[[#This Row],[Photoelectron KE (eV)]],"0.0"))</f>
        <v>good4 / 7.2</v>
      </c>
      <c r="E566" s="1">
        <f>Table2[[#This Row],[Polar ang (deg)]]/180*PI()</f>
        <v>0.41887902047863906</v>
      </c>
      <c r="F566" s="5">
        <v>24</v>
      </c>
      <c r="G566" s="1">
        <v>1.16140989212995</v>
      </c>
      <c r="H566" s="2">
        <f>Table2[[#This Row],[Phase shift diff (rad)]]/PI()*180</f>
        <v>66.543885103790345</v>
      </c>
    </row>
    <row r="567" spans="1:8" x14ac:dyDescent="0.2">
      <c r="A567" s="4" t="s">
        <v>10</v>
      </c>
      <c r="B567" s="2">
        <v>15.9</v>
      </c>
      <c r="C567" s="2">
        <f>2*Table2[[#This Row],[Photon energy (eV)]]-Threshold</f>
        <v>7.2126112000000013</v>
      </c>
      <c r="D567" s="2" t="str">
        <f>CONCATENATE(Table2[[#This Row],[Target dataset]]," / ",TEXT(Table2[[#This Row],[Photoelectron KE (eV)]],"0.0"))</f>
        <v>good4 / 7.2</v>
      </c>
      <c r="E567" s="1">
        <f>Table2[[#This Row],[Polar ang (deg)]]/180*PI()</f>
        <v>0.43633231299858238</v>
      </c>
      <c r="F567" s="5">
        <v>25</v>
      </c>
      <c r="G567" s="1">
        <v>1.1707098857118401</v>
      </c>
      <c r="H567" s="2">
        <f>Table2[[#This Row],[Phase shift diff (rad)]]/PI()*180</f>
        <v>67.076735485531401</v>
      </c>
    </row>
    <row r="568" spans="1:8" x14ac:dyDescent="0.2">
      <c r="A568" s="4" t="s">
        <v>10</v>
      </c>
      <c r="B568" s="2">
        <v>15.9</v>
      </c>
      <c r="C568" s="2">
        <f>2*Table2[[#This Row],[Photon energy (eV)]]-Threshold</f>
        <v>7.2126112000000013</v>
      </c>
      <c r="D568" s="2" t="str">
        <f>CONCATENATE(Table2[[#This Row],[Target dataset]]," / ",TEXT(Table2[[#This Row],[Photoelectron KE (eV)]],"0.0"))</f>
        <v>good4 / 7.2</v>
      </c>
      <c r="E568" s="1">
        <f>Table2[[#This Row],[Polar ang (deg)]]/180*PI()</f>
        <v>0.45378560551852565</v>
      </c>
      <c r="F568" s="5">
        <v>26</v>
      </c>
      <c r="G568" s="1">
        <v>1.18084394967781</v>
      </c>
      <c r="H568" s="2">
        <f>Table2[[#This Row],[Phase shift diff (rad)]]/PI()*180</f>
        <v>67.657374580097084</v>
      </c>
    </row>
    <row r="569" spans="1:8" x14ac:dyDescent="0.2">
      <c r="A569" s="4" t="s">
        <v>10</v>
      </c>
      <c r="B569" s="2">
        <v>15.9</v>
      </c>
      <c r="C569" s="2">
        <f>2*Table2[[#This Row],[Photon energy (eV)]]-Threshold</f>
        <v>7.2126112000000013</v>
      </c>
      <c r="D569" s="2" t="str">
        <f>CONCATENATE(Table2[[#This Row],[Target dataset]]," / ",TEXT(Table2[[#This Row],[Photoelectron KE (eV)]],"0.0"))</f>
        <v>good4 / 7.2</v>
      </c>
      <c r="E569" s="1">
        <f>Table2[[#This Row],[Polar ang (deg)]]/180*PI()</f>
        <v>0.47123889803846897</v>
      </c>
      <c r="F569" s="5">
        <v>27</v>
      </c>
      <c r="G569" s="1">
        <v>1.1918991701132799</v>
      </c>
      <c r="H569" s="2">
        <f>Table2[[#This Row],[Phase shift diff (rad)]]/PI()*180</f>
        <v>68.290792052636291</v>
      </c>
    </row>
    <row r="570" spans="1:8" x14ac:dyDescent="0.2">
      <c r="A570" s="4" t="s">
        <v>10</v>
      </c>
      <c r="B570" s="2">
        <v>15.9</v>
      </c>
      <c r="C570" s="2">
        <f>2*Table2[[#This Row],[Photon energy (eV)]]-Threshold</f>
        <v>7.2126112000000013</v>
      </c>
      <c r="D570" s="2" t="str">
        <f>CONCATENATE(Table2[[#This Row],[Target dataset]]," / ",TEXT(Table2[[#This Row],[Photoelectron KE (eV)]],"0.0"))</f>
        <v>good4 / 7.2</v>
      </c>
      <c r="E570" s="1">
        <f>Table2[[#This Row],[Polar ang (deg)]]/180*PI()</f>
        <v>0.48869219055841229</v>
      </c>
      <c r="F570" s="5">
        <v>28</v>
      </c>
      <c r="G570" s="1">
        <v>1.20397545218466</v>
      </c>
      <c r="H570" s="2">
        <f>Table2[[#This Row],[Phase shift diff (rad)]]/PI()*180</f>
        <v>68.98271204753587</v>
      </c>
    </row>
    <row r="571" spans="1:8" x14ac:dyDescent="0.2">
      <c r="A571" s="4" t="s">
        <v>10</v>
      </c>
      <c r="B571" s="2">
        <v>15.9</v>
      </c>
      <c r="C571" s="2">
        <f>2*Table2[[#This Row],[Photon energy (eV)]]-Threshold</f>
        <v>7.2126112000000013</v>
      </c>
      <c r="D571" s="2" t="str">
        <f>CONCATENATE(Table2[[#This Row],[Target dataset]]," / ",TEXT(Table2[[#This Row],[Photoelectron KE (eV)]],"0.0"))</f>
        <v>good4 / 7.2</v>
      </c>
      <c r="E571" s="1">
        <f>Table2[[#This Row],[Polar ang (deg)]]/180*PI()</f>
        <v>0.50614548307835561</v>
      </c>
      <c r="F571" s="5">
        <v>29</v>
      </c>
      <c r="G571" s="1">
        <v>1.2171877402024001</v>
      </c>
      <c r="H571" s="2">
        <f>Table2[[#This Row],[Phase shift diff (rad)]]/PI()*180</f>
        <v>69.739720388663642</v>
      </c>
    </row>
    <row r="572" spans="1:8" x14ac:dyDescent="0.2">
      <c r="A572" s="4" t="s">
        <v>10</v>
      </c>
      <c r="B572" s="2">
        <v>15.9</v>
      </c>
      <c r="C572" s="2">
        <f>2*Table2[[#This Row],[Photon energy (eV)]]-Threshold</f>
        <v>7.2126112000000013</v>
      </c>
      <c r="D572" s="2" t="str">
        <f>CONCATENATE(Table2[[#This Row],[Target dataset]]," / ",TEXT(Table2[[#This Row],[Photoelectron KE (eV)]],"0.0"))</f>
        <v>good4 / 7.2</v>
      </c>
      <c r="E572" s="1">
        <f>Table2[[#This Row],[Polar ang (deg)]]/180*PI()</f>
        <v>0.52359877559829882</v>
      </c>
      <c r="F572" s="5">
        <v>30</v>
      </c>
      <c r="G572" s="1">
        <v>1.23166867552014</v>
      </c>
      <c r="H572" s="2">
        <f>Table2[[#This Row],[Phase shift diff (rad)]]/PI()*180</f>
        <v>70.569416865772084</v>
      </c>
    </row>
    <row r="573" spans="1:8" x14ac:dyDescent="0.2">
      <c r="A573" s="4" t="s">
        <v>10</v>
      </c>
      <c r="B573" s="2">
        <v>15.9</v>
      </c>
      <c r="C573" s="2">
        <f>2*Table2[[#This Row],[Photon energy (eV)]]-Threshold</f>
        <v>7.2126112000000013</v>
      </c>
      <c r="D573" s="2" t="str">
        <f>CONCATENATE(Table2[[#This Row],[Target dataset]]," / ",TEXT(Table2[[#This Row],[Photoelectron KE (eV)]],"0.0"))</f>
        <v>good4 / 7.2</v>
      </c>
      <c r="E573" s="1">
        <f>Table2[[#This Row],[Polar ang (deg)]]/180*PI()</f>
        <v>0.54105206811824214</v>
      </c>
      <c r="F573" s="5">
        <v>31</v>
      </c>
      <c r="G573" s="1">
        <v>1.2475717795722101</v>
      </c>
      <c r="H573" s="2">
        <f>Table2[[#This Row],[Phase shift diff (rad)]]/PI()*180</f>
        <v>71.48059760911309</v>
      </c>
    </row>
    <row r="574" spans="1:8" x14ac:dyDescent="0.2">
      <c r="A574" s="4" t="s">
        <v>10</v>
      </c>
      <c r="B574" s="2">
        <v>15.9</v>
      </c>
      <c r="C574" s="2">
        <f>2*Table2[[#This Row],[Photon energy (eV)]]-Threshold</f>
        <v>7.2126112000000013</v>
      </c>
      <c r="D574" s="2" t="str">
        <f>CONCATENATE(Table2[[#This Row],[Target dataset]]," / ",TEXT(Table2[[#This Row],[Photoelectron KE (eV)]],"0.0"))</f>
        <v>good4 / 7.2</v>
      </c>
      <c r="E574" s="1">
        <f>Table2[[#This Row],[Polar ang (deg)]]/180*PI()</f>
        <v>0.55850536063818546</v>
      </c>
      <c r="F574" s="5">
        <v>32</v>
      </c>
      <c r="G574" s="1">
        <v>1.2650752622313901</v>
      </c>
      <c r="H574" s="2">
        <f>Table2[[#This Row],[Phase shift diff (rad)]]/PI()*180</f>
        <v>72.483473292264534</v>
      </c>
    </row>
    <row r="575" spans="1:8" x14ac:dyDescent="0.2">
      <c r="A575" s="4" t="s">
        <v>10</v>
      </c>
      <c r="B575" s="2">
        <v>15.9</v>
      </c>
      <c r="C575" s="2">
        <f>2*Table2[[#This Row],[Photon energy (eV)]]-Threshold</f>
        <v>7.2126112000000013</v>
      </c>
      <c r="D575" s="2" t="str">
        <f>CONCATENATE(Table2[[#This Row],[Target dataset]]," / ",TEXT(Table2[[#This Row],[Photoelectron KE (eV)]],"0.0"))</f>
        <v>good4 / 7.2</v>
      </c>
      <c r="E575" s="1">
        <f>Table2[[#This Row],[Polar ang (deg)]]/180*PI()</f>
        <v>0.57595865315812866</v>
      </c>
      <c r="F575" s="5">
        <v>33</v>
      </c>
      <c r="G575" s="1">
        <v>1.2843865657974101</v>
      </c>
      <c r="H575" s="2">
        <f>Table2[[#This Row],[Phase shift diff (rad)]]/PI()*180</f>
        <v>73.589929483493407</v>
      </c>
    </row>
    <row r="576" spans="1:8" x14ac:dyDescent="0.2">
      <c r="A576" s="4" t="s">
        <v>10</v>
      </c>
      <c r="B576" s="2">
        <v>15.9</v>
      </c>
      <c r="C576" s="2">
        <f>2*Table2[[#This Row],[Photon energy (eV)]]-Threshold</f>
        <v>7.2126112000000013</v>
      </c>
      <c r="D576" s="2" t="str">
        <f>CONCATENATE(Table2[[#This Row],[Target dataset]]," / ",TEXT(Table2[[#This Row],[Photoelectron KE (eV)]],"0.0"))</f>
        <v>good4 / 7.2</v>
      </c>
      <c r="E576" s="1">
        <f>Table2[[#This Row],[Polar ang (deg)]]/180*PI()</f>
        <v>0.59341194567807198</v>
      </c>
      <c r="F576" s="5">
        <v>34</v>
      </c>
      <c r="G576" s="1">
        <v>1.3057477574385801</v>
      </c>
      <c r="H576" s="2">
        <f>Table2[[#This Row],[Phase shift diff (rad)]]/PI()*180</f>
        <v>74.813835609902583</v>
      </c>
    </row>
    <row r="577" spans="1:8" x14ac:dyDescent="0.2">
      <c r="A577" s="4" t="s">
        <v>10</v>
      </c>
      <c r="B577" s="2">
        <v>15.9</v>
      </c>
      <c r="C577" s="2">
        <f>2*Table2[[#This Row],[Photon energy (eV)]]-Threshold</f>
        <v>7.2126112000000013</v>
      </c>
      <c r="D577" s="2" t="str">
        <f>CONCATENATE(Table2[[#This Row],[Target dataset]]," / ",TEXT(Table2[[#This Row],[Photoelectron KE (eV)]],"0.0"))</f>
        <v>good4 / 7.2</v>
      </c>
      <c r="E577" s="1">
        <f>Table2[[#This Row],[Polar ang (deg)]]/180*PI()</f>
        <v>0.6108652381980153</v>
      </c>
      <c r="F577" s="5">
        <v>35</v>
      </c>
      <c r="G577" s="1">
        <v>1.3294418686087</v>
      </c>
      <c r="H577" s="2">
        <f>Table2[[#This Row],[Phase shift diff (rad)]]/PI()*180</f>
        <v>76.171408179264233</v>
      </c>
    </row>
    <row r="578" spans="1:8" x14ac:dyDescent="0.2">
      <c r="A578" s="4" t="s">
        <v>10</v>
      </c>
      <c r="B578" s="2">
        <v>15.9</v>
      </c>
      <c r="C578" s="2">
        <f>2*Table2[[#This Row],[Photon energy (eV)]]-Threshold</f>
        <v>7.2126112000000013</v>
      </c>
      <c r="D578" s="2" t="str">
        <f>CONCATENATE(Table2[[#This Row],[Target dataset]]," / ",TEXT(Table2[[#This Row],[Photoelectron KE (eV)]],"0.0"))</f>
        <v>good4 / 7.2</v>
      </c>
      <c r="E578" s="1">
        <f>Table2[[#This Row],[Polar ang (deg)]]/180*PI()</f>
        <v>0.62831853071795862</v>
      </c>
      <c r="F578" s="5">
        <v>36</v>
      </c>
      <c r="G578" s="1">
        <v>1.3558002324031899</v>
      </c>
      <c r="H578" s="2">
        <f>Table2[[#This Row],[Phase shift diff (rad)]]/PI()*180</f>
        <v>77.681631179558934</v>
      </c>
    </row>
    <row r="579" spans="1:8" x14ac:dyDescent="0.2">
      <c r="A579" s="4" t="s">
        <v>10</v>
      </c>
      <c r="B579" s="2">
        <v>15.9</v>
      </c>
      <c r="C579" s="2">
        <f>2*Table2[[#This Row],[Photon energy (eV)]]-Threshold</f>
        <v>7.2126112000000013</v>
      </c>
      <c r="D579" s="2" t="str">
        <f>CONCATENATE(Table2[[#This Row],[Target dataset]]," / ",TEXT(Table2[[#This Row],[Photoelectron KE (eV)]],"0.0"))</f>
        <v>good4 / 7.2</v>
      </c>
      <c r="E579" s="1">
        <f>Table2[[#This Row],[Polar ang (deg)]]/180*PI()</f>
        <v>0.64577182323790194</v>
      </c>
      <c r="F579" s="5">
        <v>37</v>
      </c>
      <c r="G579" s="1">
        <v>1.38521076033151</v>
      </c>
      <c r="H579" s="2">
        <f>Table2[[#This Row],[Phase shift diff (rad)]]/PI()*180</f>
        <v>79.366730303103324</v>
      </c>
    </row>
    <row r="580" spans="1:8" x14ac:dyDescent="0.2">
      <c r="A580" s="4" t="s">
        <v>10</v>
      </c>
      <c r="B580" s="2">
        <v>15.9</v>
      </c>
      <c r="C580" s="2">
        <f>2*Table2[[#This Row],[Photon energy (eV)]]-Threshold</f>
        <v>7.2126112000000013</v>
      </c>
      <c r="D580" s="2" t="str">
        <f>CONCATENATE(Table2[[#This Row],[Target dataset]]," / ",TEXT(Table2[[#This Row],[Photoelectron KE (eV)]],"0.0"))</f>
        <v>good4 / 7.2</v>
      </c>
      <c r="E580" s="1">
        <f>Table2[[#This Row],[Polar ang (deg)]]/180*PI()</f>
        <v>0.66322511575784526</v>
      </c>
      <c r="F580" s="5">
        <v>38</v>
      </c>
      <c r="G580" s="1">
        <v>1.4181268797650699</v>
      </c>
      <c r="H580" s="2">
        <f>Table2[[#This Row],[Phase shift diff (rad)]]/PI()*180</f>
        <v>81.252685024594854</v>
      </c>
    </row>
    <row r="581" spans="1:8" x14ac:dyDescent="0.2">
      <c r="A581" s="4" t="s">
        <v>10</v>
      </c>
      <c r="B581" s="2">
        <v>15.9</v>
      </c>
      <c r="C581" s="2">
        <f>2*Table2[[#This Row],[Photon energy (eV)]]-Threshold</f>
        <v>7.2126112000000013</v>
      </c>
      <c r="D581" s="2" t="str">
        <f>CONCATENATE(Table2[[#This Row],[Target dataset]]," / ",TEXT(Table2[[#This Row],[Photoelectron KE (eV)]],"0.0"))</f>
        <v>good4 / 7.2</v>
      </c>
      <c r="E581" s="1">
        <f>Table2[[#This Row],[Polar ang (deg)]]/180*PI()</f>
        <v>0.68067840827778858</v>
      </c>
      <c r="F581" s="5">
        <v>39</v>
      </c>
      <c r="G581" s="1">
        <v>1.4550764431098699</v>
      </c>
      <c r="H581" s="2">
        <f>Table2[[#This Row],[Phase shift diff (rad)]]/PI()*180</f>
        <v>83.369739059103182</v>
      </c>
    </row>
    <row r="582" spans="1:8" x14ac:dyDescent="0.2">
      <c r="A582" s="4" t="s">
        <v>10</v>
      </c>
      <c r="B582" s="2">
        <v>15.9</v>
      </c>
      <c r="C582" s="2">
        <f>2*Table2[[#This Row],[Photon energy (eV)]]-Threshold</f>
        <v>7.2126112000000013</v>
      </c>
      <c r="D582" s="2" t="str">
        <f>CONCATENATE(Table2[[#This Row],[Target dataset]]," / ",TEXT(Table2[[#This Row],[Photoelectron KE (eV)]],"0.0"))</f>
        <v>good4 / 7.2</v>
      </c>
      <c r="E582" s="1">
        <f>Table2[[#This Row],[Polar ang (deg)]]/180*PI()</f>
        <v>0.69813170079773179</v>
      </c>
      <c r="F582" s="5">
        <v>40</v>
      </c>
      <c r="G582" s="1">
        <v>1.49666919589725</v>
      </c>
      <c r="H582" s="2">
        <f>Table2[[#This Row],[Phase shift diff (rad)]]/PI()*180</f>
        <v>85.752828252151048</v>
      </c>
    </row>
    <row r="583" spans="1:8" x14ac:dyDescent="0.2">
      <c r="A583" s="4" t="s">
        <v>10</v>
      </c>
      <c r="B583" s="2">
        <v>15.9</v>
      </c>
      <c r="C583" s="2">
        <f>2*Table2[[#This Row],[Photon energy (eV)]]-Threshold</f>
        <v>7.2126112000000013</v>
      </c>
      <c r="D583" s="2" t="str">
        <f>CONCATENATE(Table2[[#This Row],[Target dataset]]," / ",TEXT(Table2[[#This Row],[Photoelectron KE (eV)]],"0.0"))</f>
        <v>good4 / 7.2</v>
      </c>
      <c r="E583" s="1">
        <f>Table2[[#This Row],[Polar ang (deg)]]/180*PI()</f>
        <v>0.71558499331767511</v>
      </c>
      <c r="F583" s="5">
        <v>41</v>
      </c>
      <c r="G583" s="1">
        <v>1.5436001782278299</v>
      </c>
      <c r="H583" s="2">
        <f>Table2[[#This Row],[Phase shift diff (rad)]]/PI()*180</f>
        <v>88.44177546809631</v>
      </c>
    </row>
    <row r="584" spans="1:8" x14ac:dyDescent="0.2">
      <c r="A584" s="4" t="s">
        <v>10</v>
      </c>
      <c r="B584" s="2">
        <v>15.9</v>
      </c>
      <c r="C584" s="2">
        <f>2*Table2[[#This Row],[Photon energy (eV)]]-Threshold</f>
        <v>7.2126112000000013</v>
      </c>
      <c r="D584" s="2" t="str">
        <f>CONCATENATE(Table2[[#This Row],[Target dataset]]," / ",TEXT(Table2[[#This Row],[Photoelectron KE (eV)]],"0.0"))</f>
        <v>good4 / 7.2</v>
      </c>
      <c r="E584" s="1">
        <f>Table2[[#This Row],[Polar ang (deg)]]/180*PI()</f>
        <v>0.73303828583761843</v>
      </c>
      <c r="F584" s="5">
        <v>42</v>
      </c>
      <c r="G584" s="1">
        <v>1.5966445213831899</v>
      </c>
      <c r="H584" s="2">
        <f>Table2[[#This Row],[Phase shift diff (rad)]]/PI()*180</f>
        <v>91.480992457942108</v>
      </c>
    </row>
    <row r="585" spans="1:8" x14ac:dyDescent="0.2">
      <c r="A585" s="4" t="s">
        <v>10</v>
      </c>
      <c r="B585" s="2">
        <v>15.9</v>
      </c>
      <c r="C585" s="2">
        <f>2*Table2[[#This Row],[Photon energy (eV)]]-Threshold</f>
        <v>7.2126112000000013</v>
      </c>
      <c r="D585" s="2" t="str">
        <f>CONCATENATE(Table2[[#This Row],[Target dataset]]," / ",TEXT(Table2[[#This Row],[Photoelectron KE (eV)]],"0.0"))</f>
        <v>good4 / 7.2</v>
      </c>
      <c r="E585" s="1">
        <f>Table2[[#This Row],[Polar ang (deg)]]/180*PI()</f>
        <v>0.75049157835756175</v>
      </c>
      <c r="F585" s="5">
        <v>43</v>
      </c>
      <c r="G585" s="1">
        <v>1.65663633698105</v>
      </c>
      <c r="H585" s="2">
        <f>Table2[[#This Row],[Phase shift diff (rad)]]/PI()*180</f>
        <v>94.918270297026581</v>
      </c>
    </row>
    <row r="586" spans="1:8" x14ac:dyDescent="0.2">
      <c r="A586" s="4" t="s">
        <v>10</v>
      </c>
      <c r="B586" s="2">
        <v>15.9</v>
      </c>
      <c r="C586" s="2">
        <f>2*Table2[[#This Row],[Photon energy (eV)]]-Threshold</f>
        <v>7.2126112000000013</v>
      </c>
      <c r="D586" s="2" t="str">
        <f>CONCATENATE(Table2[[#This Row],[Target dataset]]," / ",TEXT(Table2[[#This Row],[Photoelectron KE (eV)]],"0.0"))</f>
        <v>good4 / 7.2</v>
      </c>
      <c r="E586" s="1">
        <f>Table2[[#This Row],[Polar ang (deg)]]/180*PI()</f>
        <v>0.76794487087750496</v>
      </c>
      <c r="F586" s="5">
        <v>44</v>
      </c>
      <c r="G586" s="1">
        <v>1.72442096074014</v>
      </c>
      <c r="H586" s="2">
        <f>Table2[[#This Row],[Phase shift diff (rad)]]/PI()*180</f>
        <v>98.802043154304641</v>
      </c>
    </row>
    <row r="587" spans="1:8" x14ac:dyDescent="0.2">
      <c r="A587" s="4" t="s">
        <v>10</v>
      </c>
      <c r="B587" s="2">
        <v>15.9</v>
      </c>
      <c r="C587" s="2">
        <f>2*Table2[[#This Row],[Photon energy (eV)]]-Threshold</f>
        <v>7.2126112000000013</v>
      </c>
      <c r="D587" s="2" t="str">
        <f>CONCATENATE(Table2[[#This Row],[Target dataset]]," / ",TEXT(Table2[[#This Row],[Photoelectron KE (eV)]],"0.0"))</f>
        <v>good4 / 7.2</v>
      </c>
      <c r="E587" s="1">
        <f>Table2[[#This Row],[Polar ang (deg)]]/180*PI()</f>
        <v>0.78539816339744828</v>
      </c>
      <c r="F587" s="5">
        <v>45</v>
      </c>
      <c r="G587" s="1">
        <v>1.8007668261552301</v>
      </c>
      <c r="H587" s="2">
        <f>Table2[[#This Row],[Phase shift diff (rad)]]/PI()*180</f>
        <v>103.17633902586311</v>
      </c>
    </row>
    <row r="588" spans="1:8" x14ac:dyDescent="0.2">
      <c r="A588" s="4" t="s">
        <v>10</v>
      </c>
      <c r="B588" s="2">
        <v>15.9</v>
      </c>
      <c r="C588" s="2">
        <f>2*Table2[[#This Row],[Photon energy (eV)]]-Threshold</f>
        <v>7.2126112000000013</v>
      </c>
      <c r="D588" s="2" t="str">
        <f>CONCATENATE(Table2[[#This Row],[Target dataset]]," / ",TEXT(Table2[[#This Row],[Photoelectron KE (eV)]],"0.0"))</f>
        <v>good4 / 7.2</v>
      </c>
      <c r="E588" s="1">
        <f>Table2[[#This Row],[Polar ang (deg)]]/180*PI()</f>
        <v>0.80285145591739149</v>
      </c>
      <c r="F588" s="5">
        <v>46</v>
      </c>
      <c r="G588" s="1">
        <v>1.88622375010618</v>
      </c>
      <c r="H588" s="2">
        <f>Table2[[#This Row],[Phase shift diff (rad)]]/PI()*180</f>
        <v>108.07266009842299</v>
      </c>
    </row>
    <row r="589" spans="1:8" x14ac:dyDescent="0.2">
      <c r="A589" s="4" t="s">
        <v>10</v>
      </c>
      <c r="B589" s="2">
        <v>15.9</v>
      </c>
      <c r="C589" s="2">
        <f>2*Table2[[#This Row],[Photon energy (eV)]]-Threshold</f>
        <v>7.2126112000000013</v>
      </c>
      <c r="D589" s="2" t="str">
        <f>CONCATENATE(Table2[[#This Row],[Target dataset]]," / ",TEXT(Table2[[#This Row],[Photoelectron KE (eV)]],"0.0"))</f>
        <v>good4 / 7.2</v>
      </c>
      <c r="E589" s="1">
        <f>Table2[[#This Row],[Polar ang (deg)]]/180*PI()</f>
        <v>0.82030474843733492</v>
      </c>
      <c r="F589" s="5">
        <v>47</v>
      </c>
      <c r="G589" s="1">
        <v>1.9809241858204201</v>
      </c>
      <c r="H589" s="2">
        <f>Table2[[#This Row],[Phase shift diff (rad)]]/PI()*180</f>
        <v>113.49859538289891</v>
      </c>
    </row>
    <row r="590" spans="1:8" x14ac:dyDescent="0.2">
      <c r="A590" s="4" t="s">
        <v>10</v>
      </c>
      <c r="B590" s="2">
        <v>15.9</v>
      </c>
      <c r="C590" s="2">
        <f>2*Table2[[#This Row],[Photon energy (eV)]]-Threshold</f>
        <v>7.2126112000000013</v>
      </c>
      <c r="D590" s="2" t="str">
        <f>CONCATENATE(Table2[[#This Row],[Target dataset]]," / ",TEXT(Table2[[#This Row],[Photoelectron KE (eV)]],"0.0"))</f>
        <v>good4 / 7.2</v>
      </c>
      <c r="E590" s="1">
        <f>Table2[[#This Row],[Polar ang (deg)]]/180*PI()</f>
        <v>0.83775804095727813</v>
      </c>
      <c r="F590" s="5">
        <v>48</v>
      </c>
      <c r="G590" s="1">
        <v>2.0843500188260902</v>
      </c>
      <c r="H590" s="2">
        <f>Table2[[#This Row],[Phase shift diff (rad)]]/PI()*180</f>
        <v>119.42445910674866</v>
      </c>
    </row>
    <row r="591" spans="1:8" x14ac:dyDescent="0.2">
      <c r="A591" s="4" t="s">
        <v>10</v>
      </c>
      <c r="B591" s="2">
        <v>15.9</v>
      </c>
      <c r="C591" s="2">
        <f>2*Table2[[#This Row],[Photon energy (eV)]]-Threshold</f>
        <v>7.2126112000000013</v>
      </c>
      <c r="D591" s="2" t="str">
        <f>CONCATENATE(Table2[[#This Row],[Target dataset]]," / ",TEXT(Table2[[#This Row],[Photoelectron KE (eV)]],"0.0"))</f>
        <v>good4 / 7.2</v>
      </c>
      <c r="E591" s="1">
        <f>Table2[[#This Row],[Polar ang (deg)]]/180*PI()</f>
        <v>0.85521133347722134</v>
      </c>
      <c r="F591" s="5">
        <v>49</v>
      </c>
      <c r="G591" s="1">
        <v>2.1951303714588</v>
      </c>
      <c r="H591" s="2">
        <f>Table2[[#This Row],[Phase shift diff (rad)]]/PI()*180</f>
        <v>125.7717057655739</v>
      </c>
    </row>
    <row r="592" spans="1:8" x14ac:dyDescent="0.2">
      <c r="A592" s="4" t="s">
        <v>10</v>
      </c>
      <c r="B592" s="2">
        <v>15.9</v>
      </c>
      <c r="C592" s="2">
        <f>2*Table2[[#This Row],[Photon energy (eV)]]-Threshold</f>
        <v>7.2126112000000013</v>
      </c>
      <c r="D592" s="2" t="str">
        <f>CONCATENATE(Table2[[#This Row],[Target dataset]]," / ",TEXT(Table2[[#This Row],[Photoelectron KE (eV)]],"0.0"))</f>
        <v>good4 / 7.2</v>
      </c>
      <c r="E592" s="1">
        <f>Table2[[#This Row],[Polar ang (deg)]]/180*PI()</f>
        <v>0.87266462599716477</v>
      </c>
      <c r="F592" s="5">
        <v>50</v>
      </c>
      <c r="G592" s="1">
        <v>2.3109762099006801</v>
      </c>
      <c r="H592" s="2">
        <f>Table2[[#This Row],[Phase shift diff (rad)]]/PI()*180</f>
        <v>132.40918338244802</v>
      </c>
    </row>
    <row r="593" spans="1:8" x14ac:dyDescent="0.2">
      <c r="A593" s="4" t="s">
        <v>10</v>
      </c>
      <c r="B593" s="2">
        <v>15.9</v>
      </c>
      <c r="C593" s="2">
        <f>2*Table2[[#This Row],[Photon energy (eV)]]-Threshold</f>
        <v>7.2126112000000013</v>
      </c>
      <c r="D593" s="2" t="str">
        <f>CONCATENATE(Table2[[#This Row],[Target dataset]]," / ",TEXT(Table2[[#This Row],[Photoelectron KE (eV)]],"0.0"))</f>
        <v>good4 / 7.2</v>
      </c>
      <c r="E593" s="1">
        <f>Table2[[#This Row],[Polar ang (deg)]]/180*PI()</f>
        <v>0.89011791851710798</v>
      </c>
      <c r="F593" s="5">
        <v>51</v>
      </c>
      <c r="G593" s="1">
        <v>2.42885136375144</v>
      </c>
      <c r="H593" s="2">
        <f>Table2[[#This Row],[Phase shift diff (rad)]]/PI()*180</f>
        <v>139.16293220755182</v>
      </c>
    </row>
    <row r="594" spans="1:8" x14ac:dyDescent="0.2">
      <c r="A594" s="4" t="s">
        <v>10</v>
      </c>
      <c r="B594" s="2">
        <v>15.9</v>
      </c>
      <c r="C594" s="2">
        <f>2*Table2[[#This Row],[Photon energy (eV)]]-Threshold</f>
        <v>7.2126112000000013</v>
      </c>
      <c r="D594" s="2" t="str">
        <f>CONCATENATE(Table2[[#This Row],[Target dataset]]," / ",TEXT(Table2[[#This Row],[Photoelectron KE (eV)]],"0.0"))</f>
        <v>good4 / 7.2</v>
      </c>
      <c r="E594" s="1">
        <f>Table2[[#This Row],[Polar ang (deg)]]/180*PI()</f>
        <v>0.9075712110370513</v>
      </c>
      <c r="F594" s="5">
        <v>52</v>
      </c>
      <c r="G594" s="1">
        <v>2.5453913311920502</v>
      </c>
      <c r="H594" s="2">
        <f>Table2[[#This Row],[Phase shift diff (rad)]]/PI()*180</f>
        <v>145.84018048649079</v>
      </c>
    </row>
    <row r="595" spans="1:8" x14ac:dyDescent="0.2">
      <c r="A595" s="4" t="s">
        <v>10</v>
      </c>
      <c r="B595" s="2">
        <v>15.9</v>
      </c>
      <c r="C595" s="2">
        <f>2*Table2[[#This Row],[Photon energy (eV)]]-Threshold</f>
        <v>7.2126112000000013</v>
      </c>
      <c r="D595" s="2" t="str">
        <f>CONCATENATE(Table2[[#This Row],[Target dataset]]," / ",TEXT(Table2[[#This Row],[Photoelectron KE (eV)]],"0.0"))</f>
        <v>good4 / 7.2</v>
      </c>
      <c r="E595" s="1">
        <f>Table2[[#This Row],[Polar ang (deg)]]/180*PI()</f>
        <v>0.92502450355699462</v>
      </c>
      <c r="F595" s="5">
        <v>53</v>
      </c>
      <c r="G595" s="1">
        <v>2.65744485597292</v>
      </c>
      <c r="H595" s="2">
        <f>Table2[[#This Row],[Phase shift diff (rad)]]/PI()*180</f>
        <v>152.26037453599923</v>
      </c>
    </row>
    <row r="596" spans="1:8" x14ac:dyDescent="0.2">
      <c r="A596" s="4" t="s">
        <v>10</v>
      </c>
      <c r="B596" s="2">
        <v>15.9</v>
      </c>
      <c r="C596" s="2">
        <f>2*Table2[[#This Row],[Photon energy (eV)]]-Threshold</f>
        <v>7.2126112000000013</v>
      </c>
      <c r="D596" s="2" t="str">
        <f>CONCATENATE(Table2[[#This Row],[Target dataset]]," / ",TEXT(Table2[[#This Row],[Photoelectron KE (eV)]],"0.0"))</f>
        <v>good4 / 7.2</v>
      </c>
      <c r="E596" s="1">
        <f>Table2[[#This Row],[Polar ang (deg)]]/180*PI()</f>
        <v>0.94247779607693793</v>
      </c>
      <c r="F596" s="5">
        <v>54</v>
      </c>
      <c r="G596" s="1">
        <v>2.76253482052195</v>
      </c>
      <c r="H596" s="2">
        <f>Table2[[#This Row],[Phase shift diff (rad)]]/PI()*180</f>
        <v>158.28158597383811</v>
      </c>
    </row>
    <row r="597" spans="1:8" x14ac:dyDescent="0.2">
      <c r="A597" s="4" t="s">
        <v>10</v>
      </c>
      <c r="B597" s="2">
        <v>15.9</v>
      </c>
      <c r="C597" s="2">
        <f>2*Table2[[#This Row],[Photon energy (eV)]]-Threshold</f>
        <v>7.2126112000000013</v>
      </c>
      <c r="D597" s="2" t="str">
        <f>CONCATENATE(Table2[[#This Row],[Target dataset]]," / ",TEXT(Table2[[#This Row],[Photoelectron KE (eV)]],"0.0"))</f>
        <v>good4 / 7.2</v>
      </c>
      <c r="E597" s="1">
        <f>Table2[[#This Row],[Polar ang (deg)]]/180*PI()</f>
        <v>0.95993108859688125</v>
      </c>
      <c r="F597" s="5">
        <v>55</v>
      </c>
      <c r="G597" s="1">
        <v>2.85908724981185</v>
      </c>
      <c r="H597" s="2">
        <f>Table2[[#This Row],[Phase shift diff (rad)]]/PI()*180</f>
        <v>163.81363267388468</v>
      </c>
    </row>
    <row r="598" spans="1:8" x14ac:dyDescent="0.2">
      <c r="A598" s="4" t="s">
        <v>10</v>
      </c>
      <c r="B598" s="2">
        <v>15.9</v>
      </c>
      <c r="C598" s="2">
        <f>2*Table2[[#This Row],[Photon energy (eV)]]-Threshold</f>
        <v>7.2126112000000013</v>
      </c>
      <c r="D598" s="2" t="str">
        <f>CONCATENATE(Table2[[#This Row],[Target dataset]]," / ",TEXT(Table2[[#This Row],[Photoelectron KE (eV)]],"0.0"))</f>
        <v>good4 / 7.2</v>
      </c>
      <c r="E598" s="1">
        <f>Table2[[#This Row],[Polar ang (deg)]]/180*PI()</f>
        <v>0.97738438111682457</v>
      </c>
      <c r="F598" s="5">
        <v>56</v>
      </c>
      <c r="G598" s="1">
        <v>2.9464109883834602</v>
      </c>
      <c r="H598" s="2">
        <f>Table2[[#This Row],[Phase shift diff (rad)]]/PI()*180</f>
        <v>168.8169143453417</v>
      </c>
    </row>
    <row r="599" spans="1:8" x14ac:dyDescent="0.2">
      <c r="A599" s="4" t="s">
        <v>10</v>
      </c>
      <c r="B599" s="2">
        <v>15.9</v>
      </c>
      <c r="C599" s="2">
        <f>2*Table2[[#This Row],[Photon energy (eV)]]-Threshold</f>
        <v>7.2126112000000013</v>
      </c>
      <c r="D599" s="2" t="str">
        <f>CONCATENATE(Table2[[#This Row],[Target dataset]]," / ",TEXT(Table2[[#This Row],[Photoelectron KE (eV)]],"0.0"))</f>
        <v>good4 / 7.2</v>
      </c>
      <c r="E599" s="1">
        <f>Table2[[#This Row],[Polar ang (deg)]]/180*PI()</f>
        <v>0.99483767363676778</v>
      </c>
      <c r="F599" s="5">
        <v>57</v>
      </c>
      <c r="G599" s="1">
        <v>3.0245155963141199</v>
      </c>
      <c r="H599" s="2">
        <f>Table2[[#This Row],[Phase shift diff (rad)]]/PI()*180</f>
        <v>173.29197874029254</v>
      </c>
    </row>
    <row r="600" spans="1:8" x14ac:dyDescent="0.2">
      <c r="A600" s="4" t="s">
        <v>10</v>
      </c>
      <c r="B600" s="2">
        <v>15.9</v>
      </c>
      <c r="C600" s="2">
        <f>2*Table2[[#This Row],[Photon energy (eV)]]-Threshold</f>
        <v>7.2126112000000013</v>
      </c>
      <c r="D600" s="2" t="str">
        <f>CONCATENATE(Table2[[#This Row],[Target dataset]]," / ",TEXT(Table2[[#This Row],[Photoelectron KE (eV)]],"0.0"))</f>
        <v>good4 / 7.2</v>
      </c>
      <c r="E600" s="1">
        <f>Table2[[#This Row],[Polar ang (deg)]]/180*PI()</f>
        <v>1.0122909661567112</v>
      </c>
      <c r="F600" s="5">
        <v>58</v>
      </c>
      <c r="G600" s="1">
        <v>3.09387765996583</v>
      </c>
      <c r="H600" s="2">
        <f>Table2[[#This Row],[Phase shift diff (rad)]]/PI()*180</f>
        <v>177.26613224585327</v>
      </c>
    </row>
    <row r="601" spans="1:8" x14ac:dyDescent="0.2">
      <c r="A601" s="4" t="s">
        <v>10</v>
      </c>
      <c r="B601" s="2">
        <v>15.9</v>
      </c>
      <c r="C601" s="2">
        <f>2*Table2[[#This Row],[Photon energy (eV)]]-Threshold</f>
        <v>7.2126112000000013</v>
      </c>
      <c r="D601" s="2" t="str">
        <f>CONCATENATE(Table2[[#This Row],[Target dataset]]," / ",TEXT(Table2[[#This Row],[Photoelectron KE (eV)]],"0.0"))</f>
        <v>good4 / 7.2</v>
      </c>
      <c r="E601" s="1">
        <f>Table2[[#This Row],[Polar ang (deg)]]/180*PI()</f>
        <v>1.0297442586766543</v>
      </c>
      <c r="F601" s="5">
        <v>59</v>
      </c>
      <c r="G601" s="1">
        <v>3.15523127034926</v>
      </c>
      <c r="H601" s="2">
        <f>Table2[[#This Row],[Phase shift diff (rad)]]/PI()*180</f>
        <v>180.78143517871382</v>
      </c>
    </row>
    <row r="602" spans="1:8" x14ac:dyDescent="0.2">
      <c r="A602" s="4" t="s">
        <v>10</v>
      </c>
      <c r="B602" s="2">
        <v>15.9</v>
      </c>
      <c r="C602" s="2">
        <f>2*Table2[[#This Row],[Photon energy (eV)]]-Threshold</f>
        <v>7.2126112000000013</v>
      </c>
      <c r="D602" s="2" t="str">
        <f>CONCATENATE(Table2[[#This Row],[Target dataset]]," / ",TEXT(Table2[[#This Row],[Photoelectron KE (eV)]],"0.0"))</f>
        <v>good4 / 7.2</v>
      </c>
      <c r="E602" s="1">
        <f>Table2[[#This Row],[Polar ang (deg)]]/180*PI()</f>
        <v>1.0471975511965976</v>
      </c>
      <c r="F602" s="5">
        <v>60</v>
      </c>
      <c r="G602" s="1">
        <v>3.20941347633166</v>
      </c>
      <c r="H602" s="2">
        <f>Table2[[#This Row],[Phase shift diff (rad)]]/PI()*180</f>
        <v>183.88584690621383</v>
      </c>
    </row>
    <row r="603" spans="1:8" x14ac:dyDescent="0.2">
      <c r="A603" s="4" t="s">
        <v>10</v>
      </c>
      <c r="B603" s="2">
        <v>15.9</v>
      </c>
      <c r="C603" s="2">
        <f>2*Table2[[#This Row],[Photon energy (eV)]]-Threshold</f>
        <v>7.2126112000000013</v>
      </c>
      <c r="D603" s="2" t="str">
        <f>CONCATENATE(Table2[[#This Row],[Target dataset]]," / ",TEXT(Table2[[#This Row],[Photoelectron KE (eV)]],"0.0"))</f>
        <v>good4 / 7.2</v>
      </c>
      <c r="E603" s="1">
        <f>Table2[[#This Row],[Polar ang (deg)]]/180*PI()</f>
        <v>1.064650843716541</v>
      </c>
      <c r="F603" s="5">
        <v>61</v>
      </c>
      <c r="G603" s="1">
        <v>3.2572653836112999</v>
      </c>
      <c r="H603" s="2">
        <f>Table2[[#This Row],[Phase shift diff (rad)]]/PI()*180</f>
        <v>186.62755923498855</v>
      </c>
    </row>
    <row r="604" spans="1:8" x14ac:dyDescent="0.2">
      <c r="A604" s="4" t="s">
        <v>10</v>
      </c>
      <c r="B604" s="2">
        <v>15.9</v>
      </c>
      <c r="C604" s="2">
        <f>2*Table2[[#This Row],[Photon energy (eV)]]-Threshold</f>
        <v>7.2126112000000013</v>
      </c>
      <c r="D604" s="2" t="str">
        <f>CONCATENATE(Table2[[#This Row],[Target dataset]]," / ",TEXT(Table2[[#This Row],[Photoelectron KE (eV)]],"0.0"))</f>
        <v>good4 / 7.2</v>
      </c>
      <c r="E604" s="1">
        <f>Table2[[#This Row],[Polar ang (deg)]]/180*PI()</f>
        <v>1.0821041362364843</v>
      </c>
      <c r="F604" s="5">
        <v>62</v>
      </c>
      <c r="G604" s="1">
        <v>3.2995767811213401</v>
      </c>
      <c r="H604" s="2">
        <f>Table2[[#This Row],[Phase shift diff (rad)]]/PI()*180</f>
        <v>189.05182373761417</v>
      </c>
    </row>
    <row r="605" spans="1:8" x14ac:dyDescent="0.2">
      <c r="A605" s="4" t="s">
        <v>10</v>
      </c>
      <c r="B605" s="2">
        <v>15.9</v>
      </c>
      <c r="C605" s="2">
        <f>2*Table2[[#This Row],[Photon energy (eV)]]-Threshold</f>
        <v>7.2126112000000013</v>
      </c>
      <c r="D605" s="2" t="str">
        <f>CONCATENATE(Table2[[#This Row],[Target dataset]]," / ",TEXT(Table2[[#This Row],[Photoelectron KE (eV)]],"0.0"))</f>
        <v>good4 / 7.2</v>
      </c>
      <c r="E605" s="1">
        <f>Table2[[#This Row],[Polar ang (deg)]]/180*PI()</f>
        <v>1.0995574287564276</v>
      </c>
      <c r="F605" s="5">
        <v>63</v>
      </c>
      <c r="G605" s="1">
        <v>3.3370602253413102</v>
      </c>
      <c r="H605" s="2">
        <f>Table2[[#This Row],[Phase shift diff (rad)]]/PI()*180</f>
        <v>191.19946689303251</v>
      </c>
    </row>
    <row r="606" spans="1:8" x14ac:dyDescent="0.2">
      <c r="A606" s="4" t="s">
        <v>10</v>
      </c>
      <c r="B606" s="2">
        <v>15.9</v>
      </c>
      <c r="C606" s="2">
        <f>2*Table2[[#This Row],[Photon energy (eV)]]-Threshold</f>
        <v>7.2126112000000013</v>
      </c>
      <c r="D606" s="2" t="str">
        <f>CONCATENATE(Table2[[#This Row],[Target dataset]]," / ",TEXT(Table2[[#This Row],[Photoelectron KE (eV)]],"0.0"))</f>
        <v>good4 / 7.2</v>
      </c>
      <c r="E606" s="1">
        <f>Table2[[#This Row],[Polar ang (deg)]]/180*PI()</f>
        <v>1.1170107212763709</v>
      </c>
      <c r="F606" s="5">
        <v>64</v>
      </c>
      <c r="G606" s="1">
        <v>3.3703430826066199</v>
      </c>
      <c r="H606" s="2">
        <f>Table2[[#This Row],[Phase shift diff (rad)]]/PI()*180</f>
        <v>193.10643414447111</v>
      </c>
    </row>
    <row r="607" spans="1:8" x14ac:dyDescent="0.2">
      <c r="A607" s="4" t="s">
        <v>10</v>
      </c>
      <c r="B607" s="2">
        <v>15.9</v>
      </c>
      <c r="C607" s="2">
        <f>2*Table2[[#This Row],[Photon energy (eV)]]-Threshold</f>
        <v>7.2126112000000013</v>
      </c>
      <c r="D607" s="2" t="str">
        <f>CONCATENATE(Table2[[#This Row],[Target dataset]]," / ",TEXT(Table2[[#This Row],[Photoelectron KE (eV)]],"0.0"))</f>
        <v>good4 / 7.2</v>
      </c>
      <c r="E607" s="1">
        <f>Table2[[#This Row],[Polar ang (deg)]]/180*PI()</f>
        <v>1.1344640137963142</v>
      </c>
      <c r="F607" s="5">
        <v>65</v>
      </c>
      <c r="G607" s="1">
        <v>3.3999695119466802</v>
      </c>
      <c r="H607" s="2">
        <f>Table2[[#This Row],[Phase shift diff (rad)]]/PI()*180</f>
        <v>194.80390350769912</v>
      </c>
    </row>
    <row r="608" spans="1:8" x14ac:dyDescent="0.2">
      <c r="A608" s="4" t="s">
        <v>10</v>
      </c>
      <c r="B608" s="2">
        <v>15.9</v>
      </c>
      <c r="C608" s="2">
        <f>2*Table2[[#This Row],[Photon energy (eV)]]-Threshold</f>
        <v>7.2126112000000013</v>
      </c>
      <c r="D608" s="2" t="str">
        <f>CONCATENATE(Table2[[#This Row],[Target dataset]]," / ",TEXT(Table2[[#This Row],[Photoelectron KE (eV)]],"0.0"))</f>
        <v>good4 / 7.2</v>
      </c>
      <c r="E608" s="1">
        <f>Table2[[#This Row],[Polar ang (deg)]]/180*PI()</f>
        <v>1.1519173063162573</v>
      </c>
      <c r="F608" s="5">
        <v>66</v>
      </c>
      <c r="G608" s="1">
        <v>3.4264073186238102</v>
      </c>
      <c r="H608" s="2">
        <f>Table2[[#This Row],[Phase shift diff (rad)]]/PI()*180</f>
        <v>196.31867824988146</v>
      </c>
    </row>
    <row r="609" spans="1:8" x14ac:dyDescent="0.2">
      <c r="A609" s="4" t="s">
        <v>10</v>
      </c>
      <c r="B609" s="2">
        <v>15.9</v>
      </c>
      <c r="C609" s="2">
        <f>2*Table2[[#This Row],[Photon energy (eV)]]-Threshold</f>
        <v>7.2126112000000013</v>
      </c>
      <c r="D609" s="2" t="str">
        <f>CONCATENATE(Table2[[#This Row],[Target dataset]]," / ",TEXT(Table2[[#This Row],[Photoelectron KE (eV)]],"0.0"))</f>
        <v>good4 / 7.2</v>
      </c>
      <c r="E609" s="1">
        <f>Table2[[#This Row],[Polar ang (deg)]]/180*PI()</f>
        <v>1.1693705988362009</v>
      </c>
      <c r="F609" s="5">
        <v>67</v>
      </c>
      <c r="G609" s="1">
        <v>3.4500567007041898</v>
      </c>
      <c r="H609" s="2">
        <f>Table2[[#This Row],[Phase shift diff (rad)]]/PI()*180</f>
        <v>197.67368803117949</v>
      </c>
    </row>
    <row r="610" spans="1:8" x14ac:dyDescent="0.2">
      <c r="A610" s="4" t="s">
        <v>10</v>
      </c>
      <c r="B610" s="2">
        <v>15.9</v>
      </c>
      <c r="C610" s="2">
        <f>2*Table2[[#This Row],[Photon energy (eV)]]-Threshold</f>
        <v>7.2126112000000013</v>
      </c>
      <c r="D610" s="2" t="str">
        <f>CONCATENATE(Table2[[#This Row],[Target dataset]]," / ",TEXT(Table2[[#This Row],[Photoelectron KE (eV)]],"0.0"))</f>
        <v>good4 / 7.2</v>
      </c>
      <c r="E610" s="1">
        <f>Table2[[#This Row],[Polar ang (deg)]]/180*PI()</f>
        <v>1.186823891356144</v>
      </c>
      <c r="F610" s="5">
        <v>68</v>
      </c>
      <c r="G610" s="1">
        <v>3.47125925919444</v>
      </c>
      <c r="H610" s="2">
        <f>Table2[[#This Row],[Phase shift diff (rad)]]/PI()*180</f>
        <v>198.88850514755012</v>
      </c>
    </row>
    <row r="611" spans="1:8" x14ac:dyDescent="0.2">
      <c r="A611" s="4" t="s">
        <v>10</v>
      </c>
      <c r="B611" s="2">
        <v>15.9</v>
      </c>
      <c r="C611" s="2">
        <f>2*Table2[[#This Row],[Photon energy (eV)]]-Threshold</f>
        <v>7.2126112000000013</v>
      </c>
      <c r="D611" s="2" t="str">
        <f>CONCATENATE(Table2[[#This Row],[Target dataset]]," / ",TEXT(Table2[[#This Row],[Photoelectron KE (eV)]],"0.0"))</f>
        <v>good4 / 7.2</v>
      </c>
      <c r="E611" s="1">
        <f>Table2[[#This Row],[Polar ang (deg)]]/180*PI()</f>
        <v>1.2042771838760875</v>
      </c>
      <c r="F611" s="5">
        <v>69</v>
      </c>
      <c r="G611" s="1">
        <v>3.4903064567190798</v>
      </c>
      <c r="H611" s="2">
        <f>Table2[[#This Row],[Phase shift diff (rad)]]/PI()*180</f>
        <v>199.97982917726401</v>
      </c>
    </row>
    <row r="612" spans="1:8" x14ac:dyDescent="0.2">
      <c r="A612" s="4" t="s">
        <v>10</v>
      </c>
      <c r="B612" s="2">
        <v>15.9</v>
      </c>
      <c r="C612" s="2">
        <f>2*Table2[[#This Row],[Photon energy (eV)]]-Threshold</f>
        <v>7.2126112000000013</v>
      </c>
      <c r="D612" s="2" t="str">
        <f>CONCATENATE(Table2[[#This Row],[Target dataset]]," / ",TEXT(Table2[[#This Row],[Photoelectron KE (eV)]],"0.0"))</f>
        <v>good4 / 7.2</v>
      </c>
      <c r="E612" s="1">
        <f>Table2[[#This Row],[Polar ang (deg)]]/180*PI()</f>
        <v>1.2217304763960306</v>
      </c>
      <c r="F612" s="5">
        <v>70</v>
      </c>
      <c r="G612" s="1">
        <v>3.5074471767518398</v>
      </c>
      <c r="H612" s="2">
        <f>Table2[[#This Row],[Phase shift diff (rad)]]/PI()*180</f>
        <v>200.96192009295649</v>
      </c>
    </row>
    <row r="613" spans="1:8" x14ac:dyDescent="0.2">
      <c r="A613" s="4" t="s">
        <v>10</v>
      </c>
      <c r="B613" s="2">
        <v>15.9</v>
      </c>
      <c r="C613" s="2">
        <f>2*Table2[[#This Row],[Photon energy (eV)]]-Threshold</f>
        <v>7.2126112000000013</v>
      </c>
      <c r="D613" s="2" t="str">
        <f>CONCATENATE(Table2[[#This Row],[Target dataset]]," / ",TEXT(Table2[[#This Row],[Photoelectron KE (eV)]],"0.0"))</f>
        <v>good4 / 7.2</v>
      </c>
      <c r="E613" s="1">
        <f>Table2[[#This Row],[Polar ang (deg)]]/180*PI()</f>
        <v>1.2391837689159739</v>
      </c>
      <c r="F613" s="5">
        <v>71</v>
      </c>
      <c r="G613" s="1">
        <v>3.52289428956405</v>
      </c>
      <c r="H613" s="2">
        <f>Table2[[#This Row],[Phase shift diff (rad)]]/PI()*180</f>
        <v>201.8469744627586</v>
      </c>
    </row>
    <row r="614" spans="1:8" x14ac:dyDescent="0.2">
      <c r="A614" s="4" t="s">
        <v>10</v>
      </c>
      <c r="B614" s="2">
        <v>15.9</v>
      </c>
      <c r="C614" s="2">
        <f>2*Table2[[#This Row],[Photon energy (eV)]]-Threshold</f>
        <v>7.2126112000000013</v>
      </c>
      <c r="D614" s="2" t="str">
        <f>CONCATENATE(Table2[[#This Row],[Target dataset]]," / ",TEXT(Table2[[#This Row],[Photoelectron KE (eV)]],"0.0"))</f>
        <v>good4 / 7.2</v>
      </c>
      <c r="E614" s="1">
        <f>Table2[[#This Row],[Polar ang (deg)]]/180*PI()</f>
        <v>1.2566370614359172</v>
      </c>
      <c r="F614" s="5">
        <v>72</v>
      </c>
      <c r="G614" s="1">
        <v>3.5368302604667501</v>
      </c>
      <c r="H614" s="2">
        <f>Table2[[#This Row],[Phase shift diff (rad)]]/PI()*180</f>
        <v>202.64544677890044</v>
      </c>
    </row>
    <row r="615" spans="1:8" x14ac:dyDescent="0.2">
      <c r="A615" s="4" t="s">
        <v>10</v>
      </c>
      <c r="B615" s="2">
        <v>15.9</v>
      </c>
      <c r="C615" s="2">
        <f>2*Table2[[#This Row],[Photon energy (eV)]]-Threshold</f>
        <v>7.2126112000000013</v>
      </c>
      <c r="D615" s="2" t="str">
        <f>CONCATENATE(Table2[[#This Row],[Target dataset]]," / ",TEXT(Table2[[#This Row],[Photoelectron KE (eV)]],"0.0"))</f>
        <v>good4 / 7.2</v>
      </c>
      <c r="E615" s="1">
        <f>Table2[[#This Row],[Polar ang (deg)]]/180*PI()</f>
        <v>1.2740903539558606</v>
      </c>
      <c r="F615" s="5">
        <v>73</v>
      </c>
      <c r="G615" s="1">
        <v>3.5494118950214202</v>
      </c>
      <c r="H615" s="2">
        <f>Table2[[#This Row],[Phase shift diff (rad)]]/PI()*180</f>
        <v>203.36632133825901</v>
      </c>
    </row>
    <row r="616" spans="1:8" x14ac:dyDescent="0.2">
      <c r="A616" s="4" t="s">
        <v>10</v>
      </c>
      <c r="B616" s="2">
        <v>15.9</v>
      </c>
      <c r="C616" s="2">
        <f>2*Table2[[#This Row],[Photon energy (eV)]]-Threshold</f>
        <v>7.2126112000000013</v>
      </c>
      <c r="D616" s="2" t="str">
        <f>CONCATENATE(Table2[[#This Row],[Target dataset]]," / ",TEXT(Table2[[#This Row],[Photoelectron KE (eV)]],"0.0"))</f>
        <v>good4 / 7.2</v>
      </c>
      <c r="E616" s="1">
        <f>Table2[[#This Row],[Polar ang (deg)]]/180*PI()</f>
        <v>1.2915436464758039</v>
      </c>
      <c r="F616" s="5">
        <v>74</v>
      </c>
      <c r="G616" s="1">
        <v>3.5607743373093901</v>
      </c>
      <c r="H616" s="2">
        <f>Table2[[#This Row],[Phase shift diff (rad)]]/PI()*180</f>
        <v>204.01734132632063</v>
      </c>
    </row>
    <row r="617" spans="1:8" x14ac:dyDescent="0.2">
      <c r="A617" s="4" t="s">
        <v>10</v>
      </c>
      <c r="B617" s="2">
        <v>15.9</v>
      </c>
      <c r="C617" s="2">
        <f>2*Table2[[#This Row],[Photon energy (eV)]]-Threshold</f>
        <v>7.2126112000000013</v>
      </c>
      <c r="D617" s="2" t="str">
        <f>CONCATENATE(Table2[[#This Row],[Target dataset]]," / ",TEXT(Table2[[#This Row],[Photoelectron KE (eV)]],"0.0"))</f>
        <v>good4 / 7.2</v>
      </c>
      <c r="E617" s="1">
        <f>Table2[[#This Row],[Polar ang (deg)]]/180*PI()</f>
        <v>1.3089969389957472</v>
      </c>
      <c r="F617" s="5">
        <v>75</v>
      </c>
      <c r="G617" s="1">
        <v>3.5710344400417</v>
      </c>
      <c r="H617" s="2">
        <f>Table2[[#This Row],[Phase shift diff (rad)]]/PI()*180</f>
        <v>204.60520191025265</v>
      </c>
    </row>
    <row r="618" spans="1:8" x14ac:dyDescent="0.2">
      <c r="A618" s="4" t="s">
        <v>10</v>
      </c>
      <c r="B618" s="2">
        <v>15.9</v>
      </c>
      <c r="C618" s="2">
        <f>2*Table2[[#This Row],[Photon energy (eV)]]-Threshold</f>
        <v>7.2126112000000013</v>
      </c>
      <c r="D618" s="2" t="str">
        <f>CONCATENATE(Table2[[#This Row],[Target dataset]]," / ",TEXT(Table2[[#This Row],[Photoelectron KE (eV)]],"0.0"))</f>
        <v>good4 / 7.2</v>
      </c>
      <c r="E618" s="1">
        <f>Table2[[#This Row],[Polar ang (deg)]]/180*PI()</f>
        <v>1.3264502315156905</v>
      </c>
      <c r="F618" s="5">
        <v>76</v>
      </c>
      <c r="G618" s="1">
        <v>3.58029362040527</v>
      </c>
      <c r="H618" s="2">
        <f>Table2[[#This Row],[Phase shift diff (rad)]]/PI()*180</f>
        <v>205.1357138668356</v>
      </c>
    </row>
    <row r="619" spans="1:8" x14ac:dyDescent="0.2">
      <c r="A619" s="4" t="s">
        <v>10</v>
      </c>
      <c r="B619" s="2">
        <v>15.9</v>
      </c>
      <c r="C619" s="2">
        <f>2*Table2[[#This Row],[Photon energy (eV)]]-Threshold</f>
        <v>7.2126112000000013</v>
      </c>
      <c r="D619" s="2" t="str">
        <f>CONCATENATE(Table2[[#This Row],[Target dataset]]," / ",TEXT(Table2[[#This Row],[Photoelectron KE (eV)]],"0.0"))</f>
        <v>good4 / 7.2</v>
      </c>
      <c r="E619" s="1">
        <f>Table2[[#This Row],[Polar ang (deg)]]/180*PI()</f>
        <v>1.3439035240356336</v>
      </c>
      <c r="F619" s="5">
        <v>77</v>
      </c>
      <c r="G619" s="1">
        <v>3.5886403099841302</v>
      </c>
      <c r="H619" s="2">
        <f>Table2[[#This Row],[Phase shift diff (rad)]]/PI()*180</f>
        <v>205.61394395261013</v>
      </c>
    </row>
    <row r="620" spans="1:8" x14ac:dyDescent="0.2">
      <c r="A620" s="4" t="s">
        <v>10</v>
      </c>
      <c r="B620" s="2">
        <v>15.9</v>
      </c>
      <c r="C620" s="2">
        <f>2*Table2[[#This Row],[Photon energy (eV)]]-Threshold</f>
        <v>7.2126112000000013</v>
      </c>
      <c r="D620" s="2" t="str">
        <f>CONCATENATE(Table2[[#This Row],[Target dataset]]," / ",TEXT(Table2[[#This Row],[Photoelectron KE (eV)]],"0.0"))</f>
        <v>good4 / 7.2</v>
      </c>
      <c r="E620" s="1">
        <f>Table2[[#This Row],[Polar ang (deg)]]/180*PI()</f>
        <v>1.3613568165555772</v>
      </c>
      <c r="F620" s="5">
        <v>78</v>
      </c>
      <c r="G620" s="1">
        <v>3.5961521061873398</v>
      </c>
      <c r="H620" s="2">
        <f>Table2[[#This Row],[Phase shift diff (rad)]]/PI()*180</f>
        <v>206.04433817161643</v>
      </c>
    </row>
    <row r="621" spans="1:8" x14ac:dyDescent="0.2">
      <c r="A621" s="4" t="s">
        <v>10</v>
      </c>
      <c r="B621" s="2">
        <v>15.9</v>
      </c>
      <c r="C621" s="2">
        <f>2*Table2[[#This Row],[Photon energy (eV)]]-Threshold</f>
        <v>7.2126112000000013</v>
      </c>
      <c r="D621" s="2" t="str">
        <f>CONCATENATE(Table2[[#This Row],[Target dataset]]," / ",TEXT(Table2[[#This Row],[Photoelectron KE (eV)]],"0.0"))</f>
        <v>good4 / 7.2</v>
      </c>
      <c r="E621" s="1">
        <f>Table2[[#This Row],[Polar ang (deg)]]/180*PI()</f>
        <v>1.3788101090755203</v>
      </c>
      <c r="F621" s="5">
        <v>79</v>
      </c>
      <c r="G621" s="1">
        <v>3.6028977425470901</v>
      </c>
      <c r="H621" s="2">
        <f>Table2[[#This Row],[Phase shift diff (rad)]]/PI()*180</f>
        <v>206.43083466516012</v>
      </c>
    </row>
    <row r="622" spans="1:8" x14ac:dyDescent="0.2">
      <c r="A622" s="4" t="s">
        <v>10</v>
      </c>
      <c r="B622" s="2">
        <v>15.9</v>
      </c>
      <c r="C622" s="2">
        <f>2*Table2[[#This Row],[Photon energy (eV)]]-Threshold</f>
        <v>7.2126112000000013</v>
      </c>
      <c r="D622" s="2" t="str">
        <f>CONCATENATE(Table2[[#This Row],[Target dataset]]," / ",TEXT(Table2[[#This Row],[Photoelectron KE (eV)]],"0.0"))</f>
        <v>good4 / 7.2</v>
      </c>
      <c r="E622" s="1">
        <f>Table2[[#This Row],[Polar ang (deg)]]/180*PI()</f>
        <v>1.3962634015954636</v>
      </c>
      <c r="F622" s="5">
        <v>80</v>
      </c>
      <c r="G622" s="1">
        <v>3.6089390265745598</v>
      </c>
      <c r="H622" s="2">
        <f>Table2[[#This Row],[Phase shift diff (rad)]]/PI()*180</f>
        <v>206.77697474277394</v>
      </c>
    </row>
    <row r="623" spans="1:8" x14ac:dyDescent="0.2">
      <c r="A623" s="4" t="s">
        <v>10</v>
      </c>
      <c r="B623" s="2">
        <v>15.9</v>
      </c>
      <c r="C623" s="2">
        <f>2*Table2[[#This Row],[Photon energy (eV)]]-Threshold</f>
        <v>7.2126112000000013</v>
      </c>
      <c r="D623" s="2" t="str">
        <f>CONCATENATE(Table2[[#This Row],[Target dataset]]," / ",TEXT(Table2[[#This Row],[Photoelectron KE (eV)]],"0.0"))</f>
        <v>good4 / 7.2</v>
      </c>
      <c r="E623" s="1">
        <f>Table2[[#This Row],[Polar ang (deg)]]/180*PI()</f>
        <v>1.4137166941154069</v>
      </c>
      <c r="F623" s="5">
        <v>81</v>
      </c>
      <c r="G623" s="1">
        <v>3.6143329690326</v>
      </c>
      <c r="H623" s="2">
        <f>Table2[[#This Row],[Phase shift diff (rad)]]/PI()*180</f>
        <v>207.08602488055604</v>
      </c>
    </row>
    <row r="624" spans="1:8" x14ac:dyDescent="0.2">
      <c r="A624" s="4" t="s">
        <v>10</v>
      </c>
      <c r="B624" s="2">
        <v>15.9</v>
      </c>
      <c r="C624" s="2">
        <f>2*Table2[[#This Row],[Photon energy (eV)]]-Threshold</f>
        <v>7.2126112000000013</v>
      </c>
      <c r="D624" s="2" t="str">
        <f>CONCATENATE(Table2[[#This Row],[Target dataset]]," / ",TEXT(Table2[[#This Row],[Photoelectron KE (eV)]],"0.0"))</f>
        <v>good4 / 7.2</v>
      </c>
      <c r="E624" s="1">
        <f>Table2[[#This Row],[Polar ang (deg)]]/180*PI()</f>
        <v>1.4311699866353502</v>
      </c>
      <c r="F624" s="5">
        <v>82</v>
      </c>
      <c r="G624" s="1">
        <v>3.6191344999658699</v>
      </c>
      <c r="H624" s="2">
        <f>Table2[[#This Row],[Phase shift diff (rad)]]/PI()*180</f>
        <v>207.36113233823392</v>
      </c>
    </row>
    <row r="625" spans="1:8" x14ac:dyDescent="0.2">
      <c r="A625" s="4" t="s">
        <v>10</v>
      </c>
      <c r="B625" s="2">
        <v>15.9</v>
      </c>
      <c r="C625" s="2">
        <f>2*Table2[[#This Row],[Photon energy (eV)]]-Threshold</f>
        <v>7.2126112000000013</v>
      </c>
      <c r="D625" s="2" t="str">
        <f>CONCATENATE(Table2[[#This Row],[Target dataset]]," / ",TEXT(Table2[[#This Row],[Photoelectron KE (eV)]],"0.0"))</f>
        <v>good4 / 7.2</v>
      </c>
      <c r="E625" s="1">
        <f>Table2[[#This Row],[Polar ang (deg)]]/180*PI()</f>
        <v>1.4486232791552935</v>
      </c>
      <c r="F625" s="5">
        <v>83</v>
      </c>
      <c r="G625" s="1">
        <v>3.6234005699583798</v>
      </c>
      <c r="H625" s="2">
        <f>Table2[[#This Row],[Phase shift diff (rad)]]/PI()*180</f>
        <v>207.60556014391216</v>
      </c>
    </row>
    <row r="626" spans="1:8" x14ac:dyDescent="0.2">
      <c r="A626" s="4" t="s">
        <v>10</v>
      </c>
      <c r="B626" s="2">
        <v>15.9</v>
      </c>
      <c r="C626" s="2">
        <f>2*Table2[[#This Row],[Photon energy (eV)]]-Threshold</f>
        <v>7.2126112000000013</v>
      </c>
      <c r="D626" s="2" t="str">
        <f>CONCATENATE(Table2[[#This Row],[Target dataset]]," / ",TEXT(Table2[[#This Row],[Photoelectron KE (eV)]],"0.0"))</f>
        <v>good4 / 7.2</v>
      </c>
      <c r="E626" s="1">
        <f>Table2[[#This Row],[Polar ang (deg)]]/180*PI()</f>
        <v>1.4660765716752369</v>
      </c>
      <c r="F626" s="5">
        <v>84</v>
      </c>
      <c r="G626" s="1">
        <v>3.6271974521775201</v>
      </c>
      <c r="H626" s="2">
        <f>Table2[[#This Row],[Phase shift diff (rad)]]/PI()*180</f>
        <v>207.82310547037719</v>
      </c>
    </row>
    <row r="627" spans="1:8" x14ac:dyDescent="0.2">
      <c r="A627" s="4" t="s">
        <v>10</v>
      </c>
      <c r="B627" s="2">
        <v>15.9</v>
      </c>
      <c r="C627" s="2">
        <f>2*Table2[[#This Row],[Photon energy (eV)]]-Threshold</f>
        <v>7.2126112000000013</v>
      </c>
      <c r="D627" s="2" t="str">
        <f>CONCATENATE(Table2[[#This Row],[Target dataset]]," / ",TEXT(Table2[[#This Row],[Photoelectron KE (eV)]],"0.0"))</f>
        <v>good4 / 7.2</v>
      </c>
      <c r="E627" s="1">
        <f>Table2[[#This Row],[Polar ang (deg)]]/180*PI()</f>
        <v>1.48352986419518</v>
      </c>
      <c r="F627" s="5">
        <v>85</v>
      </c>
      <c r="G627" s="1">
        <v>3.6306159134787999</v>
      </c>
      <c r="H627" s="2">
        <f>Table2[[#This Row],[Phase shift diff (rad)]]/PI()*180</f>
        <v>208.01896887536927</v>
      </c>
    </row>
    <row r="628" spans="1:8" x14ac:dyDescent="0.2">
      <c r="A628" s="4" t="s">
        <v>10</v>
      </c>
      <c r="B628" s="2">
        <v>15.9</v>
      </c>
      <c r="C628" s="2">
        <f>2*Table2[[#This Row],[Photon energy (eV)]]-Threshold</f>
        <v>7.2126112000000013</v>
      </c>
      <c r="D628" s="2" t="str">
        <f>CONCATENATE(Table2[[#This Row],[Target dataset]]," / ",TEXT(Table2[[#This Row],[Photoelectron KE (eV)]],"0.0"))</f>
        <v>good4 / 7.2</v>
      </c>
      <c r="E628" s="1">
        <f>Table2[[#This Row],[Polar ang (deg)]]/180*PI()</f>
        <v>1.5009831567151235</v>
      </c>
      <c r="F628" s="5">
        <v>86</v>
      </c>
      <c r="G628" s="1">
        <v>3.63380817875731</v>
      </c>
      <c r="H628" s="2">
        <f>Table2[[#This Row],[Phase shift diff (rad)]]/PI()*180</f>
        <v>208.20187220291407</v>
      </c>
    </row>
    <row r="629" spans="1:8" x14ac:dyDescent="0.2">
      <c r="A629" s="4" t="s">
        <v>10</v>
      </c>
      <c r="B629" s="2">
        <v>15.9</v>
      </c>
      <c r="C629" s="2">
        <f>2*Table2[[#This Row],[Photon energy (eV)]]-Threshold</f>
        <v>7.2126112000000013</v>
      </c>
      <c r="D629" s="2" t="str">
        <f>CONCATENATE(Table2[[#This Row],[Target dataset]]," / ",TEXT(Table2[[#This Row],[Photoelectron KE (eV)]],"0.0"))</f>
        <v>good4 / 7.2</v>
      </c>
      <c r="E629" s="1">
        <f>Table2[[#This Row],[Polar ang (deg)]]/180*PI()</f>
        <v>1.5184364492350666</v>
      </c>
      <c r="F629" s="5">
        <v>87</v>
      </c>
      <c r="G629" s="1">
        <v>3.6370974961068399</v>
      </c>
      <c r="H629" s="2">
        <f>Table2[[#This Row],[Phase shift diff (rad)]]/PI()*180</f>
        <v>208.39033620452128</v>
      </c>
    </row>
    <row r="630" spans="1:8" x14ac:dyDescent="0.2">
      <c r="A630" s="4" t="s">
        <v>10</v>
      </c>
      <c r="B630" s="2">
        <v>15.9</v>
      </c>
      <c r="C630" s="2">
        <f>2*Table2[[#This Row],[Photon energy (eV)]]-Threshold</f>
        <v>7.2126112000000013</v>
      </c>
      <c r="D630" s="2" t="str">
        <f>CONCATENATE(Table2[[#This Row],[Target dataset]]," / ",TEXT(Table2[[#This Row],[Photoelectron KE (eV)]],"0.0"))</f>
        <v>good4 / 7.2</v>
      </c>
      <c r="E630" s="1">
        <f>Table2[[#This Row],[Polar ang (deg)]]/180*PI()</f>
        <v>1.5358897417550099</v>
      </c>
      <c r="F630" s="5">
        <v>88</v>
      </c>
      <c r="G630" s="1">
        <v>3.6414126189062501</v>
      </c>
      <c r="H630" s="2">
        <f>Table2[[#This Row],[Phase shift diff (rad)]]/PI()*180</f>
        <v>208.63757452900816</v>
      </c>
    </row>
    <row r="631" spans="1:8" x14ac:dyDescent="0.2">
      <c r="A631" s="4" t="s">
        <v>10</v>
      </c>
      <c r="B631" s="2">
        <v>15.9</v>
      </c>
      <c r="C631" s="2">
        <f>2*Table2[[#This Row],[Photon energy (eV)]]-Threshold</f>
        <v>7.2126112000000013</v>
      </c>
      <c r="D631" s="2" t="str">
        <f>CONCATENATE(Table2[[#This Row],[Target dataset]]," / ",TEXT(Table2[[#This Row],[Photoelectron KE (eV)]],"0.0"))</f>
        <v>good4 / 7.2</v>
      </c>
      <c r="E631" s="1">
        <f>Table2[[#This Row],[Polar ang (deg)]]/180*PI()</f>
        <v>1.5533430342749532</v>
      </c>
      <c r="F631" s="5">
        <v>89</v>
      </c>
      <c r="G631" s="1">
        <v>3.6512848714903501</v>
      </c>
      <c r="H631" s="2">
        <f>Table2[[#This Row],[Phase shift diff (rad)]]/PI()*180</f>
        <v>209.2032129363642</v>
      </c>
    </row>
    <row r="632" spans="1:8" x14ac:dyDescent="0.2">
      <c r="A632" s="4" t="s">
        <v>10</v>
      </c>
      <c r="B632" s="2">
        <v>15.9</v>
      </c>
      <c r="C632" s="2">
        <f>2*Table2[[#This Row],[Photon energy (eV)]]-Threshold</f>
        <v>7.2126112000000013</v>
      </c>
      <c r="D632" s="2" t="str">
        <f>CONCATENATE(Table2[[#This Row],[Target dataset]]," / ",TEXT(Table2[[#This Row],[Photoelectron KE (eV)]],"0.0"))</f>
        <v>good4 / 7.2</v>
      </c>
      <c r="E632" s="1">
        <f>Table2[[#This Row],[Polar ang (deg)]]/180*PI()</f>
        <v>1.5882496193148399</v>
      </c>
      <c r="F632" s="5">
        <v>91</v>
      </c>
      <c r="G632" s="1">
        <v>6.7554323810881796</v>
      </c>
      <c r="H632" s="2">
        <f>Table2[[#This Row],[Phase shift diff (rad)]]/PI()*180</f>
        <v>387.05776422236505</v>
      </c>
    </row>
    <row r="633" spans="1:8" x14ac:dyDescent="0.2">
      <c r="A633" s="4" t="s">
        <v>10</v>
      </c>
      <c r="B633" s="2">
        <v>15.9</v>
      </c>
      <c r="C633" s="2">
        <f>2*Table2[[#This Row],[Photon energy (eV)]]-Threshold</f>
        <v>7.2126112000000013</v>
      </c>
      <c r="D633" s="2" t="str">
        <f>CONCATENATE(Table2[[#This Row],[Target dataset]]," / ",TEXT(Table2[[#This Row],[Photoelectron KE (eV)]],"0.0"))</f>
        <v>good4 / 7.2</v>
      </c>
      <c r="E633" s="1">
        <f>Table2[[#This Row],[Polar ang (deg)]]/180*PI()</f>
        <v>1.605702911834783</v>
      </c>
      <c r="F633" s="5">
        <v>92</v>
      </c>
      <c r="G633" s="1">
        <v>6.7642859368609001</v>
      </c>
      <c r="H633" s="2">
        <f>Table2[[#This Row],[Phase shift diff (rad)]]/PI()*180</f>
        <v>387.56503560182568</v>
      </c>
    </row>
    <row r="634" spans="1:8" x14ac:dyDescent="0.2">
      <c r="A634" s="4" t="s">
        <v>10</v>
      </c>
      <c r="B634" s="2">
        <v>15.9</v>
      </c>
      <c r="C634" s="2">
        <f>2*Table2[[#This Row],[Photon energy (eV)]]-Threshold</f>
        <v>7.2126112000000013</v>
      </c>
      <c r="D634" s="2" t="str">
        <f>CONCATENATE(Table2[[#This Row],[Target dataset]]," / ",TEXT(Table2[[#This Row],[Photoelectron KE (eV)]],"0.0"))</f>
        <v>good4 / 7.2</v>
      </c>
      <c r="E634" s="1">
        <f>Table2[[#This Row],[Polar ang (deg)]]/180*PI()</f>
        <v>1.6231562043547265</v>
      </c>
      <c r="F634" s="5">
        <v>93</v>
      </c>
      <c r="G634" s="1">
        <v>6.76621205366816</v>
      </c>
      <c r="H634" s="2">
        <f>Table2[[#This Row],[Phase shift diff (rad)]]/PI()*180</f>
        <v>387.67539396573085</v>
      </c>
    </row>
    <row r="635" spans="1:8" x14ac:dyDescent="0.2">
      <c r="A635" s="4" t="s">
        <v>10</v>
      </c>
      <c r="B635" s="2">
        <v>15.9</v>
      </c>
      <c r="C635" s="2">
        <f>2*Table2[[#This Row],[Photon energy (eV)]]-Threshold</f>
        <v>7.2126112000000013</v>
      </c>
      <c r="D635" s="2" t="str">
        <f>CONCATENATE(Table2[[#This Row],[Target dataset]]," / ",TEXT(Table2[[#This Row],[Photoelectron KE (eV)]],"0.0"))</f>
        <v>good4 / 7.2</v>
      </c>
      <c r="E635" s="1">
        <f>Table2[[#This Row],[Polar ang (deg)]]/180*PI()</f>
        <v>1.6406094968746698</v>
      </c>
      <c r="F635" s="5">
        <v>94</v>
      </c>
      <c r="G635" s="1">
        <v>6.7660435066852704</v>
      </c>
      <c r="H635" s="2">
        <f>Table2[[#This Row],[Phase shift diff (rad)]]/PI()*180</f>
        <v>387.66573693496161</v>
      </c>
    </row>
    <row r="636" spans="1:8" x14ac:dyDescent="0.2">
      <c r="A636" s="4" t="s">
        <v>10</v>
      </c>
      <c r="B636" s="2">
        <v>15.9</v>
      </c>
      <c r="C636" s="2">
        <f>2*Table2[[#This Row],[Photon energy (eV)]]-Threshold</f>
        <v>7.2126112000000013</v>
      </c>
      <c r="D636" s="2" t="str">
        <f>CONCATENATE(Table2[[#This Row],[Target dataset]]," / ",TEXT(Table2[[#This Row],[Photoelectron KE (eV)]],"0.0"))</f>
        <v>good4 / 7.2</v>
      </c>
      <c r="E636" s="1">
        <f>Table2[[#This Row],[Polar ang (deg)]]/180*PI()</f>
        <v>1.6580627893946132</v>
      </c>
      <c r="F636" s="5">
        <v>95</v>
      </c>
      <c r="G636" s="1">
        <v>6.7647238296823096</v>
      </c>
      <c r="H636" s="2">
        <f>Table2[[#This Row],[Phase shift diff (rad)]]/PI()*180</f>
        <v>387.5901250123714</v>
      </c>
    </row>
    <row r="637" spans="1:8" x14ac:dyDescent="0.2">
      <c r="A637" s="4" t="s">
        <v>10</v>
      </c>
      <c r="B637" s="2">
        <v>15.9</v>
      </c>
      <c r="C637" s="2">
        <f>2*Table2[[#This Row],[Photon energy (eV)]]-Threshold</f>
        <v>7.2126112000000013</v>
      </c>
      <c r="D637" s="2" t="str">
        <f>CONCATENATE(Table2[[#This Row],[Target dataset]]," / ",TEXT(Table2[[#This Row],[Photoelectron KE (eV)]],"0.0"))</f>
        <v>good4 / 7.2</v>
      </c>
      <c r="E637" s="1">
        <f>Table2[[#This Row],[Polar ang (deg)]]/180*PI()</f>
        <v>1.6755160819145563</v>
      </c>
      <c r="F637" s="5">
        <v>96</v>
      </c>
      <c r="G637" s="1">
        <v>6.7625538086187804</v>
      </c>
      <c r="H637" s="2">
        <f>Table2[[#This Row],[Phase shift diff (rad)]]/PI()*180</f>
        <v>387.46579196397681</v>
      </c>
    </row>
    <row r="638" spans="1:8" x14ac:dyDescent="0.2">
      <c r="A638" s="4" t="s">
        <v>10</v>
      </c>
      <c r="B638" s="2">
        <v>15.9</v>
      </c>
      <c r="C638" s="2">
        <f>2*Table2[[#This Row],[Photon energy (eV)]]-Threshold</f>
        <v>7.2126112000000013</v>
      </c>
      <c r="D638" s="2" t="str">
        <f>CONCATENATE(Table2[[#This Row],[Target dataset]]," / ",TEXT(Table2[[#This Row],[Photoelectron KE (eV)]],"0.0"))</f>
        <v>good4 / 7.2</v>
      </c>
      <c r="E638" s="1">
        <f>Table2[[#This Row],[Polar ang (deg)]]/180*PI()</f>
        <v>1.6929693744344996</v>
      </c>
      <c r="F638" s="5">
        <v>97</v>
      </c>
      <c r="G638" s="1">
        <v>6.7596486390747801</v>
      </c>
      <c r="H638" s="2">
        <f>Table2[[#This Row],[Phase shift diff (rad)]]/PI()*180</f>
        <v>387.29933801033559</v>
      </c>
    </row>
    <row r="639" spans="1:8" x14ac:dyDescent="0.2">
      <c r="A639" s="4" t="s">
        <v>10</v>
      </c>
      <c r="B639" s="2">
        <v>15.9</v>
      </c>
      <c r="C639" s="2">
        <f>2*Table2[[#This Row],[Photon energy (eV)]]-Threshold</f>
        <v>7.2126112000000013</v>
      </c>
      <c r="D639" s="2" t="str">
        <f>CONCATENATE(Table2[[#This Row],[Target dataset]]," / ",TEXT(Table2[[#This Row],[Photoelectron KE (eV)]],"0.0"))</f>
        <v>good4 / 7.2</v>
      </c>
      <c r="E639" s="1">
        <f>Table2[[#This Row],[Polar ang (deg)]]/180*PI()</f>
        <v>1.7104226669544427</v>
      </c>
      <c r="F639" s="5">
        <v>98</v>
      </c>
      <c r="G639" s="1">
        <v>6.7560512493837601</v>
      </c>
      <c r="H639" s="2">
        <f>Table2[[#This Row],[Phase shift diff (rad)]]/PI()*180</f>
        <v>387.09322276377628</v>
      </c>
    </row>
    <row r="640" spans="1:8" x14ac:dyDescent="0.2">
      <c r="A640" s="4" t="s">
        <v>10</v>
      </c>
      <c r="B640" s="2">
        <v>15.9</v>
      </c>
      <c r="C640" s="2">
        <f>2*Table2[[#This Row],[Photon energy (eV)]]-Threshold</f>
        <v>7.2126112000000013</v>
      </c>
      <c r="D640" s="2" t="str">
        <f>CONCATENATE(Table2[[#This Row],[Target dataset]]," / ",TEXT(Table2[[#This Row],[Photoelectron KE (eV)]],"0.0"))</f>
        <v>good4 / 7.2</v>
      </c>
      <c r="E640" s="1">
        <f>Table2[[#This Row],[Polar ang (deg)]]/180*PI()</f>
        <v>1.7278759594743864</v>
      </c>
      <c r="F640" s="5">
        <v>99</v>
      </c>
      <c r="G640" s="1">
        <v>6.7517696290781597</v>
      </c>
      <c r="H640" s="2">
        <f>Table2[[#This Row],[Phase shift diff (rad)]]/PI()*180</f>
        <v>386.84790399078787</v>
      </c>
    </row>
    <row r="641" spans="1:8" x14ac:dyDescent="0.2">
      <c r="A641" s="4" t="s">
        <v>10</v>
      </c>
      <c r="B641" s="2">
        <v>15.9</v>
      </c>
      <c r="C641" s="2">
        <f>2*Table2[[#This Row],[Photon energy (eV)]]-Threshold</f>
        <v>7.2126112000000013</v>
      </c>
      <c r="D641" s="2" t="str">
        <f>CONCATENATE(Table2[[#This Row],[Target dataset]]," / ",TEXT(Table2[[#This Row],[Photoelectron KE (eV)]],"0.0"))</f>
        <v>good4 / 7.2</v>
      </c>
      <c r="E641" s="1">
        <f>Table2[[#This Row],[Polar ang (deg)]]/180*PI()</f>
        <v>1.7453292519943295</v>
      </c>
      <c r="F641" s="5">
        <v>100</v>
      </c>
      <c r="G641" s="1">
        <v>6.7467913741956096</v>
      </c>
      <c r="H641" s="2">
        <f>Table2[[#This Row],[Phase shift diff (rad)]]/PI()*180</f>
        <v>386.56267099667735</v>
      </c>
    </row>
    <row r="642" spans="1:8" x14ac:dyDescent="0.2">
      <c r="A642" s="4" t="s">
        <v>10</v>
      </c>
      <c r="B642" s="2">
        <v>15.9</v>
      </c>
      <c r="C642" s="2">
        <f>2*Table2[[#This Row],[Photon energy (eV)]]-Threshold</f>
        <v>7.2126112000000013</v>
      </c>
      <c r="D642" s="2" t="str">
        <f>CONCATENATE(Table2[[#This Row],[Target dataset]]," / ",TEXT(Table2[[#This Row],[Photoelectron KE (eV)]],"0.0"))</f>
        <v>good4 / 7.2</v>
      </c>
      <c r="E642" s="1">
        <f>Table2[[#This Row],[Polar ang (deg)]]/180*PI()</f>
        <v>1.7627825445142729</v>
      </c>
      <c r="F642" s="5">
        <v>101</v>
      </c>
      <c r="G642" s="1">
        <v>6.7410898925489002</v>
      </c>
      <c r="H642" s="2">
        <f>Table2[[#This Row],[Phase shift diff (rad)]]/PI()*180</f>
        <v>386.23600016134958</v>
      </c>
    </row>
    <row r="643" spans="1:8" x14ac:dyDescent="0.2">
      <c r="A643" s="4" t="s">
        <v>10</v>
      </c>
      <c r="B643" s="2">
        <v>15.9</v>
      </c>
      <c r="C643" s="2">
        <f>2*Table2[[#This Row],[Photon energy (eV)]]-Threshold</f>
        <v>7.2126112000000013</v>
      </c>
      <c r="D643" s="2" t="str">
        <f>CONCATENATE(Table2[[#This Row],[Target dataset]]," / ",TEXT(Table2[[#This Row],[Photoelectron KE (eV)]],"0.0"))</f>
        <v>good4 / 7.2</v>
      </c>
      <c r="E643" s="1">
        <f>Table2[[#This Row],[Polar ang (deg)]]/180*PI()</f>
        <v>1.780235837034216</v>
      </c>
      <c r="F643" s="5">
        <v>102</v>
      </c>
      <c r="G643" s="1">
        <v>6.7346270561653396</v>
      </c>
      <c r="H643" s="2">
        <f>Table2[[#This Row],[Phase shift diff (rad)]]/PI()*180</f>
        <v>385.86570691288796</v>
      </c>
    </row>
    <row r="644" spans="1:8" x14ac:dyDescent="0.2">
      <c r="A644" s="4" t="s">
        <v>10</v>
      </c>
      <c r="B644" s="2">
        <v>15.9</v>
      </c>
      <c r="C644" s="2">
        <f>2*Table2[[#This Row],[Photon energy (eV)]]-Threshold</f>
        <v>7.2126112000000013</v>
      </c>
      <c r="D644" s="2" t="str">
        <f>CONCATENATE(Table2[[#This Row],[Target dataset]]," / ",TEXT(Table2[[#This Row],[Photoelectron KE (eV)]],"0.0"))</f>
        <v>good4 / 7.2</v>
      </c>
      <c r="E644" s="1">
        <f>Table2[[#This Row],[Polar ang (deg)]]/180*PI()</f>
        <v>1.7976891295541593</v>
      </c>
      <c r="F644" s="5">
        <v>103</v>
      </c>
      <c r="G644" s="1">
        <v>6.72735412199581</v>
      </c>
      <c r="H644" s="2">
        <f>Table2[[#This Row],[Phase shift diff (rad)]]/PI()*180</f>
        <v>385.44899848029746</v>
      </c>
    </row>
    <row r="645" spans="1:8" x14ac:dyDescent="0.2">
      <c r="A645" s="4" t="s">
        <v>10</v>
      </c>
      <c r="B645" s="2">
        <v>15.9</v>
      </c>
      <c r="C645" s="2">
        <f>2*Table2[[#This Row],[Photon energy (eV)]]-Threshold</f>
        <v>7.2126112000000013</v>
      </c>
      <c r="D645" s="2" t="str">
        <f>CONCATENATE(Table2[[#This Row],[Target dataset]]," / ",TEXT(Table2[[#This Row],[Photoelectron KE (eV)]],"0.0"))</f>
        <v>good4 / 7.2</v>
      </c>
      <c r="E645" s="1">
        <f>Table2[[#This Row],[Polar ang (deg)]]/180*PI()</f>
        <v>1.8151424220741026</v>
      </c>
      <c r="F645" s="5">
        <v>104</v>
      </c>
      <c r="G645" s="1">
        <v>6.7192116810545004</v>
      </c>
      <c r="H645" s="2">
        <f>Table2[[#This Row],[Phase shift diff (rad)]]/PI()*180</f>
        <v>384.9824709794259</v>
      </c>
    </row>
    <row r="646" spans="1:8" x14ac:dyDescent="0.2">
      <c r="A646" s="4" t="s">
        <v>10</v>
      </c>
      <c r="B646" s="2">
        <v>15.9</v>
      </c>
      <c r="C646" s="2">
        <f>2*Table2[[#This Row],[Photon energy (eV)]]-Threshold</f>
        <v>7.2126112000000013</v>
      </c>
      <c r="D646" s="2" t="str">
        <f>CONCATENATE(Table2[[#This Row],[Target dataset]]," / ",TEXT(Table2[[#This Row],[Photoelectron KE (eV)]],"0.0"))</f>
        <v>good4 / 7.2</v>
      </c>
      <c r="E646" s="1">
        <f>Table2[[#This Row],[Polar ang (deg)]]/180*PI()</f>
        <v>1.8325957145940461</v>
      </c>
      <c r="F646" s="5">
        <v>105</v>
      </c>
      <c r="G646" s="1">
        <v>6.7101289678839002</v>
      </c>
      <c r="H646" s="2">
        <f>Table2[[#This Row],[Phase shift diff (rad)]]/PI()*180</f>
        <v>384.46206984822265</v>
      </c>
    </row>
    <row r="647" spans="1:8" x14ac:dyDescent="0.2">
      <c r="A647" s="4" t="s">
        <v>10</v>
      </c>
      <c r="B647" s="2">
        <v>15.9</v>
      </c>
      <c r="C647" s="2">
        <f>2*Table2[[#This Row],[Photon energy (eV)]]-Threshold</f>
        <v>7.2126112000000013</v>
      </c>
      <c r="D647" s="2" t="str">
        <f>CONCATENATE(Table2[[#This Row],[Target dataset]]," / ",TEXT(Table2[[#This Row],[Photoelectron KE (eV)]],"0.0"))</f>
        <v>good4 / 7.2</v>
      </c>
      <c r="E647" s="1">
        <f>Table2[[#This Row],[Polar ang (deg)]]/180*PI()</f>
        <v>1.8500490071139892</v>
      </c>
      <c r="F647" s="5">
        <v>106</v>
      </c>
      <c r="G647" s="1">
        <v>6.7000226704205996</v>
      </c>
      <c r="H647" s="2">
        <f>Table2[[#This Row],[Phase shift diff (rad)]]/PI()*180</f>
        <v>383.88302165707171</v>
      </c>
    </row>
    <row r="648" spans="1:8" x14ac:dyDescent="0.2">
      <c r="A648" s="4" t="s">
        <v>10</v>
      </c>
      <c r="B648" s="2">
        <v>15.9</v>
      </c>
      <c r="C648" s="2">
        <f>2*Table2[[#This Row],[Photon energy (eV)]]-Threshold</f>
        <v>7.2126112000000013</v>
      </c>
      <c r="D648" s="2" t="str">
        <f>CONCATENATE(Table2[[#This Row],[Target dataset]]," / ",TEXT(Table2[[#This Row],[Photoelectron KE (eV)]],"0.0"))</f>
        <v>good4 / 7.2</v>
      </c>
      <c r="E648" s="1">
        <f>Table2[[#This Row],[Polar ang (deg)]]/180*PI()</f>
        <v>1.8675022996339325</v>
      </c>
      <c r="F648" s="5">
        <v>107</v>
      </c>
      <c r="G648" s="1">
        <v>6.68879528402005</v>
      </c>
      <c r="H648" s="2">
        <f>Table2[[#This Row],[Phase shift diff (rad)]]/PI()*180</f>
        <v>383.23973980135764</v>
      </c>
    </row>
    <row r="649" spans="1:8" x14ac:dyDescent="0.2">
      <c r="A649" s="4" t="s">
        <v>10</v>
      </c>
      <c r="B649" s="2">
        <v>15.9</v>
      </c>
      <c r="C649" s="2">
        <f>2*Table2[[#This Row],[Photon energy (eV)]]-Threshold</f>
        <v>7.2126112000000013</v>
      </c>
      <c r="D649" s="2" t="str">
        <f>CONCATENATE(Table2[[#This Row],[Target dataset]]," / ",TEXT(Table2[[#This Row],[Photoelectron KE (eV)]],"0.0"))</f>
        <v>good4 / 7.2</v>
      </c>
      <c r="E649" s="1">
        <f>Table2[[#This Row],[Polar ang (deg)]]/180*PI()</f>
        <v>1.8849555921538759</v>
      </c>
      <c r="F649" s="5">
        <v>108</v>
      </c>
      <c r="G649" s="1">
        <v>6.6763329994802803</v>
      </c>
      <c r="H649" s="2">
        <f>Table2[[#This Row],[Phase shift diff (rad)]]/PI()*180</f>
        <v>382.52570349413764</v>
      </c>
    </row>
    <row r="650" spans="1:8" x14ac:dyDescent="0.2">
      <c r="A650" s="4" t="s">
        <v>10</v>
      </c>
      <c r="B650" s="2">
        <v>15.9</v>
      </c>
      <c r="C650" s="2">
        <f>2*Table2[[#This Row],[Photon energy (eV)]]-Threshold</f>
        <v>7.2126112000000013</v>
      </c>
      <c r="D650" s="2" t="str">
        <f>CONCATENATE(Table2[[#This Row],[Target dataset]]," / ",TEXT(Table2[[#This Row],[Photoelectron KE (eV)]],"0.0"))</f>
        <v>good4 / 7.2</v>
      </c>
      <c r="E650" s="1">
        <f>Table2[[#This Row],[Polar ang (deg)]]/180*PI()</f>
        <v>1.902408884673819</v>
      </c>
      <c r="F650" s="5">
        <v>109</v>
      </c>
      <c r="G650" s="1">
        <v>6.6625030797714899</v>
      </c>
      <c r="H650" s="2">
        <f>Table2[[#This Row],[Phase shift diff (rad)]]/PI()*180</f>
        <v>381.73330746381919</v>
      </c>
    </row>
    <row r="651" spans="1:8" x14ac:dyDescent="0.2">
      <c r="A651" s="4" t="s">
        <v>10</v>
      </c>
      <c r="B651" s="2">
        <v>15.9</v>
      </c>
      <c r="C651" s="2">
        <f>2*Table2[[#This Row],[Photon energy (eV)]]-Threshold</f>
        <v>7.2126112000000013</v>
      </c>
      <c r="D651" s="2" t="str">
        <f>CONCATENATE(Table2[[#This Row],[Target dataset]]," / ",TEXT(Table2[[#This Row],[Photoelectron KE (eV)]],"0.0"))</f>
        <v>good4 / 7.2</v>
      </c>
      <c r="E651" s="1">
        <f>Table2[[#This Row],[Polar ang (deg)]]/180*PI()</f>
        <v>1.9198621771937625</v>
      </c>
      <c r="F651" s="5">
        <v>110</v>
      </c>
      <c r="G651" s="1">
        <v>6.6471506545549</v>
      </c>
      <c r="H651" s="2">
        <f>Table2[[#This Row],[Phase shift diff (rad)]]/PI()*180</f>
        <v>380.85367829361837</v>
      </c>
    </row>
    <row r="652" spans="1:8" x14ac:dyDescent="0.2">
      <c r="A652" s="4" t="s">
        <v>10</v>
      </c>
      <c r="B652" s="2">
        <v>15.9</v>
      </c>
      <c r="C652" s="2">
        <f>2*Table2[[#This Row],[Photon energy (eV)]]-Threshold</f>
        <v>7.2126112000000013</v>
      </c>
      <c r="D652" s="2" t="str">
        <f>CONCATENATE(Table2[[#This Row],[Target dataset]]," / ",TEXT(Table2[[#This Row],[Photoelectron KE (eV)]],"0.0"))</f>
        <v>good4 / 7.2</v>
      </c>
      <c r="E652" s="1">
        <f>Table2[[#This Row],[Polar ang (deg)]]/180*PI()</f>
        <v>1.9373154697137058</v>
      </c>
      <c r="F652" s="5">
        <v>111</v>
      </c>
      <c r="G652" s="1">
        <v>6.6300948420305899</v>
      </c>
      <c r="H652" s="2">
        <f>Table2[[#This Row],[Phase shift diff (rad)]]/PI()*180</f>
        <v>379.87645221980904</v>
      </c>
    </row>
    <row r="653" spans="1:8" x14ac:dyDescent="0.2">
      <c r="A653" s="4" t="s">
        <v>10</v>
      </c>
      <c r="B653" s="2">
        <v>15.9</v>
      </c>
      <c r="C653" s="2">
        <f>2*Table2[[#This Row],[Photon energy (eV)]]-Threshold</f>
        <v>7.2126112000000013</v>
      </c>
      <c r="D653" s="2" t="str">
        <f>CONCATENATE(Table2[[#This Row],[Target dataset]]," / ",TEXT(Table2[[#This Row],[Photoelectron KE (eV)]],"0.0"))</f>
        <v>good4 / 7.2</v>
      </c>
      <c r="E653" s="1">
        <f>Table2[[#This Row],[Polar ang (deg)]]/180*PI()</f>
        <v>1.9547687622336491</v>
      </c>
      <c r="F653" s="5">
        <v>112</v>
      </c>
      <c r="G653" s="1">
        <v>6.6111240946334098</v>
      </c>
      <c r="H653" s="2">
        <f>Table2[[#This Row],[Phase shift diff (rad)]]/PI()*180</f>
        <v>378.7895084597418</v>
      </c>
    </row>
    <row r="654" spans="1:8" x14ac:dyDescent="0.2">
      <c r="A654" s="4" t="s">
        <v>10</v>
      </c>
      <c r="B654" s="2">
        <v>15.9</v>
      </c>
      <c r="C654" s="2">
        <f>2*Table2[[#This Row],[Photon energy (eV)]]-Threshold</f>
        <v>7.2126112000000013</v>
      </c>
      <c r="D654" s="2" t="str">
        <f>CONCATENATE(Table2[[#This Row],[Target dataset]]," / ",TEXT(Table2[[#This Row],[Photoelectron KE (eV)]],"0.0"))</f>
        <v>good4 / 7.2</v>
      </c>
      <c r="E654" s="1">
        <f>Table2[[#This Row],[Polar ang (deg)]]/180*PI()</f>
        <v>1.9722220547535922</v>
      </c>
      <c r="F654" s="5">
        <v>113</v>
      </c>
      <c r="G654" s="1">
        <v>6.5899906626756399</v>
      </c>
      <c r="H654" s="2">
        <f>Table2[[#This Row],[Phase shift diff (rad)]]/PI()*180</f>
        <v>377.57865200193476</v>
      </c>
    </row>
    <row r="655" spans="1:8" x14ac:dyDescent="0.2">
      <c r="A655" s="4" t="s">
        <v>10</v>
      </c>
      <c r="B655" s="2">
        <v>15.9</v>
      </c>
      <c r="C655" s="2">
        <f>2*Table2[[#This Row],[Photon energy (eV)]]-Threshold</f>
        <v>7.2126112000000013</v>
      </c>
      <c r="D655" s="2" t="str">
        <f>CONCATENATE(Table2[[#This Row],[Target dataset]]," / ",TEXT(Table2[[#This Row],[Photoelectron KE (eV)]],"0.0"))</f>
        <v>good4 / 7.2</v>
      </c>
      <c r="E655" s="1">
        <f>Table2[[#This Row],[Polar ang (deg)]]/180*PI()</f>
        <v>1.9896753472735356</v>
      </c>
      <c r="F655" s="5">
        <v>114</v>
      </c>
      <c r="G655" s="1">
        <v>6.5664040889900104</v>
      </c>
      <c r="H655" s="2">
        <f>Table2[[#This Row],[Phase shift diff (rad)]]/PI()*180</f>
        <v>376.22724087657377</v>
      </c>
    </row>
    <row r="656" spans="1:8" x14ac:dyDescent="0.2">
      <c r="A656" s="4" t="s">
        <v>10</v>
      </c>
      <c r="B656" s="2">
        <v>15.9</v>
      </c>
      <c r="C656" s="2">
        <f>2*Table2[[#This Row],[Photon energy (eV)]]-Threshold</f>
        <v>7.2126112000000013</v>
      </c>
      <c r="D656" s="2" t="str">
        <f>CONCATENATE(Table2[[#This Row],[Target dataset]]," / ",TEXT(Table2[[#This Row],[Photoelectron KE (eV)]],"0.0"))</f>
        <v>good4 / 7.2</v>
      </c>
      <c r="E656" s="1">
        <f>Table2[[#This Row],[Polar ang (deg)]]/180*PI()</f>
        <v>2.0071286397934789</v>
      </c>
      <c r="F656" s="5">
        <v>115</v>
      </c>
      <c r="G656" s="1">
        <v>6.54002370456673</v>
      </c>
      <c r="H656" s="2">
        <f>Table2[[#This Row],[Phase shift diff (rad)]]/PI()*180</f>
        <v>374.7157561871872</v>
      </c>
    </row>
    <row r="657" spans="1:8" x14ac:dyDescent="0.2">
      <c r="A657" s="4" t="s">
        <v>10</v>
      </c>
      <c r="B657" s="2">
        <v>15.9</v>
      </c>
      <c r="C657" s="2">
        <f>2*Table2[[#This Row],[Photon energy (eV)]]-Threshold</f>
        <v>7.2126112000000013</v>
      </c>
      <c r="D657" s="2" t="str">
        <f>CONCATENATE(Table2[[#This Row],[Target dataset]]," / ",TEXT(Table2[[#This Row],[Photoelectron KE (eV)]],"0.0"))</f>
        <v>good4 / 7.2</v>
      </c>
      <c r="E657" s="1">
        <f>Table2[[#This Row],[Polar ang (deg)]]/180*PI()</f>
        <v>2.0245819323134224</v>
      </c>
      <c r="F657" s="5">
        <v>116</v>
      </c>
      <c r="G657" s="1">
        <v>6.5104502241329198</v>
      </c>
      <c r="H657" s="2">
        <f>Table2[[#This Row],[Phase shift diff (rad)]]/PI()*180</f>
        <v>373.02132057281716</v>
      </c>
    </row>
    <row r="658" spans="1:8" x14ac:dyDescent="0.2">
      <c r="A658" s="4" t="s">
        <v>10</v>
      </c>
      <c r="B658" s="2">
        <v>15.9</v>
      </c>
      <c r="C658" s="2">
        <f>2*Table2[[#This Row],[Photon energy (eV)]]-Threshold</f>
        <v>7.2126112000000013</v>
      </c>
      <c r="D658" s="2" t="str">
        <f>CONCATENATE(Table2[[#This Row],[Target dataset]]," / ",TEXT(Table2[[#This Row],[Photoelectron KE (eV)]],"0.0"))</f>
        <v>good4 / 7.2</v>
      </c>
      <c r="E658" s="1">
        <f>Table2[[#This Row],[Polar ang (deg)]]/180*PI()</f>
        <v>2.0420352248333655</v>
      </c>
      <c r="F658" s="5">
        <v>117</v>
      </c>
      <c r="G658" s="1">
        <v>6.4772167939330503</v>
      </c>
      <c r="H658" s="2">
        <f>Table2[[#This Row],[Phase shift diff (rad)]]/PI()*180</f>
        <v>371.11718528362206</v>
      </c>
    </row>
    <row r="659" spans="1:8" x14ac:dyDescent="0.2">
      <c r="A659" s="4" t="s">
        <v>10</v>
      </c>
      <c r="B659" s="2">
        <v>15.9</v>
      </c>
      <c r="C659" s="2">
        <f>2*Table2[[#This Row],[Photon energy (eV)]]-Threshold</f>
        <v>7.2126112000000013</v>
      </c>
      <c r="D659" s="2" t="str">
        <f>CONCATENATE(Table2[[#This Row],[Target dataset]]," / ",TEXT(Table2[[#This Row],[Photoelectron KE (eV)]],"0.0"))</f>
        <v>good4 / 7.2</v>
      </c>
      <c r="E659" s="1">
        <f>Table2[[#This Row],[Polar ang (deg)]]/180*PI()</f>
        <v>2.0594885173533086</v>
      </c>
      <c r="F659" s="5">
        <v>118</v>
      </c>
      <c r="G659" s="1">
        <v>6.4397803108310399</v>
      </c>
      <c r="H659" s="2">
        <f>Table2[[#This Row],[Phase shift diff (rad)]]/PI()*180</f>
        <v>368.97223280206396</v>
      </c>
    </row>
    <row r="660" spans="1:8" x14ac:dyDescent="0.2">
      <c r="A660" s="4" t="s">
        <v>10</v>
      </c>
      <c r="B660" s="2">
        <v>15.9</v>
      </c>
      <c r="C660" s="2">
        <f>2*Table2[[#This Row],[Photon energy (eV)]]-Threshold</f>
        <v>7.2126112000000013</v>
      </c>
      <c r="D660" s="2" t="str">
        <f>CONCATENATE(Table2[[#This Row],[Target dataset]]," / ",TEXT(Table2[[#This Row],[Photoelectron KE (eV)]],"0.0"))</f>
        <v>good4 / 7.2</v>
      </c>
      <c r="E660" s="1">
        <f>Table2[[#This Row],[Polar ang (deg)]]/180*PI()</f>
        <v>2.0769418098732522</v>
      </c>
      <c r="F660" s="5">
        <v>119</v>
      </c>
      <c r="G660" s="1">
        <v>6.3975146447866402</v>
      </c>
      <c r="H660" s="2">
        <f>Table2[[#This Row],[Phase shift diff (rad)]]/PI()*180</f>
        <v>366.55058851941055</v>
      </c>
    </row>
    <row r="661" spans="1:8" x14ac:dyDescent="0.2">
      <c r="A661" s="4" t="s">
        <v>10</v>
      </c>
      <c r="B661" s="2">
        <v>15.9</v>
      </c>
      <c r="C661" s="2">
        <f>2*Table2[[#This Row],[Photon energy (eV)]]-Threshold</f>
        <v>7.2126112000000013</v>
      </c>
      <c r="D661" s="2" t="str">
        <f>CONCATENATE(Table2[[#This Row],[Target dataset]]," / ",TEXT(Table2[[#This Row],[Photoelectron KE (eV)]],"0.0"))</f>
        <v>good4 / 7.2</v>
      </c>
      <c r="E661" s="1">
        <f>Table2[[#This Row],[Polar ang (deg)]]/180*PI()</f>
        <v>2.0943951023931953</v>
      </c>
      <c r="F661" s="5">
        <v>120</v>
      </c>
      <c r="G661" s="1">
        <v>6.3497087425550198</v>
      </c>
      <c r="H661" s="2">
        <f>Table2[[#This Row],[Phase shift diff (rad)]]/PI()*180</f>
        <v>363.81151208572362</v>
      </c>
    </row>
    <row r="662" spans="1:8" x14ac:dyDescent="0.2">
      <c r="A662" s="4" t="s">
        <v>10</v>
      </c>
      <c r="B662" s="2">
        <v>15.9</v>
      </c>
      <c r="C662" s="2">
        <f>2*Table2[[#This Row],[Photon energy (eV)]]-Threshold</f>
        <v>7.2126112000000013</v>
      </c>
      <c r="D662" s="2" t="str">
        <f>CONCATENATE(Table2[[#This Row],[Target dataset]]," / ",TEXT(Table2[[#This Row],[Photoelectron KE (eV)]],"0.0"))</f>
        <v>good4 / 7.2</v>
      </c>
      <c r="E662" s="1">
        <f>Table2[[#This Row],[Polar ang (deg)]]/180*PI()</f>
        <v>2.1118483949131388</v>
      </c>
      <c r="F662" s="5">
        <v>121</v>
      </c>
      <c r="G662" s="1">
        <v>6.29557467547109</v>
      </c>
      <c r="H662" s="2">
        <f>Table2[[#This Row],[Phase shift diff (rad)]]/PI()*180</f>
        <v>360.70985851393635</v>
      </c>
    </row>
    <row r="663" spans="1:8" x14ac:dyDescent="0.2">
      <c r="A663" s="4" t="s">
        <v>10</v>
      </c>
      <c r="B663" s="2">
        <v>15.9</v>
      </c>
      <c r="C663" s="2">
        <f>2*Table2[[#This Row],[Photon energy (eV)]]-Threshold</f>
        <v>7.2126112000000013</v>
      </c>
      <c r="D663" s="2" t="str">
        <f>CONCATENATE(Table2[[#This Row],[Target dataset]]," / ",TEXT(Table2[[#This Row],[Photoelectron KE (eV)]],"0.0"))</f>
        <v>good4 / 7.2</v>
      </c>
      <c r="E663" s="1">
        <f>Table2[[#This Row],[Polar ang (deg)]]/180*PI()</f>
        <v>2.1293016874330819</v>
      </c>
      <c r="F663" s="5">
        <v>122</v>
      </c>
      <c r="G663" s="1">
        <v>6.2342736293013097</v>
      </c>
      <c r="H663" s="2">
        <f>Table2[[#This Row],[Phase shift diff (rad)]]/PI()*180</f>
        <v>357.19756728867139</v>
      </c>
    </row>
    <row r="664" spans="1:8" x14ac:dyDescent="0.2">
      <c r="A664" s="4" t="s">
        <v>10</v>
      </c>
      <c r="B664" s="2">
        <v>15.9</v>
      </c>
      <c r="C664" s="2">
        <f>2*Table2[[#This Row],[Photon energy (eV)]]-Threshold</f>
        <v>7.2126112000000013</v>
      </c>
      <c r="D664" s="2" t="str">
        <f>CONCATENATE(Table2[[#This Row],[Target dataset]]," / ",TEXT(Table2[[#This Row],[Photoelectron KE (eV)]],"0.0"))</f>
        <v>good4 / 7.2</v>
      </c>
      <c r="E664" s="1">
        <f>Table2[[#This Row],[Polar ang (deg)]]/180*PI()</f>
        <v>2.1467549799530254</v>
      </c>
      <c r="F664" s="5">
        <v>123</v>
      </c>
      <c r="G664" s="1">
        <v>6.1649712911106596</v>
      </c>
      <c r="H664" s="2">
        <f>Table2[[#This Row],[Phase shift diff (rad)]]/PI()*180</f>
        <v>353.22683579995879</v>
      </c>
    </row>
    <row r="665" spans="1:8" x14ac:dyDescent="0.2">
      <c r="A665" s="4" t="s">
        <v>10</v>
      </c>
      <c r="B665" s="2">
        <v>15.9</v>
      </c>
      <c r="C665" s="2">
        <f>2*Table2[[#This Row],[Photon energy (eV)]]-Threshold</f>
        <v>7.2126112000000013</v>
      </c>
      <c r="D665" s="2" t="str">
        <f>CONCATENATE(Table2[[#This Row],[Target dataset]]," / ",TEXT(Table2[[#This Row],[Photoelectron KE (eV)]],"0.0"))</f>
        <v>good4 / 7.2</v>
      </c>
      <c r="E665" s="1">
        <f>Table2[[#This Row],[Polar ang (deg)]]/180*PI()</f>
        <v>2.1642082724729685</v>
      </c>
      <c r="F665" s="5">
        <v>124</v>
      </c>
      <c r="G665" s="1">
        <v>6.08693662733954</v>
      </c>
      <c r="H665" s="2">
        <f>Table2[[#This Row],[Phase shift diff (rad)]]/PI()*180</f>
        <v>348.75577891015121</v>
      </c>
    </row>
    <row r="666" spans="1:8" x14ac:dyDescent="0.2">
      <c r="A666" s="4" t="s">
        <v>10</v>
      </c>
      <c r="B666" s="2">
        <v>15.9</v>
      </c>
      <c r="C666" s="2">
        <f>2*Table2[[#This Row],[Photon energy (eV)]]-Threshold</f>
        <v>7.2126112000000013</v>
      </c>
      <c r="D666" s="2" t="str">
        <f>CONCATENATE(Table2[[#This Row],[Target dataset]]," / ",TEXT(Table2[[#This Row],[Photoelectron KE (eV)]],"0.0"))</f>
        <v>good4 / 7.2</v>
      </c>
      <c r="E666" s="1">
        <f>Table2[[#This Row],[Polar ang (deg)]]/180*PI()</f>
        <v>2.1816615649929116</v>
      </c>
      <c r="F666" s="5">
        <v>125</v>
      </c>
      <c r="G666" s="1">
        <v>5.9996960612016599</v>
      </c>
      <c r="H666" s="2">
        <f>Table2[[#This Row],[Phase shift diff (rad)]]/PI()*180</f>
        <v>343.75726266811876</v>
      </c>
    </row>
    <row r="667" spans="1:8" x14ac:dyDescent="0.2">
      <c r="A667" s="4" t="s">
        <v>10</v>
      </c>
      <c r="B667" s="2">
        <v>15.9</v>
      </c>
      <c r="C667" s="2">
        <f>2*Table2[[#This Row],[Photon energy (eV)]]-Threshold</f>
        <v>7.2126112000000013</v>
      </c>
      <c r="D667" s="2" t="str">
        <f>CONCATENATE(Table2[[#This Row],[Target dataset]]," / ",TEXT(Table2[[#This Row],[Photoelectron KE (eV)]],"0.0"))</f>
        <v>good4 / 7.2</v>
      </c>
      <c r="E667" s="1">
        <f>Table2[[#This Row],[Polar ang (deg)]]/180*PI()</f>
        <v>2.1991148575128552</v>
      </c>
      <c r="F667" s="5">
        <v>126</v>
      </c>
      <c r="G667" s="1">
        <v>5.9032422816345598</v>
      </c>
      <c r="H667" s="2">
        <f>Table2[[#This Row],[Phase shift diff (rad)]]/PI()*180</f>
        <v>338.23086818083874</v>
      </c>
    </row>
    <row r="668" spans="1:8" x14ac:dyDescent="0.2">
      <c r="A668" s="4" t="s">
        <v>10</v>
      </c>
      <c r="B668" s="2">
        <v>15.9</v>
      </c>
      <c r="C668" s="2">
        <f>2*Table2[[#This Row],[Photon energy (eV)]]-Threshold</f>
        <v>7.2126112000000013</v>
      </c>
      <c r="D668" s="2" t="str">
        <f>CONCATENATE(Table2[[#This Row],[Target dataset]]," / ",TEXT(Table2[[#This Row],[Photoelectron KE (eV)]],"0.0"))</f>
        <v>good4 / 7.2</v>
      </c>
      <c r="E668" s="1">
        <f>Table2[[#This Row],[Polar ang (deg)]]/180*PI()</f>
        <v>2.2165681500327987</v>
      </c>
      <c r="F668" s="5">
        <v>127</v>
      </c>
      <c r="G668" s="1">
        <v>5.7982669000820399</v>
      </c>
      <c r="H668" s="2">
        <f>Table2[[#This Row],[Phase shift diff (rad)]]/PI()*180</f>
        <v>332.21622186510388</v>
      </c>
    </row>
    <row r="669" spans="1:8" x14ac:dyDescent="0.2">
      <c r="A669" s="4" t="s">
        <v>10</v>
      </c>
      <c r="B669" s="2">
        <v>15.9</v>
      </c>
      <c r="C669" s="2">
        <f>2*Table2[[#This Row],[Photon energy (eV)]]-Threshold</f>
        <v>7.2126112000000013</v>
      </c>
      <c r="D669" s="2" t="str">
        <f>CONCATENATE(Table2[[#This Row],[Target dataset]]," / ",TEXT(Table2[[#This Row],[Photoelectron KE (eV)]],"0.0"))</f>
        <v>good4 / 7.2</v>
      </c>
      <c r="E669" s="1">
        <f>Table2[[#This Row],[Polar ang (deg)]]/180*PI()</f>
        <v>2.2340214425527418</v>
      </c>
      <c r="F669" s="5">
        <v>128</v>
      </c>
      <c r="G669" s="1">
        <v>5.6863415039735603</v>
      </c>
      <c r="H669" s="2">
        <f>Table2[[#This Row],[Phase shift diff (rad)]]/PI()*180</f>
        <v>325.803369047758</v>
      </c>
    </row>
    <row r="670" spans="1:8" x14ac:dyDescent="0.2">
      <c r="A670" s="4" t="s">
        <v>10</v>
      </c>
      <c r="B670" s="2">
        <v>15.9</v>
      </c>
      <c r="C670" s="2">
        <f>2*Table2[[#This Row],[Photon energy (eV)]]-Threshold</f>
        <v>7.2126112000000013</v>
      </c>
      <c r="D670" s="2" t="str">
        <f>CONCATENATE(Table2[[#This Row],[Target dataset]]," / ",TEXT(Table2[[#This Row],[Photoelectron KE (eV)]],"0.0"))</f>
        <v>good4 / 7.2</v>
      </c>
      <c r="E670" s="1">
        <f>Table2[[#This Row],[Polar ang (deg)]]/180*PI()</f>
        <v>2.2514747350726849</v>
      </c>
      <c r="F670" s="5">
        <v>129</v>
      </c>
      <c r="G670" s="1">
        <v>5.56993753017061</v>
      </c>
      <c r="H670" s="2">
        <f>Table2[[#This Row],[Phase shift diff (rad)]]/PI()*180</f>
        <v>319.13391263029757</v>
      </c>
    </row>
    <row r="671" spans="1:8" x14ac:dyDescent="0.2">
      <c r="A671" s="4" t="s">
        <v>10</v>
      </c>
      <c r="B671" s="2">
        <v>15.9</v>
      </c>
      <c r="C671" s="2">
        <f>2*Table2[[#This Row],[Photon energy (eV)]]-Threshold</f>
        <v>7.2126112000000013</v>
      </c>
      <c r="D671" s="2" t="str">
        <f>CONCATENATE(Table2[[#This Row],[Target dataset]]," / ",TEXT(Table2[[#This Row],[Photoelectron KE (eV)]],"0.0"))</f>
        <v>good4 / 7.2</v>
      </c>
      <c r="E671" s="1">
        <f>Table2[[#This Row],[Polar ang (deg)]]/180*PI()</f>
        <v>2.2689280275926285</v>
      </c>
      <c r="F671" s="5">
        <v>130</v>
      </c>
      <c r="G671" s="1">
        <v>5.4521980300306296</v>
      </c>
      <c r="H671" s="2">
        <f>Table2[[#This Row],[Phase shift diff (rad)]]/PI()*180</f>
        <v>312.38793619029673</v>
      </c>
    </row>
    <row r="672" spans="1:8" x14ac:dyDescent="0.2">
      <c r="A672" s="4" t="s">
        <v>10</v>
      </c>
      <c r="B672" s="2">
        <v>15.9</v>
      </c>
      <c r="C672" s="2">
        <f>2*Table2[[#This Row],[Photon energy (eV)]]-Threshold</f>
        <v>7.2126112000000013</v>
      </c>
      <c r="D672" s="2" t="str">
        <f>CONCATENATE(Table2[[#This Row],[Target dataset]]," / ",TEXT(Table2[[#This Row],[Photoelectron KE (eV)]],"0.0"))</f>
        <v>good4 / 7.2</v>
      </c>
      <c r="E672" s="1">
        <f>Table2[[#This Row],[Polar ang (deg)]]/180*PI()</f>
        <v>2.2863813201125716</v>
      </c>
      <c r="F672" s="5">
        <v>131</v>
      </c>
      <c r="G672" s="1">
        <v>5.3364787643479596</v>
      </c>
      <c r="H672" s="2">
        <f>Table2[[#This Row],[Phase shift diff (rad)]]/PI()*180</f>
        <v>305.75771065832669</v>
      </c>
    </row>
    <row r="673" spans="1:8" x14ac:dyDescent="0.2">
      <c r="A673" s="4" t="s">
        <v>10</v>
      </c>
      <c r="B673" s="2">
        <v>15.9</v>
      </c>
      <c r="C673" s="2">
        <f>2*Table2[[#This Row],[Photon energy (eV)]]-Threshold</f>
        <v>7.2126112000000013</v>
      </c>
      <c r="D673" s="2" t="str">
        <f>CONCATENATE(Table2[[#This Row],[Target dataset]]," / ",TEXT(Table2[[#This Row],[Photoelectron KE (eV)]],"0.0"))</f>
        <v>good4 / 7.2</v>
      </c>
      <c r="E673" s="1">
        <f>Table2[[#This Row],[Polar ang (deg)]]/180*PI()</f>
        <v>2.3038346126325147</v>
      </c>
      <c r="F673" s="5">
        <v>132</v>
      </c>
      <c r="G673" s="1">
        <v>5.2258089420838001</v>
      </c>
      <c r="H673" s="2">
        <f>Table2[[#This Row],[Phase shift diff (rad)]]/PI()*180</f>
        <v>299.41679692312738</v>
      </c>
    </row>
    <row r="674" spans="1:8" x14ac:dyDescent="0.2">
      <c r="A674" s="4" t="s">
        <v>10</v>
      </c>
      <c r="B674" s="2">
        <v>15.9</v>
      </c>
      <c r="C674" s="2">
        <f>2*Table2[[#This Row],[Photon energy (eV)]]-Threshold</f>
        <v>7.2126112000000013</v>
      </c>
      <c r="D674" s="2" t="str">
        <f>CONCATENATE(Table2[[#This Row],[Target dataset]]," / ",TEXT(Table2[[#This Row],[Photoelectron KE (eV)]],"0.0"))</f>
        <v>good4 / 7.2</v>
      </c>
      <c r="E674" s="1">
        <f>Table2[[#This Row],[Polar ang (deg)]]/180*PI()</f>
        <v>2.3212879051524582</v>
      </c>
      <c r="F674" s="5">
        <v>133</v>
      </c>
      <c r="G674" s="1">
        <v>5.1224738780910304</v>
      </c>
      <c r="H674" s="2">
        <f>Table2[[#This Row],[Phase shift diff (rad)]]/PI()*180</f>
        <v>293.49613388062744</v>
      </c>
    </row>
    <row r="675" spans="1:8" x14ac:dyDescent="0.2">
      <c r="A675" s="4" t="s">
        <v>10</v>
      </c>
      <c r="B675" s="2">
        <v>15.9</v>
      </c>
      <c r="C675" s="2">
        <f>2*Table2[[#This Row],[Photon energy (eV)]]-Threshold</f>
        <v>7.2126112000000013</v>
      </c>
      <c r="D675" s="2" t="str">
        <f>CONCATENATE(Table2[[#This Row],[Target dataset]]," / ",TEXT(Table2[[#This Row],[Photoelectron KE (eV)]],"0.0"))</f>
        <v>good4 / 7.2</v>
      </c>
      <c r="E675" s="1">
        <f>Table2[[#This Row],[Polar ang (deg)]]/180*PI()</f>
        <v>2.3387411976724017</v>
      </c>
      <c r="F675" s="5">
        <v>134</v>
      </c>
      <c r="G675" s="1">
        <v>5.0278440543679599</v>
      </c>
      <c r="H675" s="2">
        <f>Table2[[#This Row],[Phase shift diff (rad)]]/PI()*180</f>
        <v>288.07424436522854</v>
      </c>
    </row>
    <row r="676" spans="1:8" x14ac:dyDescent="0.2">
      <c r="A676" s="4" t="s">
        <v>10</v>
      </c>
      <c r="B676" s="2">
        <v>15.9</v>
      </c>
      <c r="C676" s="2">
        <f>2*Table2[[#This Row],[Photon energy (eV)]]-Threshold</f>
        <v>7.2126112000000013</v>
      </c>
      <c r="D676" s="2" t="str">
        <f>CONCATENATE(Table2[[#This Row],[Target dataset]]," / ",TEXT(Table2[[#This Row],[Photoelectron KE (eV)]],"0.0"))</f>
        <v>good4 / 7.2</v>
      </c>
      <c r="E676" s="1">
        <f>Table2[[#This Row],[Polar ang (deg)]]/180*PI()</f>
        <v>2.3561944901923448</v>
      </c>
      <c r="F676" s="5">
        <v>135</v>
      </c>
      <c r="G676" s="1">
        <v>4.9424395818461102</v>
      </c>
      <c r="H676" s="2">
        <f>Table2[[#This Row],[Phase shift diff (rad)]]/PI()*180</f>
        <v>283.18092853818553</v>
      </c>
    </row>
    <row r="677" spans="1:8" x14ac:dyDescent="0.2">
      <c r="A677" s="4" t="s">
        <v>10</v>
      </c>
      <c r="B677" s="2">
        <v>15.9</v>
      </c>
      <c r="C677" s="2">
        <f>2*Table2[[#This Row],[Photon energy (eV)]]-Threshold</f>
        <v>7.2126112000000013</v>
      </c>
      <c r="D677" s="2" t="str">
        <f>CONCATENATE(Table2[[#This Row],[Target dataset]]," / ",TEXT(Table2[[#This Row],[Photoelectron KE (eV)]],"0.0"))</f>
        <v>good4 / 7.2</v>
      </c>
      <c r="E677" s="1">
        <f>Table2[[#This Row],[Polar ang (deg)]]/180*PI()</f>
        <v>2.3736477827122879</v>
      </c>
      <c r="F677" s="5">
        <v>136</v>
      </c>
      <c r="G677" s="1">
        <v>4.8661311861890102</v>
      </c>
      <c r="H677" s="2">
        <f>Table2[[#This Row],[Phase shift diff (rad)]]/PI()*180</f>
        <v>278.80877952561929</v>
      </c>
    </row>
    <row r="678" spans="1:8" x14ac:dyDescent="0.2">
      <c r="A678" s="4" t="s">
        <v>10</v>
      </c>
      <c r="B678" s="2">
        <v>15.9</v>
      </c>
      <c r="C678" s="2">
        <f>2*Table2[[#This Row],[Photon energy (eV)]]-Threshold</f>
        <v>7.2126112000000013</v>
      </c>
      <c r="D678" s="2" t="str">
        <f>CONCATENATE(Table2[[#This Row],[Target dataset]]," / ",TEXT(Table2[[#This Row],[Photoelectron KE (eV)]],"0.0"))</f>
        <v>good4 / 7.2</v>
      </c>
      <c r="E678" s="1">
        <f>Table2[[#This Row],[Polar ang (deg)]]/180*PI()</f>
        <v>2.3911010752322315</v>
      </c>
      <c r="F678" s="5">
        <v>137</v>
      </c>
      <c r="G678" s="1">
        <v>4.79837244734692</v>
      </c>
      <c r="H678" s="2">
        <f>Table2[[#This Row],[Phase shift diff (rad)]]/PI()*180</f>
        <v>274.92648976483832</v>
      </c>
    </row>
    <row r="679" spans="1:8" x14ac:dyDescent="0.2">
      <c r="A679" s="4" t="s">
        <v>10</v>
      </c>
      <c r="B679" s="2">
        <v>15.9</v>
      </c>
      <c r="C679" s="2">
        <f>2*Table2[[#This Row],[Photon energy (eV)]]-Threshold</f>
        <v>7.2126112000000013</v>
      </c>
      <c r="D679" s="2" t="str">
        <f>CONCATENATE(Table2[[#This Row],[Target dataset]]," / ",TEXT(Table2[[#This Row],[Photoelectron KE (eV)]],"0.0"))</f>
        <v>good4 / 7.2</v>
      </c>
      <c r="E679" s="1">
        <f>Table2[[#This Row],[Polar ang (deg)]]/180*PI()</f>
        <v>2.408554367752175</v>
      </c>
      <c r="F679" s="5">
        <v>138</v>
      </c>
      <c r="G679" s="1">
        <v>4.7383979871686801</v>
      </c>
      <c r="H679" s="2">
        <f>Table2[[#This Row],[Phase shift diff (rad)]]/PI()*180</f>
        <v>271.49020631804979</v>
      </c>
    </row>
    <row r="680" spans="1:8" x14ac:dyDescent="0.2">
      <c r="A680" s="4" t="s">
        <v>10</v>
      </c>
      <c r="B680" s="2">
        <v>15.9</v>
      </c>
      <c r="C680" s="2">
        <f>2*Table2[[#This Row],[Photon energy (eV)]]-Threshold</f>
        <v>7.2126112000000013</v>
      </c>
      <c r="D680" s="2" t="str">
        <f>CONCATENATE(Table2[[#This Row],[Target dataset]]," / ",TEXT(Table2[[#This Row],[Photoelectron KE (eV)]],"0.0"))</f>
        <v>good4 / 7.2</v>
      </c>
      <c r="E680" s="1">
        <f>Table2[[#This Row],[Polar ang (deg)]]/180*PI()</f>
        <v>2.4260076602721181</v>
      </c>
      <c r="F680" s="5">
        <v>139</v>
      </c>
      <c r="G680" s="1">
        <v>4.6853649606905403</v>
      </c>
      <c r="H680" s="2">
        <f>Table2[[#This Row],[Phase shift diff (rad)]]/PI()*180</f>
        <v>268.45163772604684</v>
      </c>
    </row>
    <row r="681" spans="1:8" x14ac:dyDescent="0.2">
      <c r="A681" s="4" t="s">
        <v>10</v>
      </c>
      <c r="B681" s="2">
        <v>15.9</v>
      </c>
      <c r="C681" s="2">
        <f>2*Table2[[#This Row],[Photon energy (eV)]]-Threshold</f>
        <v>7.2126112000000013</v>
      </c>
      <c r="D681" s="2" t="str">
        <f>CONCATENATE(Table2[[#This Row],[Target dataset]]," / ",TEXT(Table2[[#This Row],[Photoelectron KE (eV)]],"0.0"))</f>
        <v>good4 / 7.2</v>
      </c>
      <c r="E681" s="1">
        <f>Table2[[#This Row],[Polar ang (deg)]]/180*PI()</f>
        <v>2.4434609527920612</v>
      </c>
      <c r="F681" s="5">
        <v>140</v>
      </c>
      <c r="G681" s="1">
        <v>4.6384411635624101</v>
      </c>
      <c r="H681" s="2">
        <f>Table2[[#This Row],[Phase shift diff (rad)]]/PI()*180</f>
        <v>265.76310219187684</v>
      </c>
    </row>
    <row r="682" spans="1:8" x14ac:dyDescent="0.2">
      <c r="A682" s="4" t="s">
        <v>10</v>
      </c>
      <c r="B682" s="2">
        <v>15.9</v>
      </c>
      <c r="C682" s="2">
        <f>2*Table2[[#This Row],[Photon energy (eV)]]-Threshold</f>
        <v>7.2126112000000013</v>
      </c>
      <c r="D682" s="2" t="str">
        <f>CONCATENATE(Table2[[#This Row],[Target dataset]]," / ",TEXT(Table2[[#This Row],[Photoelectron KE (eV)]],"0.0"))</f>
        <v>good4 / 7.2</v>
      </c>
      <c r="E682" s="1">
        <f>Table2[[#This Row],[Polar ang (deg)]]/180*PI()</f>
        <v>2.4609142453120048</v>
      </c>
      <c r="F682" s="5">
        <v>141</v>
      </c>
      <c r="G682" s="1">
        <v>4.5968528641663404</v>
      </c>
      <c r="H682" s="2">
        <f>Table2[[#This Row],[Phase shift diff (rad)]]/PI()*180</f>
        <v>263.38026815935558</v>
      </c>
    </row>
    <row r="683" spans="1:8" x14ac:dyDescent="0.2">
      <c r="A683" s="4" t="s">
        <v>10</v>
      </c>
      <c r="B683" s="2">
        <v>15.9</v>
      </c>
      <c r="C683" s="2">
        <f>2*Table2[[#This Row],[Photon energy (eV)]]-Threshold</f>
        <v>7.2126112000000013</v>
      </c>
      <c r="D683" s="2" t="str">
        <f>CONCATENATE(Table2[[#This Row],[Target dataset]]," / ",TEXT(Table2[[#This Row],[Photoelectron KE (eV)]],"0.0"))</f>
        <v>good4 / 7.2</v>
      </c>
      <c r="E683" s="1">
        <f>Table2[[#This Row],[Polar ang (deg)]]/180*PI()</f>
        <v>2.4783675378319479</v>
      </c>
      <c r="F683" s="5">
        <v>142</v>
      </c>
      <c r="G683" s="1">
        <v>4.5599060183904898</v>
      </c>
      <c r="H683" s="2">
        <f>Table2[[#This Row],[Phase shift diff (rad)]]/PI()*180</f>
        <v>261.2633698300786</v>
      </c>
    </row>
    <row r="684" spans="1:8" x14ac:dyDescent="0.2">
      <c r="A684" s="4" t="s">
        <v>10</v>
      </c>
      <c r="B684" s="2">
        <v>15.9</v>
      </c>
      <c r="C684" s="2">
        <f>2*Table2[[#This Row],[Photon energy (eV)]]-Threshold</f>
        <v>7.2126112000000013</v>
      </c>
      <c r="D684" s="2" t="str">
        <f>CONCATENATE(Table2[[#This Row],[Target dataset]]," / ",TEXT(Table2[[#This Row],[Photoelectron KE (eV)]],"0.0"))</f>
        <v>good4 / 7.2</v>
      </c>
      <c r="E684" s="1">
        <f>Table2[[#This Row],[Polar ang (deg)]]/180*PI()</f>
        <v>2.495820830351891</v>
      </c>
      <c r="F684" s="5">
        <v>143</v>
      </c>
      <c r="G684" s="1">
        <v>4.5269915723354002</v>
      </c>
      <c r="H684" s="2">
        <f>Table2[[#This Row],[Phase shift diff (rad)]]/PI()*180</f>
        <v>259.37751098611096</v>
      </c>
    </row>
    <row r="685" spans="1:8" x14ac:dyDescent="0.2">
      <c r="A685" s="4" t="s">
        <v>10</v>
      </c>
      <c r="B685" s="2">
        <v>15.9</v>
      </c>
      <c r="C685" s="2">
        <f>2*Table2[[#This Row],[Photon energy (eV)]]-Threshold</f>
        <v>7.2126112000000013</v>
      </c>
      <c r="D685" s="2" t="str">
        <f>CONCATENATE(Table2[[#This Row],[Target dataset]]," / ",TEXT(Table2[[#This Row],[Photoelectron KE (eV)]],"0.0"))</f>
        <v>good4 / 7.2</v>
      </c>
      <c r="E685" s="1">
        <f>Table2[[#This Row],[Polar ang (deg)]]/180*PI()</f>
        <v>2.5132741228718345</v>
      </c>
      <c r="F685" s="5">
        <v>144</v>
      </c>
      <c r="G685" s="1">
        <v>4.4975821434043404</v>
      </c>
      <c r="H685" s="2">
        <f>Table2[[#This Row],[Phase shift diff (rad)]]/PI()*180</f>
        <v>257.69247483047127</v>
      </c>
    </row>
    <row r="686" spans="1:8" x14ac:dyDescent="0.2">
      <c r="A686" s="4" t="s">
        <v>10</v>
      </c>
      <c r="B686" s="2">
        <v>15.9</v>
      </c>
      <c r="C686" s="2">
        <f>2*Table2[[#This Row],[Photon energy (eV)]]-Threshold</f>
        <v>7.2126112000000013</v>
      </c>
      <c r="D686" s="2" t="str">
        <f>CONCATENATE(Table2[[#This Row],[Target dataset]]," / ",TEXT(Table2[[#This Row],[Photoelectron KE (eV)]],"0.0"))</f>
        <v>good4 / 7.2</v>
      </c>
      <c r="E686" s="1">
        <f>Table2[[#This Row],[Polar ang (deg)]]/180*PI()</f>
        <v>2.530727415391778</v>
      </c>
      <c r="F686" s="5">
        <v>145</v>
      </c>
      <c r="G686" s="1">
        <v>4.4712246160069098</v>
      </c>
      <c r="H686" s="2">
        <f>Table2[[#This Row],[Phase shift diff (rad)]]/PI()*180</f>
        <v>256.18229975219805</v>
      </c>
    </row>
    <row r="687" spans="1:8" x14ac:dyDescent="0.2">
      <c r="A687" s="4" t="s">
        <v>10</v>
      </c>
      <c r="B687" s="2">
        <v>15.9</v>
      </c>
      <c r="C687" s="2">
        <f>2*Table2[[#This Row],[Photon energy (eV)]]-Threshold</f>
        <v>7.2126112000000013</v>
      </c>
      <c r="D687" s="2" t="str">
        <f>CONCATENATE(Table2[[#This Row],[Target dataset]]," / ",TEXT(Table2[[#This Row],[Photoelectron KE (eV)]],"0.0"))</f>
        <v>good4 / 7.2</v>
      </c>
      <c r="E687" s="1">
        <f>Table2[[#This Row],[Polar ang (deg)]]/180*PI()</f>
        <v>2.5481807079117211</v>
      </c>
      <c r="F687" s="5">
        <v>146</v>
      </c>
      <c r="G687" s="1">
        <v>4.4475312796505202</v>
      </c>
      <c r="H687" s="2">
        <f>Table2[[#This Row],[Phase shift diff (rad)]]/PI()*180</f>
        <v>254.82477157639309</v>
      </c>
    </row>
    <row r="688" spans="1:8" x14ac:dyDescent="0.2">
      <c r="A688" s="4" t="s">
        <v>10</v>
      </c>
      <c r="B688" s="2">
        <v>15.9</v>
      </c>
      <c r="C688" s="2">
        <f>2*Table2[[#This Row],[Photon energy (eV)]]-Threshold</f>
        <v>7.2126112000000013</v>
      </c>
      <c r="D688" s="2" t="str">
        <f>CONCATENATE(Table2[[#This Row],[Target dataset]]," / ",TEXT(Table2[[#This Row],[Photoelectron KE (eV)]],"0.0"))</f>
        <v>good4 / 7.2</v>
      </c>
      <c r="E688" s="1">
        <f>Table2[[#This Row],[Polar ang (deg)]]/180*PI()</f>
        <v>2.5656340004316642</v>
      </c>
      <c r="F688" s="5">
        <v>147</v>
      </c>
      <c r="G688" s="1">
        <v>4.4261709256011201</v>
      </c>
      <c r="H688" s="2">
        <f>Table2[[#This Row],[Phase shift diff (rad)]]/PI()*180</f>
        <v>253.60091344045728</v>
      </c>
    </row>
    <row r="689" spans="1:8" x14ac:dyDescent="0.2">
      <c r="A689" s="4" t="s">
        <v>10</v>
      </c>
      <c r="B689" s="2">
        <v>15.9</v>
      </c>
      <c r="C689" s="2">
        <f>2*Table2[[#This Row],[Photon energy (eV)]]-Threshold</f>
        <v>7.2126112000000013</v>
      </c>
      <c r="D689" s="2" t="str">
        <f>CONCATENATE(Table2[[#This Row],[Target dataset]]," / ",TEXT(Table2[[#This Row],[Photoelectron KE (eV)]],"0.0"))</f>
        <v>good4 / 7.2</v>
      </c>
      <c r="E689" s="1">
        <f>Table2[[#This Row],[Polar ang (deg)]]/180*PI()</f>
        <v>2.5830872929516078</v>
      </c>
      <c r="F689" s="5">
        <v>148</v>
      </c>
      <c r="G689" s="1">
        <v>4.4068605943403103</v>
      </c>
      <c r="H689" s="2">
        <f>Table2[[#This Row],[Phase shift diff (rad)]]/PI()*180</f>
        <v>252.49451295821333</v>
      </c>
    </row>
    <row r="690" spans="1:8" x14ac:dyDescent="0.2">
      <c r="A690" s="4" t="s">
        <v>10</v>
      </c>
      <c r="B690" s="2">
        <v>15.9</v>
      </c>
      <c r="C690" s="2">
        <f>2*Table2[[#This Row],[Photon energy (eV)]]-Threshold</f>
        <v>7.2126112000000013</v>
      </c>
      <c r="D690" s="2" t="str">
        <f>CONCATENATE(Table2[[#This Row],[Target dataset]]," / ",TEXT(Table2[[#This Row],[Photoelectron KE (eV)]],"0.0"))</f>
        <v>good4 / 7.2</v>
      </c>
      <c r="E690" s="1">
        <f>Table2[[#This Row],[Polar ang (deg)]]/180*PI()</f>
        <v>2.6005405854715509</v>
      </c>
      <c r="F690" s="5">
        <v>149</v>
      </c>
      <c r="G690" s="1">
        <v>4.3893582552068802</v>
      </c>
      <c r="H690" s="2">
        <f>Table2[[#This Row],[Phase shift diff (rad)]]/PI()*180</f>
        <v>251.49170279426116</v>
      </c>
    </row>
    <row r="691" spans="1:8" x14ac:dyDescent="0.2">
      <c r="A691" s="4" t="s">
        <v>10</v>
      </c>
      <c r="B691" s="2">
        <v>15.9</v>
      </c>
      <c r="C691" s="2">
        <f>2*Table2[[#This Row],[Photon energy (eV)]]-Threshold</f>
        <v>7.2126112000000013</v>
      </c>
      <c r="D691" s="2" t="str">
        <f>CONCATENATE(Table2[[#This Row],[Target dataset]]," / ",TEXT(Table2[[#This Row],[Photoelectron KE (eV)]],"0.0"))</f>
        <v>good4 / 7.2</v>
      </c>
      <c r="E691" s="1">
        <f>Table2[[#This Row],[Polar ang (deg)]]/180*PI()</f>
        <v>2.6179938779914944</v>
      </c>
      <c r="F691" s="5">
        <v>150</v>
      </c>
      <c r="G691" s="1">
        <v>4.3734564788293699</v>
      </c>
      <c r="H691" s="2">
        <f>Table2[[#This Row],[Phase shift diff (rad)]]/PI()*180</f>
        <v>250.58059812106899</v>
      </c>
    </row>
    <row r="692" spans="1:8" x14ac:dyDescent="0.2">
      <c r="A692" s="4" t="s">
        <v>10</v>
      </c>
      <c r="B692" s="2">
        <v>15.9</v>
      </c>
      <c r="C692" s="2">
        <f>2*Table2[[#This Row],[Photon energy (eV)]]-Threshold</f>
        <v>7.2126112000000013</v>
      </c>
      <c r="D692" s="2" t="str">
        <f>CONCATENATE(Table2[[#This Row],[Target dataset]]," / ",TEXT(Table2[[#This Row],[Photoelectron KE (eV)]],"0.0"))</f>
        <v>good4 / 7.2</v>
      </c>
      <c r="E692" s="1">
        <f>Table2[[#This Row],[Polar ang (deg)]]/180*PI()</f>
        <v>2.6354471705114375</v>
      </c>
      <c r="F692" s="5">
        <v>151</v>
      </c>
      <c r="G692" s="1">
        <v>4.3589770528885801</v>
      </c>
      <c r="H692" s="2">
        <f>Table2[[#This Row],[Phase shift diff (rad)]]/PI()*180</f>
        <v>249.75098812488946</v>
      </c>
    </row>
    <row r="693" spans="1:8" x14ac:dyDescent="0.2">
      <c r="A693" s="4" t="s">
        <v>10</v>
      </c>
      <c r="B693" s="2">
        <v>15.9</v>
      </c>
      <c r="C693" s="2">
        <f>2*Table2[[#This Row],[Photon energy (eV)]]-Threshold</f>
        <v>7.2126112000000013</v>
      </c>
      <c r="D693" s="2" t="str">
        <f>CONCATENATE(Table2[[#This Row],[Target dataset]]," / ",TEXT(Table2[[#This Row],[Photoelectron KE (eV)]],"0.0"))</f>
        <v>good4 / 7.2</v>
      </c>
      <c r="E693" s="1">
        <f>Table2[[#This Row],[Polar ang (deg)]]/180*PI()</f>
        <v>2.6529004630313811</v>
      </c>
      <c r="F693" s="5">
        <v>152</v>
      </c>
      <c r="G693" s="1">
        <v>4.3457664437748598</v>
      </c>
      <c r="H693" s="2">
        <f>Table2[[#This Row],[Phase shift diff (rad)]]/PI()*180</f>
        <v>248.99407597787624</v>
      </c>
    </row>
    <row r="694" spans="1:8" x14ac:dyDescent="0.2">
      <c r="A694" s="4" t="s">
        <v>10</v>
      </c>
      <c r="B694" s="2">
        <v>15.9</v>
      </c>
      <c r="C694" s="2">
        <f>2*Table2[[#This Row],[Photon energy (eV)]]-Threshold</f>
        <v>7.2126112000000013</v>
      </c>
      <c r="D694" s="2" t="str">
        <f>CONCATENATE(Table2[[#This Row],[Target dataset]]," / ",TEXT(Table2[[#This Row],[Photoelectron KE (eV)]],"0.0"))</f>
        <v>good4 / 7.2</v>
      </c>
      <c r="E694" s="1">
        <f>Table2[[#This Row],[Polar ang (deg)]]/180*PI()</f>
        <v>2.6703537555513241</v>
      </c>
      <c r="F694" s="5">
        <v>153</v>
      </c>
      <c r="G694" s="1">
        <v>4.33369199209658</v>
      </c>
      <c r="H694" s="2">
        <f>Table2[[#This Row],[Phase shift diff (rad)]]/PI()*180</f>
        <v>248.30226085677617</v>
      </c>
    </row>
    <row r="695" spans="1:8" x14ac:dyDescent="0.2">
      <c r="A695" s="4" t="s">
        <v>10</v>
      </c>
      <c r="B695" s="2">
        <v>15.9</v>
      </c>
      <c r="C695" s="2">
        <f>2*Table2[[#This Row],[Photon energy (eV)]]-Threshold</f>
        <v>7.2126112000000013</v>
      </c>
      <c r="D695" s="2" t="str">
        <f>CONCATENATE(Table2[[#This Row],[Target dataset]]," / ",TEXT(Table2[[#This Row],[Photoelectron KE (eV)]],"0.0"))</f>
        <v>good4 / 7.2</v>
      </c>
      <c r="E695" s="1">
        <f>Table2[[#This Row],[Polar ang (deg)]]/180*PI()</f>
        <v>2.6878070480712672</v>
      </c>
      <c r="F695" s="5">
        <v>154</v>
      </c>
      <c r="G695" s="1">
        <v>4.3226387322656699</v>
      </c>
      <c r="H695" s="2">
        <f>Table2[[#This Row],[Phase shift diff (rad)]]/PI()*180</f>
        <v>247.66895571860351</v>
      </c>
    </row>
    <row r="696" spans="1:8" x14ac:dyDescent="0.2">
      <c r="A696" s="4" t="s">
        <v>10</v>
      </c>
      <c r="B696" s="2">
        <v>15.9</v>
      </c>
      <c r="C696" s="2">
        <f>2*Table2[[#This Row],[Photon energy (eV)]]-Threshold</f>
        <v>7.2126112000000013</v>
      </c>
      <c r="D696" s="2" t="str">
        <f>CONCATENATE(Table2[[#This Row],[Target dataset]]," / ",TEXT(Table2[[#This Row],[Photoelectron KE (eV)]],"0.0"))</f>
        <v>good4 / 7.2</v>
      </c>
      <c r="E696" s="1">
        <f>Table2[[#This Row],[Polar ang (deg)]]/180*PI()</f>
        <v>2.7052603405912108</v>
      </c>
      <c r="F696" s="5">
        <v>155</v>
      </c>
      <c r="G696" s="1">
        <v>4.3125067363684497</v>
      </c>
      <c r="H696" s="2">
        <f>Table2[[#This Row],[Phase shift diff (rad)]]/PI()*180</f>
        <v>247.08843511564893</v>
      </c>
    </row>
    <row r="697" spans="1:8" x14ac:dyDescent="0.2">
      <c r="A697" s="4" t="s">
        <v>10</v>
      </c>
      <c r="B697" s="2">
        <v>15.9</v>
      </c>
      <c r="C697" s="2">
        <f>2*Table2[[#This Row],[Photon energy (eV)]]-Threshold</f>
        <v>7.2126112000000013</v>
      </c>
      <c r="D697" s="2" t="str">
        <f>CONCATENATE(Table2[[#This Row],[Target dataset]]," / ",TEXT(Table2[[#This Row],[Photoelectron KE (eV)]],"0.0"))</f>
        <v>good4 / 7.2</v>
      </c>
      <c r="E697" s="1">
        <f>Table2[[#This Row],[Polar ang (deg)]]/180*PI()</f>
        <v>2.7227136331111543</v>
      </c>
      <c r="F697" s="5">
        <v>156</v>
      </c>
      <c r="G697" s="1">
        <v>4.3032088952593801</v>
      </c>
      <c r="H697" s="2">
        <f>Table2[[#This Row],[Phase shift diff (rad)]]/PI()*180</f>
        <v>246.55570806151601</v>
      </c>
    </row>
    <row r="698" spans="1:8" x14ac:dyDescent="0.2">
      <c r="A698" s="4" t="s">
        <v>10</v>
      </c>
      <c r="B698" s="2">
        <v>15.9</v>
      </c>
      <c r="C698" s="2">
        <f>2*Table2[[#This Row],[Photon energy (eV)]]-Threshold</f>
        <v>7.2126112000000013</v>
      </c>
      <c r="D698" s="2" t="str">
        <f>CONCATENATE(Table2[[#This Row],[Target dataset]]," / ",TEXT(Table2[[#This Row],[Photoelectron KE (eV)]],"0.0"))</f>
        <v>good4 / 7.2</v>
      </c>
      <c r="E698" s="1">
        <f>Table2[[#This Row],[Polar ang (deg)]]/180*PI()</f>
        <v>2.7401669256310974</v>
      </c>
      <c r="F698" s="5">
        <v>157</v>
      </c>
      <c r="G698" s="1">
        <v>4.2946690627652799</v>
      </c>
      <c r="H698" s="2">
        <f>Table2[[#This Row],[Phase shift diff (rad)]]/PI()*180</f>
        <v>246.0664117018554</v>
      </c>
    </row>
    <row r="699" spans="1:8" x14ac:dyDescent="0.2">
      <c r="A699" s="4" t="s">
        <v>10</v>
      </c>
      <c r="B699" s="2">
        <v>15.9</v>
      </c>
      <c r="C699" s="2">
        <f>2*Table2[[#This Row],[Photon energy (eV)]]-Threshold</f>
        <v>7.2126112000000013</v>
      </c>
      <c r="D699" s="2" t="str">
        <f>CONCATENATE(Table2[[#This Row],[Target dataset]]," / ",TEXT(Table2[[#This Row],[Photoelectron KE (eV)]],"0.0"))</f>
        <v>good4 / 7.2</v>
      </c>
      <c r="E699" s="1">
        <f>Table2[[#This Row],[Polar ang (deg)]]/180*PI()</f>
        <v>2.7576202181510405</v>
      </c>
      <c r="F699" s="5">
        <v>158</v>
      </c>
      <c r="G699" s="1">
        <v>4.28682050086835</v>
      </c>
      <c r="H699" s="2">
        <f>Table2[[#This Row],[Phase shift diff (rad)]]/PI()*180</f>
        <v>245.61672222991413</v>
      </c>
    </row>
    <row r="700" spans="1:8" x14ac:dyDescent="0.2">
      <c r="A700" s="4" t="s">
        <v>10</v>
      </c>
      <c r="B700" s="2">
        <v>15.9</v>
      </c>
      <c r="C700" s="2">
        <f>2*Table2[[#This Row],[Photon energy (eV)]]-Threshold</f>
        <v>7.2126112000000013</v>
      </c>
      <c r="D700" s="2" t="str">
        <f>CONCATENATE(Table2[[#This Row],[Target dataset]]," / ",TEXT(Table2[[#This Row],[Photoelectron KE (eV)]],"0.0"))</f>
        <v>good4 / 7.2</v>
      </c>
      <c r="E700" s="1">
        <f>Table2[[#This Row],[Polar ang (deg)]]/180*PI()</f>
        <v>2.7750735106709836</v>
      </c>
      <c r="F700" s="5">
        <v>159</v>
      </c>
      <c r="G700" s="1">
        <v>4.2796045742630104</v>
      </c>
      <c r="H700" s="2">
        <f>Table2[[#This Row],[Phase shift diff (rad)]]/PI()*180</f>
        <v>245.20328009015196</v>
      </c>
    </row>
    <row r="701" spans="1:8" x14ac:dyDescent="0.2">
      <c r="A701" s="4" t="s">
        <v>10</v>
      </c>
      <c r="B701" s="2">
        <v>15.9</v>
      </c>
      <c r="C701" s="2">
        <f>2*Table2[[#This Row],[Photon energy (eV)]]-Threshold</f>
        <v>7.2126112000000013</v>
      </c>
      <c r="D701" s="2" t="str">
        <f>CONCATENATE(Table2[[#This Row],[Target dataset]]," / ",TEXT(Table2[[#This Row],[Photoelectron KE (eV)]],"0.0"))</f>
        <v>good4 / 7.2</v>
      </c>
      <c r="E701" s="1">
        <f>Table2[[#This Row],[Polar ang (deg)]]/180*PI()</f>
        <v>2.7925268031909272</v>
      </c>
      <c r="F701" s="5">
        <v>160</v>
      </c>
      <c r="G701" s="1">
        <v>4.2729696516783102</v>
      </c>
      <c r="H701" s="2">
        <f>Table2[[#This Row],[Phase shift diff (rad)]]/PI()*180</f>
        <v>244.82312702865264</v>
      </c>
    </row>
    <row r="702" spans="1:8" x14ac:dyDescent="0.2">
      <c r="A702" s="4" t="s">
        <v>10</v>
      </c>
      <c r="B702" s="2">
        <v>15.9</v>
      </c>
      <c r="C702" s="2">
        <f>2*Table2[[#This Row],[Photon energy (eV)]]-Threshold</f>
        <v>7.2126112000000013</v>
      </c>
      <c r="D702" s="2" t="str">
        <f>CONCATENATE(Table2[[#This Row],[Target dataset]]," / ",TEXT(Table2[[#This Row],[Photoelectron KE (eV)]],"0.0"))</f>
        <v>good4 / 7.2</v>
      </c>
      <c r="E702" s="1">
        <f>Table2[[#This Row],[Polar ang (deg)]]/180*PI()</f>
        <v>2.8099800957108707</v>
      </c>
      <c r="F702" s="5">
        <v>161</v>
      </c>
      <c r="G702" s="1">
        <v>4.2668701788875101</v>
      </c>
      <c r="H702" s="2">
        <f>Table2[[#This Row],[Phase shift diff (rad)]]/PI()*180</f>
        <v>244.47365298048493</v>
      </c>
    </row>
    <row r="703" spans="1:8" x14ac:dyDescent="0.2">
      <c r="A703" s="4" t="s">
        <v>10</v>
      </c>
      <c r="B703" s="2">
        <v>15.9</v>
      </c>
      <c r="C703" s="2">
        <f>2*Table2[[#This Row],[Photon energy (eV)]]-Threshold</f>
        <v>7.2126112000000013</v>
      </c>
      <c r="D703" s="2" t="str">
        <f>CONCATENATE(Table2[[#This Row],[Target dataset]]," / ",TEXT(Table2[[#This Row],[Photoelectron KE (eV)]],"0.0"))</f>
        <v>good4 / 7.2</v>
      </c>
      <c r="E703" s="1">
        <f>Table2[[#This Row],[Polar ang (deg)]]/180*PI()</f>
        <v>2.8274333882308138</v>
      </c>
      <c r="F703" s="5">
        <v>162</v>
      </c>
      <c r="G703" s="1">
        <v>4.2612658945873596</v>
      </c>
      <c r="H703" s="2">
        <f>Table2[[#This Row],[Phase shift diff (rad)]]/PI()*180</f>
        <v>244.15255114289485</v>
      </c>
    </row>
    <row r="704" spans="1:8" x14ac:dyDescent="0.2">
      <c r="A704" s="4" t="s">
        <v>10</v>
      </c>
      <c r="B704" s="2">
        <v>15.9</v>
      </c>
      <c r="C704" s="2">
        <f>2*Table2[[#This Row],[Photon energy (eV)]]-Threshold</f>
        <v>7.2126112000000013</v>
      </c>
      <c r="D704" s="2" t="str">
        <f>CONCATENATE(Table2[[#This Row],[Target dataset]]," / ",TEXT(Table2[[#This Row],[Photoelectron KE (eV)]],"0.0"))</f>
        <v>good4 / 7.2</v>
      </c>
      <c r="E704" s="1">
        <f>Table2[[#This Row],[Polar ang (deg)]]/180*PI()</f>
        <v>2.8448866807507569</v>
      </c>
      <c r="F704" s="5">
        <v>163</v>
      </c>
      <c r="G704" s="1">
        <v>4.2561211654559896</v>
      </c>
      <c r="H704" s="2">
        <f>Table2[[#This Row],[Phase shift diff (rad)]]/PI()*180</f>
        <v>243.85777987692936</v>
      </c>
    </row>
    <row r="705" spans="1:8" x14ac:dyDescent="0.2">
      <c r="A705" s="4" t="s">
        <v>10</v>
      </c>
      <c r="B705" s="2">
        <v>15.9</v>
      </c>
      <c r="C705" s="2">
        <f>2*Table2[[#This Row],[Photon energy (eV)]]-Threshold</f>
        <v>7.2126112000000013</v>
      </c>
      <c r="D705" s="2" t="str">
        <f>CONCATENATE(Table2[[#This Row],[Target dataset]]," / ",TEXT(Table2[[#This Row],[Photoelectron KE (eV)]],"0.0"))</f>
        <v>good4 / 7.2</v>
      </c>
      <c r="E705" s="1">
        <f>Table2[[#This Row],[Polar ang (deg)]]/180*PI()</f>
        <v>2.8623399732707004</v>
      </c>
      <c r="F705" s="5">
        <v>164</v>
      </c>
      <c r="G705" s="1">
        <v>4.2514044209290098</v>
      </c>
      <c r="H705" s="2">
        <f>Table2[[#This Row],[Phase shift diff (rad)]]/PI()*180</f>
        <v>243.58753032249197</v>
      </c>
    </row>
    <row r="706" spans="1:8" x14ac:dyDescent="0.2">
      <c r="A706" s="4" t="s">
        <v>10</v>
      </c>
      <c r="B706" s="2">
        <v>15.9</v>
      </c>
      <c r="C706" s="2">
        <f>2*Table2[[#This Row],[Photon energy (eV)]]-Threshold</f>
        <v>7.2126112000000013</v>
      </c>
      <c r="D706" s="2" t="str">
        <f>CONCATENATE(Table2[[#This Row],[Target dataset]]," / ",TEXT(Table2[[#This Row],[Photoelectron KE (eV)]],"0.0"))</f>
        <v>good4 / 7.2</v>
      </c>
      <c r="E706" s="1">
        <f>Table2[[#This Row],[Polar ang (deg)]]/180*PI()</f>
        <v>2.8797932657906435</v>
      </c>
      <c r="F706" s="5">
        <v>165</v>
      </c>
      <c r="G706" s="1">
        <v>4.2470876716674697</v>
      </c>
      <c r="H706" s="2">
        <f>Table2[[#This Row],[Phase shift diff (rad)]]/PI()*180</f>
        <v>243.34019880858952</v>
      </c>
    </row>
    <row r="707" spans="1:8" x14ac:dyDescent="0.2">
      <c r="A707" s="4" t="s">
        <v>10</v>
      </c>
      <c r="B707" s="2">
        <v>15.9</v>
      </c>
      <c r="C707" s="2">
        <f>2*Table2[[#This Row],[Photon energy (eV)]]-Threshold</f>
        <v>7.2126112000000013</v>
      </c>
      <c r="D707" s="2" t="str">
        <f>CONCATENATE(Table2[[#This Row],[Target dataset]]," / ",TEXT(Table2[[#This Row],[Photoelectron KE (eV)]],"0.0"))</f>
        <v>good4 / 7.2</v>
      </c>
      <c r="E707" s="1">
        <f>Table2[[#This Row],[Polar ang (deg)]]/180*PI()</f>
        <v>2.8972465583105871</v>
      </c>
      <c r="F707" s="5">
        <v>166</v>
      </c>
      <c r="G707" s="1">
        <v>4.2431460985173803</v>
      </c>
      <c r="H707" s="2">
        <f>Table2[[#This Row],[Phase shift diff (rad)]]/PI()*180</f>
        <v>243.11436330244729</v>
      </c>
    </row>
    <row r="708" spans="1:8" x14ac:dyDescent="0.2">
      <c r="A708" s="4" t="s">
        <v>10</v>
      </c>
      <c r="B708" s="2">
        <v>15.9</v>
      </c>
      <c r="C708" s="2">
        <f>2*Table2[[#This Row],[Photon energy (eV)]]-Threshold</f>
        <v>7.2126112000000013</v>
      </c>
      <c r="D708" s="2" t="str">
        <f>CONCATENATE(Table2[[#This Row],[Target dataset]]," / ",TEXT(Table2[[#This Row],[Photoelectron KE (eV)]],"0.0"))</f>
        <v>good4 / 7.2</v>
      </c>
      <c r="E708" s="1">
        <f>Table2[[#This Row],[Polar ang (deg)]]/180*PI()</f>
        <v>2.9146998508305302</v>
      </c>
      <c r="F708" s="5">
        <v>167</v>
      </c>
      <c r="G708" s="1">
        <v>4.2395577010618499</v>
      </c>
      <c r="H708" s="2">
        <f>Table2[[#This Row],[Phase shift diff (rad)]]/PI()*180</f>
        <v>242.90876327302996</v>
      </c>
    </row>
    <row r="709" spans="1:8" x14ac:dyDescent="0.2">
      <c r="A709" s="4" t="s">
        <v>10</v>
      </c>
      <c r="B709" s="2">
        <v>15.9</v>
      </c>
      <c r="C709" s="2">
        <f>2*Table2[[#This Row],[Photon energy (eV)]]-Threshold</f>
        <v>7.2126112000000013</v>
      </c>
      <c r="D709" s="2" t="str">
        <f>CONCATENATE(Table2[[#This Row],[Target dataset]]," / ",TEXT(Table2[[#This Row],[Photoelectron KE (eV)]],"0.0"))</f>
        <v>good4 / 7.2</v>
      </c>
      <c r="E709" s="1">
        <f>Table2[[#This Row],[Polar ang (deg)]]/180*PI()</f>
        <v>2.9321531433504737</v>
      </c>
      <c r="F709" s="5">
        <v>168</v>
      </c>
      <c r="G709" s="1">
        <v>4.2363029967519896</v>
      </c>
      <c r="H709" s="2">
        <f>Table2[[#This Row],[Phase shift diff (rad)]]/PI()*180</f>
        <v>242.72228245251191</v>
      </c>
    </row>
    <row r="710" spans="1:8" x14ac:dyDescent="0.2">
      <c r="A710" s="4" t="s">
        <v>10</v>
      </c>
      <c r="B710" s="2">
        <v>15.9</v>
      </c>
      <c r="C710" s="2">
        <f>2*Table2[[#This Row],[Photon energy (eV)]]-Threshold</f>
        <v>7.2126112000000013</v>
      </c>
      <c r="D710" s="2" t="str">
        <f>CONCATENATE(Table2[[#This Row],[Target dataset]]," / ",TEXT(Table2[[#This Row],[Photoelectron KE (eV)]],"0.0"))</f>
        <v>good4 / 7.2</v>
      </c>
      <c r="E710" s="1">
        <f>Table2[[#This Row],[Polar ang (deg)]]/180*PI()</f>
        <v>2.9496064358704168</v>
      </c>
      <c r="F710" s="5">
        <v>169</v>
      </c>
      <c r="G710" s="1">
        <v>4.2333647631530296</v>
      </c>
      <c r="H710" s="2">
        <f>Table2[[#This Row],[Phase shift diff (rad)]]/PI()*180</f>
        <v>242.55393406806795</v>
      </c>
    </row>
    <row r="711" spans="1:8" x14ac:dyDescent="0.2">
      <c r="A711" s="4" t="s">
        <v>10</v>
      </c>
      <c r="B711" s="2">
        <v>15.9</v>
      </c>
      <c r="C711" s="2">
        <f>2*Table2[[#This Row],[Photon energy (eV)]]-Threshold</f>
        <v>7.2126112000000013</v>
      </c>
      <c r="D711" s="2" t="str">
        <f>CONCATENATE(Table2[[#This Row],[Target dataset]]," / ",TEXT(Table2[[#This Row],[Photoelectron KE (eV)]],"0.0"))</f>
        <v>good4 / 7.2</v>
      </c>
      <c r="E711" s="1">
        <f>Table2[[#This Row],[Polar ang (deg)]]/180*PI()</f>
        <v>2.9670597283903599</v>
      </c>
      <c r="F711" s="5">
        <v>170</v>
      </c>
      <c r="G711" s="1">
        <v>4.23072781711591</v>
      </c>
      <c r="H711" s="2">
        <f>Table2[[#This Row],[Phase shift diff (rad)]]/PI()*180</f>
        <v>242.40284818933725</v>
      </c>
    </row>
    <row r="712" spans="1:8" x14ac:dyDescent="0.2">
      <c r="A712" s="4" t="s">
        <v>10</v>
      </c>
      <c r="B712" s="2">
        <v>15.9</v>
      </c>
      <c r="C712" s="2">
        <f>2*Table2[[#This Row],[Photon energy (eV)]]-Threshold</f>
        <v>7.2126112000000013</v>
      </c>
      <c r="D712" s="2" t="str">
        <f>CONCATENATE(Table2[[#This Row],[Target dataset]]," / ",TEXT(Table2[[#This Row],[Photoelectron KE (eV)]],"0.0"))</f>
        <v>good4 / 7.2</v>
      </c>
      <c r="E712" s="1">
        <f>Table2[[#This Row],[Polar ang (deg)]]/180*PI()</f>
        <v>2.9845130209103035</v>
      </c>
      <c r="F712" s="5">
        <v>171</v>
      </c>
      <c r="G712" s="1">
        <v>4.2283788257307204</v>
      </c>
      <c r="H712" s="2">
        <f>Table2[[#This Row],[Phase shift diff (rad)]]/PI()*180</f>
        <v>242.26826089685329</v>
      </c>
    </row>
    <row r="713" spans="1:8" x14ac:dyDescent="0.2">
      <c r="A713" s="4" t="s">
        <v>10</v>
      </c>
      <c r="B713" s="2">
        <v>15.9</v>
      </c>
      <c r="C713" s="2">
        <f>2*Table2[[#This Row],[Photon energy (eV)]]-Threshold</f>
        <v>7.2126112000000013</v>
      </c>
      <c r="D713" s="2" t="str">
        <f>CONCATENATE(Table2[[#This Row],[Target dataset]]," / ",TEXT(Table2[[#This Row],[Photoelectron KE (eV)]],"0.0"))</f>
        <v>good4 / 7.2</v>
      </c>
      <c r="E713" s="1">
        <f>Table2[[#This Row],[Polar ang (deg)]]/180*PI()</f>
        <v>3.001966313430247</v>
      </c>
      <c r="F713" s="5">
        <v>172</v>
      </c>
      <c r="G713" s="1">
        <v>4.2263061448024901</v>
      </c>
      <c r="H713" s="2">
        <f>Table2[[#This Row],[Phase shift diff (rad)]]/PI()*180</f>
        <v>242.14950502738847</v>
      </c>
    </row>
    <row r="714" spans="1:8" x14ac:dyDescent="0.2">
      <c r="A714" s="4" t="s">
        <v>10</v>
      </c>
      <c r="B714" s="2">
        <v>15.9</v>
      </c>
      <c r="C714" s="2">
        <f>2*Table2[[#This Row],[Photon energy (eV)]]-Threshold</f>
        <v>7.2126112000000013</v>
      </c>
      <c r="D714" s="2" t="str">
        <f>CONCATENATE(Table2[[#This Row],[Target dataset]]," / ",TEXT(Table2[[#This Row],[Photoelectron KE (eV)]],"0.0"))</f>
        <v>good4 / 7.2</v>
      </c>
      <c r="E714" s="1">
        <f>Table2[[#This Row],[Polar ang (deg)]]/180*PI()</f>
        <v>3.0194196059501901</v>
      </c>
      <c r="F714" s="5">
        <v>173</v>
      </c>
      <c r="G714" s="1">
        <v>4.2244996812897897</v>
      </c>
      <c r="H714" s="2">
        <f>Table2[[#This Row],[Phase shift diff (rad)]]/PI()*180</f>
        <v>242.04600229226634</v>
      </c>
    </row>
    <row r="715" spans="1:8" x14ac:dyDescent="0.2">
      <c r="A715" s="4" t="s">
        <v>10</v>
      </c>
      <c r="B715" s="2">
        <v>15.9</v>
      </c>
      <c r="C715" s="2">
        <f>2*Table2[[#This Row],[Photon energy (eV)]]-Threshold</f>
        <v>7.2126112000000013</v>
      </c>
      <c r="D715" s="2" t="str">
        <f>CONCATENATE(Table2[[#This Row],[Target dataset]]," / ",TEXT(Table2[[#This Row],[Photoelectron KE (eV)]],"0.0"))</f>
        <v>good4 / 7.2</v>
      </c>
      <c r="E715" s="1">
        <f>Table2[[#This Row],[Polar ang (deg)]]/180*PI()</f>
        <v>3.0368728984701332</v>
      </c>
      <c r="F715" s="5">
        <v>174</v>
      </c>
      <c r="G715" s="1">
        <v>4.22295077678731</v>
      </c>
      <c r="H715" s="2">
        <f>Table2[[#This Row],[Phase shift diff (rad)]]/PI()*180</f>
        <v>241.95725660140542</v>
      </c>
    </row>
    <row r="716" spans="1:8" x14ac:dyDescent="0.2">
      <c r="A716" s="4" t="s">
        <v>10</v>
      </c>
      <c r="B716" s="2">
        <v>15.9</v>
      </c>
      <c r="C716" s="2">
        <f>2*Table2[[#This Row],[Photon energy (eV)]]-Threshold</f>
        <v>7.2126112000000013</v>
      </c>
      <c r="D716" s="2" t="str">
        <f>CONCATENATE(Table2[[#This Row],[Target dataset]]," / ",TEXT(Table2[[#This Row],[Photoelectron KE (eV)]],"0.0"))</f>
        <v>good4 / 7.2</v>
      </c>
      <c r="E716" s="1">
        <f>Table2[[#This Row],[Polar ang (deg)]]/180*PI()</f>
        <v>3.0543261909900767</v>
      </c>
      <c r="F716" s="5">
        <v>175</v>
      </c>
      <c r="G716" s="1">
        <v>4.2216521096118402</v>
      </c>
      <c r="H716" s="2">
        <f>Table2[[#This Row],[Phase shift diff (rad)]]/PI()*180</f>
        <v>241.88284845325884</v>
      </c>
    </row>
    <row r="717" spans="1:8" x14ac:dyDescent="0.2">
      <c r="A717" s="4" t="s">
        <v>10</v>
      </c>
      <c r="B717" s="2">
        <v>15.9</v>
      </c>
      <c r="C717" s="2">
        <f>2*Table2[[#This Row],[Photon energy (eV)]]-Threshold</f>
        <v>7.2126112000000013</v>
      </c>
      <c r="D717" s="2" t="str">
        <f>CONCATENATE(Table2[[#This Row],[Target dataset]]," / ",TEXT(Table2[[#This Row],[Photoelectron KE (eV)]],"0.0"))</f>
        <v>good4 / 7.2</v>
      </c>
      <c r="E717" s="1">
        <f>Table2[[#This Row],[Polar ang (deg)]]/180*PI()</f>
        <v>3.0717794835100198</v>
      </c>
      <c r="F717" s="5">
        <v>176</v>
      </c>
      <c r="G717" s="1">
        <v>4.2205976135079197</v>
      </c>
      <c r="H717" s="2">
        <f>Table2[[#This Row],[Phase shift diff (rad)]]/PI()*180</f>
        <v>241.82243027699121</v>
      </c>
    </row>
    <row r="718" spans="1:8" x14ac:dyDescent="0.2">
      <c r="A718" s="4" t="s">
        <v>10</v>
      </c>
      <c r="B718" s="2">
        <v>15.9</v>
      </c>
      <c r="C718" s="2">
        <f>2*Table2[[#This Row],[Photon energy (eV)]]-Threshold</f>
        <v>7.2126112000000013</v>
      </c>
      <c r="D718" s="2" t="str">
        <f>CONCATENATE(Table2[[#This Row],[Target dataset]]," / ",TEXT(Table2[[#This Row],[Photoelectron KE (eV)]],"0.0"))</f>
        <v>good4 / 7.2</v>
      </c>
      <c r="E718" s="1">
        <f>Table2[[#This Row],[Polar ang (deg)]]/180*PI()</f>
        <v>3.0892327760299629</v>
      </c>
      <c r="F718" s="5">
        <v>177</v>
      </c>
      <c r="G718" s="1">
        <v>4.2197824113491604</v>
      </c>
      <c r="H718" s="2">
        <f>Table2[[#This Row],[Phase shift diff (rad)]]/PI()*180</f>
        <v>241.77572263384434</v>
      </c>
    </row>
    <row r="719" spans="1:8" x14ac:dyDescent="0.2">
      <c r="A719" s="4" t="s">
        <v>10</v>
      </c>
      <c r="B719" s="2">
        <v>15.9</v>
      </c>
      <c r="C719" s="2">
        <f>2*Table2[[#This Row],[Photon energy (eV)]]-Threshold</f>
        <v>7.2126112000000013</v>
      </c>
      <c r="D719" s="2" t="str">
        <f>CONCATENATE(Table2[[#This Row],[Target dataset]]," / ",TEXT(Table2[[#This Row],[Photoelectron KE (eV)]],"0.0"))</f>
        <v>good4 / 7.2</v>
      </c>
      <c r="E719" s="1">
        <f>Table2[[#This Row],[Polar ang (deg)]]/180*PI()</f>
        <v>3.1066860685499065</v>
      </c>
      <c r="F719" s="5">
        <v>178</v>
      </c>
      <c r="G719" s="1">
        <v>4.2192027625429098</v>
      </c>
      <c r="H719" s="2">
        <f>Table2[[#This Row],[Phase shift diff (rad)]]/PI()*180</f>
        <v>241.74251120364639</v>
      </c>
    </row>
    <row r="720" spans="1:8" x14ac:dyDescent="0.2">
      <c r="A720" s="4" t="s">
        <v>10</v>
      </c>
      <c r="B720" s="2">
        <v>15.9</v>
      </c>
      <c r="C720" s="2">
        <f>2*Table2[[#This Row],[Photon energy (eV)]]-Threshold</f>
        <v>7.2126112000000013</v>
      </c>
      <c r="D720" s="2" t="str">
        <f>CONCATENATE(Table2[[#This Row],[Target dataset]]," / ",TEXT(Table2[[#This Row],[Photoelectron KE (eV)]],"0.0"))</f>
        <v>good4 / 7.2</v>
      </c>
      <c r="E720" s="1">
        <f>Table2[[#This Row],[Polar ang (deg)]]/180*PI()</f>
        <v>3.12413936106985</v>
      </c>
      <c r="F720" s="5">
        <v>179</v>
      </c>
      <c r="G720" s="1">
        <v>4.21885602311598</v>
      </c>
      <c r="H720" s="2">
        <f>Table2[[#This Row],[Phase shift diff (rad)]]/PI()*180</f>
        <v>241.72264449789253</v>
      </c>
    </row>
    <row r="721" spans="1:8" x14ac:dyDescent="0.2">
      <c r="A721" s="4" t="s">
        <v>10</v>
      </c>
      <c r="B721" s="2">
        <v>15.9</v>
      </c>
      <c r="C721" s="2">
        <f>2*Table2[[#This Row],[Photon energy (eV)]]-Threshold</f>
        <v>7.2126112000000013</v>
      </c>
      <c r="D721" s="2" t="str">
        <f>CONCATENATE(Table2[[#This Row],[Target dataset]]," / ",TEXT(Table2[[#This Row],[Photoelectron KE (eV)]],"0.0"))</f>
        <v>good4 / 7.2</v>
      </c>
      <c r="E721" s="1">
        <f>Table2[[#This Row],[Polar ang (deg)]]/180*PI()</f>
        <v>3.1415926535897931</v>
      </c>
      <c r="F721" s="5">
        <v>180</v>
      </c>
      <c r="G721" s="1">
        <v>4.2187406177339302</v>
      </c>
      <c r="H721" s="2">
        <f>Table2[[#This Row],[Phase shift diff (rad)]]/PI()*180</f>
        <v>241.71603225656798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093E-C9A7-7E49-BFF4-3AA4FD49E99C}">
  <dimension ref="A1:E4"/>
  <sheetViews>
    <sheetView workbookViewId="0">
      <selection activeCell="C5" sqref="C5"/>
    </sheetView>
  </sheetViews>
  <sheetFormatPr baseColWidth="10" defaultRowHeight="16" x14ac:dyDescent="0.2"/>
  <cols>
    <col min="1" max="1" width="5.5" bestFit="1" customWidth="1"/>
    <col min="2" max="2" width="10.1640625" style="2" customWidth="1"/>
    <col min="3" max="3" width="19.6640625" style="2" customWidth="1"/>
    <col min="4" max="4" width="21.83203125" style="2" customWidth="1"/>
    <col min="5" max="5" width="18.1640625" bestFit="1" customWidth="1"/>
  </cols>
  <sheetData>
    <row r="1" spans="1:5" x14ac:dyDescent="0.2">
      <c r="A1" s="2" t="s">
        <v>21</v>
      </c>
      <c r="B1" t="s">
        <v>11</v>
      </c>
      <c r="C1" s="2" t="s">
        <v>0</v>
      </c>
      <c r="D1" s="2" t="s">
        <v>19</v>
      </c>
      <c r="E1" t="s">
        <v>20</v>
      </c>
    </row>
    <row r="2" spans="1:5" x14ac:dyDescent="0.2">
      <c r="A2" s="2" t="str">
        <f>TEXT(10*DatasetMap[[#This Row],[Photoelectron KE (eV)]],"000")</f>
        <v>072</v>
      </c>
      <c r="B2" t="s">
        <v>7</v>
      </c>
      <c r="C2" s="2">
        <v>15.9</v>
      </c>
      <c r="D2" s="2">
        <f>2*DatasetMap[[#This Row],[Photon energy (eV)]]-Threshold</f>
        <v>7.2126112000000013</v>
      </c>
      <c r="E2" t="str">
        <f>CONCATENATE(DatasetMap[[#This Row],[Dataset]]," / ",TEXT(DatasetMap[[#This Row],[Photoelectron KE (eV)]],"0.0"))</f>
        <v>good1 / 7.2</v>
      </c>
    </row>
    <row r="3" spans="1:5" x14ac:dyDescent="0.2">
      <c r="A3" s="2" t="str">
        <f>TEXT(10*DatasetMap[[#This Row],[Photoelectron KE (eV)]],"000")</f>
        <v>040</v>
      </c>
      <c r="B3" t="s">
        <v>8</v>
      </c>
      <c r="C3" s="2">
        <v>14.3</v>
      </c>
      <c r="D3" s="2">
        <f>2*DatasetMap[[#This Row],[Photon energy (eV)]]-Threshold</f>
        <v>4.012611200000002</v>
      </c>
      <c r="E3" t="str">
        <f>CONCATENATE(DatasetMap[[#This Row],[Dataset]]," / ",TEXT(DatasetMap[[#This Row],[Photoelectron KE (eV)]],"0.0"))</f>
        <v>good2 / 4.0</v>
      </c>
    </row>
    <row r="4" spans="1:5" x14ac:dyDescent="0.2">
      <c r="A4" s="2" t="str">
        <f>TEXT(10*DatasetMap[[#This Row],[Photoelectron KE (eV)]],"000")</f>
        <v>136</v>
      </c>
      <c r="B4" t="s">
        <v>9</v>
      </c>
      <c r="C4" s="2">
        <v>19.100000000000001</v>
      </c>
      <c r="D4" s="2">
        <f>2*DatasetMap[[#This Row],[Photon energy (eV)]]-Threshold</f>
        <v>13.612611200000003</v>
      </c>
      <c r="E4" t="str">
        <f>CONCATENATE(DatasetMap[[#This Row],[Dataset]]," / ",TEXT(DatasetMap[[#This Row],[Photoelectron KE (eV)]],"0.0"))</f>
        <v>good3 / 13.6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16</v>
      </c>
      <c r="B1" s="1" t="s">
        <v>17</v>
      </c>
    </row>
    <row r="2" spans="1:2" x14ac:dyDescent="0.2">
      <c r="A2" t="s">
        <v>18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Measured</vt:lpstr>
      <vt:lpstr>Perturb</vt:lpstr>
      <vt:lpstr>TDCASSCF</vt:lpstr>
      <vt:lpstr>Dataset Map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2019-03-27T09:33:42Z</dcterms:modified>
</cp:coreProperties>
</file>