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Google Drive (daehyun.you.tohoku@gmail.com)/FERMI 20144077 Ueda/Data/"/>
    </mc:Choice>
  </mc:AlternateContent>
  <xr:revisionPtr revIDLastSave="0" documentId="13_ncr:1_{DDE454D3-56EA-944E-93E0-B11F91F05CA8}" xr6:coauthVersionLast="40" xr6:coauthVersionMax="40" xr10:uidLastSave="{00000000-0000-0000-0000-000000000000}"/>
  <bookViews>
    <workbookView xWindow="5440" yWindow="1420" windowWidth="27640" windowHeight="16940" activeTab="1" xr2:uid="{E36946AC-30CD-1440-9CA9-51BCD296D9B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F2" i="2"/>
  <c r="F3" i="2"/>
  <c r="F4" i="2"/>
  <c r="F5" i="2"/>
  <c r="E2" i="2"/>
  <c r="E3" i="2"/>
  <c r="E4" i="2"/>
  <c r="E5" i="2"/>
  <c r="D2" i="2"/>
  <c r="D3" i="2"/>
  <c r="D4" i="2"/>
  <c r="D5" i="2"/>
  <c r="C2" i="2"/>
  <c r="C3" i="2"/>
  <c r="C4" i="2"/>
  <c r="C5" i="2"/>
  <c r="B2" i="2"/>
  <c r="B3" i="2"/>
  <c r="B4" i="2"/>
  <c r="B5" i="2"/>
  <c r="U2" i="1" l="1"/>
  <c r="U3" i="1"/>
  <c r="U4" i="1"/>
  <c r="U5" i="1"/>
  <c r="R2" i="1" l="1"/>
  <c r="R3" i="1"/>
  <c r="R4" i="1"/>
  <c r="R5" i="1"/>
  <c r="Q4" i="1"/>
  <c r="Q5" i="1"/>
  <c r="O5" i="1"/>
  <c r="P5" i="1" s="1"/>
  <c r="K5" i="1"/>
  <c r="T5" i="1" s="1"/>
  <c r="K4" i="1"/>
  <c r="T4" i="1" s="1"/>
  <c r="K3" i="1"/>
  <c r="T3" i="1" s="1"/>
  <c r="K2" i="1"/>
  <c r="T2" i="1" s="1"/>
  <c r="I5" i="1"/>
  <c r="I4" i="1"/>
  <c r="I3" i="1"/>
  <c r="O3" i="1" s="1"/>
  <c r="P3" i="1" s="1"/>
  <c r="I2" i="1"/>
  <c r="O2" i="1" s="1"/>
  <c r="P2" i="1" s="1"/>
  <c r="C4" i="1"/>
  <c r="O4" i="1" s="1"/>
  <c r="P4" i="1" s="1"/>
  <c r="E4" i="1"/>
  <c r="Q3" i="1" l="1"/>
  <c r="Q2" i="1"/>
</calcChain>
</file>

<file path=xl/sharedStrings.xml><?xml version="1.0" encoding="utf-8"?>
<sst xmlns="http://schemas.openxmlformats.org/spreadsheetml/2006/main" count="36" uniqueCount="33">
  <si>
    <t>Data #1</t>
  </si>
  <si>
    <t>Data #2</t>
  </si>
  <si>
    <t>Data #3</t>
  </si>
  <si>
    <t>Data #4</t>
  </si>
  <si>
    <t>beta2</t>
  </si>
  <si>
    <t>beta3 amp</t>
  </si>
  <si>
    <t>beta3 shift</t>
  </si>
  <si>
    <t>beta4</t>
  </si>
  <si>
    <t>Dataset</t>
  </si>
  <si>
    <t>beta2 err</t>
  </si>
  <si>
    <t>beta3 amp err</t>
  </si>
  <si>
    <t>beta3 shift err</t>
  </si>
  <si>
    <t>beta4 err</t>
  </si>
  <si>
    <t>Photon</t>
  </si>
  <si>
    <t>beta1m3 amp</t>
  </si>
  <si>
    <t>beta1m3 amp err</t>
  </si>
  <si>
    <t>beta1m3 shift</t>
  </si>
  <si>
    <t>beta1m3 shift err</t>
  </si>
  <si>
    <t>Coeff ratio of s to d</t>
  </si>
  <si>
    <t>Coeff ratio err of s to d</t>
  </si>
  <si>
    <t>Phase diff of s to d</t>
  </si>
  <si>
    <t>Phase diff err of s to d</t>
  </si>
  <si>
    <t>Phase diff ref of p to d</t>
  </si>
  <si>
    <t>phi0</t>
  </si>
  <si>
    <t>phi0 err</t>
  </si>
  <si>
    <t>good1</t>
  </si>
  <si>
    <t>good2</t>
  </si>
  <si>
    <t>good3</t>
  </si>
  <si>
    <t>good4</t>
  </si>
  <si>
    <t>Coeff ratio of p to d</t>
  </si>
  <si>
    <t>Coeff ratio err of p to d</t>
  </si>
  <si>
    <t>Single : Two</t>
  </si>
  <si>
    <t>Its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</si>
</sst>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%20intensity%20ratio%20and%20beta%20amplitude%20scale%20f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 fit"/>
      <sheetName val="Legacy"/>
      <sheetName val="Fit only amp"/>
      <sheetName val="He 2018-08-10"/>
      <sheetName val="Ne 2018-08-10"/>
      <sheetName val="Referenc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A76AF-C388-3B40-A7B8-B1F73B8D7081}" name="FromBeta" displayName="FromBeta" ref="A1:U5" totalsRowShown="0">
  <autoFilter ref="A1:U5" xr:uid="{5333E3EA-1C42-B34B-AC3A-D84B3B090958}"/>
  <tableColumns count="21">
    <tableColumn id="1" xr3:uid="{A727EF41-D7BD-8743-BB5E-6EE733F88F40}" name="Dataset"/>
    <tableColumn id="14" xr3:uid="{E950EEDF-7E85-BF40-BF5C-8AF9984C712B}" name="Photon"/>
    <tableColumn id="2" xr3:uid="{6D6C4A8A-83A9-CA44-A6D3-834A10B7C857}" name="beta1m3 amp" dataDxfId="24"/>
    <tableColumn id="8" xr3:uid="{457DECCC-190F-B942-8FCA-8656C3E0646F}" name="beta1m3 amp err" dataDxfId="23"/>
    <tableColumn id="3" xr3:uid="{9434919B-FFEF-5C4A-8F5D-210B1F010E99}" name="beta1m3 shift" dataDxfId="22"/>
    <tableColumn id="9" xr3:uid="{5D38768C-45ED-7B40-9AC0-AA90FA548C40}" name="beta1m3 shift err" dataDxfId="21"/>
    <tableColumn id="4" xr3:uid="{B601389F-0688-654F-99BA-61A7C0D05BDF}" name="beta2" dataDxfId="20"/>
    <tableColumn id="10" xr3:uid="{A8B63785-F7F4-2248-AB00-7B03BED17030}" name="beta2 err" dataDxfId="19"/>
    <tableColumn id="5" xr3:uid="{114AB1D0-CF6B-6347-A2F1-CF5051C7B514}" name="beta3 amp" dataDxfId="18"/>
    <tableColumn id="11" xr3:uid="{310C78B2-92DC-744F-BAFD-6CC18C0EC59F}" name="beta3 amp err" dataDxfId="17"/>
    <tableColumn id="6" xr3:uid="{C4A8CA9C-01D9-244A-B9D5-CC71ECDCC9CC}" name="beta3 shift" dataDxfId="16"/>
    <tableColumn id="12" xr3:uid="{015E3680-B3D9-C749-B1B8-01BC677F567D}" name="beta3 shift err" dataDxfId="15"/>
    <tableColumn id="7" xr3:uid="{83495E2C-8AD9-204F-B846-82448D8FBCE4}" name="beta4" dataDxfId="14"/>
    <tableColumn id="13" xr3:uid="{0A8C7495-1AAA-2940-94EF-9B6528FF43E1}" name="beta4 err" dataDxfId="13"/>
    <tableColumn id="15" xr3:uid="{95F42FC3-B28F-4E43-887E-4F2651180A36}" name="Coeff ratio of s to d" dataDxfId="12">
      <calculatedColumnFormula>3/5^0.5*FromBeta[[#This Row],[beta1m3 amp]]/FromBeta[[#This Row],[beta3 amp]]</calculatedColumnFormula>
    </tableColumn>
    <tableColumn id="16" xr3:uid="{791C0BE5-6667-2346-9933-B43667A3DF1A}" name="Coeff ratio err of s to d" dataDxfId="11">
      <calculatedColumnFormula>ABS(FromBeta[[#This Row],[Coeff ratio of s to d]])*((FromBeta[[#This Row],[beta1m3 amp err]]/FromBeta[[#This Row],[beta1m3 amp]])^2+(FromBeta[[#This Row],[beta3 amp err]]/FromBeta[[#This Row],[beta3 amp]])^2)^0.5</calculatedColumnFormula>
    </tableColumn>
    <tableColumn id="17" xr3:uid="{E204F57D-F2DE-9C4F-8B6B-C33BD96C086F}" name="Phase diff of s to d" dataDxfId="10">
      <calculatedColumnFormula>MOD(FromBeta[[#This Row],[beta1m3 shift]]-FromBeta[[#This Row],[beta3 shift]], 2*PI())</calculatedColumnFormula>
    </tableColumn>
    <tableColumn id="18" xr3:uid="{7E5037CA-AC7D-664A-9C0C-8C2350D18D88}" name="Phase diff err of s to d" dataDxfId="9">
      <calculatedColumnFormula>(FromBeta[[#This Row],[beta1m3 shift err]]^2+FromBeta[[#This Row],[beta3 shift err]]^2)^0.5</calculatedColumnFormula>
    </tableColumn>
    <tableColumn id="19" xr3:uid="{C54CEF83-447D-C842-BD84-A13C353510BA}" name="Phase diff ref of p to d" dataDxfId="8"/>
    <tableColumn id="20" xr3:uid="{B9AFECBA-1F7D-3749-AEFF-9E8883A92BBD}" name="phi0" dataDxfId="7">
      <calculatedColumnFormula>MOD(FromBeta[[#This Row],[beta3 shift]]+FromBeta[[#This Row],[Phase diff ref of p to d]],2*PI())</calculatedColumnFormula>
    </tableColumn>
    <tableColumn id="21" xr3:uid="{B7A046F8-EFF4-9543-AF53-678753AD7C96}" name="phi0 err" dataDxfId="6">
      <calculatedColumnFormula>FromBeta[[#This Row],[beta3 shift err]]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3D3FE-E71A-9748-B3CA-1C0E7C3A3277}" name="Coeffs" displayName="Coeffs" ref="A1:G5" totalsRowShown="0">
  <autoFilter ref="A1:G5" xr:uid="{D247255B-3AEC-B549-9EBA-88A750AB77AD}"/>
  <tableColumns count="7">
    <tableColumn id="1" xr3:uid="{8C78B20B-7FC7-094F-BCA2-08B06F7EF766}" name="Dataset"/>
    <tableColumn id="2" xr3:uid="{1BE1E8FD-CC2B-4F4E-99DE-CFF51EF82C2F}" name="Coeff ratio of s to d" dataDxfId="5">
      <calculatedColumnFormula>FromBeta[[#This Row],[Coeff ratio of s to d]]</calculatedColumnFormula>
    </tableColumn>
    <tableColumn id="3" xr3:uid="{1535A7E5-1578-B445-92AE-5389351E4605}" name="Coeff ratio err of s to d" dataDxfId="4">
      <calculatedColumnFormula>FromBeta[[#This Row],[Coeff ratio err of s to d]]</calculatedColumnFormula>
    </tableColumn>
    <tableColumn id="4" xr3:uid="{E9675C80-3E53-FE4E-80A5-5449CD429014}" name="Coeff ratio of p to d" dataDxfId="3">
      <calculatedColumnFormula>[1]!BestFit[[#This Row],[Coeff ratio of p to d]]</calculatedColumnFormula>
    </tableColumn>
    <tableColumn id="5" xr3:uid="{DC8FF1AA-851F-004A-918B-EBDFFBA601C5}" name="Coeff ratio err of p to d" dataDxfId="2">
      <calculatedColumnFormula>[1]!BestFit[[#This Row],[Coeff ratio err of p to d]]</calculatedColumnFormula>
    </tableColumn>
    <tableColumn id="6" xr3:uid="{56C9CA3E-FB2B-C041-A673-9A151C251DC6}" name="Single : Two" dataDxfId="1">
      <calculatedColumnFormula>Coeffs[[#This Row],[Coeff ratio of p to d]]^2/(Coeffs[[#This Row],[Coeff ratio of s to d]]^2+1)</calculatedColumnFormula>
    </tableColumn>
    <tableColumn id="7" xr3:uid="{1B7473D2-771C-894E-ACA3-E43DB64EC2D6}" name="Its err" dataDxfId="0">
      <calculatedColumnFormula>Coeffs[[#This Row],[Single : Two]]*((2/Coeffs[[#This Row],[Coeff ratio of p to d]]*Coeffs[[#This Row],[Coeff ratio err of p to d]])^2+(2*Coeffs[[#This Row],[Coeff ratio of s to d]]/(Coeffs[[#This Row],[Coeff ratio of s to d]]^2+1)*Coeffs[[#This Row],[Coeff ratio err of s to d]])^2)^0.5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DD9C-7977-FB48-8053-CB89089D55F1}">
  <dimension ref="A1:U5"/>
  <sheetViews>
    <sheetView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baseColWidth="10" defaultRowHeight="16" x14ac:dyDescent="0.2"/>
  <cols>
    <col min="3" max="3" width="15.1640625" style="2" bestFit="1" customWidth="1"/>
    <col min="4" max="4" width="18" style="2" bestFit="1" customWidth="1"/>
    <col min="5" max="5" width="15.1640625" style="1" bestFit="1" customWidth="1"/>
    <col min="6" max="6" width="18" style="1" bestFit="1" customWidth="1"/>
    <col min="7" max="7" width="8.33203125" style="2" bestFit="1" customWidth="1"/>
    <col min="8" max="8" width="11.1640625" style="2" bestFit="1" customWidth="1"/>
    <col min="9" max="9" width="12.33203125" style="2" customWidth="1"/>
    <col min="10" max="10" width="15.33203125" style="2" bestFit="1" customWidth="1"/>
    <col min="11" max="11" width="12.33203125" style="1" customWidth="1"/>
    <col min="12" max="12" width="15.33203125" style="1" bestFit="1" customWidth="1"/>
    <col min="13" max="13" width="10.83203125" style="2"/>
    <col min="14" max="14" width="11.1640625" style="2" bestFit="1" customWidth="1"/>
    <col min="15" max="15" width="19.6640625" bestFit="1" customWidth="1"/>
    <col min="16" max="16" width="22.5" bestFit="1" customWidth="1"/>
    <col min="17" max="17" width="19.1640625" style="1" bestFit="1" customWidth="1"/>
    <col min="18" max="18" width="22" style="1" bestFit="1" customWidth="1"/>
    <col min="19" max="19" width="22.1640625" style="1" bestFit="1" customWidth="1"/>
    <col min="20" max="20" width="7.1640625" style="1" bestFit="1" customWidth="1"/>
    <col min="21" max="21" width="10" style="1" bestFit="1" customWidth="1"/>
  </cols>
  <sheetData>
    <row r="1" spans="1:21" x14ac:dyDescent="0.2">
      <c r="A1" t="s">
        <v>8</v>
      </c>
      <c r="B1" t="s">
        <v>13</v>
      </c>
      <c r="C1" s="2" t="s">
        <v>14</v>
      </c>
      <c r="D1" s="2" t="s">
        <v>15</v>
      </c>
      <c r="E1" s="1" t="s">
        <v>16</v>
      </c>
      <c r="F1" s="1" t="s">
        <v>17</v>
      </c>
      <c r="G1" s="2" t="s">
        <v>4</v>
      </c>
      <c r="H1" s="2" t="s">
        <v>9</v>
      </c>
      <c r="I1" s="2" t="s">
        <v>5</v>
      </c>
      <c r="J1" s="2" t="s">
        <v>10</v>
      </c>
      <c r="K1" s="1" t="s">
        <v>6</v>
      </c>
      <c r="L1" s="1" t="s">
        <v>11</v>
      </c>
      <c r="M1" s="2" t="s">
        <v>7</v>
      </c>
      <c r="N1" s="2" t="s">
        <v>12</v>
      </c>
      <c r="O1" t="s">
        <v>18</v>
      </c>
      <c r="P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2">
      <c r="A2" t="s">
        <v>0</v>
      </c>
      <c r="B2">
        <v>15.9</v>
      </c>
      <c r="C2" s="2">
        <v>0.11382119</v>
      </c>
      <c r="D2" s="2">
        <v>7.8048400000000004E-3</v>
      </c>
      <c r="E2" s="1">
        <v>1.7511735799999999</v>
      </c>
      <c r="F2" s="1">
        <v>6.3338749999999999E-2</v>
      </c>
      <c r="G2" s="2">
        <v>1.6309313400000001</v>
      </c>
      <c r="H2" s="2">
        <v>9.3110399999999996E-3</v>
      </c>
      <c r="I2" s="2">
        <f>-0.80997766</f>
        <v>-0.80997766000000004</v>
      </c>
      <c r="J2" s="2">
        <v>2.4630200000000001E-2</v>
      </c>
      <c r="K2" s="1">
        <f>0.02397292+PI()</f>
        <v>3.165565573589793</v>
      </c>
      <c r="L2" s="1">
        <v>3.1806250000000001E-2</v>
      </c>
      <c r="M2" s="2">
        <v>1.0282585</v>
      </c>
      <c r="N2" s="2">
        <v>2.7738909999999999E-2</v>
      </c>
      <c r="O2" s="2">
        <f>3/5^0.5*FromBeta[[#This Row],[beta1m3 amp]]/FromBeta[[#This Row],[beta3 amp]]</f>
        <v>-0.18853254652968029</v>
      </c>
      <c r="P2" s="2">
        <f>ABS(FromBeta[[#This Row],[Coeff ratio of s to d]])*((FromBeta[[#This Row],[beta1m3 amp err]]/FromBeta[[#This Row],[beta1m3 amp]])^2+(FromBeta[[#This Row],[beta3 amp err]]/FromBeta[[#This Row],[beta3 amp]])^2)^0.5</f>
        <v>1.4142036234153579E-2</v>
      </c>
      <c r="Q2" s="1">
        <f>MOD(FromBeta[[#This Row],[beta1m3 shift]]-FromBeta[[#This Row],[beta3 shift]], 2*PI())</f>
        <v>4.8687933135897934</v>
      </c>
      <c r="R2" s="1">
        <f>(FromBeta[[#This Row],[beta1m3 shift err]]^2+FromBeta[[#This Row],[beta3 shift err]]^2)^0.5</f>
        <v>7.0876193398241971E-2</v>
      </c>
      <c r="S2" s="1">
        <v>2.12</v>
      </c>
      <c r="T2" s="1">
        <f>MOD(FromBeta[[#This Row],[beta3 shift]]+FromBeta[[#This Row],[Phase diff ref of p to d]],2*PI())</f>
        <v>5.2855655735897926</v>
      </c>
      <c r="U2" s="1">
        <f>FromBeta[[#This Row],[beta3 shift err]]</f>
        <v>3.1806250000000001E-2</v>
      </c>
    </row>
    <row r="3" spans="1:21" x14ac:dyDescent="0.2">
      <c r="A3" t="s">
        <v>1</v>
      </c>
      <c r="B3">
        <v>14.3</v>
      </c>
      <c r="C3" s="2">
        <v>0.14133936</v>
      </c>
      <c r="D3" s="2">
        <v>8.1223900000000002E-3</v>
      </c>
      <c r="E3" s="1">
        <v>1.7014265099999999</v>
      </c>
      <c r="F3" s="1">
        <v>5.363039E-2</v>
      </c>
      <c r="G3" s="2">
        <v>0.85577270999999999</v>
      </c>
      <c r="H3" s="2">
        <v>1.006146E-2</v>
      </c>
      <c r="I3" s="2">
        <f>-0.57382046</f>
        <v>-0.57382045999999998</v>
      </c>
      <c r="J3" s="2">
        <v>1.3499239999999999E-2</v>
      </c>
      <c r="K3" s="1">
        <f>-0.30203627+PI()</f>
        <v>2.8395563835897932</v>
      </c>
      <c r="L3" s="1">
        <v>2.2687530000000001E-2</v>
      </c>
      <c r="M3" s="2">
        <v>0.93521111000000001</v>
      </c>
      <c r="N3" s="2">
        <v>1.291322E-2</v>
      </c>
      <c r="O3" s="2">
        <f>3/5^0.5*FromBeta[[#This Row],[beta1m3 amp]]/FromBeta[[#This Row],[beta3 amp]]</f>
        <v>-0.33046338242067702</v>
      </c>
      <c r="P3" s="2">
        <f>ABS(FromBeta[[#This Row],[Coeff ratio of s to d]])*((FromBeta[[#This Row],[beta1m3 amp err]]/FromBeta[[#This Row],[beta1m3 amp]])^2+(FromBeta[[#This Row],[beta3 amp err]]/FromBeta[[#This Row],[beta3 amp]])^2)^0.5</f>
        <v>2.0520483886456071E-2</v>
      </c>
      <c r="Q3" s="1">
        <f>MOD(FromBeta[[#This Row],[beta1m3 shift]]-FromBeta[[#This Row],[beta3 shift]], 2*PI())</f>
        <v>5.1450554335897927</v>
      </c>
      <c r="R3" s="1">
        <f>(FromBeta[[#This Row],[beta1m3 shift err]]^2+FromBeta[[#This Row],[beta3 shift err]]^2)^0.5</f>
        <v>5.8231801870223802E-2</v>
      </c>
      <c r="S3" s="1">
        <v>2.2599999999999998</v>
      </c>
      <c r="T3" s="1">
        <f>MOD(FromBeta[[#This Row],[beta3 shift]]+FromBeta[[#This Row],[Phase diff ref of p to d]],2*PI())</f>
        <v>5.0995563835897926</v>
      </c>
      <c r="U3" s="1">
        <f>FromBeta[[#This Row],[beta3 shift err]]</f>
        <v>2.2687530000000001E-2</v>
      </c>
    </row>
    <row r="4" spans="1:21" x14ac:dyDescent="0.2">
      <c r="A4" t="s">
        <v>2</v>
      </c>
      <c r="B4">
        <v>19.100000000000001</v>
      </c>
      <c r="C4" s="2">
        <f>-0.02985916</f>
        <v>-2.9859159999999999E-2</v>
      </c>
      <c r="D4" s="2">
        <v>3.14395E-3</v>
      </c>
      <c r="E4" s="1">
        <f>4.3456232-PI()</f>
        <v>1.2040305464102072</v>
      </c>
      <c r="F4" s="1">
        <v>0.10584409</v>
      </c>
      <c r="G4" s="2">
        <v>1.78359136</v>
      </c>
      <c r="H4" s="2">
        <v>5.1995000000000001E-3</v>
      </c>
      <c r="I4" s="2">
        <f>-0.72313844</f>
        <v>-0.72313844000000005</v>
      </c>
      <c r="J4" s="2">
        <v>8.0140899999999998E-3</v>
      </c>
      <c r="K4" s="1">
        <f>5.42099236-PI()</f>
        <v>2.2793997064102065</v>
      </c>
      <c r="L4" s="1">
        <v>1.0603339999999999E-2</v>
      </c>
      <c r="M4" s="2">
        <v>1.01037479</v>
      </c>
      <c r="N4" s="2">
        <v>1.5789709999999998E-2</v>
      </c>
      <c r="O4" s="2">
        <f>3/5^0.5*FromBeta[[#This Row],[beta1m3 amp]]/FromBeta[[#This Row],[beta3 amp]]</f>
        <v>5.5397783730907139E-2</v>
      </c>
      <c r="P4" s="2">
        <f>ABS(FromBeta[[#This Row],[Coeff ratio of s to d]])*((FromBeta[[#This Row],[beta1m3 amp err]]/FromBeta[[#This Row],[beta1m3 amp]])^2+(FromBeta[[#This Row],[beta3 amp err]]/FromBeta[[#This Row],[beta3 amp]])^2)^0.5</f>
        <v>5.8651997821218167E-3</v>
      </c>
      <c r="Q4" s="1">
        <f>MOD(FromBeta[[#This Row],[beta1m3 shift]]-FromBeta[[#This Row],[beta3 shift]], 2*PI())</f>
        <v>5.207816147179587</v>
      </c>
      <c r="R4" s="1">
        <f>(FromBeta[[#This Row],[beta1m3 shift err]]^2+FromBeta[[#This Row],[beta3 shift err]]^2)^0.5</f>
        <v>0.10637387934584176</v>
      </c>
      <c r="S4" s="1">
        <v>1.98</v>
      </c>
      <c r="T4" s="1">
        <f>MOD(FromBeta[[#This Row],[beta3 shift]]+FromBeta[[#This Row],[Phase diff ref of p to d]],2*PI())</f>
        <v>4.2593997064102069</v>
      </c>
      <c r="U4" s="1">
        <f>FromBeta[[#This Row],[beta3 shift err]]</f>
        <v>1.0603339999999999E-2</v>
      </c>
    </row>
    <row r="5" spans="1:21" x14ac:dyDescent="0.2">
      <c r="A5" t="s">
        <v>3</v>
      </c>
      <c r="B5">
        <v>15.9</v>
      </c>
      <c r="C5" s="2">
        <v>5.6858440000000003E-2</v>
      </c>
      <c r="D5" s="2">
        <v>3.7058E-3</v>
      </c>
      <c r="E5" s="1">
        <v>6.2821036599999998</v>
      </c>
      <c r="F5" s="1">
        <v>6.7100679999999996E-2</v>
      </c>
      <c r="G5" s="2">
        <v>1.6911761999999999</v>
      </c>
      <c r="H5" s="2">
        <v>4.8241999999999998E-3</v>
      </c>
      <c r="I5" s="2">
        <f>-0.43882003</f>
        <v>-0.43882003000000003</v>
      </c>
      <c r="J5" s="2">
        <v>1.7477980000000001E-2</v>
      </c>
      <c r="K5" s="1">
        <f>4.4181477-PI()</f>
        <v>1.2765550464102065</v>
      </c>
      <c r="L5" s="1">
        <v>3.9750830000000001E-2</v>
      </c>
      <c r="M5" s="2">
        <v>0.41195893</v>
      </c>
      <c r="N5" s="2">
        <v>8.6860700000000006E-3</v>
      </c>
      <c r="O5" s="2">
        <f>3/5^0.5*FromBeta[[#This Row],[beta1m3 amp]]/FromBeta[[#This Row],[beta3 amp]]</f>
        <v>-0.1738380131844845</v>
      </c>
      <c r="P5" s="2">
        <f>ABS(FromBeta[[#This Row],[Coeff ratio of s to d]])*((FromBeta[[#This Row],[beta1m3 amp err]]/FromBeta[[#This Row],[beta1m3 amp]])^2+(FromBeta[[#This Row],[beta3 amp err]]/FromBeta[[#This Row],[beta3 amp]])^2)^0.5</f>
        <v>1.3278182352504166E-2</v>
      </c>
      <c r="Q5" s="1">
        <f>MOD(FromBeta[[#This Row],[beta1m3 shift]]-FromBeta[[#This Row],[beta3 shift]], 2*PI())</f>
        <v>5.0055486135897933</v>
      </c>
      <c r="R5" s="1">
        <f>(FromBeta[[#This Row],[beta1m3 shift err]]^2+FromBeta[[#This Row],[beta3 shift err]]^2)^0.5</f>
        <v>7.7991215801212502E-2</v>
      </c>
      <c r="S5" s="1">
        <v>2.12</v>
      </c>
      <c r="T5" s="1">
        <f>MOD(FromBeta[[#This Row],[beta3 shift]]+FromBeta[[#This Row],[Phase diff ref of p to d]],2*PI())</f>
        <v>3.3965550464102066</v>
      </c>
      <c r="U5" s="1">
        <f>FromBeta[[#This Row],[beta3 shift err]]</f>
        <v>3.9750830000000001E-2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52B6-61CA-1248-AA2B-5590B7FBDD89}">
  <dimension ref="A1:G5"/>
  <sheetViews>
    <sheetView tabSelected="1" workbookViewId="0">
      <selection activeCell="I7" sqref="I7"/>
    </sheetView>
  </sheetViews>
  <sheetFormatPr baseColWidth="10" defaultRowHeight="16" x14ac:dyDescent="0.2"/>
  <cols>
    <col min="2" max="2" width="19.6640625" bestFit="1" customWidth="1"/>
    <col min="3" max="3" width="22.5" bestFit="1" customWidth="1"/>
    <col min="4" max="4" width="19.83203125" style="2" bestFit="1" customWidth="1"/>
    <col min="5" max="5" width="22.6640625" style="2" bestFit="1" customWidth="1"/>
    <col min="6" max="6" width="13.6640625" style="1" bestFit="1" customWidth="1"/>
    <col min="7" max="7" width="10.83203125" style="1"/>
  </cols>
  <sheetData>
    <row r="1" spans="1:7" x14ac:dyDescent="0.2">
      <c r="A1" t="s">
        <v>8</v>
      </c>
      <c r="B1" t="s">
        <v>18</v>
      </c>
      <c r="C1" t="s">
        <v>19</v>
      </c>
      <c r="D1" s="2" t="s">
        <v>29</v>
      </c>
      <c r="E1" s="2" t="s">
        <v>30</v>
      </c>
      <c r="F1" s="1" t="s">
        <v>31</v>
      </c>
      <c r="G1" s="1" t="s">
        <v>32</v>
      </c>
    </row>
    <row r="2" spans="1:7" x14ac:dyDescent="0.2">
      <c r="A2" t="s">
        <v>25</v>
      </c>
      <c r="B2" s="2">
        <f>FromBeta[[#This Row],[Coeff ratio of s to d]]</f>
        <v>-0.18853254652968029</v>
      </c>
      <c r="C2" s="2">
        <f>FromBeta[[#This Row],[Coeff ratio err of s to d]]</f>
        <v>1.4142036234153579E-2</v>
      </c>
      <c r="D2" s="2">
        <f>[1]!BestFit[[#This Row],[Coeff ratio of p to d]]</f>
        <v>-1.2220059175097044</v>
      </c>
      <c r="E2" s="2">
        <f>[1]!BestFit[[#This Row],[Coeff ratio err of p to d]]</f>
        <v>1.9073187102468865E-2</v>
      </c>
      <c r="F2" s="1">
        <f>Coeffs[[#This Row],[Coeff ratio of p to d]]^2/(Coeffs[[#This Row],[Coeff ratio of s to d]]^2+1)</f>
        <v>1.442041778021379</v>
      </c>
      <c r="G2" s="1">
        <f>Coeffs[[#This Row],[Single : Two]]*((2/Coeffs[[#This Row],[Coeff ratio of p to d]]*Coeffs[[#This Row],[Coeff ratio err of p to d]])^2+(2*Coeffs[[#This Row],[Coeff ratio of s to d]]/(Coeffs[[#This Row],[Coeff ratio of s to d]]^2+1)*Coeffs[[#This Row],[Coeff ratio err of s to d]])^2)^0.5</f>
        <v>4.56234184120268E-2</v>
      </c>
    </row>
    <row r="3" spans="1:7" x14ac:dyDescent="0.2">
      <c r="A3" t="s">
        <v>26</v>
      </c>
      <c r="B3" s="2">
        <f>FromBeta[[#This Row],[Coeff ratio of s to d]]</f>
        <v>-0.33046338242067702</v>
      </c>
      <c r="C3" s="2">
        <f>FromBeta[[#This Row],[Coeff ratio err of s to d]]</f>
        <v>2.0520483886456071E-2</v>
      </c>
      <c r="D3" s="2">
        <f>[1]!BestFit[[#This Row],[Coeff ratio of p to d]]</f>
        <v>-0.94625262451180814</v>
      </c>
      <c r="E3" s="2">
        <f>[1]!BestFit[[#This Row],[Coeff ratio err of p to d]]</f>
        <v>8.2642033477748206E-3</v>
      </c>
      <c r="F3" s="1">
        <f>Coeffs[[#This Row],[Coeff ratio of p to d]]^2/(Coeffs[[#This Row],[Coeff ratio of s to d]]^2+1)</f>
        <v>0.8072386836689126</v>
      </c>
      <c r="G3" s="1">
        <f>Coeffs[[#This Row],[Single : Two]]*((2/Coeffs[[#This Row],[Coeff ratio of p to d]]*Coeffs[[#This Row],[Coeff ratio err of p to d]])^2+(2*Coeffs[[#This Row],[Coeff ratio of s to d]]/(Coeffs[[#This Row],[Coeff ratio of s to d]]^2+1)*Coeffs[[#This Row],[Coeff ratio err of s to d]])^2)^0.5</f>
        <v>1.7211599077335431E-2</v>
      </c>
    </row>
    <row r="4" spans="1:7" x14ac:dyDescent="0.2">
      <c r="A4" t="s">
        <v>27</v>
      </c>
      <c r="B4" s="2">
        <f>FromBeta[[#This Row],[Coeff ratio of s to d]]</f>
        <v>5.5397783730907139E-2</v>
      </c>
      <c r="C4" s="2">
        <f>FromBeta[[#This Row],[Coeff ratio err of s to d]]</f>
        <v>5.8651997821218167E-3</v>
      </c>
      <c r="D4" s="2">
        <f>[1]!BestFit[[#This Row],[Coeff ratio of p to d]]</f>
        <v>-1.249709458752482</v>
      </c>
      <c r="E4" s="2">
        <f>[1]!BestFit[[#This Row],[Coeff ratio err of p to d]]</f>
        <v>1.3470260753191394E-2</v>
      </c>
      <c r="F4" s="1">
        <f>Coeffs[[#This Row],[Coeff ratio of p to d]]^2/(Coeffs[[#This Row],[Coeff ratio of s to d]]^2+1)</f>
        <v>1.5569954454861792</v>
      </c>
      <c r="G4" s="1">
        <f>Coeffs[[#This Row],[Single : Two]]*((2/Coeffs[[#This Row],[Coeff ratio of p to d]]*Coeffs[[#This Row],[Coeff ratio err of p to d]])^2+(2*Coeffs[[#This Row],[Coeff ratio of s to d]]/(Coeffs[[#This Row],[Coeff ratio of s to d]]^2+1)*Coeffs[[#This Row],[Coeff ratio err of s to d]])^2)^0.5</f>
        <v>3.3579970438467825E-2</v>
      </c>
    </row>
    <row r="5" spans="1:7" x14ac:dyDescent="0.2">
      <c r="A5" t="s">
        <v>28</v>
      </c>
      <c r="B5" s="2">
        <f>FromBeta[[#This Row],[Coeff ratio of s to d]]</f>
        <v>-0.1738380131844845</v>
      </c>
      <c r="C5" s="2">
        <f>FromBeta[[#This Row],[Coeff ratio err of s to d]]</f>
        <v>1.3278182352504166E-2</v>
      </c>
      <c r="D5" s="2">
        <f>[1]!BestFit[[#This Row],[Coeff ratio of p to d]]</f>
        <v>-1.9242877820519837</v>
      </c>
      <c r="E5" s="2">
        <f>[1]!BestFit[[#This Row],[Coeff ratio err of p to d]]</f>
        <v>1.6452382108883983E-2</v>
      </c>
      <c r="F5" s="1">
        <f>Coeffs[[#This Row],[Coeff ratio of p to d]]^2/(Coeffs[[#This Row],[Coeff ratio of s to d]]^2+1)</f>
        <v>3.5942659905600536</v>
      </c>
      <c r="G5" s="1">
        <f>Coeffs[[#This Row],[Single : Two]]*((2/Coeffs[[#This Row],[Coeff ratio of p to d]]*Coeffs[[#This Row],[Coeff ratio err of p to d]])^2+(2*Coeffs[[#This Row],[Coeff ratio of s to d]]/(Coeffs[[#This Row],[Coeff ratio of s to d]]^2+1)*Coeffs[[#This Row],[Coeff ratio err of s to d]])^2)^0.5</f>
        <v>6.3536239492665583E-2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2018-11-30T04:54:02Z</dcterms:created>
  <dcterms:modified xsi:type="dcterms:W3CDTF">2018-11-30T06:18:54Z</dcterms:modified>
</cp:coreProperties>
</file>