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ehyun/Google Drive (daehyun.you.tohoku@gmail.com)/FERMI 20144077 Ueda/Data/"/>
    </mc:Choice>
  </mc:AlternateContent>
  <xr:revisionPtr revIDLastSave="0" documentId="13_ncr:1_{3C06937D-5D94-A049-BF3A-CEF1FDD7CE5E}" xr6:coauthVersionLast="40" xr6:coauthVersionMax="40" xr10:uidLastSave="{00000000-0000-0000-0000-000000000000}"/>
  <bookViews>
    <workbookView xWindow="0" yWindow="460" windowWidth="28580" windowHeight="18880" xr2:uid="{A5CAF415-0CFF-FA49-BE8D-7DFE29927F92}"/>
  </bookViews>
  <sheets>
    <sheet name="Best fit" sheetId="2" r:id="rId1"/>
    <sheet name="Legacy" sheetId="1" r:id="rId2"/>
    <sheet name="Fit only amp" sheetId="6" r:id="rId3"/>
    <sheet name="He 2018-08-10" sheetId="4" r:id="rId4"/>
    <sheet name="Ne 2018-08-10" sheetId="5" r:id="rId5"/>
    <sheet name="Reference" sheetId="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G2" i="2" l="1"/>
  <c r="G3" i="2"/>
  <c r="G4" i="2"/>
  <c r="G5" i="2"/>
  <c r="F2" i="2"/>
  <c r="F3" i="2"/>
  <c r="D2" i="2"/>
  <c r="H2" i="3" l="1"/>
  <c r="H3" i="3"/>
  <c r="H4" i="3"/>
  <c r="F4" i="2" s="1"/>
  <c r="H5" i="3"/>
  <c r="F5" i="2" s="1"/>
  <c r="D5" i="5" l="1"/>
  <c r="D4" i="5"/>
  <c r="D3" i="5"/>
  <c r="D2" i="5"/>
  <c r="D2" i="4" l="1"/>
  <c r="D3" i="4"/>
  <c r="D4" i="4"/>
  <c r="D5" i="4"/>
  <c r="E2" i="3" l="1"/>
  <c r="E3" i="3"/>
  <c r="E4" i="3"/>
  <c r="E5" i="3"/>
  <c r="E9" i="1"/>
  <c r="F9" i="1"/>
  <c r="E7" i="1"/>
  <c r="F7" i="1"/>
  <c r="E5" i="1"/>
  <c r="F5" i="1"/>
  <c r="E3" i="1"/>
  <c r="F3" i="1"/>
  <c r="E2" i="1"/>
  <c r="E4" i="1"/>
  <c r="E6" i="1"/>
  <c r="E8" i="1"/>
  <c r="F2" i="1"/>
  <c r="F4" i="1"/>
  <c r="F6" i="1"/>
  <c r="F8" i="1"/>
  <c r="B5" i="6" l="1"/>
  <c r="F5" i="6" s="1"/>
  <c r="C5" i="6"/>
  <c r="G5" i="6" s="1"/>
  <c r="B4" i="6"/>
  <c r="F4" i="6" s="1"/>
  <c r="C4" i="6"/>
  <c r="G4" i="6" s="1"/>
  <c r="C3" i="6"/>
  <c r="G3" i="6" s="1"/>
  <c r="B3" i="6"/>
  <c r="F3" i="6" s="1"/>
  <c r="C2" i="6"/>
  <c r="G2" i="6" s="1"/>
  <c r="B2" i="6"/>
  <c r="F2" i="6" s="1"/>
  <c r="D4" i="2"/>
  <c r="D5" i="2"/>
  <c r="E2" i="4"/>
  <c r="E2" i="5"/>
  <c r="E3" i="4"/>
  <c r="E3" i="5"/>
  <c r="E4" i="5"/>
  <c r="E4" i="4"/>
  <c r="D3" i="2"/>
  <c r="E5" i="5"/>
  <c r="E5" i="4"/>
</calcChain>
</file>

<file path=xl/sharedStrings.xml><?xml version="1.0" encoding="utf-8"?>
<sst xmlns="http://schemas.openxmlformats.org/spreadsheetml/2006/main" count="78" uniqueCount="28">
  <si>
    <t>good1</t>
  </si>
  <si>
    <t>good2</t>
  </si>
  <si>
    <t>good3</t>
  </si>
  <si>
    <t>good4</t>
  </si>
  <si>
    <t>Dataset</t>
  </si>
  <si>
    <t>Volume effec η</t>
  </si>
  <si>
    <t>Amp-scale factor h</t>
  </si>
  <si>
    <t>weak</t>
  </si>
  <si>
    <t>strong</t>
  </si>
  <si>
    <t>Intensity ratio r (E−9)</t>
  </si>
  <si>
    <t>Felt intensity ratio r (E−9)</t>
  </si>
  <si>
    <t>Photon (eV)</t>
  </si>
  <si>
    <t>Intensity ratio (E−9)</t>
  </si>
  <si>
    <t>Relative intensity ratio</t>
  </si>
  <si>
    <t>ω intensity (W/cm2)</t>
  </si>
  <si>
    <t>2ω intensity (W/cm2)</t>
  </si>
  <si>
    <t>2ω intensity</t>
  </si>
  <si>
    <t>Coeff ratio of p to d</t>
  </si>
  <si>
    <t>Coeff d</t>
  </si>
  <si>
    <t>Coeff p</t>
  </si>
  <si>
    <t>Relative intensity ratio error</t>
  </si>
  <si>
    <t>Intensity ratio error (E−9)</t>
  </si>
  <si>
    <t>Coeff ratio error of p to d</t>
  </si>
  <si>
    <t>Felt intensity ratio error (E−9)</t>
  </si>
  <si>
    <t>Felt intensity ratio (E−9)</t>
  </si>
  <si>
    <t>Amp scale factor error</t>
  </si>
  <si>
    <t>Amp scale factor</t>
  </si>
  <si>
    <t>Coeff ratio err of p to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</si>
</sst>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E+00"/>
    <numFmt numFmtId="167" formatCode="0.00000"/>
  </numFmts>
  <fonts count="2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</fills>
  <borders count="2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166" fontId="0" fillId="0" borderId="0" xfId="0" applyNumberFormat="1"/>
    <xf numFmtId="164" fontId="1" fillId="2" borderId="1" xfId="0" applyNumberFormat="1" applyFont="1" applyFill="1" applyBorder="1"/>
    <xf numFmtId="167" fontId="0" fillId="0" borderId="0" xfId="0" applyNumberFormat="1"/>
    <xf numFmtId="164" fontId="0" fillId="0" borderId="0" xfId="0" applyNumberFormat="1" applyFont="1"/>
  </cellXfs>
  <cellStyles count="1">
    <cellStyle name="Normal" xfId="0" builtinId="0"/>
  </cellStyles>
  <dxfs count="34">
    <dxf>
      <numFmt numFmtId="167" formatCode="0.00000"/>
    </dxf>
    <dxf>
      <numFmt numFmtId="15" formatCode="0.00E+00"/>
    </dxf>
    <dxf>
      <numFmt numFmtId="15" formatCode="0.00E+00"/>
    </dxf>
    <dxf>
      <numFmt numFmtId="165" formatCode="0.0"/>
    </dxf>
    <dxf>
      <numFmt numFmtId="15" formatCode="0.00E+00"/>
    </dxf>
    <dxf>
      <numFmt numFmtId="166" formatCode="0E+00"/>
    </dxf>
    <dxf>
      <numFmt numFmtId="2" formatCode="0.00"/>
    </dxf>
    <dxf>
      <numFmt numFmtId="2" formatCode="0.00"/>
    </dxf>
    <dxf>
      <numFmt numFmtId="2" formatCode="0.00"/>
    </dxf>
    <dxf>
      <numFmt numFmtId="15" formatCode="0.00E+00"/>
    </dxf>
    <dxf>
      <numFmt numFmtId="15" formatCode="0.00E+00"/>
    </dxf>
    <dxf>
      <numFmt numFmtId="2" formatCode="0.00"/>
    </dxf>
    <dxf>
      <numFmt numFmtId="2" formatCode="0.00"/>
    </dxf>
    <dxf>
      <numFmt numFmtId="2" formatCode="0.00"/>
    </dxf>
    <dxf>
      <numFmt numFmtId="15" formatCode="0.00E+00"/>
    </dxf>
    <dxf>
      <numFmt numFmtId="15" formatCode="0.00E+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5" formatCode="0.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8D7737-E45E-1C43-A5EC-A3CFEC08F4E2}" name="BestFit" displayName="BestFit" ref="A1:I5" totalsRowShown="0">
  <autoFilter ref="A1:I5" xr:uid="{3D7E1F12-63FA-8F43-BD3C-9976F1120F41}"/>
  <sortState ref="A2:H5">
    <sortCondition ref="A1:A5"/>
  </sortState>
  <tableColumns count="9">
    <tableColumn id="1" xr3:uid="{F77EE4CE-84F1-364F-9F00-6B46A41B1601}" name="Dataset"/>
    <tableColumn id="4" xr3:uid="{C40438D1-F11A-2840-B494-7CE6B1CDBA60}" name="Relative intensity ratio" dataDxfId="33">
      <calculatedColumnFormula>#REF!*#REF!^0.5</calculatedColumnFormula>
    </tableColumn>
    <tableColumn id="2" xr3:uid="{164A3194-AD31-3845-A263-44EDF9890F97}" name="Relative intensity ratio error" dataDxfId="32"/>
    <tableColumn id="7" xr3:uid="{E49F0022-C16C-944E-88A8-D92C987E1334}" name="Felt intensity ratio (E−9)" dataDxfId="31">
      <calculatedColumnFormula>Ref[[#This Row],[Intensity ratio (E−9)]]*BestFit[[#This Row],[Relative intensity ratio]]</calculatedColumnFormula>
    </tableColumn>
    <tableColumn id="6" xr3:uid="{F8DE1A29-ADC1-8541-AF84-C4D73F95E18C}" name="Felt intensity ratio error (E−9)" dataDxfId="30">
      <calculatedColumnFormula>Ref[[#This Row],[Intensity ratio (E−9)]]*BestFit[[#This Row],[Relative intensity ratio error]]</calculatedColumnFormula>
    </tableColumn>
    <tableColumn id="3" xr3:uid="{E107E80A-2CB7-044B-AC0F-D16DA11748D1}" name="Coeff ratio of p to d" dataDxfId="29">
      <calculatedColumnFormula>Ref[[#This Row],[Coeff ratio of p to d]]*BestFit[[#This Row],[Relative intensity ratio]]</calculatedColumnFormula>
    </tableColumn>
    <tableColumn id="9" xr3:uid="{0699A9F3-D101-E04B-A807-C27BD171BA37}" name="Coeff ratio err of p to d" dataDxfId="28">
      <calculatedColumnFormula>ABS(Ref[[#This Row],[Coeff ratio of p to d]]*BestFit[[#This Row],[Relative intensity ratio error]])</calculatedColumnFormula>
    </tableColumn>
    <tableColumn id="5" xr3:uid="{978C26E5-AD72-324D-B04A-80B5C681654F}" name="Amp scale factor" dataDxfId="27">
      <calculatedColumnFormula>2*#REF!^0.5/(#REF!+1)</calculatedColumnFormula>
    </tableColumn>
    <tableColumn id="8" xr3:uid="{41975AFC-4B4D-9342-850D-7D0DAF2444F7}" name="Amp scale factor error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8E4B39-409C-034B-A6AF-462D7DC3FFE1}" name="Leg" displayName="Leg" ref="A1:F9" totalsRowShown="0">
  <autoFilter ref="A1:F9" xr:uid="{9668064B-9D25-8C47-A756-9DDA3891EBB8}"/>
  <sortState ref="A2:F9">
    <sortCondition ref="A1:A9"/>
  </sortState>
  <tableColumns count="6">
    <tableColumn id="1" xr3:uid="{FC61DBC6-5D28-6948-91D3-07E05A0A3540}" name="Dataset"/>
    <tableColumn id="6" xr3:uid="{B5A68C00-4A24-1B4C-AE47-6CD4474BE468}" name="2ω intensity"/>
    <tableColumn id="2" xr3:uid="{E1F22D91-2893-1B4C-A255-953701A7EC01}" name="Volume effec η" dataDxfId="25"/>
    <tableColumn id="3" xr3:uid="{458C38A5-DC1F-C545-8BCD-95F83E5FE9D4}" name="Intensity ratio r (E−9)" dataDxfId="24"/>
    <tableColumn id="4" xr3:uid="{BC353EF0-84A5-804F-849E-5773A03BED67}" name="Felt intensity ratio r (E−9)" dataDxfId="23">
      <calculatedColumnFormula>Leg[[#This Row],[Intensity ratio r (E−9)]]*Leg[[#This Row],[Volume effec η]]^0.5</calculatedColumnFormula>
    </tableColumn>
    <tableColumn id="5" xr3:uid="{B1D04ABA-C032-EB43-8B56-460FB32C732F}" name="Amp-scale factor h" dataDxfId="22">
      <calculatedColumnFormula>2*Leg[[#This Row],[Volume effec η]]^0.5/(Leg[[#This Row],[Volume effec η]]+1)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6A9C0C-E350-394E-902D-8F15CAEEA9B1}" name="Best7" displayName="Best7" ref="A1:G5" totalsRowShown="0">
  <autoFilter ref="A1:G5" xr:uid="{D0D40125-2750-4445-8486-48629F99BFAC}"/>
  <sortState ref="A2:G5">
    <sortCondition ref="A1:A5"/>
  </sortState>
  <tableColumns count="7">
    <tableColumn id="1" xr3:uid="{EBF2742E-9ABF-7E4D-AD0B-D3606711CB0C}" name="Dataset"/>
    <tableColumn id="4" xr3:uid="{7F393343-FEE5-CA48-8735-A3DCD11BB0F1}" name="Relative intensity ratio" dataDxfId="21">
      <calculatedColumnFormula>Best7[[#This Row],[Intensity ratio (E−9)]]/Ref[[#This Row],[Intensity ratio (E−9)]]</calculatedColumnFormula>
    </tableColumn>
    <tableColumn id="6" xr3:uid="{3BB26ACC-3C5D-8D45-9F44-23D5428D4E95}" name="Relative intensity ratio error" dataDxfId="20">
      <calculatedColumnFormula>Best7[[#This Row],[Intensity ratio error (E−9)]]/Ref[[#This Row],[Intensity ratio (E−9)]]</calculatedColumnFormula>
    </tableColumn>
    <tableColumn id="7" xr3:uid="{C462A8AB-3977-0D44-8C16-E0811FA5259C}" name="Intensity ratio (E−9)" dataDxfId="19"/>
    <tableColumn id="8" xr3:uid="{35B1355A-FBBC-1743-817B-072804666499}" name="Intensity ratio error (E−9)" dataDxfId="18"/>
    <tableColumn id="3" xr3:uid="{04B55562-3C4D-4D49-8BF5-B513018C69BA}" name="Coeff ratio of p to d" dataDxfId="17">
      <calculatedColumnFormula>Best7[[#This Row],[Relative intensity ratio]]*Ref[[#This Row],[Coeff ratio of p to d]]</calculatedColumnFormula>
    </tableColumn>
    <tableColumn id="9" xr3:uid="{E41B27E3-2498-5B4E-8D53-E50E75BAD979}" name="Coeff ratio error of p to d" dataDxfId="16">
      <calculatedColumnFormula>ABS(Best7[[#This Row],[Relative intensity ratio error]]*Ref[[#This Row],[Coeff ratio of p to d]])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22909D-055C-CD4F-9731-F6EE58511984}" name="He20180810" displayName="He20180810" ref="A1:F5" totalsRowShown="0">
  <autoFilter ref="A1:F5" xr:uid="{338C1E3E-BB56-E449-A86F-223320C0CB8D}"/>
  <tableColumns count="6">
    <tableColumn id="1" xr3:uid="{47377C29-72CE-F140-8819-DCF3EF9860F9}" name="Dataset"/>
    <tableColumn id="2" xr3:uid="{58622545-E5E4-814D-8D67-9EE593E66E65}" name="ω intensity (W/cm2)" dataDxfId="15"/>
    <tableColumn id="3" xr3:uid="{467EDE55-043F-D642-8F53-BDBE69ECDD8B}" name="2ω intensity (W/cm2)" dataDxfId="14"/>
    <tableColumn id="5" xr3:uid="{D84300D5-075A-6D43-9385-2EB02DDCD907}" name="Felt intensity ratio r (E−9)" dataDxfId="13">
      <calculatedColumnFormula>He20180810[[#This Row],[2ω intensity (W/cm2)]]^0.5/He20180810[[#This Row],[ω intensity (W/cm2)]]*1000000000</calculatedColumnFormula>
    </tableColumn>
    <tableColumn id="6" xr3:uid="{90B7C5C0-8D4D-1044-BBB2-CB0889D8445B}" name="Relative intensity ratio" dataDxfId="12">
      <calculatedColumnFormula>He20180810[[#This Row],[Felt intensity ratio r (E−9)]]/Ref[[#This Row],[Intensity ratio (E−9)]]</calculatedColumnFormula>
    </tableColumn>
    <tableColumn id="4" xr3:uid="{011D7099-FDD1-CA41-968C-65AA246D4758}" name="Amp-scale factor h" dataDxf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E5B1CC-CBCD-0A4E-BBC6-FACA115894DF}" name="He201808106" displayName="He201808106" ref="A1:F5" totalsRowShown="0">
  <autoFilter ref="A1:F5" xr:uid="{338C1E3E-BB56-E449-A86F-223320C0CB8D}"/>
  <tableColumns count="6">
    <tableColumn id="1" xr3:uid="{C983E297-71CF-9540-A2C9-A0DF60030F33}" name="Dataset"/>
    <tableColumn id="2" xr3:uid="{D0B651FF-3D96-234A-ADB8-B7D02AE98AB9}" name="ω intensity (W/cm2)" dataDxfId="10"/>
    <tableColumn id="3" xr3:uid="{45D17577-F99B-534F-9FD2-F3F601AA38E8}" name="2ω intensity (W/cm2)" dataDxfId="9"/>
    <tableColumn id="5" xr3:uid="{0640879A-6882-9743-845B-633802C8B61B}" name="Felt intensity ratio r (E−9)" dataDxfId="8">
      <calculatedColumnFormula>He201808106[[#This Row],[2ω intensity (W/cm2)]]^0.5/He201808106[[#This Row],[ω intensity (W/cm2)]]*1000000000</calculatedColumnFormula>
    </tableColumn>
    <tableColumn id="6" xr3:uid="{47FFB5E1-4B24-2B42-A0AC-7E5DC405C90A}" name="Relative intensity ratio" dataDxfId="7">
      <calculatedColumnFormula>He201808106[[#This Row],[Felt intensity ratio r (E−9)]]/Ref[[#This Row],[Intensity ratio (E−9)]]</calculatedColumnFormula>
    </tableColumn>
    <tableColumn id="4" xr3:uid="{AA715A0C-7E1A-1A4D-AFBB-5CD2949696E1}" name="Amp-scale factor h" dataDxfId="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15A3C0-80FC-9640-A8F5-22AEDB6ABCA1}" name="Ref" displayName="Ref" ref="A1:H5" totalsRowShown="0">
  <autoFilter ref="A1:H5" xr:uid="{AC9F673D-7B69-1247-9553-2F6862E3B630}"/>
  <tableColumns count="8">
    <tableColumn id="1" xr3:uid="{E752CBB5-68C0-9446-AB6C-CCA497640AE6}" name="Dataset"/>
    <tableColumn id="2" xr3:uid="{E0046E26-0608-C041-A06F-0EB68B6AFEEC}" name="Photon (eV)"/>
    <tableColumn id="3" xr3:uid="{FD6FBABA-E8ED-E244-A20E-AEB911B569DC}" name="ω intensity (W/cm2)" dataDxfId="5"/>
    <tableColumn id="4" xr3:uid="{1B42E1BE-E4AA-C54A-AF67-885A54AEBCC1}" name="2ω intensity (W/cm2)" dataDxfId="4"/>
    <tableColumn id="5" xr3:uid="{E1D403B8-85E4-CE49-B547-65839F745F2D}" name="Intensity ratio (E−9)" dataDxfId="3">
      <calculatedColumnFormula>Ref[[#This Row],[2ω intensity (W/cm2)]]^0.5/Ref[[#This Row],[ω intensity (W/cm2)]]*1000000000</calculatedColumnFormula>
    </tableColumn>
    <tableColumn id="6" xr3:uid="{EE0D9D56-FCBE-924C-BCBB-DDA1F1C8E4CA}" name="Coeff p" dataDxfId="2"/>
    <tableColumn id="7" xr3:uid="{27DD94D0-3DD2-D64C-9205-DC31AAA8D6CE}" name="Coeff d" dataDxfId="1"/>
    <tableColumn id="8" xr3:uid="{3DC02017-23C7-594D-BF68-99E03B9A2ACB}" name="Coeff ratio of p to d" dataDxfId="0">
      <calculatedColumnFormula>Ref[[#This Row],[Coeff p]]/Ref[[#This Row],[Coeff d]]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30E25-5E17-694A-9B32-1446DC53D744}">
  <dimension ref="A1:I5"/>
  <sheetViews>
    <sheetView tabSelected="1" workbookViewId="0">
      <selection activeCell="F1" sqref="F1"/>
    </sheetView>
  </sheetViews>
  <sheetFormatPr baseColWidth="10" defaultRowHeight="16" x14ac:dyDescent="0.2"/>
  <cols>
    <col min="1" max="1" width="10.1640625" bestFit="1" customWidth="1"/>
    <col min="2" max="2" width="22.6640625" style="2" bestFit="1" customWidth="1"/>
    <col min="3" max="3" width="27.33203125" style="2" bestFit="1" customWidth="1"/>
    <col min="4" max="4" width="24" style="2" bestFit="1" customWidth="1"/>
    <col min="5" max="5" width="28.6640625" style="2" bestFit="1" customWidth="1"/>
    <col min="6" max="6" width="19.83203125" style="2" bestFit="1" customWidth="1"/>
    <col min="7" max="7" width="22.6640625" style="2" bestFit="1" customWidth="1"/>
    <col min="8" max="8" width="17.5" style="2" bestFit="1" customWidth="1"/>
    <col min="9" max="9" width="22.1640625" bestFit="1" customWidth="1"/>
  </cols>
  <sheetData>
    <row r="1" spans="1:9" x14ac:dyDescent="0.2">
      <c r="A1" t="s">
        <v>4</v>
      </c>
      <c r="B1" s="2" t="s">
        <v>13</v>
      </c>
      <c r="C1" s="2" t="s">
        <v>20</v>
      </c>
      <c r="D1" s="2" t="s">
        <v>24</v>
      </c>
      <c r="E1" s="2" t="s">
        <v>23</v>
      </c>
      <c r="F1" s="2" t="s">
        <v>17</v>
      </c>
      <c r="G1" s="2" t="s">
        <v>27</v>
      </c>
      <c r="H1" s="2" t="s">
        <v>26</v>
      </c>
      <c r="I1" t="s">
        <v>25</v>
      </c>
    </row>
    <row r="2" spans="1:9" x14ac:dyDescent="0.2">
      <c r="A2" t="s">
        <v>0</v>
      </c>
      <c r="B2" s="2">
        <v>1.2012939528061499</v>
      </c>
      <c r="C2" s="2">
        <v>1.8749912744799899E-2</v>
      </c>
      <c r="D2" s="2">
        <f>Ref[[#This Row],[Intensity ratio (E−9)]]*BestFit[[#This Row],[Relative intensity ratio]]</f>
        <v>13.430874697169877</v>
      </c>
      <c r="E2" s="2">
        <f>Ref[[#This Row],[Intensity ratio (E−9)]]*BestFit[[#This Row],[Relative intensity ratio error]]</f>
        <v>0.20963039734781119</v>
      </c>
      <c r="F2" s="2">
        <f>Ref[[#This Row],[Coeff ratio of p to d]]*BestFit[[#This Row],[Relative intensity ratio]]</f>
        <v>-1.2220059175097044</v>
      </c>
      <c r="G2" s="2">
        <f>ABS(Ref[[#This Row],[Coeff ratio of p to d]]*BestFit[[#This Row],[Relative intensity ratio error]])</f>
        <v>1.9073187102468865E-2</v>
      </c>
      <c r="H2" s="2">
        <v>0.36007900128662002</v>
      </c>
      <c r="I2" s="2">
        <v>1.0060835417334E-2</v>
      </c>
    </row>
    <row r="3" spans="1:9" x14ac:dyDescent="0.2">
      <c r="A3" t="s">
        <v>1</v>
      </c>
      <c r="B3" s="2">
        <v>0.90475031641918502</v>
      </c>
      <c r="C3" s="2">
        <v>7.9017382886618897E-3</v>
      </c>
      <c r="D3" s="2">
        <f>Ref[[#This Row],[Intensity ratio (E−9)]]*BestFit[[#This Row],[Relative intensity ratio]]</f>
        <v>10.551111143772665</v>
      </c>
      <c r="E3" s="2">
        <f>Ref[[#This Row],[Intensity ratio (E−9)]]*BestFit[[#This Row],[Relative intensity ratio error]]</f>
        <v>9.2149311693689423E-2</v>
      </c>
      <c r="F3" s="2">
        <f>Ref[[#This Row],[Coeff ratio of p to d]]*BestFit[[#This Row],[Relative intensity ratio]]</f>
        <v>-0.94625262451180814</v>
      </c>
      <c r="G3" s="2">
        <f>ABS(Ref[[#This Row],[Coeff ratio of p to d]]*BestFit[[#This Row],[Relative intensity ratio error]])</f>
        <v>8.2642033477748206E-3</v>
      </c>
      <c r="H3" s="2">
        <v>0.26232174670708303</v>
      </c>
      <c r="I3" s="2">
        <v>5.7195259136626E-3</v>
      </c>
    </row>
    <row r="4" spans="1:9" x14ac:dyDescent="0.2">
      <c r="A4" t="s">
        <v>2</v>
      </c>
      <c r="B4" s="2">
        <v>1.2441634108586099</v>
      </c>
      <c r="C4" s="2">
        <v>1.34104814894938E-2</v>
      </c>
      <c r="D4" s="2">
        <f>Ref[[#This Row],[Intensity ratio (E−9)]]*BestFit[[#This Row],[Relative intensity ratio]]</f>
        <v>13.048895938780658</v>
      </c>
      <c r="E4" s="2">
        <f>Ref[[#This Row],[Intensity ratio (E−9)]]*BestFit[[#This Row],[Relative intensity ratio error]]</f>
        <v>0.14065031644403134</v>
      </c>
      <c r="F4" s="2">
        <f>Ref[[#This Row],[Coeff ratio of p to d]]*BestFit[[#This Row],[Relative intensity ratio]]</f>
        <v>-1.249709458752482</v>
      </c>
      <c r="G4" s="2">
        <f>ABS(Ref[[#This Row],[Coeff ratio of p to d]]*BestFit[[#This Row],[Relative intensity ratio error]])</f>
        <v>1.3470260753191394E-2</v>
      </c>
      <c r="H4" s="2">
        <v>0.31654665721967501</v>
      </c>
      <c r="I4" s="2">
        <v>3.5722904919023302E-3</v>
      </c>
    </row>
    <row r="5" spans="1:9" x14ac:dyDescent="0.2">
      <c r="A5" t="s">
        <v>3</v>
      </c>
      <c r="B5" s="2">
        <v>1.89167273489856</v>
      </c>
      <c r="C5" s="2">
        <v>1.6173528174835101E-2</v>
      </c>
      <c r="D5" s="2">
        <f>Ref[[#This Row],[Intensity ratio (E−9)]]*BestFit[[#This Row],[Relative intensity ratio]]</f>
        <v>21.149544132080592</v>
      </c>
      <c r="E5" s="2">
        <f>Ref[[#This Row],[Intensity ratio (E−9)]]*BestFit[[#This Row],[Relative intensity ratio error]]</f>
        <v>0.18082554217469693</v>
      </c>
      <c r="F5" s="2">
        <f>Ref[[#This Row],[Coeff ratio of p to d]]*BestFit[[#This Row],[Relative intensity ratio]]</f>
        <v>-1.9242877820519837</v>
      </c>
      <c r="G5" s="2">
        <f>ABS(Ref[[#This Row],[Coeff ratio of p to d]]*BestFit[[#This Row],[Relative intensity ratio error]])</f>
        <v>1.6452382108883983E-2</v>
      </c>
      <c r="H5" s="2">
        <v>0.22615312657456299</v>
      </c>
      <c r="I5" s="2">
        <v>7.7693654752780499E-3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1F449-E35F-564E-9383-EA75549AF56E}">
  <dimension ref="A1:F9"/>
  <sheetViews>
    <sheetView workbookViewId="0">
      <selection activeCell="B2" sqref="B2"/>
    </sheetView>
  </sheetViews>
  <sheetFormatPr baseColWidth="10" defaultRowHeight="16" x14ac:dyDescent="0.2"/>
  <cols>
    <col min="1" max="1" width="10.1640625" bestFit="1" customWidth="1"/>
    <col min="2" max="2" width="13.83203125" bestFit="1" customWidth="1"/>
    <col min="3" max="3" width="16.1640625" style="2" customWidth="1"/>
    <col min="4" max="4" width="21.33203125" style="2" bestFit="1" customWidth="1"/>
    <col min="5" max="5" width="25.1640625" style="3" bestFit="1" customWidth="1"/>
    <col min="6" max="6" width="19.33203125" style="2" bestFit="1" customWidth="1"/>
  </cols>
  <sheetData>
    <row r="1" spans="1:6" x14ac:dyDescent="0.2">
      <c r="A1" t="s">
        <v>4</v>
      </c>
      <c r="B1" t="s">
        <v>16</v>
      </c>
      <c r="C1" s="2" t="s">
        <v>5</v>
      </c>
      <c r="D1" s="2" t="s">
        <v>9</v>
      </c>
      <c r="E1" s="3" t="s">
        <v>10</v>
      </c>
      <c r="F1" s="2" t="s">
        <v>6</v>
      </c>
    </row>
    <row r="2" spans="1:6" x14ac:dyDescent="0.2">
      <c r="A2" t="s">
        <v>0</v>
      </c>
      <c r="B2" t="s">
        <v>7</v>
      </c>
      <c r="C2" s="2">
        <v>28.794</v>
      </c>
      <c r="D2" s="2">
        <v>2.484</v>
      </c>
      <c r="E2" s="3">
        <f>Leg[[#This Row],[Intensity ratio r (E−9)]]*Leg[[#This Row],[Volume effec η]]^0.5</f>
        <v>13.329154184118361</v>
      </c>
      <c r="F2" s="2">
        <f>2*Leg[[#This Row],[Volume effec η]]^0.5/(Leg[[#This Row],[Volume effec η]]+1)</f>
        <v>0.36020702825311257</v>
      </c>
    </row>
    <row r="3" spans="1:6" x14ac:dyDescent="0.2">
      <c r="A3" t="s">
        <v>0</v>
      </c>
      <c r="B3" t="s">
        <v>8</v>
      </c>
      <c r="C3" s="2">
        <v>3.5000000000000003E-2</v>
      </c>
      <c r="D3" s="2">
        <v>71.521000000000001</v>
      </c>
      <c r="E3" s="3">
        <f>Leg[[#This Row],[Intensity ratio r (E−9)]]*Leg[[#This Row],[Volume effec η]]^0.5</f>
        <v>13.380353897972954</v>
      </c>
      <c r="F3" s="2">
        <f>2*Leg[[#This Row],[Volume effec η]]^0.5/(Leg[[#This Row],[Volume effec η]]+1)</f>
        <v>0.36151279099265138</v>
      </c>
    </row>
    <row r="4" spans="1:6" x14ac:dyDescent="0.2">
      <c r="A4" t="s">
        <v>1</v>
      </c>
      <c r="B4" t="s">
        <v>7</v>
      </c>
      <c r="C4" s="2">
        <v>57.655999999999999</v>
      </c>
      <c r="D4" s="2">
        <v>1.518</v>
      </c>
      <c r="E4" s="3">
        <f>Leg[[#This Row],[Intensity ratio r (E−9)]]*Leg[[#This Row],[Volume effec η]]^0.5</f>
        <v>11.526409004716083</v>
      </c>
      <c r="F4" s="2">
        <f>2*Leg[[#This Row],[Volume effec η]]^0.5/(Leg[[#This Row],[Volume effec η]]+1)</f>
        <v>0.25890462397933478</v>
      </c>
    </row>
    <row r="5" spans="1:6" x14ac:dyDescent="0.2">
      <c r="A5" t="s">
        <v>1</v>
      </c>
      <c r="B5" t="s">
        <v>8</v>
      </c>
      <c r="C5" s="2">
        <v>1.7000000000000001E-2</v>
      </c>
      <c r="D5" s="2">
        <v>87.546000000000006</v>
      </c>
      <c r="E5" s="3">
        <f>Leg[[#This Row],[Intensity ratio r (E−9)]]*Leg[[#This Row],[Volume effec η]]^0.5</f>
        <v>11.414601875317423</v>
      </c>
      <c r="F5" s="2">
        <f>2*Leg[[#This Row],[Volume effec η]]^0.5/(Leg[[#This Row],[Volume effec η]]+1)</f>
        <v>0.25640914081426353</v>
      </c>
    </row>
    <row r="6" spans="1:6" x14ac:dyDescent="0.2">
      <c r="A6" t="s">
        <v>2</v>
      </c>
      <c r="B6" t="s">
        <v>7</v>
      </c>
      <c r="C6" s="2">
        <v>37.292999999999999</v>
      </c>
      <c r="D6" s="2">
        <v>2.1219999999999999</v>
      </c>
      <c r="E6" s="3">
        <f>Leg[[#This Row],[Intensity ratio r (E−9)]]*Leg[[#This Row],[Volume effec η]]^0.5</f>
        <v>12.958628515857686</v>
      </c>
      <c r="F6" s="2">
        <f>2*Leg[[#This Row],[Volume effec η]]^0.5/(Leg[[#This Row],[Volume effec η]]+1)</f>
        <v>0.3189512176687177</v>
      </c>
    </row>
    <row r="7" spans="1:6" x14ac:dyDescent="0.2">
      <c r="A7" t="s">
        <v>2</v>
      </c>
      <c r="B7" t="s">
        <v>8</v>
      </c>
      <c r="C7" s="2">
        <v>2.7E-2</v>
      </c>
      <c r="D7" s="2">
        <v>79.149000000000001</v>
      </c>
      <c r="E7" s="3">
        <f>Leg[[#This Row],[Intensity ratio r (E−9)]]*Leg[[#This Row],[Volume effec η]]^0.5</f>
        <v>13.005507811192919</v>
      </c>
      <c r="F7" s="2">
        <f>2*Leg[[#This Row],[Volume effec η]]^0.5/(Leg[[#This Row],[Volume effec η]]+1)</f>
        <v>0.31999370448208347</v>
      </c>
    </row>
    <row r="8" spans="1:6" x14ac:dyDescent="0.2">
      <c r="A8" t="s">
        <v>3</v>
      </c>
      <c r="B8" t="s">
        <v>7</v>
      </c>
      <c r="C8" s="2">
        <v>63.923000000000002</v>
      </c>
      <c r="D8" s="2">
        <v>2.9220000000000002</v>
      </c>
      <c r="E8" s="3">
        <f>Leg[[#This Row],[Intensity ratio r (E−9)]]*Leg[[#This Row],[Volume effec η]]^0.5</f>
        <v>23.36193364283017</v>
      </c>
      <c r="F8" s="2">
        <f>2*Leg[[#This Row],[Volume effec η]]^0.5/(Leg[[#This Row],[Volume effec η]]+1)</f>
        <v>0.24629749246395921</v>
      </c>
    </row>
    <row r="9" spans="1:6" x14ac:dyDescent="0.2">
      <c r="A9" t="s">
        <v>3</v>
      </c>
      <c r="B9" t="s">
        <v>8</v>
      </c>
      <c r="C9" s="2">
        <v>1.6E-2</v>
      </c>
      <c r="D9" s="2">
        <v>186.78100000000001</v>
      </c>
      <c r="E9" s="3">
        <f>Leg[[#This Row],[Intensity ratio r (E−9)]]*Leg[[#This Row],[Volume effec η]]^0.5</f>
        <v>23.626135345756403</v>
      </c>
      <c r="F9" s="2">
        <f>2*Leg[[#This Row],[Volume effec η]]^0.5/(Leg[[#This Row],[Volume effec η]]+1)</f>
        <v>0.24899824095814008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7C03D-1C30-324E-B397-46AF7B645D19}">
  <dimension ref="A1:G5"/>
  <sheetViews>
    <sheetView workbookViewId="0">
      <selection activeCell="J7" sqref="J7"/>
    </sheetView>
  </sheetViews>
  <sheetFormatPr baseColWidth="10" defaultRowHeight="16" x14ac:dyDescent="0.2"/>
  <cols>
    <col min="1" max="1" width="10.1640625" bestFit="1" customWidth="1"/>
    <col min="2" max="2" width="22.6640625" style="2" bestFit="1" customWidth="1"/>
    <col min="3" max="3" width="27.33203125" style="2" bestFit="1" customWidth="1"/>
    <col min="4" max="4" width="20.1640625" style="2" bestFit="1" customWidth="1"/>
    <col min="5" max="5" width="25" style="2" bestFit="1" customWidth="1"/>
    <col min="6" max="6" width="19.83203125" style="2" bestFit="1" customWidth="1"/>
    <col min="7" max="7" width="24.5" style="2" bestFit="1" customWidth="1"/>
  </cols>
  <sheetData>
    <row r="1" spans="1:7" x14ac:dyDescent="0.2">
      <c r="A1" t="s">
        <v>4</v>
      </c>
      <c r="B1" s="2" t="s">
        <v>13</v>
      </c>
      <c r="C1" s="2" t="s">
        <v>20</v>
      </c>
      <c r="D1" s="2" t="s">
        <v>12</v>
      </c>
      <c r="E1" s="2" t="s">
        <v>21</v>
      </c>
      <c r="F1" s="2" t="s">
        <v>17</v>
      </c>
      <c r="G1" s="2" t="s">
        <v>22</v>
      </c>
    </row>
    <row r="2" spans="1:7" x14ac:dyDescent="0.2">
      <c r="A2" t="s">
        <v>0</v>
      </c>
      <c r="B2" s="2">
        <f>Best7[[#This Row],[Intensity ratio (E−9)]]/Ref[[#This Row],[Intensity ratio (E−9)]]</f>
        <v>0.18352966194653117</v>
      </c>
      <c r="C2" s="2">
        <f>Best7[[#This Row],[Intensity ratio error (E−9)]]/Ref[[#This Row],[Intensity ratio (E−9)]]</f>
        <v>5.9693077913152374E-3</v>
      </c>
      <c r="D2" s="8">
        <v>2.0519240000000001</v>
      </c>
      <c r="E2" s="2">
        <v>6.6738889999999995E-2</v>
      </c>
      <c r="F2" s="2">
        <f>Best7[[#This Row],[Relative intensity ratio]]*Ref[[#This Row],[Coeff ratio of p to d]]</f>
        <v>-0.18669396646285069</v>
      </c>
      <c r="G2" s="2">
        <f>ABS(Best7[[#This Row],[Relative intensity ratio error]]*Ref[[#This Row],[Coeff ratio of p to d]])</f>
        <v>6.0722268911655008E-3</v>
      </c>
    </row>
    <row r="3" spans="1:7" x14ac:dyDescent="0.2">
      <c r="A3" t="s">
        <v>1</v>
      </c>
      <c r="B3" s="2">
        <f>Best7[[#This Row],[Intensity ratio (E−9)]]/Ref[[#This Row],[Intensity ratio (E−9)]]</f>
        <v>0.13055441268053827</v>
      </c>
      <c r="C3" s="2">
        <f>Best7[[#This Row],[Intensity ratio error (E−9)]]/Ref[[#This Row],[Intensity ratio (E−9)]]</f>
        <v>3.1784896075689045E-3</v>
      </c>
      <c r="D3" s="2">
        <v>1.522513</v>
      </c>
      <c r="E3" s="2">
        <v>3.7067240000000001E-2</v>
      </c>
      <c r="F3" s="2">
        <f>Best7[[#This Row],[Relative intensity ratio]]*Ref[[#This Row],[Coeff ratio of p to d]]</f>
        <v>-0.13654314720716845</v>
      </c>
      <c r="G3" s="2">
        <f>ABS(Best7[[#This Row],[Relative intensity ratio error]]*Ref[[#This Row],[Coeff ratio of p to d]])</f>
        <v>3.3242918831454596E-3</v>
      </c>
    </row>
    <row r="4" spans="1:7" x14ac:dyDescent="0.2">
      <c r="A4" t="s">
        <v>2</v>
      </c>
      <c r="B4" s="2">
        <f>Best7[[#This Row],[Intensity ratio (E−9)]]/Ref[[#This Row],[Intensity ratio (E−9)]]</f>
        <v>0.16014777172508232</v>
      </c>
      <c r="C4" s="2">
        <f>Best7[[#This Row],[Intensity ratio error (E−9)]]/Ref[[#This Row],[Intensity ratio (E−9)]]</f>
        <v>1.8683433148173616E-3</v>
      </c>
      <c r="D4" s="2">
        <v>1.6796439999999999</v>
      </c>
      <c r="E4" s="2">
        <v>1.9595350000000001E-2</v>
      </c>
      <c r="F4" s="2">
        <f>Best7[[#This Row],[Relative intensity ratio]]*Ref[[#This Row],[Coeff ratio of p to d]]</f>
        <v>-0.16086165480855222</v>
      </c>
      <c r="G4" s="2">
        <f>ABS(Best7[[#This Row],[Relative intensity ratio error]]*Ref[[#This Row],[Coeff ratio of p to d]])</f>
        <v>1.8766717396976767E-3</v>
      </c>
    </row>
    <row r="5" spans="1:7" x14ac:dyDescent="0.2">
      <c r="A5" t="s">
        <v>3</v>
      </c>
      <c r="B5" s="2">
        <f>Best7[[#This Row],[Intensity ratio (E−9)]]/Ref[[#This Row],[Intensity ratio (E−9)]]</f>
        <v>9.7100983594771081E-2</v>
      </c>
      <c r="C5" s="2">
        <f>Best7[[#This Row],[Intensity ratio error (E−9)]]/Ref[[#This Row],[Intensity ratio (E−9)]]</f>
        <v>3.9409919951777627E-3</v>
      </c>
      <c r="D5" s="2">
        <v>1.0856220000000001</v>
      </c>
      <c r="E5" s="2">
        <v>4.4061629999999997E-2</v>
      </c>
      <c r="F5" s="2">
        <f>Best7[[#This Row],[Relative intensity ratio]]*Ref[[#This Row],[Coeff ratio of p to d]]</f>
        <v>-9.8775138484336111E-2</v>
      </c>
      <c r="G5" s="2">
        <f>ABS(Best7[[#This Row],[Relative intensity ratio error]]*Ref[[#This Row],[Coeff ratio of p to d]])</f>
        <v>4.0089401330256555E-3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B33E4-48D2-4449-AC13-78F59A000813}">
  <dimension ref="A1:F5"/>
  <sheetViews>
    <sheetView workbookViewId="0">
      <selection activeCell="D6" sqref="D6"/>
    </sheetView>
  </sheetViews>
  <sheetFormatPr baseColWidth="10" defaultRowHeight="16" x14ac:dyDescent="0.2"/>
  <cols>
    <col min="1" max="1" width="10.1640625" bestFit="1" customWidth="1"/>
    <col min="2" max="2" width="20.83203125" bestFit="1" customWidth="1"/>
    <col min="3" max="3" width="21.83203125" bestFit="1" customWidth="1"/>
    <col min="4" max="4" width="25.1640625" style="1" bestFit="1" customWidth="1"/>
    <col min="5" max="5" width="22.6640625" style="1" bestFit="1" customWidth="1"/>
    <col min="6" max="6" width="19.33203125" style="1" bestFit="1" customWidth="1"/>
  </cols>
  <sheetData>
    <row r="1" spans="1:6" x14ac:dyDescent="0.2">
      <c r="A1" t="s">
        <v>4</v>
      </c>
      <c r="B1" t="s">
        <v>14</v>
      </c>
      <c r="C1" t="s">
        <v>15</v>
      </c>
      <c r="D1" s="3" t="s">
        <v>10</v>
      </c>
      <c r="E1" s="6" t="s">
        <v>13</v>
      </c>
      <c r="F1" s="1" t="s">
        <v>6</v>
      </c>
    </row>
    <row r="2" spans="1:6" x14ac:dyDescent="0.2">
      <c r="A2" t="s">
        <v>0</v>
      </c>
      <c r="B2" s="4">
        <v>10000000000000</v>
      </c>
      <c r="C2" s="4">
        <v>2200000000</v>
      </c>
      <c r="D2" s="1">
        <f>He20180810[[#This Row],[2ω intensity (W/cm2)]]^0.5/He20180810[[#This Row],[ω intensity (W/cm2)]]*1000000000</f>
        <v>4.6904157598234306</v>
      </c>
      <c r="E2" s="1">
        <f>He20180810[[#This Row],[Felt intensity ratio r (E−9)]]/Ref[[#This Row],[Intensity ratio (E−9)]]</f>
        <v>0.41952353926806074</v>
      </c>
      <c r="F2" s="1">
        <v>0.45</v>
      </c>
    </row>
    <row r="3" spans="1:6" x14ac:dyDescent="0.2">
      <c r="A3" t="s">
        <v>1</v>
      </c>
      <c r="B3" s="4">
        <v>10000000000000</v>
      </c>
      <c r="C3" s="4">
        <v>1540000000</v>
      </c>
      <c r="D3" s="1">
        <f>He20180810[[#This Row],[2ω intensity (W/cm2)]]^0.5/He20180810[[#This Row],[ω intensity (W/cm2)]]*1000000000</f>
        <v>3.9242833740697169</v>
      </c>
      <c r="E3" s="1">
        <f>He20180810[[#This Row],[Felt intensity ratio r (E−9)]]/Ref[[#This Row],[Intensity ratio (E−9)]]</f>
        <v>0.33650452317561358</v>
      </c>
      <c r="F3" s="1">
        <v>0.35</v>
      </c>
    </row>
    <row r="4" spans="1:6" x14ac:dyDescent="0.2">
      <c r="A4" t="s">
        <v>2</v>
      </c>
      <c r="B4" s="4">
        <v>10000000000000</v>
      </c>
      <c r="C4" s="4">
        <v>1490000000</v>
      </c>
      <c r="D4" s="1">
        <f>He20180810[[#This Row],[2ω intensity (W/cm2)]]^0.5/He20180810[[#This Row],[ω intensity (W/cm2)]]*1000000000</f>
        <v>3.8600518131237567</v>
      </c>
      <c r="E4" s="1">
        <f>He20180810[[#This Row],[Felt intensity ratio r (E−9)]]/Ref[[#This Row],[Intensity ratio (E−9)]]</f>
        <v>0.36804149963631194</v>
      </c>
      <c r="F4" s="1">
        <v>0.45</v>
      </c>
    </row>
    <row r="5" spans="1:6" x14ac:dyDescent="0.2">
      <c r="A5" t="s">
        <v>3</v>
      </c>
      <c r="B5" s="4">
        <v>10000000000000</v>
      </c>
      <c r="C5" s="4">
        <v>4870000000</v>
      </c>
      <c r="D5" s="1">
        <f>He20180810[[#This Row],[2ω intensity (W/cm2)]]^0.5/He20180810[[#This Row],[ω intensity (W/cm2)]]*1000000000</f>
        <v>6.9785385289471611</v>
      </c>
      <c r="E5" s="1">
        <f>He20180810[[#This Row],[Felt intensity ratio r (E−9)]]/Ref[[#This Row],[Intensity ratio (E−9)]]</f>
        <v>0.62417946137308955</v>
      </c>
      <c r="F5" s="1">
        <v>0.2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71903-CD42-3846-AF02-1C103871AB56}">
  <dimension ref="A1:F5"/>
  <sheetViews>
    <sheetView workbookViewId="0">
      <selection activeCell="F10" sqref="F10"/>
    </sheetView>
  </sheetViews>
  <sheetFormatPr baseColWidth="10" defaultRowHeight="16" x14ac:dyDescent="0.2"/>
  <cols>
    <col min="1" max="1" width="10.1640625" bestFit="1" customWidth="1"/>
    <col min="2" max="2" width="20.83203125" bestFit="1" customWidth="1"/>
    <col min="3" max="3" width="21.83203125" bestFit="1" customWidth="1"/>
    <col min="4" max="4" width="25.1640625" style="1" bestFit="1" customWidth="1"/>
    <col min="5" max="5" width="22.6640625" style="1" bestFit="1" customWidth="1"/>
    <col min="6" max="6" width="19.33203125" style="1" bestFit="1" customWidth="1"/>
  </cols>
  <sheetData>
    <row r="1" spans="1:6" x14ac:dyDescent="0.2">
      <c r="A1" t="s">
        <v>4</v>
      </c>
      <c r="B1" t="s">
        <v>14</v>
      </c>
      <c r="C1" t="s">
        <v>15</v>
      </c>
      <c r="D1" s="3" t="s">
        <v>10</v>
      </c>
      <c r="E1" s="6" t="s">
        <v>13</v>
      </c>
      <c r="F1" s="1" t="s">
        <v>6</v>
      </c>
    </row>
    <row r="2" spans="1:6" x14ac:dyDescent="0.2">
      <c r="A2" t="s">
        <v>0</v>
      </c>
      <c r="B2" s="4">
        <v>10000000000000</v>
      </c>
      <c r="C2" s="4">
        <v>2200000000</v>
      </c>
      <c r="D2" s="1">
        <f>He201808106[[#This Row],[2ω intensity (W/cm2)]]^0.5/He201808106[[#This Row],[ω intensity (W/cm2)]]*1000000000</f>
        <v>4.6904157598234306</v>
      </c>
      <c r="E2" s="1">
        <f>He201808106[[#This Row],[Felt intensity ratio r (E−9)]]/Ref[[#This Row],[Intensity ratio (E−9)]]</f>
        <v>0.41952353926806074</v>
      </c>
      <c r="F2" s="1">
        <v>0.4</v>
      </c>
    </row>
    <row r="3" spans="1:6" x14ac:dyDescent="0.2">
      <c r="A3" t="s">
        <v>1</v>
      </c>
      <c r="B3" s="4">
        <v>10000000000000</v>
      </c>
      <c r="C3" s="4">
        <v>1540000000</v>
      </c>
      <c r="D3" s="1">
        <f>He201808106[[#This Row],[2ω intensity (W/cm2)]]^0.5/He201808106[[#This Row],[ω intensity (W/cm2)]]*1000000000</f>
        <v>3.9242833740697169</v>
      </c>
      <c r="E3" s="1">
        <f>He201808106[[#This Row],[Felt intensity ratio r (E−9)]]/Ref[[#This Row],[Intensity ratio (E−9)]]</f>
        <v>0.33650452317561358</v>
      </c>
      <c r="F3" s="1">
        <v>0.5</v>
      </c>
    </row>
    <row r="4" spans="1:6" x14ac:dyDescent="0.2">
      <c r="A4" t="s">
        <v>2</v>
      </c>
      <c r="B4" s="4">
        <v>10000000000000</v>
      </c>
      <c r="C4" s="4">
        <v>1490000000</v>
      </c>
      <c r="D4" s="1">
        <f>He201808106[[#This Row],[2ω intensity (W/cm2)]]^0.5/He201808106[[#This Row],[ω intensity (W/cm2)]]*1000000000</f>
        <v>3.8600518131237567</v>
      </c>
      <c r="E4" s="1">
        <f>He201808106[[#This Row],[Felt intensity ratio r (E−9)]]/Ref[[#This Row],[Intensity ratio (E−9)]]</f>
        <v>0.36804149963631194</v>
      </c>
      <c r="F4" s="1">
        <v>0.3</v>
      </c>
    </row>
    <row r="5" spans="1:6" x14ac:dyDescent="0.2">
      <c r="A5" t="s">
        <v>3</v>
      </c>
      <c r="B5" s="4">
        <v>10000000000000</v>
      </c>
      <c r="C5" s="4">
        <v>4870000000</v>
      </c>
      <c r="D5" s="1">
        <f>He201808106[[#This Row],[2ω intensity (W/cm2)]]^0.5/He201808106[[#This Row],[ω intensity (W/cm2)]]*1000000000</f>
        <v>6.9785385289471611</v>
      </c>
      <c r="E5" s="1">
        <f>He201808106[[#This Row],[Felt intensity ratio r (E−9)]]/Ref[[#This Row],[Intensity ratio (E−9)]]</f>
        <v>0.62417946137308955</v>
      </c>
      <c r="F5" s="1">
        <v>0.2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05BC0-339F-A44D-AECC-3BDFAB005207}">
  <dimension ref="A1:H5"/>
  <sheetViews>
    <sheetView workbookViewId="0">
      <selection activeCell="E11" sqref="E11"/>
    </sheetView>
  </sheetViews>
  <sheetFormatPr baseColWidth="10" defaultRowHeight="16" x14ac:dyDescent="0.2"/>
  <cols>
    <col min="1" max="1" width="10.1640625" bestFit="1" customWidth="1"/>
    <col min="2" max="2" width="13.33203125" bestFit="1" customWidth="1"/>
    <col min="3" max="3" width="20.83203125" style="5" bestFit="1" customWidth="1"/>
    <col min="4" max="4" width="21.83203125" style="4" bestFit="1" customWidth="1"/>
    <col min="5" max="5" width="20.1640625" style="3" bestFit="1" customWidth="1"/>
    <col min="6" max="7" width="9.5" style="4" bestFit="1" customWidth="1"/>
    <col min="8" max="8" width="19.83203125" style="7" bestFit="1" customWidth="1"/>
  </cols>
  <sheetData>
    <row r="1" spans="1:8" x14ac:dyDescent="0.2">
      <c r="A1" t="s">
        <v>4</v>
      </c>
      <c r="B1" t="s">
        <v>11</v>
      </c>
      <c r="C1" s="5" t="s">
        <v>14</v>
      </c>
      <c r="D1" s="4" t="s">
        <v>15</v>
      </c>
      <c r="E1" s="3" t="s">
        <v>12</v>
      </c>
      <c r="F1" s="4" t="s">
        <v>19</v>
      </c>
      <c r="G1" s="4" t="s">
        <v>18</v>
      </c>
      <c r="H1" s="7" t="s">
        <v>17</v>
      </c>
    </row>
    <row r="2" spans="1:8" x14ac:dyDescent="0.2">
      <c r="A2" t="s">
        <v>0</v>
      </c>
      <c r="B2">
        <v>15.9</v>
      </c>
      <c r="C2" s="5">
        <v>10000000000000</v>
      </c>
      <c r="D2" s="4">
        <v>12500000000</v>
      </c>
      <c r="E2" s="3">
        <f>Ref[[#This Row],[2ω intensity (W/cm2)]]^0.5/Ref[[#This Row],[ω intensity (W/cm2)]]*1000000000</f>
        <v>11.180339887498947</v>
      </c>
      <c r="F2" s="4">
        <v>9.4400000000000005E-3</v>
      </c>
      <c r="G2" s="4">
        <v>-9.2800000000000001E-3</v>
      </c>
      <c r="H2" s="7">
        <f>Ref[[#This Row],[Coeff p]]/Ref[[#This Row],[Coeff d]]</f>
        <v>-1.017241379310345</v>
      </c>
    </row>
    <row r="3" spans="1:8" x14ac:dyDescent="0.2">
      <c r="A3" t="s">
        <v>1</v>
      </c>
      <c r="B3">
        <v>14.3</v>
      </c>
      <c r="C3" s="5">
        <v>10000000000000</v>
      </c>
      <c r="D3" s="4">
        <v>13600000000</v>
      </c>
      <c r="E3" s="3">
        <f>Ref[[#This Row],[2ω intensity (W/cm2)]]^0.5/Ref[[#This Row],[ω intensity (W/cm2)]]*1000000000</f>
        <v>11.661903789690601</v>
      </c>
      <c r="F3" s="4">
        <v>1.14E-2</v>
      </c>
      <c r="G3" s="4">
        <v>-1.09E-2</v>
      </c>
      <c r="H3" s="7">
        <f>Ref[[#This Row],[Coeff p]]/Ref[[#This Row],[Coeff d]]</f>
        <v>-1.0458715596330275</v>
      </c>
    </row>
    <row r="4" spans="1:8" x14ac:dyDescent="0.2">
      <c r="A4" t="s">
        <v>2</v>
      </c>
      <c r="B4">
        <v>19.100000000000001</v>
      </c>
      <c r="C4" s="5">
        <v>10000000000000</v>
      </c>
      <c r="D4" s="4">
        <v>11000000000</v>
      </c>
      <c r="E4" s="3">
        <f>Ref[[#This Row],[2ω intensity (W/cm2)]]^0.5/Ref[[#This Row],[ω intensity (W/cm2)]]*1000000000</f>
        <v>10.488088481701517</v>
      </c>
      <c r="F4" s="4">
        <v>6.7600000000000004E-3</v>
      </c>
      <c r="G4" s="4">
        <v>-6.7299999999999999E-3</v>
      </c>
      <c r="H4" s="7">
        <f>Ref[[#This Row],[Coeff p]]/Ref[[#This Row],[Coeff d]]</f>
        <v>-1.0044576523031203</v>
      </c>
    </row>
    <row r="5" spans="1:8" x14ac:dyDescent="0.2">
      <c r="A5" t="s">
        <v>3</v>
      </c>
      <c r="B5">
        <v>15.9</v>
      </c>
      <c r="C5" s="5">
        <v>10000000000000</v>
      </c>
      <c r="D5" s="4">
        <v>12500000000</v>
      </c>
      <c r="E5" s="3">
        <f>Ref[[#This Row],[2ω intensity (W/cm2)]]^0.5/Ref[[#This Row],[ω intensity (W/cm2)]]*1000000000</f>
        <v>11.180339887498947</v>
      </c>
      <c r="F5" s="4">
        <v>9.4400000000000005E-3</v>
      </c>
      <c r="G5" s="4">
        <v>-9.2800000000000001E-3</v>
      </c>
      <c r="H5" s="7">
        <f>Ref[[#This Row],[Coeff p]]/Ref[[#This Row],[Coeff d]]</f>
        <v>-1.017241379310345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Best fit</vt:lpstr>
      <vt:lpstr>Legacy</vt:lpstr>
      <vt:lpstr>Fit only amp</vt:lpstr>
      <vt:lpstr>He 2018-08-10</vt:lpstr>
      <vt:lpstr>Ne 2018-08-10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Daehyun You</dc:creator>
  <cp:lastModifiedBy>Daehyun You</cp:lastModifiedBy>
  <dcterms:created xsi:type="dcterms:W3CDTF">2018-10-24T03:51:38Z</dcterms:created>
  <dcterms:modified xsi:type="dcterms:W3CDTF">2018-11-30T06:18:56Z</dcterms:modified>
</cp:coreProperties>
</file>