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217C1E6E-ACD7-CE4F-B4A8-E3A884380D23}" xr6:coauthVersionLast="38" xr6:coauthVersionMax="38" xr10:uidLastSave="{00000000-0000-0000-0000-000000000000}"/>
  <bookViews>
    <workbookView xWindow="38580" yWindow="1520" windowWidth="25560" windowHeight="18880" tabRatio="500" activeTab="3" xr2:uid="{00000000-000D-0000-FFFF-FFFF00000000}"/>
  </bookViews>
  <sheets>
    <sheet name="w2w" sheetId="18" r:id="rId1"/>
    <sheet name="w2w_fitted" sheetId="20" r:id="rId2"/>
    <sheet name="wonly" sheetId="11" r:id="rId3"/>
    <sheet name="Reduced" sheetId="19" r:id="rId4"/>
    <sheet name="good1" sheetId="12" r:id="rId5"/>
    <sheet name="good2" sheetId="13" r:id="rId6"/>
    <sheet name="good3" sheetId="14" r:id="rId7"/>
    <sheet name="good4" sheetId="15" r:id="rId8"/>
    <sheet name="k" sheetId="16" r:id="rId9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9" l="1"/>
  <c r="E3" i="19"/>
  <c r="E4" i="19"/>
  <c r="E5" i="19"/>
  <c r="F4" i="16" l="1"/>
  <c r="F2" i="16"/>
  <c r="F3" i="16"/>
  <c r="D4" i="16"/>
  <c r="D2" i="16"/>
  <c r="D3" i="16"/>
  <c r="C3" i="16"/>
  <c r="E4" i="16"/>
  <c r="E2" i="16"/>
  <c r="E3" i="16"/>
  <c r="H2" i="18" l="1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B3" i="16" l="1"/>
</calcChain>
</file>

<file path=xl/sharedStrings.xml><?xml version="1.0" encoding="utf-8"?>
<sst xmlns="http://schemas.openxmlformats.org/spreadsheetml/2006/main" count="121" uniqueCount="43">
  <si>
    <t>beta1</t>
  </si>
  <si>
    <t>beta2</t>
  </si>
  <si>
    <t>beta3</t>
  </si>
  <si>
    <t>beta4</t>
  </si>
  <si>
    <t>phi (deg)</t>
  </si>
  <si>
    <t>good1</t>
  </si>
  <si>
    <t>good2</t>
  </si>
  <si>
    <t>good3</t>
  </si>
  <si>
    <t>good4</t>
  </si>
  <si>
    <t>beta1m3</t>
  </si>
  <si>
    <t>m</t>
  </si>
  <si>
    <t>p_amp</t>
  </si>
  <si>
    <t>sp_amp</t>
  </si>
  <si>
    <t>dp_amp</t>
  </si>
  <si>
    <t>fdp_amp</t>
  </si>
  <si>
    <t>psp_amp</t>
  </si>
  <si>
    <t>pdp_amp</t>
  </si>
  <si>
    <t>fdp_shift</t>
  </si>
  <si>
    <t>sp_shift</t>
  </si>
  <si>
    <t>p_shift</t>
  </si>
  <si>
    <t>dp_shift</t>
  </si>
  <si>
    <t>coeff_dp</t>
  </si>
  <si>
    <t>coeff_sp</t>
  </si>
  <si>
    <t>coeff_psp</t>
  </si>
  <si>
    <t>coeff_pdp</t>
  </si>
  <si>
    <t>coeff_fdp</t>
  </si>
  <si>
    <t>eta_sp</t>
  </si>
  <si>
    <t>eta_psp</t>
  </si>
  <si>
    <t>eta_pdp</t>
  </si>
  <si>
    <t>eta_dp</t>
  </si>
  <si>
    <t>eta_fdp</t>
  </si>
  <si>
    <t>Target dataset</t>
  </si>
  <si>
    <t>Photon (eV)</t>
  </si>
  <si>
    <t>beta1_amp</t>
  </si>
  <si>
    <t>beta1_shift</t>
  </si>
  <si>
    <t>beta3_amp</t>
  </si>
  <si>
    <t>beta3_shift</t>
  </si>
  <si>
    <t>beta1m3_amp</t>
  </si>
  <si>
    <t>beta1m3_shift</t>
  </si>
  <si>
    <t>Int_w (W/cm2)</t>
  </si>
  <si>
    <t>Int_2w (W/cm2)</t>
  </si>
  <si>
    <t>Int ratio</t>
  </si>
  <si>
    <t>Ref int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</si>
</sst>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"/>
    <numFmt numFmtId="167" formatCode="0.00000"/>
    <numFmt numFmtId="172" formatCode="0.000E+00"/>
    <numFmt numFmtId="173" formatCode="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/>
    <xf numFmtId="2" fontId="0" fillId="0" borderId="0" xfId="0" applyNumberFormat="1" applyBorder="1" applyAlignment="1"/>
    <xf numFmtId="0" fontId="0" fillId="0" borderId="0" xfId="0" applyAlignment="1"/>
    <xf numFmtId="164" fontId="0" fillId="0" borderId="0" xfId="0" applyNumberFormat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 applyAlignme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" fontId="1" fillId="0" borderId="0" xfId="0" applyNumberFormat="1" applyFont="1"/>
    <xf numFmtId="166" fontId="1" fillId="0" borderId="0" xfId="0" applyNumberFormat="1" applyFont="1"/>
    <xf numFmtId="2" fontId="0" fillId="0" borderId="0" xfId="0" applyNumberFormat="1"/>
    <xf numFmtId="166" fontId="0" fillId="0" borderId="0" xfId="0" applyNumberFormat="1" applyBorder="1" applyAlignment="1"/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7" fontId="0" fillId="0" borderId="0" xfId="0" applyNumberFormat="1"/>
    <xf numFmtId="11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91">
    <dxf>
      <numFmt numFmtId="172" formatCode="0.000E+00"/>
    </dxf>
    <dxf>
      <numFmt numFmtId="172" formatCode="0.000E+00"/>
    </dxf>
    <dxf>
      <numFmt numFmtId="15" formatCode="0.00E+00"/>
    </dxf>
    <dxf>
      <numFmt numFmtId="173" formatCode="0E+00"/>
    </dxf>
    <dxf>
      <numFmt numFmtId="164" formatCode="0.0"/>
    </dxf>
    <dxf>
      <numFmt numFmtId="167" formatCode="0.0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166" formatCode="0.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78010A-3D1F-DF4F-B2BA-4CD89121205F}" name="Table1311" displayName="Table1311" ref="A1:H33" totalsRowShown="0" headerRowDxfId="90" dataDxfId="89">
  <autoFilter ref="A1:H33" xr:uid="{EE0BDB9F-493C-9C4A-8003-F22A7669AAA7}"/>
  <sortState ref="A2:H33">
    <sortCondition ref="A1:A33"/>
  </sortState>
  <tableColumns count="8">
    <tableColumn id="1" xr3:uid="{A9C0E41B-1AFE-674C-90E8-D1D179628E58}" name="Target dataset" dataDxfId="88"/>
    <tableColumn id="2" xr3:uid="{6B63E76C-A142-484A-8040-5F9E2B6ED8BF}" name="Photon (eV)" dataDxfId="87"/>
    <tableColumn id="3" xr3:uid="{C1A5F614-DF39-FE4D-9C68-CF238B7B1FAB}" name="phi (deg)" dataDxfId="86"/>
    <tableColumn id="4" xr3:uid="{93222719-EACE-D14D-A23C-A29210E3F88D}" name="beta1" dataDxfId="85"/>
    <tableColumn id="5" xr3:uid="{55463977-50DC-5543-A800-65678C631CA9}" name="beta2" dataDxfId="84"/>
    <tableColumn id="6" xr3:uid="{A4D18E31-8E47-7540-BFFA-2FF61FA4E199}" name="beta3" dataDxfId="83"/>
    <tableColumn id="7" xr3:uid="{3032E9A7-5533-1D49-A217-30EF10E5A58C}" name="beta4" dataDxfId="82"/>
    <tableColumn id="10" xr3:uid="{1466D1E1-9E6B-F34A-A8D5-24AA1175800D}" name="beta1m3" dataDxfId="81">
      <calculatedColumnFormula>Table1311[[#This Row],[beta1]]-3/2*Table1311[[#This Row],[beta3]]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2C9A5-EA92-964C-82DE-B5A6B7B9B5BE}" name="TDCASSCF" displayName="TDCASSCF" ref="A1:J5" totalsRowShown="0">
  <autoFilter ref="A1:J5" xr:uid="{FF031212-F70D-1841-B1A7-16ECFE4A851A}"/>
  <tableColumns count="10">
    <tableColumn id="1" xr3:uid="{B583D4BB-9F96-994C-A314-D7FB7341AA8C}" name="Target dataset"/>
    <tableColumn id="2" xr3:uid="{89667834-04CF-9C4D-9D20-6C00DB34F2BF}" name="Photon (eV)"/>
    <tableColumn id="15" xr3:uid="{60507A89-BBE8-014A-8D9A-13D578F47D96}" name="beta1_amp" dataDxfId="13"/>
    <tableColumn id="3" xr3:uid="{7C8D09CD-0B6C-6A41-B1CB-73BD882F1E73}" name="beta1_shift" dataDxfId="12"/>
    <tableColumn id="4" xr3:uid="{8CCA5178-3667-6640-BC8E-D63DA2EE6D29}" name="beta2" dataDxfId="11"/>
    <tableColumn id="16" xr3:uid="{485E2375-608B-1A48-96B1-B590DD8C5233}" name="beta3_amp" dataDxfId="10"/>
    <tableColumn id="12" xr3:uid="{240B768E-BBCE-E944-915A-21D3F550E5B5}" name="beta3_shift" dataDxfId="9"/>
    <tableColumn id="5" xr3:uid="{DAB6A4F1-E777-2240-BCC5-93E270FEEC6D}" name="beta4" dataDxfId="8"/>
    <tableColumn id="6" xr3:uid="{8A84BA3D-368F-9D40-B237-2CEAFCB73E75}" name="beta1m3_amp" dataDxfId="7"/>
    <tableColumn id="7" xr3:uid="{ABBF046B-A08D-394B-BE43-B991E954AD0C}" name="beta1m3_shift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A4894-8C70-D642-85C3-3AB7CFBB4F28}" name="Table135" displayName="Table135" ref="A1:E4" totalsRowShown="0" headerRowDxfId="80" dataDxfId="79">
  <autoFilter ref="A1:E4" xr:uid="{53E4CFBE-4728-384F-AC3E-37B66AF4A439}"/>
  <sortState ref="A2:E4">
    <sortCondition ref="A1:A4"/>
  </sortState>
  <tableColumns count="5">
    <tableColumn id="2" xr3:uid="{BD60D2D9-15A2-F545-AAFF-748850E64446}" name="Photon (eV)" dataDxfId="78"/>
    <tableColumn id="4" xr3:uid="{28273152-69FC-A241-BCA6-31BCEA8C2BEC}" name="beta1" dataDxfId="77"/>
    <tableColumn id="5" xr3:uid="{33E9B38C-ACC9-0A49-9295-DACDF599E7FB}" name="beta2" dataDxfId="76"/>
    <tableColumn id="6" xr3:uid="{407B9B6B-64D4-014F-A379-342916257ADC}" name="beta3" dataDxfId="75"/>
    <tableColumn id="7" xr3:uid="{8826E549-F298-AB41-856D-6CC97B08EAB8}" name="beta4" dataDxfId="7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571DC-0017-F44C-9861-5B63C026D27B}" name="Table1" displayName="Table1" ref="A1:P5" totalsRowShown="0">
  <autoFilter ref="A1:P5" xr:uid="{A6CF40E6-909C-EF45-94C2-61FE41276FD0}"/>
  <tableColumns count="16">
    <tableColumn id="1" xr3:uid="{8EA12F60-3AC0-1B4B-BCF6-65DDE53BE438}" name="Target dataset"/>
    <tableColumn id="2" xr3:uid="{90E968C9-0904-3A4F-B492-15BEF052B297}" name="Photon (eV)" dataDxfId="4"/>
    <tableColumn id="16" xr3:uid="{BF5FFC71-AF55-E84A-8E91-9E94DFE7AF9C}" name="Int_w (W/cm2)" dataDxfId="3"/>
    <tableColumn id="15" xr3:uid="{5EC2CB21-57AD-3E43-AC48-433080EF12C2}" name="Int_2w (W/cm2)" dataDxfId="2"/>
    <tableColumn id="14" xr3:uid="{ACBEC225-2D80-0C4B-ACE9-6521D6167342}" name="Int ratio" dataDxfId="0">
      <calculatedColumnFormula>Table1[[#This Row],[Int_2w (W/cm2)]]^0.5/Table1[[#This Row],[Int_w (W/cm2)]]</calculatedColumnFormula>
    </tableColumn>
    <tableColumn id="13" xr3:uid="{4F32759A-5D66-3F48-9F54-BE87A13BF3AC}" name="Ref int ratio" dataDxfId="1"/>
    <tableColumn id="3" xr3:uid="{1B597EDE-219E-6241-B37F-8CED0F7B29A1}" name="coeff_sp" dataDxfId="5"/>
    <tableColumn id="4" xr3:uid="{AA9F4726-D238-224F-9511-86ABE8AC5E51}" name="eta_sp" dataDxfId="73"/>
    <tableColumn id="5" xr3:uid="{AF5D9ABC-E405-664C-BD87-0CEBF507E41D}" name="coeff_psp" dataDxfId="72"/>
    <tableColumn id="6" xr3:uid="{64A2F11E-FF0F-A54A-8571-8DCE1875A6D8}" name="eta_psp" dataDxfId="71"/>
    <tableColumn id="7" xr3:uid="{B475181D-DB43-F347-AC5B-1ADBA027A415}" name="coeff_pdp" dataDxfId="70"/>
    <tableColumn id="8" xr3:uid="{D74F1B77-0598-E047-BE9E-65FFAA85DFE0}" name="eta_pdp" dataDxfId="69"/>
    <tableColumn id="9" xr3:uid="{D7428F5C-8F9B-3A4E-BE08-93156A3D8070}" name="coeff_dp" dataDxfId="68"/>
    <tableColumn id="10" xr3:uid="{219D52DC-F4B2-2846-AE03-BF070C4B6292}" name="eta_dp" dataDxfId="67"/>
    <tableColumn id="11" xr3:uid="{A8716C4F-8448-6947-98AC-C95A3FA898C7}" name="coeff_fdp" dataDxfId="66"/>
    <tableColumn id="12" xr3:uid="{C15B8245-F0D7-EB45-8808-6810DC739D05}" name="eta_fdp" dataDxfId="6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FE585-94CE-324E-80C4-17D5A8535F3A}" name="Table3" displayName="Table3" ref="A1:I4" totalsRowShown="0" headerRowDxfId="64">
  <autoFilter ref="A1:I4" xr:uid="{8B5C4BC6-D08A-F342-B69E-95E18573CBD5}"/>
  <tableColumns count="9">
    <tableColumn id="1" xr3:uid="{5BA34F36-7497-CA4F-999F-15736C5C90B3}" name="m" dataDxfId="63"/>
    <tableColumn id="2" xr3:uid="{A0426779-3323-8542-8FAD-30E204B20D55}" name="sp_amp" dataDxfId="62"/>
    <tableColumn id="3" xr3:uid="{684B6570-B9E4-704D-8176-FCA5A03A637E}" name="p_amp" dataDxfId="61"/>
    <tableColumn id="4" xr3:uid="{ADC74BA0-1CC4-1C48-A1F6-685EBC267637}" name="dp_amp" dataDxfId="60"/>
    <tableColumn id="5" xr3:uid="{2845C546-B0B7-214A-9B3A-94C4A1525E23}" name="fdp_amp" dataDxfId="59"/>
    <tableColumn id="6" xr3:uid="{1E48FDEC-EE5F-7C46-A4AB-BA8213F216B3}" name="sp_shift" dataDxfId="58"/>
    <tableColumn id="7" xr3:uid="{CD04CD5C-B6F2-9246-BDA1-EA343D3D5323}" name="p_shift" dataDxfId="57"/>
    <tableColumn id="8" xr3:uid="{9B5BB2F1-9199-A844-952A-2F3D8A2919AF}" name="dp_shift" dataDxfId="56"/>
    <tableColumn id="9" xr3:uid="{6B1CD9FD-B8D5-2043-9623-1AE12EBE013F}" name="fdp_shift" dataDxfId="55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AD797E-5610-6742-BF1C-D62A7ADBA7F0}" name="Table5" displayName="Table5" ref="A1:I4" totalsRowShown="0" headerRowDxfId="54" dataDxfId="53">
  <autoFilter ref="A1:I4" xr:uid="{B4719746-BFD9-6D4E-8D94-4B12B338165F}"/>
  <tableColumns count="9">
    <tableColumn id="1" xr3:uid="{647D98FB-251B-4542-BF7C-63F898E9AC7E}" name="m" dataDxfId="52"/>
    <tableColumn id="2" xr3:uid="{2E22E77A-4173-0D4A-9A6F-7E47D1678087}" name="sp_amp" dataDxfId="51"/>
    <tableColumn id="3" xr3:uid="{D6903029-EBD1-994F-97CC-EBA1ABF4E926}" name="p_amp" dataDxfId="50"/>
    <tableColumn id="4" xr3:uid="{3DF53176-C13B-7641-82D5-1BE402BDD02F}" name="dp_amp" dataDxfId="49"/>
    <tableColumn id="5" xr3:uid="{1060BE76-3E32-1A48-9A41-0593EE6FE8C2}" name="fdp_amp" dataDxfId="48"/>
    <tableColumn id="6" xr3:uid="{FFBFF49F-1059-1642-8A31-AD573823D3E3}" name="sp_shift" dataDxfId="47"/>
    <tableColumn id="7" xr3:uid="{1D811937-AFDD-8D48-81C8-B33622C03534}" name="p_shift" dataDxfId="46"/>
    <tableColumn id="8" xr3:uid="{E126B12C-EED2-324A-A8CC-51A76C96BAAD}" name="dp_shift" dataDxfId="45"/>
    <tableColumn id="9" xr3:uid="{8C65ED6F-4B8F-3246-ABE2-AE3D22B29FF5}" name="fdp_shift" dataDxfId="44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026460-1D43-9646-BB18-B4646ACDCF3D}" name="Table6" displayName="Table6" ref="A1:I4" totalsRowShown="0" headerRowDxfId="43" dataDxfId="42">
  <autoFilter ref="A1:I4" xr:uid="{A8FC2363-68E6-1D4F-AF75-C41078FEDC29}"/>
  <tableColumns count="9">
    <tableColumn id="1" xr3:uid="{67A1216D-8F66-8F47-9DDF-9779C464E009}" name="m" dataDxfId="41"/>
    <tableColumn id="2" xr3:uid="{7A921D8C-3F15-E140-B838-5A1204B74685}" name="sp_amp" dataDxfId="40"/>
    <tableColumn id="3" xr3:uid="{F8CDDF88-4BC2-1D4A-84BD-6353BF4B9E77}" name="p_amp" dataDxfId="39"/>
    <tableColumn id="4" xr3:uid="{1481DC66-2D0E-E04E-B630-3C7741CE4CD0}" name="dp_amp" dataDxfId="38"/>
    <tableColumn id="5" xr3:uid="{720417F9-6520-2C47-B50F-B0B73F912EED}" name="fdp_amp" dataDxfId="37"/>
    <tableColumn id="6" xr3:uid="{826D4DF2-FA71-F24E-8ED5-A415C4A6D02B}" name="sp_shift" dataDxfId="36"/>
    <tableColumn id="7" xr3:uid="{D5972777-E932-ED4A-8B82-9C8059F7E06E}" name="p_shift" dataDxfId="35"/>
    <tableColumn id="8" xr3:uid="{8DE1440F-E3A9-014F-BD79-E3166B7C3A72}" name="dp_shift" dataDxfId="34"/>
    <tableColumn id="9" xr3:uid="{19C76EA3-897A-3148-80AE-374F812A5850}" name="fdp_shift" dataDxfId="33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8178F3-1826-3E4D-BBB2-2C0D6EDAE208}" name="Table7" displayName="Table7" ref="A1:I4" totalsRowShown="0" headerRowDxfId="32" dataDxfId="31">
  <autoFilter ref="A1:I4" xr:uid="{DC15BAF1-E157-5A42-A33B-060096B22C67}"/>
  <tableColumns count="9">
    <tableColumn id="1" xr3:uid="{FDE47AB7-D70F-3145-A921-E12C0BE05C94}" name="m" dataDxfId="30"/>
    <tableColumn id="2" xr3:uid="{D43E9326-FEAF-EE49-A01C-CC943A2F4B91}" name="sp_amp" dataDxfId="29"/>
    <tableColumn id="3" xr3:uid="{7BDC518E-90F1-4D47-A627-F285D44C0247}" name="p_amp" dataDxfId="28"/>
    <tableColumn id="4" xr3:uid="{EC03AEAB-910C-CD4C-A25B-38E5F1590E5A}" name="dp_amp" dataDxfId="27"/>
    <tableColumn id="5" xr3:uid="{608F44B2-D548-C349-A1C6-FE7BFEDBADE8}" name="fdp_amp" dataDxfId="26"/>
    <tableColumn id="6" xr3:uid="{7E6BAB65-DA36-BC48-B2EB-1A3CFDB0CC8D}" name="sp_shift" dataDxfId="25"/>
    <tableColumn id="7" xr3:uid="{45305CC1-A33F-8644-8440-E87A9BA944D8}" name="p_shift" dataDxfId="24"/>
    <tableColumn id="8" xr3:uid="{A4952650-FD28-5B48-8679-6D186F7D7ED6}" name="dp_shift" dataDxfId="23"/>
    <tableColumn id="9" xr3:uid="{B0FF8D19-EC72-B44F-88D1-021AB69F405F}" name="fdp_shift" dataDxfId="22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3C1B8E-8E8C-1C43-AF64-24E938897D53}" name="Table19" displayName="Table19" ref="A1:F4" totalsRowShown="0" headerRowDxfId="21" dataDxfId="20">
  <autoFilter ref="A1:F4" xr:uid="{B629EAAC-C030-3144-A5C8-EA87A0850D51}"/>
  <tableColumns count="6">
    <tableColumn id="1" xr3:uid="{678C78C9-26BE-E640-8E8C-8BD4C90EA1D8}" name="m" dataDxfId="19"/>
    <tableColumn id="2" xr3:uid="{F4BE6F06-FE79-854C-A751-08C0116B4DA2}" name="sp_amp" dataDxfId="18"/>
    <tableColumn id="3" xr3:uid="{5D349974-DB77-004C-A546-3F935BF8CE78}" name="psp_amp" dataDxfId="17"/>
    <tableColumn id="4" xr3:uid="{914971F8-D9D5-3042-9BBD-39AA14A4A973}" name="pdp_amp" dataDxfId="16">
      <calculatedColumnFormula>-SQRT(15)/10</calculatedColumnFormula>
    </tableColumn>
    <tableColumn id="5" xr3:uid="{1E5B610A-F2B0-C845-8B12-F74BAEE6BEAC}" name="dp_amp" dataDxfId="15">
      <calculatedColumnFormula>SQRT(30)/15</calculatedColumnFormula>
    </tableColumn>
    <tableColumn id="6" xr3:uid="{9597E78F-47B1-1F45-BC2F-077AD7E519D2}" name="fdp_amp" dataDxfId="14">
      <calculatedColumnFormula>2*SQRT(15)/15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76DE-7896-2748-AFAE-49D4C81F13BE}">
  <dimension ref="A1:H33"/>
  <sheetViews>
    <sheetView workbookViewId="0">
      <selection activeCell="H3" sqref="H3"/>
    </sheetView>
  </sheetViews>
  <sheetFormatPr baseColWidth="10" defaultRowHeight="16" x14ac:dyDescent="0.2"/>
  <cols>
    <col min="1" max="1" width="15.6640625" style="2" bestFit="1" customWidth="1"/>
    <col min="2" max="2" width="13.33203125" style="6" bestFit="1" customWidth="1"/>
    <col min="3" max="3" width="11" style="10" bestFit="1" customWidth="1"/>
    <col min="4" max="7" width="8.33203125" style="14" bestFit="1" customWidth="1"/>
    <col min="8" max="8" width="11" style="14" bestFit="1" customWidth="1"/>
  </cols>
  <sheetData>
    <row r="1" spans="1:8" s="5" customFormat="1" x14ac:dyDescent="0.2">
      <c r="A1" s="3" t="s">
        <v>31</v>
      </c>
      <c r="B1" s="11" t="s">
        <v>32</v>
      </c>
      <c r="C1" s="7" t="s">
        <v>4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9</v>
      </c>
    </row>
    <row r="2" spans="1:8" x14ac:dyDescent="0.2">
      <c r="A2" s="1" t="s">
        <v>5</v>
      </c>
      <c r="B2" s="12">
        <v>15.9</v>
      </c>
      <c r="C2" s="8">
        <v>0</v>
      </c>
      <c r="D2" s="19">
        <v>-6.8233174124097597E-3</v>
      </c>
      <c r="E2" s="19">
        <v>-0.17846318536672101</v>
      </c>
      <c r="F2" s="19">
        <v>0.65342208692472303</v>
      </c>
      <c r="G2" s="19">
        <v>0.96597584102036205</v>
      </c>
      <c r="H2" s="19">
        <f>Table1311[[#This Row],[beta1]]-3/2*Table1311[[#This Row],[beta3]]</f>
        <v>-0.98695644779949432</v>
      </c>
    </row>
    <row r="3" spans="1:8" x14ac:dyDescent="0.2">
      <c r="A3" s="1" t="s">
        <v>5</v>
      </c>
      <c r="B3" s="12">
        <v>15.9</v>
      </c>
      <c r="C3" s="8">
        <v>45</v>
      </c>
      <c r="D3" s="19">
        <v>0.53240997932529699</v>
      </c>
      <c r="E3" s="19">
        <v>-0.17821591110184701</v>
      </c>
      <c r="F3" s="19">
        <v>0.95162227341160499</v>
      </c>
      <c r="G3" s="19">
        <v>0.96593083622782305</v>
      </c>
      <c r="H3" s="19">
        <f>Table1311[[#This Row],[beta1]]-3/2*Table1311[[#This Row],[beta3]]</f>
        <v>-0.89502343079211055</v>
      </c>
    </row>
    <row r="4" spans="1:8" x14ac:dyDescent="0.2">
      <c r="A4" s="1" t="s">
        <v>5</v>
      </c>
      <c r="B4" s="12">
        <v>15.9</v>
      </c>
      <c r="C4" s="8">
        <v>90</v>
      </c>
      <c r="D4" s="19">
        <v>0.76004489186495905</v>
      </c>
      <c r="E4" s="19">
        <v>-0.178210183329789</v>
      </c>
      <c r="F4" s="19">
        <v>0.69252756877481503</v>
      </c>
      <c r="G4" s="19">
        <v>0.96584875290870598</v>
      </c>
      <c r="H4" s="19">
        <f>Table1311[[#This Row],[beta1]]-3/2*Table1311[[#This Row],[beta3]]</f>
        <v>-0.27874646129726355</v>
      </c>
    </row>
    <row r="5" spans="1:8" x14ac:dyDescent="0.2">
      <c r="A5" s="1" t="s">
        <v>5</v>
      </c>
      <c r="B5" s="12">
        <v>15.9</v>
      </c>
      <c r="C5" s="8">
        <v>135</v>
      </c>
      <c r="D5" s="19">
        <v>0.54279487116399705</v>
      </c>
      <c r="E5" s="19">
        <v>-0.17844529345444299</v>
      </c>
      <c r="F5" s="19">
        <v>2.7861731848116099E-2</v>
      </c>
      <c r="G5" s="19">
        <v>0.96578015030341202</v>
      </c>
      <c r="H5" s="19">
        <f>Table1311[[#This Row],[beta1]]-3/2*Table1311[[#This Row],[beta3]]</f>
        <v>0.50100227339182291</v>
      </c>
    </row>
    <row r="6" spans="1:8" x14ac:dyDescent="0.2">
      <c r="A6" s="1" t="s">
        <v>5</v>
      </c>
      <c r="B6" s="12">
        <v>15.9</v>
      </c>
      <c r="C6" s="8">
        <v>180</v>
      </c>
      <c r="D6" s="19">
        <v>7.8031345934166298E-3</v>
      </c>
      <c r="E6" s="19">
        <v>-0.17878037515466699</v>
      </c>
      <c r="F6" s="19">
        <v>-0.65318088977271904</v>
      </c>
      <c r="G6" s="19">
        <v>0.96576367687861098</v>
      </c>
      <c r="H6" s="19">
        <f>Table1311[[#This Row],[beta1]]-3/2*Table1311[[#This Row],[beta3]]</f>
        <v>0.98757446925249526</v>
      </c>
    </row>
    <row r="7" spans="1:8" x14ac:dyDescent="0.2">
      <c r="A7" s="1" t="s">
        <v>5</v>
      </c>
      <c r="B7" s="12">
        <v>15.9</v>
      </c>
      <c r="C7" s="8">
        <v>225</v>
      </c>
      <c r="D7" s="19">
        <v>-0.53159724317240897</v>
      </c>
      <c r="E7" s="19">
        <v>-0.17902320576733199</v>
      </c>
      <c r="F7" s="19">
        <v>-0.95160440861254003</v>
      </c>
      <c r="G7" s="19">
        <v>0.96580650545786595</v>
      </c>
      <c r="H7" s="19">
        <f>Table1311[[#This Row],[beta1]]-3/2*Table1311[[#This Row],[beta3]]</f>
        <v>0.89580936974640113</v>
      </c>
    </row>
    <row r="8" spans="1:8" x14ac:dyDescent="0.2">
      <c r="A8" s="1" t="s">
        <v>5</v>
      </c>
      <c r="B8" s="12">
        <v>15.9</v>
      </c>
      <c r="C8" s="8">
        <v>270</v>
      </c>
      <c r="D8" s="19">
        <v>-0.75966394803372606</v>
      </c>
      <c r="E8" s="19">
        <v>-0.17912465232907901</v>
      </c>
      <c r="F8" s="19">
        <v>-0.69139322258965097</v>
      </c>
      <c r="G8" s="19">
        <v>0.96826939139077595</v>
      </c>
      <c r="H8" s="19">
        <f>Table1311[[#This Row],[beta1]]-3/2*Table1311[[#This Row],[beta3]]</f>
        <v>0.27742588585075045</v>
      </c>
    </row>
    <row r="9" spans="1:8" x14ac:dyDescent="0.2">
      <c r="A9" s="1" t="s">
        <v>5</v>
      </c>
      <c r="B9" s="12">
        <v>15.9</v>
      </c>
      <c r="C9" s="8">
        <v>315</v>
      </c>
      <c r="D9" s="19">
        <v>-0.54189841464053401</v>
      </c>
      <c r="E9" s="19">
        <v>-0.17880401585906</v>
      </c>
      <c r="F9" s="19">
        <v>-2.7550685093298499E-2</v>
      </c>
      <c r="G9" s="19">
        <v>0.96595586498850605</v>
      </c>
      <c r="H9" s="19">
        <f>Table1311[[#This Row],[beta1]]-3/2*Table1311[[#This Row],[beta3]]</f>
        <v>-0.50057238700058626</v>
      </c>
    </row>
    <row r="10" spans="1:8" x14ac:dyDescent="0.2">
      <c r="A10" s="1" t="s">
        <v>6</v>
      </c>
      <c r="B10" s="12">
        <v>14.3</v>
      </c>
      <c r="C10" s="8">
        <v>0</v>
      </c>
      <c r="D10" s="19">
        <v>-0.110180228315854</v>
      </c>
      <c r="E10" s="19">
        <v>-0.58944058032437197</v>
      </c>
      <c r="F10" s="19">
        <v>0.40832554611505301</v>
      </c>
      <c r="G10" s="19">
        <v>0.21991829308650401</v>
      </c>
      <c r="H10" s="19">
        <f>Table1311[[#This Row],[beta1]]-3/2*Table1311[[#This Row],[beta3]]</f>
        <v>-0.72266854748843357</v>
      </c>
    </row>
    <row r="11" spans="1:8" x14ac:dyDescent="0.2">
      <c r="A11" s="1" t="s">
        <v>6</v>
      </c>
      <c r="B11" s="12">
        <v>14.3</v>
      </c>
      <c r="C11" s="8">
        <v>45</v>
      </c>
      <c r="D11" s="19">
        <v>0.29073278713515599</v>
      </c>
      <c r="E11" s="19">
        <v>-0.58804721478386301</v>
      </c>
      <c r="F11" s="19">
        <v>0.30865176401860001</v>
      </c>
      <c r="G11" s="19">
        <v>0.21946871975476101</v>
      </c>
      <c r="H11" s="19">
        <f>Table1311[[#This Row],[beta1]]-3/2*Table1311[[#This Row],[beta3]]</f>
        <v>-0.17224485889274405</v>
      </c>
    </row>
    <row r="12" spans="1:8" x14ac:dyDescent="0.2">
      <c r="A12" s="1" t="s">
        <v>6</v>
      </c>
      <c r="B12" s="12">
        <v>14.3</v>
      </c>
      <c r="C12" s="8">
        <v>90</v>
      </c>
      <c r="D12" s="19">
        <v>0.52172933617044903</v>
      </c>
      <c r="E12" s="19">
        <v>-0.58803925109841904</v>
      </c>
      <c r="F12" s="19">
        <v>2.73408384091967E-2</v>
      </c>
      <c r="G12" s="19">
        <v>0.21937289892064299</v>
      </c>
      <c r="H12" s="19">
        <f>Table1311[[#This Row],[beta1]]-3/2*Table1311[[#This Row],[beta3]]</f>
        <v>0.48071807855665399</v>
      </c>
    </row>
    <row r="13" spans="1:8" x14ac:dyDescent="0.2">
      <c r="A13" s="1" t="s">
        <v>6</v>
      </c>
      <c r="B13" s="12">
        <v>14.3</v>
      </c>
      <c r="C13" s="8">
        <v>135</v>
      </c>
      <c r="D13" s="19">
        <v>0.44728940950808799</v>
      </c>
      <c r="E13" s="19">
        <v>-0.58817430242184598</v>
      </c>
      <c r="F13" s="19">
        <v>-0.26999972440109099</v>
      </c>
      <c r="G13" s="19">
        <v>0.21926462742185299</v>
      </c>
      <c r="H13" s="19">
        <f>Table1311[[#This Row],[beta1]]-3/2*Table1311[[#This Row],[beta3]]</f>
        <v>0.85228899610972442</v>
      </c>
    </row>
    <row r="14" spans="1:8" x14ac:dyDescent="0.2">
      <c r="A14" s="1" t="s">
        <v>6</v>
      </c>
      <c r="B14" s="12">
        <v>14.3</v>
      </c>
      <c r="C14" s="8">
        <v>180</v>
      </c>
      <c r="D14" s="19">
        <v>0.11099579010362901</v>
      </c>
      <c r="E14" s="19">
        <v>-0.58837367861128198</v>
      </c>
      <c r="F14" s="19">
        <v>-0.40919967024349901</v>
      </c>
      <c r="G14" s="19">
        <v>0.219207664742394</v>
      </c>
      <c r="H14" s="19">
        <f>Table1311[[#This Row],[beta1]]-3/2*Table1311[[#This Row],[beta3]]</f>
        <v>0.72479529546887755</v>
      </c>
    </row>
    <row r="15" spans="1:8" x14ac:dyDescent="0.2">
      <c r="A15" s="1" t="s">
        <v>6</v>
      </c>
      <c r="B15" s="12">
        <v>14.3</v>
      </c>
      <c r="C15" s="8">
        <v>225</v>
      </c>
      <c r="D15" s="19">
        <v>-0.29016885856024399</v>
      </c>
      <c r="E15" s="19">
        <v>-0.58851886838812095</v>
      </c>
      <c r="F15" s="19">
        <v>-0.30869806112889903</v>
      </c>
      <c r="G15" s="19">
        <v>0.21923530837060101</v>
      </c>
      <c r="H15" s="19">
        <f>Table1311[[#This Row],[beta1]]-3/2*Table1311[[#This Row],[beta3]]</f>
        <v>0.17287823313310458</v>
      </c>
    </row>
    <row r="16" spans="1:8" x14ac:dyDescent="0.2">
      <c r="A16" s="1" t="s">
        <v>6</v>
      </c>
      <c r="B16" s="12">
        <v>14.3</v>
      </c>
      <c r="C16" s="8">
        <v>270</v>
      </c>
      <c r="D16" s="19">
        <v>-0.52118367608022997</v>
      </c>
      <c r="E16" s="19">
        <v>-0.58852440016433905</v>
      </c>
      <c r="F16" s="19">
        <v>-2.7359966021902101E-2</v>
      </c>
      <c r="G16" s="19">
        <v>0.21933102941924401</v>
      </c>
      <c r="H16" s="19">
        <f>Table1311[[#This Row],[beta1]]-3/2*Table1311[[#This Row],[beta3]]</f>
        <v>-0.48014372704737684</v>
      </c>
    </row>
    <row r="17" spans="1:8" x14ac:dyDescent="0.2">
      <c r="A17" s="1" t="s">
        <v>6</v>
      </c>
      <c r="B17" s="12">
        <v>14.3</v>
      </c>
      <c r="C17" s="8">
        <v>315</v>
      </c>
      <c r="D17" s="19">
        <v>-0.44671067820627097</v>
      </c>
      <c r="E17" s="19">
        <v>-0.58838875354645803</v>
      </c>
      <c r="F17" s="19">
        <v>0.26999089076328497</v>
      </c>
      <c r="G17" s="19">
        <v>0.219438826213432</v>
      </c>
      <c r="H17" s="19">
        <f>Table1311[[#This Row],[beta1]]-3/2*Table1311[[#This Row],[beta3]]</f>
        <v>-0.85169701435119838</v>
      </c>
    </row>
    <row r="18" spans="1:8" x14ac:dyDescent="0.2">
      <c r="A18" s="1" t="s">
        <v>7</v>
      </c>
      <c r="B18" s="12">
        <v>19.100000000000001</v>
      </c>
      <c r="C18" s="8">
        <v>0</v>
      </c>
      <c r="D18" s="19">
        <v>-6.3487284331535604E-3</v>
      </c>
      <c r="E18" s="19">
        <v>0.57876581626533397</v>
      </c>
      <c r="F18" s="19">
        <v>0.471397222543188</v>
      </c>
      <c r="G18" s="19">
        <v>-0.18646277011722201</v>
      </c>
      <c r="H18" s="19">
        <f>Table1311[[#This Row],[beta1]]-3/2*Table1311[[#This Row],[beta3]]</f>
        <v>-0.71344456224793562</v>
      </c>
    </row>
    <row r="19" spans="1:8" x14ac:dyDescent="0.2">
      <c r="A19" s="1" t="s">
        <v>7</v>
      </c>
      <c r="B19" s="12">
        <v>19.100000000000001</v>
      </c>
      <c r="C19" s="8">
        <v>45</v>
      </c>
      <c r="D19" s="19">
        <v>0.79605785278748398</v>
      </c>
      <c r="E19" s="19">
        <v>0.57690962003137802</v>
      </c>
      <c r="F19" s="19">
        <v>0.42484290020167498</v>
      </c>
      <c r="G19" s="19">
        <v>-0.18513208120438501</v>
      </c>
      <c r="H19" s="19">
        <f>Table1311[[#This Row],[beta1]]-3/2*Table1311[[#This Row],[beta3]]</f>
        <v>0.15879350248497148</v>
      </c>
    </row>
    <row r="20" spans="1:8" x14ac:dyDescent="0.2">
      <c r="A20" s="1" t="s">
        <v>7</v>
      </c>
      <c r="B20" s="12">
        <v>19.100000000000001</v>
      </c>
      <c r="C20" s="8">
        <v>90</v>
      </c>
      <c r="D20" s="19">
        <v>1.1336846839843</v>
      </c>
      <c r="E20" s="19">
        <v>0.577588914683003</v>
      </c>
      <c r="F20" s="19">
        <v>0.129681170062353</v>
      </c>
      <c r="G20" s="19">
        <v>-0.18558033610562399</v>
      </c>
      <c r="H20" s="19">
        <f>Table1311[[#This Row],[beta1]]-3/2*Table1311[[#This Row],[beta3]]</f>
        <v>0.93916292889077058</v>
      </c>
    </row>
    <row r="21" spans="1:8" x14ac:dyDescent="0.2">
      <c r="A21" s="1" t="s">
        <v>7</v>
      </c>
      <c r="B21" s="12">
        <v>19.100000000000001</v>
      </c>
      <c r="C21" s="8">
        <v>135</v>
      </c>
      <c r="D21" s="19">
        <v>0.80517753889416899</v>
      </c>
      <c r="E21" s="19">
        <v>0.57793035625232902</v>
      </c>
      <c r="F21" s="19">
        <v>-0.24197662796026401</v>
      </c>
      <c r="G21" s="19">
        <v>-0.18534263583190499</v>
      </c>
      <c r="H21" s="19">
        <f>Table1311[[#This Row],[beta1]]-3/2*Table1311[[#This Row],[beta3]]</f>
        <v>1.1681424808345651</v>
      </c>
    </row>
    <row r="22" spans="1:8" x14ac:dyDescent="0.2">
      <c r="A22" s="1" t="s">
        <v>7</v>
      </c>
      <c r="B22" s="12">
        <v>19.100000000000001</v>
      </c>
      <c r="C22" s="8">
        <v>180</v>
      </c>
      <c r="D22" s="19">
        <v>4.5869422556258903E-3</v>
      </c>
      <c r="E22" s="19">
        <v>0.578456005170222</v>
      </c>
      <c r="F22" s="19">
        <v>-0.47189217144861001</v>
      </c>
      <c r="G22" s="19">
        <v>-0.18522528881046699</v>
      </c>
      <c r="H22" s="19">
        <f>Table1311[[#This Row],[beta1]]-3/2*Table1311[[#This Row],[beta3]]</f>
        <v>0.71242519942854088</v>
      </c>
    </row>
    <row r="23" spans="1:8" x14ac:dyDescent="0.2">
      <c r="A23" s="1" t="s">
        <v>7</v>
      </c>
      <c r="B23" s="12">
        <v>19.100000000000001</v>
      </c>
      <c r="C23" s="8">
        <v>225</v>
      </c>
      <c r="D23" s="19">
        <v>-0.79891525197959201</v>
      </c>
      <c r="E23" s="19">
        <v>0.57885415776052995</v>
      </c>
      <c r="F23" s="19">
        <v>-0.42554515850722102</v>
      </c>
      <c r="G23" s="19">
        <v>-0.18529608365848399</v>
      </c>
      <c r="H23" s="19">
        <f>Table1311[[#This Row],[beta1]]-3/2*Table1311[[#This Row],[beta3]]</f>
        <v>-0.16059751421876045</v>
      </c>
    </row>
    <row r="24" spans="1:8" x14ac:dyDescent="0.2">
      <c r="A24" s="1" t="s">
        <v>7</v>
      </c>
      <c r="B24" s="12">
        <v>19.100000000000001</v>
      </c>
      <c r="C24" s="8">
        <v>270</v>
      </c>
      <c r="D24" s="19">
        <v>-1.1350895437830799</v>
      </c>
      <c r="E24" s="19">
        <v>0.57889333323992698</v>
      </c>
      <c r="F24" s="19">
        <v>-0.13021519997803499</v>
      </c>
      <c r="G24" s="19">
        <v>-0.18551728699016901</v>
      </c>
      <c r="H24" s="19">
        <f>Table1311[[#This Row],[beta1]]-3/2*Table1311[[#This Row],[beta3]]</f>
        <v>-0.93976674381602743</v>
      </c>
    </row>
    <row r="25" spans="1:8" x14ac:dyDescent="0.2">
      <c r="A25" s="1" t="s">
        <v>7</v>
      </c>
      <c r="B25" s="12">
        <v>19.100000000000001</v>
      </c>
      <c r="C25" s="8">
        <v>315</v>
      </c>
      <c r="D25" s="19">
        <v>-0.80719996442829201</v>
      </c>
      <c r="E25" s="19">
        <v>0.57855436392205095</v>
      </c>
      <c r="F25" s="19">
        <v>0.24125899780676299</v>
      </c>
      <c r="G25" s="19">
        <v>-0.18576027419573299</v>
      </c>
      <c r="H25" s="19">
        <f>Table1311[[#This Row],[beta1]]-3/2*Table1311[[#This Row],[beta3]]</f>
        <v>-1.1690884611384365</v>
      </c>
    </row>
    <row r="26" spans="1:8" x14ac:dyDescent="0.2">
      <c r="A26" s="1" t="s">
        <v>8</v>
      </c>
      <c r="B26" s="12">
        <v>15.9</v>
      </c>
      <c r="C26" s="9">
        <v>0</v>
      </c>
      <c r="D26" s="20">
        <v>-6.5298554978754798E-3</v>
      </c>
      <c r="E26" s="20">
        <v>-6.3613143661172596E-3</v>
      </c>
      <c r="F26" s="20">
        <v>0.68000898414475097</v>
      </c>
      <c r="G26" s="20">
        <v>0.69110151373330297</v>
      </c>
      <c r="H26" s="20">
        <f>Table1311[[#This Row],[beta1]]-3/2*Table1311[[#This Row],[beta3]]</f>
        <v>-1.0265433317150019</v>
      </c>
    </row>
    <row r="27" spans="1:8" x14ac:dyDescent="0.2">
      <c r="A27" s="1" t="s">
        <v>8</v>
      </c>
      <c r="B27" s="12">
        <v>15.9</v>
      </c>
      <c r="C27" s="9">
        <v>45</v>
      </c>
      <c r="D27" s="20">
        <v>0.55567998935482099</v>
      </c>
      <c r="E27" s="20">
        <v>-6.8208102649167301E-3</v>
      </c>
      <c r="F27" s="20">
        <v>0.98912057528423503</v>
      </c>
      <c r="G27" s="20">
        <v>0.69589112632577099</v>
      </c>
      <c r="H27" s="20">
        <f>Table1311[[#This Row],[beta1]]-3/2*Table1311[[#This Row],[beta3]]</f>
        <v>-0.92800087357153149</v>
      </c>
    </row>
    <row r="28" spans="1:8" x14ac:dyDescent="0.2">
      <c r="A28" s="1" t="s">
        <v>8</v>
      </c>
      <c r="B28" s="12">
        <v>15.9</v>
      </c>
      <c r="C28" s="9">
        <v>90</v>
      </c>
      <c r="D28" s="20">
        <v>0.79218067869936204</v>
      </c>
      <c r="E28" s="20">
        <v>-6.82221438308055E-3</v>
      </c>
      <c r="F28" s="20">
        <v>0.71891511410381403</v>
      </c>
      <c r="G28" s="20">
        <v>0.69580014236270105</v>
      </c>
      <c r="H28" s="20">
        <f>Table1311[[#This Row],[beta1]]-3/2*Table1311[[#This Row],[beta3]]</f>
        <v>-0.28619199245635907</v>
      </c>
    </row>
    <row r="29" spans="1:8" x14ac:dyDescent="0.2">
      <c r="A29" s="1" t="s">
        <v>8</v>
      </c>
      <c r="B29" s="12">
        <v>15.9</v>
      </c>
      <c r="C29" s="9">
        <v>135</v>
      </c>
      <c r="D29" s="20">
        <v>0.56504680199963098</v>
      </c>
      <c r="E29" s="20">
        <v>-7.0787979706276004E-3</v>
      </c>
      <c r="F29" s="20">
        <v>2.7671444754510399E-2</v>
      </c>
      <c r="G29" s="20">
        <v>0.69568576623939404</v>
      </c>
      <c r="H29" s="20">
        <f>Table1311[[#This Row],[beta1]]-3/2*Table1311[[#This Row],[beta3]]</f>
        <v>0.52353963486786537</v>
      </c>
    </row>
    <row r="30" spans="1:8" x14ac:dyDescent="0.2">
      <c r="A30" s="1" t="s">
        <v>8</v>
      </c>
      <c r="B30" s="12">
        <v>15.9</v>
      </c>
      <c r="C30" s="9">
        <v>180</v>
      </c>
      <c r="D30" s="20">
        <v>7.1939766557244499E-3</v>
      </c>
      <c r="E30" s="20">
        <v>-7.4350890545806696E-3</v>
      </c>
      <c r="F30" s="20">
        <v>-0.67986520399410899</v>
      </c>
      <c r="G30" s="20">
        <v>0.69561300017238903</v>
      </c>
      <c r="H30" s="20">
        <f>Table1311[[#This Row],[beta1]]-3/2*Table1311[[#This Row],[beta3]]</f>
        <v>1.026991782646888</v>
      </c>
    </row>
    <row r="31" spans="1:8" x14ac:dyDescent="0.2">
      <c r="A31" s="1" t="s">
        <v>8</v>
      </c>
      <c r="B31" s="12">
        <v>15.9</v>
      </c>
      <c r="C31" s="9">
        <v>225</v>
      </c>
      <c r="D31" s="20">
        <v>-0.55465592033071698</v>
      </c>
      <c r="E31" s="20">
        <v>-7.6891678699767202E-3</v>
      </c>
      <c r="F31" s="20">
        <v>-0.98916736105899605</v>
      </c>
      <c r="G31" s="20">
        <v>0.695619970264028</v>
      </c>
      <c r="H31" s="20">
        <f>Table1311[[#This Row],[beta1]]-3/2*Table1311[[#This Row],[beta3]]</f>
        <v>0.92909512125777705</v>
      </c>
    </row>
    <row r="32" spans="1:8" x14ac:dyDescent="0.2">
      <c r="A32" s="1" t="s">
        <v>8</v>
      </c>
      <c r="B32" s="12">
        <v>15.9</v>
      </c>
      <c r="C32" s="9">
        <v>270</v>
      </c>
      <c r="D32" s="20">
        <v>-0.79124546218410297</v>
      </c>
      <c r="E32" s="20">
        <v>-7.6973706039435499E-3</v>
      </c>
      <c r="F32" s="20">
        <v>-0.71887666416532803</v>
      </c>
      <c r="G32" s="20">
        <v>0.69570459163799303</v>
      </c>
      <c r="H32" s="20">
        <f>Table1311[[#This Row],[beta1]]-3/2*Table1311[[#This Row],[beta3]]</f>
        <v>0.28706953406388913</v>
      </c>
    </row>
    <row r="33" spans="1:8" x14ac:dyDescent="0.2">
      <c r="A33" s="1" t="s">
        <v>8</v>
      </c>
      <c r="B33" s="12">
        <v>15.9</v>
      </c>
      <c r="C33" s="9">
        <v>315</v>
      </c>
      <c r="D33" s="20">
        <v>-0.56451554072181198</v>
      </c>
      <c r="E33" s="20">
        <v>-8.32704629422913E-3</v>
      </c>
      <c r="F33" s="20">
        <v>-2.6737921400725801E-2</v>
      </c>
      <c r="G33" s="20">
        <v>0.70089183127041299</v>
      </c>
      <c r="H33" s="20">
        <f>Table1311[[#This Row],[beta1]]-3/2*Table1311[[#This Row],[beta3]]</f>
        <v>-0.52440865862072328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CF38-0506-9A43-8C40-38E5FAC9927C}">
  <dimension ref="A1:J5"/>
  <sheetViews>
    <sheetView workbookViewId="0">
      <selection activeCell="B11" sqref="B11"/>
    </sheetView>
  </sheetViews>
  <sheetFormatPr baseColWidth="10" defaultRowHeight="16" x14ac:dyDescent="0.2"/>
  <cols>
    <col min="1" max="1" width="15.6640625" bestFit="1" customWidth="1"/>
    <col min="2" max="2" width="13.33203125" bestFit="1" customWidth="1"/>
    <col min="3" max="4" width="13" bestFit="1" customWidth="1"/>
    <col min="5" max="5" width="8.33203125" bestFit="1" customWidth="1"/>
    <col min="6" max="7" width="13" bestFit="1" customWidth="1"/>
    <col min="8" max="8" width="8.33203125" bestFit="1" customWidth="1"/>
    <col min="9" max="10" width="15.6640625" bestFit="1" customWidth="1"/>
  </cols>
  <sheetData>
    <row r="1" spans="1:10" x14ac:dyDescent="0.2">
      <c r="A1" t="s">
        <v>31</v>
      </c>
      <c r="B1" t="s">
        <v>32</v>
      </c>
      <c r="C1" t="s">
        <v>33</v>
      </c>
      <c r="D1" t="s">
        <v>34</v>
      </c>
      <c r="E1" t="s">
        <v>1</v>
      </c>
      <c r="F1" t="s">
        <v>35</v>
      </c>
      <c r="G1" t="s">
        <v>36</v>
      </c>
      <c r="H1" t="s">
        <v>3</v>
      </c>
      <c r="I1" t="s">
        <v>37</v>
      </c>
      <c r="J1" t="s">
        <v>38</v>
      </c>
    </row>
    <row r="2" spans="1:10" x14ac:dyDescent="0.2">
      <c r="A2" t="s">
        <v>5</v>
      </c>
      <c r="B2">
        <v>15.9</v>
      </c>
      <c r="C2" s="14">
        <v>0.75980258000000001</v>
      </c>
      <c r="D2" s="14">
        <v>1.5804219100000001</v>
      </c>
      <c r="E2" s="14">
        <v>-0.17863299999999999</v>
      </c>
      <c r="F2" s="14">
        <v>0.95182652999999995</v>
      </c>
      <c r="G2" s="14">
        <v>0.81431617000000001</v>
      </c>
      <c r="H2" s="14">
        <v>0.96616599999999997</v>
      </c>
      <c r="I2" s="14">
        <v>1.02581261</v>
      </c>
      <c r="J2" s="14">
        <v>3.41660203</v>
      </c>
    </row>
    <row r="3" spans="1:10" x14ac:dyDescent="0.2">
      <c r="A3" t="s">
        <v>6</v>
      </c>
      <c r="B3">
        <v>14.3</v>
      </c>
      <c r="C3" s="14">
        <v>0.53306534000000005</v>
      </c>
      <c r="D3" s="14">
        <v>1.7798752900000001</v>
      </c>
      <c r="E3" s="14">
        <v>-0.58843800000000002</v>
      </c>
      <c r="F3" s="14">
        <v>0.40988564999999999</v>
      </c>
      <c r="G3" s="14">
        <v>6.6776779999999994E-2</v>
      </c>
      <c r="H3" s="14">
        <v>0.21940499999999999</v>
      </c>
      <c r="I3" s="14">
        <v>0.86898534000000005</v>
      </c>
      <c r="J3" s="14">
        <v>2.5557952099999999</v>
      </c>
    </row>
    <row r="4" spans="1:10" x14ac:dyDescent="0.2">
      <c r="A4" t="s">
        <v>7</v>
      </c>
      <c r="B4">
        <v>19.100000000000001</v>
      </c>
      <c r="C4" s="14">
        <v>1.1341932800000001</v>
      </c>
      <c r="D4" s="14">
        <v>1.5759194700000001</v>
      </c>
      <c r="E4" s="14">
        <v>0.57824399999999998</v>
      </c>
      <c r="F4" s="14">
        <v>0.48913411000000001</v>
      </c>
      <c r="G4" s="14">
        <v>0.26875001999999998</v>
      </c>
      <c r="H4" s="14">
        <v>-0.18554000000000001</v>
      </c>
      <c r="I4" s="14">
        <v>1.1794140399999999</v>
      </c>
      <c r="J4" s="14">
        <v>2.2201672100000001</v>
      </c>
    </row>
    <row r="5" spans="1:10" x14ac:dyDescent="0.2">
      <c r="A5" t="s">
        <v>8</v>
      </c>
      <c r="B5">
        <v>15.9</v>
      </c>
      <c r="C5" s="14">
        <v>0.79184779999999999</v>
      </c>
      <c r="D5" s="14">
        <v>1.5794215</v>
      </c>
      <c r="E5" s="14">
        <v>-7.2789999999999999E-3</v>
      </c>
      <c r="F5" s="14">
        <v>0.98951290000000003</v>
      </c>
      <c r="G5" s="14">
        <v>0.81306818999999997</v>
      </c>
      <c r="H5" s="14">
        <v>0.69578799999999996</v>
      </c>
      <c r="I5" s="14">
        <v>1.0661048</v>
      </c>
      <c r="J5" s="14">
        <v>3.4135301199999999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3263-32D8-3C45-B9C0-C04E7F4D9FE0}">
  <dimension ref="A1:E4"/>
  <sheetViews>
    <sheetView workbookViewId="0">
      <selection activeCell="A2" sqref="A2"/>
    </sheetView>
  </sheetViews>
  <sheetFormatPr baseColWidth="10" defaultRowHeight="16" x14ac:dyDescent="0.2"/>
  <cols>
    <col min="1" max="1" width="13.33203125" bestFit="1" customWidth="1"/>
    <col min="2" max="5" width="8.33203125" bestFit="1" customWidth="1"/>
  </cols>
  <sheetData>
    <row r="1" spans="1:5" x14ac:dyDescent="0.2">
      <c r="A1" s="11" t="s">
        <v>32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">
      <c r="A2" s="12">
        <v>14.3</v>
      </c>
      <c r="B2" s="13">
        <v>1.08091919625562E-4</v>
      </c>
      <c r="C2" s="13">
        <v>-0.80297320552479901</v>
      </c>
      <c r="D2" s="13">
        <v>-4.2863343055664503E-5</v>
      </c>
      <c r="E2" s="13">
        <v>0.28794569622653798</v>
      </c>
    </row>
    <row r="3" spans="1:5" x14ac:dyDescent="0.2">
      <c r="A3" s="12">
        <v>15.9</v>
      </c>
      <c r="B3" s="13">
        <v>3.7216479287753801E-4</v>
      </c>
      <c r="C3" s="13">
        <v>-0.49197176745209198</v>
      </c>
      <c r="D3" s="13">
        <v>2.0835133647934399E-4</v>
      </c>
      <c r="E3" s="13">
        <v>1.46897873478369</v>
      </c>
    </row>
    <row r="4" spans="1:5" x14ac:dyDescent="0.2">
      <c r="A4" s="12">
        <v>19.100000000000001</v>
      </c>
      <c r="B4" s="13">
        <v>-8.98899154808289E-4</v>
      </c>
      <c r="C4" s="13">
        <v>0.50207423085213998</v>
      </c>
      <c r="D4" s="13">
        <v>-3.3027511298554599E-4</v>
      </c>
      <c r="E4" s="13">
        <v>-0.345161630255019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D2A-009B-FE40-89DF-40F277A203D2}">
  <dimension ref="A1:P5"/>
  <sheetViews>
    <sheetView tabSelected="1" workbookViewId="0">
      <selection activeCell="E14" sqref="E14"/>
    </sheetView>
  </sheetViews>
  <sheetFormatPr baseColWidth="10" defaultRowHeight="16" x14ac:dyDescent="0.2"/>
  <cols>
    <col min="1" max="1" width="15.6640625" bestFit="1" customWidth="1"/>
    <col min="2" max="2" width="13.33203125" style="6" bestFit="1" customWidth="1"/>
    <col min="3" max="3" width="16.83203125" style="24" bestFit="1" customWidth="1"/>
    <col min="4" max="4" width="17.33203125" style="22" bestFit="1" customWidth="1"/>
    <col min="5" max="5" width="10.1640625" style="23" bestFit="1" customWidth="1"/>
    <col min="6" max="6" width="13.5" style="23" bestFit="1" customWidth="1"/>
    <col min="7" max="8" width="10.83203125" style="21"/>
    <col min="9" max="9" width="11.5" style="21" customWidth="1"/>
    <col min="10" max="10" width="10.83203125" style="21"/>
    <col min="11" max="11" width="11.6640625" style="21" customWidth="1"/>
    <col min="12" max="14" width="10.83203125" style="21"/>
    <col min="15" max="15" width="11.33203125" style="21" customWidth="1"/>
    <col min="16" max="16" width="10.83203125" style="21"/>
  </cols>
  <sheetData>
    <row r="1" spans="1:16" x14ac:dyDescent="0.2">
      <c r="A1" t="s">
        <v>31</v>
      </c>
      <c r="B1" s="6" t="s">
        <v>32</v>
      </c>
      <c r="C1" s="24" t="s">
        <v>39</v>
      </c>
      <c r="D1" s="22" t="s">
        <v>40</v>
      </c>
      <c r="E1" s="23" t="s">
        <v>41</v>
      </c>
      <c r="F1" s="23" t="s">
        <v>42</v>
      </c>
      <c r="G1" s="21" t="s">
        <v>22</v>
      </c>
      <c r="H1" s="21" t="s">
        <v>26</v>
      </c>
      <c r="I1" s="21" t="s">
        <v>23</v>
      </c>
      <c r="J1" s="21" t="s">
        <v>27</v>
      </c>
      <c r="K1" s="21" t="s">
        <v>24</v>
      </c>
      <c r="L1" s="21" t="s">
        <v>28</v>
      </c>
      <c r="M1" s="21" t="s">
        <v>21</v>
      </c>
      <c r="N1" s="21" t="s">
        <v>29</v>
      </c>
      <c r="O1" s="21" t="s">
        <v>25</v>
      </c>
      <c r="P1" s="21" t="s">
        <v>30</v>
      </c>
    </row>
    <row r="2" spans="1:16" x14ac:dyDescent="0.2">
      <c r="A2" t="s">
        <v>5</v>
      </c>
      <c r="B2" s="6">
        <v>15.9</v>
      </c>
      <c r="C2" s="24">
        <v>10000000000000</v>
      </c>
      <c r="D2" s="22">
        <v>2200000000</v>
      </c>
      <c r="E2" s="23">
        <f>Table1[[#This Row],[Int_2w (W/cm2)]]^0.5/Table1[[#This Row],[Int_w (W/cm2)]]</f>
        <v>4.6904157598234302E-9</v>
      </c>
      <c r="F2" s="23">
        <v>1.1180339887498947E-8</v>
      </c>
      <c r="G2" s="21">
        <v>-3.2927999999999999E-2</v>
      </c>
      <c r="H2" s="21">
        <v>2.1116790000000001</v>
      </c>
      <c r="I2" s="21">
        <v>-9.1219999999999996E-2</v>
      </c>
      <c r="J2" s="21">
        <v>1.2081170000000001</v>
      </c>
      <c r="K2" s="21">
        <v>-0.26727200000000001</v>
      </c>
      <c r="L2" s="21">
        <v>-2.2743850000000001</v>
      </c>
      <c r="M2" s="21">
        <v>8.8829000000000005E-2</v>
      </c>
      <c r="N2" s="21">
        <v>0</v>
      </c>
      <c r="O2" s="21">
        <v>0.37493900000000002</v>
      </c>
      <c r="P2" s="21">
        <v>1.204615</v>
      </c>
    </row>
    <row r="3" spans="1:16" x14ac:dyDescent="0.2">
      <c r="A3" t="s">
        <v>6</v>
      </c>
      <c r="B3" s="6">
        <v>14.3</v>
      </c>
      <c r="C3" s="24">
        <v>10000000000000</v>
      </c>
      <c r="D3" s="22">
        <v>1540000000</v>
      </c>
      <c r="E3" s="23">
        <f>Table1[[#This Row],[Int_2w (W/cm2)]]^0.5/Table1[[#This Row],[Int_w (W/cm2)]]</f>
        <v>3.924283374069717E-9</v>
      </c>
      <c r="F3" s="23">
        <v>1.1661903789690601E-8</v>
      </c>
      <c r="G3" s="21">
        <v>-3.3211999999999998E-2</v>
      </c>
      <c r="H3" s="21">
        <v>2.3385189999999998</v>
      </c>
      <c r="I3" s="21">
        <v>-2.198E-2</v>
      </c>
      <c r="J3" s="21">
        <v>-0.31351000000000001</v>
      </c>
      <c r="K3" s="21">
        <v>-0.30177100000000001</v>
      </c>
      <c r="L3" s="21">
        <v>-2.3298380000000001</v>
      </c>
      <c r="M3" s="21">
        <v>7.9464999999999994E-2</v>
      </c>
      <c r="N3" s="21">
        <v>0</v>
      </c>
      <c r="O3" s="21">
        <v>0.45260499999999998</v>
      </c>
      <c r="P3" s="21">
        <v>1.1620429999999999</v>
      </c>
    </row>
    <row r="4" spans="1:16" x14ac:dyDescent="0.2">
      <c r="A4" t="s">
        <v>7</v>
      </c>
      <c r="B4" s="6">
        <v>19.100000000000001</v>
      </c>
      <c r="C4" s="24">
        <v>10000000000000</v>
      </c>
      <c r="D4" s="22">
        <v>1490000000</v>
      </c>
      <c r="E4" s="23">
        <f>Table1[[#This Row],[Int_2w (W/cm2)]]^0.5/Table1[[#This Row],[Int_w (W/cm2)]]</f>
        <v>3.8600518131237567E-9</v>
      </c>
      <c r="F4" s="23">
        <v>1.0488088481701517E-8</v>
      </c>
      <c r="G4" s="21">
        <v>-1.9186000000000002E-2</v>
      </c>
      <c r="H4" s="21">
        <v>1.8059419999999999</v>
      </c>
      <c r="I4" s="21">
        <v>-5.2107000000000001E-2</v>
      </c>
      <c r="J4" s="21">
        <v>-1.9355850000000001</v>
      </c>
      <c r="K4" s="21">
        <v>-3.7863000000000001E-2</v>
      </c>
      <c r="L4" s="21">
        <v>2.4509470000000002</v>
      </c>
      <c r="M4" s="21">
        <v>6.0879000000000003E-2</v>
      </c>
      <c r="N4" s="21">
        <v>0</v>
      </c>
      <c r="O4" s="21">
        <v>0.28348099999999998</v>
      </c>
      <c r="P4" s="21">
        <v>1.2658579999999999</v>
      </c>
    </row>
    <row r="5" spans="1:16" x14ac:dyDescent="0.2">
      <c r="A5" t="s">
        <v>8</v>
      </c>
      <c r="B5" s="6">
        <v>15.9</v>
      </c>
      <c r="C5" s="24">
        <v>10000000000000</v>
      </c>
      <c r="D5" s="22">
        <v>4870000000</v>
      </c>
      <c r="E5" s="23">
        <f>Table1[[#This Row],[Int_2w (W/cm2)]]^0.5/Table1[[#This Row],[Int_w (W/cm2)]]</f>
        <v>6.9785385289471608E-9</v>
      </c>
      <c r="F5" s="23">
        <v>1.1180339887498947E-8</v>
      </c>
      <c r="G5" s="21">
        <v>-4.8936E-2</v>
      </c>
      <c r="H5" s="21">
        <v>2.1119789999999998</v>
      </c>
      <c r="I5" s="21">
        <v>-9.1222999999999999E-2</v>
      </c>
      <c r="J5" s="21">
        <v>1.20733</v>
      </c>
      <c r="K5" s="21">
        <v>-0.26730799999999999</v>
      </c>
      <c r="L5" s="21">
        <v>-2.274041</v>
      </c>
      <c r="M5" s="21">
        <v>0.13195200000000001</v>
      </c>
      <c r="N5" s="21">
        <v>0</v>
      </c>
      <c r="O5" s="21">
        <v>0.374471</v>
      </c>
      <c r="P5" s="21">
        <v>1.203681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9F88-15BB-7E44-A02C-3321FE5E3C69}">
  <dimension ref="A1:I4"/>
  <sheetViews>
    <sheetView workbookViewId="0">
      <selection activeCell="H28" sqref="H28"/>
    </sheetView>
  </sheetViews>
  <sheetFormatPr baseColWidth="10" defaultRowHeight="16" x14ac:dyDescent="0.2"/>
  <cols>
    <col min="1" max="1" width="5.33203125" style="10" bestFit="1" customWidth="1"/>
    <col min="2" max="2" width="10.1640625" style="14" bestFit="1" customWidth="1"/>
    <col min="3" max="3" width="9.33203125" style="14" bestFit="1" customWidth="1"/>
    <col min="4" max="4" width="10.33203125" style="14" bestFit="1" customWidth="1"/>
    <col min="5" max="5" width="11" style="14" bestFit="1" customWidth="1"/>
    <col min="6" max="6" width="10.1640625" style="14" bestFit="1" customWidth="1"/>
    <col min="7" max="7" width="9.33203125" style="14" bestFit="1" customWidth="1"/>
    <col min="8" max="8" width="10.33203125" style="14" bestFit="1" customWidth="1"/>
    <col min="9" max="9" width="11" style="14" bestFit="1" customWidth="1"/>
    <col min="10" max="16384" width="10.83203125" style="14"/>
  </cols>
  <sheetData>
    <row r="1" spans="1:9" x14ac:dyDescent="0.2">
      <c r="A1" s="10" t="s">
        <v>10</v>
      </c>
      <c r="B1" s="14" t="s">
        <v>12</v>
      </c>
      <c r="C1" s="14" t="s">
        <v>11</v>
      </c>
      <c r="D1" s="14" t="s">
        <v>13</v>
      </c>
      <c r="E1" s="14" t="s">
        <v>14</v>
      </c>
      <c r="F1" s="14" t="s">
        <v>18</v>
      </c>
      <c r="G1" s="14" t="s">
        <v>19</v>
      </c>
      <c r="H1" s="14" t="s">
        <v>20</v>
      </c>
      <c r="I1" s="14" t="s">
        <v>17</v>
      </c>
    </row>
    <row r="2" spans="1:9" x14ac:dyDescent="0.2">
      <c r="A2" s="10">
        <v>-1</v>
      </c>
      <c r="C2" s="14">
        <v>2.67271619083513E-2</v>
      </c>
      <c r="D2" s="14">
        <v>2.72678689145332E-2</v>
      </c>
      <c r="E2" s="14">
        <v>3.2096028797870102E-2</v>
      </c>
      <c r="G2" s="14">
        <v>-2.2743847892436801</v>
      </c>
      <c r="H2" s="14">
        <v>0</v>
      </c>
      <c r="I2" s="14">
        <v>1.2035689732789301</v>
      </c>
    </row>
    <row r="3" spans="1:9" x14ac:dyDescent="0.2">
      <c r="A3" s="10">
        <v>0</v>
      </c>
      <c r="B3" s="14">
        <v>1.9010931478256599E-2</v>
      </c>
      <c r="C3" s="14">
        <v>1.23314592183344E-2</v>
      </c>
      <c r="D3" s="14">
        <v>3.24356412684558E-2</v>
      </c>
      <c r="E3" s="14">
        <v>4.0082702640482297E-2</v>
      </c>
      <c r="F3" s="14">
        <v>2.1116786276955</v>
      </c>
      <c r="G3" s="14">
        <v>3.0396191588374699</v>
      </c>
      <c r="H3" s="14">
        <v>0</v>
      </c>
      <c r="I3" s="14">
        <v>1.20461507636536</v>
      </c>
    </row>
    <row r="4" spans="1:9" x14ac:dyDescent="0.2">
      <c r="A4" s="10">
        <v>1</v>
      </c>
      <c r="C4" s="14">
        <v>2.67271619083672E-2</v>
      </c>
      <c r="D4" s="14">
        <v>2.72678689145479E-2</v>
      </c>
      <c r="E4" s="14">
        <v>3.2096028797896602E-2</v>
      </c>
      <c r="G4" s="14">
        <v>-2.27438478923973</v>
      </c>
      <c r="H4" s="14">
        <v>0</v>
      </c>
      <c r="I4" s="14">
        <v>1.2035689732786901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1F26-81F4-914D-9042-C84EC2FA5C7C}">
  <dimension ref="A1:I4"/>
  <sheetViews>
    <sheetView workbookViewId="0">
      <selection sqref="A1:I1048576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s="14" customFormat="1" x14ac:dyDescent="0.2">
      <c r="A1" s="10" t="s">
        <v>10</v>
      </c>
      <c r="B1" s="14" t="s">
        <v>12</v>
      </c>
      <c r="C1" s="14" t="s">
        <v>11</v>
      </c>
      <c r="D1" s="14" t="s">
        <v>13</v>
      </c>
      <c r="E1" s="14" t="s">
        <v>14</v>
      </c>
      <c r="F1" s="14" t="s">
        <v>18</v>
      </c>
      <c r="G1" s="14" t="s">
        <v>19</v>
      </c>
      <c r="H1" s="14" t="s">
        <v>20</v>
      </c>
      <c r="I1" s="14" t="s">
        <v>17</v>
      </c>
    </row>
    <row r="2" spans="1:9" x14ac:dyDescent="0.2">
      <c r="A2" s="15">
        <v>-1</v>
      </c>
      <c r="B2" s="16"/>
      <c r="C2" s="16">
        <v>3.0177069026140299E-2</v>
      </c>
      <c r="D2" s="16">
        <v>2.5369338314113199E-2</v>
      </c>
      <c r="E2" s="16">
        <v>3.9722580168397199E-2</v>
      </c>
      <c r="F2" s="16"/>
      <c r="G2" s="16">
        <v>-2.3298382043552599</v>
      </c>
      <c r="H2" s="16">
        <v>0</v>
      </c>
      <c r="I2" s="16">
        <v>1.16163767666846</v>
      </c>
    </row>
    <row r="3" spans="1:9" x14ac:dyDescent="0.2">
      <c r="A3" s="15">
        <v>0</v>
      </c>
      <c r="B3" s="16">
        <v>1.9174787614450999E-2</v>
      </c>
      <c r="C3" s="16">
        <v>3.7663549922265997E-2</v>
      </c>
      <c r="D3" s="16">
        <v>2.9016628215863201E-2</v>
      </c>
      <c r="E3" s="16">
        <v>4.8385459601709903E-2</v>
      </c>
      <c r="F3" s="16">
        <v>2.3385191367081202</v>
      </c>
      <c r="G3" s="16">
        <v>-2.1533817544240801</v>
      </c>
      <c r="H3" s="16">
        <v>0</v>
      </c>
      <c r="I3" s="16">
        <v>1.16204278848388</v>
      </c>
    </row>
    <row r="4" spans="1:9" x14ac:dyDescent="0.2">
      <c r="A4" s="15">
        <v>1</v>
      </c>
      <c r="B4" s="16"/>
      <c r="C4" s="16">
        <v>3.0177069026091199E-2</v>
      </c>
      <c r="D4" s="16">
        <v>2.5369338314080999E-2</v>
      </c>
      <c r="E4" s="16">
        <v>3.9722580168358397E-2</v>
      </c>
      <c r="F4" s="16"/>
      <c r="G4" s="16">
        <v>-2.3298382043542101</v>
      </c>
      <c r="H4" s="16">
        <v>0</v>
      </c>
      <c r="I4" s="16">
        <v>1.16163767666037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FA88-BF56-C34B-9EE3-7E83998CCDD4}">
  <dimension ref="A1:I4"/>
  <sheetViews>
    <sheetView workbookViewId="0">
      <selection sqref="A1:I1048576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s="14" customFormat="1" x14ac:dyDescent="0.2">
      <c r="A1" s="10" t="s">
        <v>10</v>
      </c>
      <c r="B1" s="14" t="s">
        <v>12</v>
      </c>
      <c r="C1" s="14" t="s">
        <v>11</v>
      </c>
      <c r="D1" s="14" t="s">
        <v>13</v>
      </c>
      <c r="E1" s="14" t="s">
        <v>14</v>
      </c>
      <c r="F1" s="14" t="s">
        <v>18</v>
      </c>
      <c r="G1" s="14" t="s">
        <v>19</v>
      </c>
      <c r="H1" s="14" t="s">
        <v>20</v>
      </c>
      <c r="I1" s="14" t="s">
        <v>17</v>
      </c>
    </row>
    <row r="2" spans="1:9" x14ac:dyDescent="0.2">
      <c r="A2" s="15">
        <v>-1</v>
      </c>
      <c r="B2" s="16"/>
      <c r="C2" s="16">
        <v>3.7863243755503302E-3</v>
      </c>
      <c r="D2" s="16">
        <v>1.8211157434347001E-2</v>
      </c>
      <c r="E2" s="16">
        <v>2.4010280697251401E-2</v>
      </c>
      <c r="F2" s="16"/>
      <c r="G2" s="16">
        <v>2.4509470689294499</v>
      </c>
      <c r="H2" s="16">
        <v>0</v>
      </c>
      <c r="I2" s="16">
        <v>1.2596433010124599</v>
      </c>
    </row>
    <row r="3" spans="1:9" x14ac:dyDescent="0.2">
      <c r="A3" s="15">
        <v>0</v>
      </c>
      <c r="B3" s="16">
        <v>1.10768427355871E-2</v>
      </c>
      <c r="C3" s="16">
        <v>1.64628443351349E-2</v>
      </c>
      <c r="D3" s="16">
        <v>2.2229781471199399E-2</v>
      </c>
      <c r="E3" s="16">
        <v>3.0305408499985202E-2</v>
      </c>
      <c r="F3" s="16">
        <v>1.80594217139882</v>
      </c>
      <c r="G3" s="16">
        <v>-2.2303538702214998</v>
      </c>
      <c r="H3" s="16">
        <v>0</v>
      </c>
      <c r="I3" s="16">
        <v>1.26585781298393</v>
      </c>
    </row>
    <row r="4" spans="1:9" x14ac:dyDescent="0.2">
      <c r="A4" s="15">
        <v>1</v>
      </c>
      <c r="B4" s="16"/>
      <c r="C4" s="16">
        <v>3.78632437579652E-3</v>
      </c>
      <c r="D4" s="16">
        <v>1.82111574341727E-2</v>
      </c>
      <c r="E4" s="16">
        <v>2.40102806971823E-2</v>
      </c>
      <c r="F4" s="16"/>
      <c r="G4" s="16">
        <v>2.4509470689265398</v>
      </c>
      <c r="H4" s="16">
        <v>0</v>
      </c>
      <c r="I4" s="16">
        <v>1.2596433010049299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44CE-FBA7-FA45-99A0-B52AC1980E06}">
  <dimension ref="A1:I4"/>
  <sheetViews>
    <sheetView workbookViewId="0">
      <selection activeCell="E4" sqref="E4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s="14" customFormat="1" x14ac:dyDescent="0.2">
      <c r="A1" s="10" t="s">
        <v>10</v>
      </c>
      <c r="B1" s="14" t="s">
        <v>12</v>
      </c>
      <c r="C1" s="14" t="s">
        <v>11</v>
      </c>
      <c r="D1" s="14" t="s">
        <v>13</v>
      </c>
      <c r="E1" s="14" t="s">
        <v>14</v>
      </c>
      <c r="F1" s="14" t="s">
        <v>18</v>
      </c>
      <c r="G1" s="14" t="s">
        <v>19</v>
      </c>
      <c r="H1" s="14" t="s">
        <v>20</v>
      </c>
      <c r="I1" s="14" t="s">
        <v>17</v>
      </c>
    </row>
    <row r="2" spans="1:9" x14ac:dyDescent="0.2">
      <c r="A2" s="15">
        <v>-1</v>
      </c>
      <c r="B2" s="16"/>
      <c r="C2" s="16">
        <v>2.6730806197423101E-2</v>
      </c>
      <c r="D2" s="16">
        <v>4.05121632609729E-2</v>
      </c>
      <c r="E2" s="16">
        <v>3.2047308922126601E-2</v>
      </c>
      <c r="F2" s="16"/>
      <c r="G2" s="16">
        <v>-2.2740413240000001</v>
      </c>
      <c r="H2" s="16">
        <v>-1.07E-17</v>
      </c>
      <c r="I2" s="16">
        <v>1.202707344</v>
      </c>
    </row>
    <row r="3" spans="1:9" x14ac:dyDescent="0.2">
      <c r="A3" s="15">
        <v>0</v>
      </c>
      <c r="B3" s="16">
        <v>2.8253476212569E-2</v>
      </c>
      <c r="C3" s="16">
        <v>1.2300781761591601E-2</v>
      </c>
      <c r="D3" s="16">
        <v>4.8181989165123201E-2</v>
      </c>
      <c r="E3" s="16">
        <v>4.0032656123893E-2</v>
      </c>
      <c r="F3" s="16">
        <v>2.1119789359999999</v>
      </c>
      <c r="G3" s="16">
        <v>3.0409384479999999</v>
      </c>
      <c r="H3" s="16">
        <v>0</v>
      </c>
      <c r="I3" s="16">
        <v>1.203680919</v>
      </c>
    </row>
    <row r="4" spans="1:9" x14ac:dyDescent="0.2">
      <c r="A4" s="15">
        <v>1</v>
      </c>
      <c r="B4" s="16"/>
      <c r="C4" s="16">
        <v>2.6730806197585499E-2</v>
      </c>
      <c r="D4" s="16">
        <v>4.0512163261169298E-2</v>
      </c>
      <c r="E4" s="16">
        <v>3.2047308922363502E-2</v>
      </c>
      <c r="F4" s="16"/>
      <c r="G4" s="16">
        <v>-2.2740413240000001</v>
      </c>
      <c r="H4" s="16">
        <v>0</v>
      </c>
      <c r="I4" s="16">
        <v>1.202707344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B592-A878-A74C-81FF-84D0E863DFE0}">
  <dimension ref="A1:F4"/>
  <sheetViews>
    <sheetView workbookViewId="0">
      <selection activeCell="K12" sqref="K12"/>
    </sheetView>
  </sheetViews>
  <sheetFormatPr baseColWidth="10" defaultRowHeight="16" x14ac:dyDescent="0.2"/>
  <cols>
    <col min="1" max="1" width="5.33203125" style="10" bestFit="1" customWidth="1"/>
    <col min="2" max="2" width="10.1640625" style="14" bestFit="1" customWidth="1"/>
    <col min="3" max="3" width="11.1640625" style="14" bestFit="1" customWidth="1"/>
    <col min="4" max="4" width="11.33203125" style="14" bestFit="1" customWidth="1"/>
    <col min="5" max="5" width="10.33203125" style="14" bestFit="1" customWidth="1"/>
    <col min="6" max="6" width="11" style="14" bestFit="1" customWidth="1"/>
    <col min="7" max="16384" width="10.83203125" style="17"/>
  </cols>
  <sheetData>
    <row r="1" spans="1:6" x14ac:dyDescent="0.2">
      <c r="A1" s="10" t="s">
        <v>10</v>
      </c>
      <c r="B1" s="14" t="s">
        <v>12</v>
      </c>
      <c r="C1" s="14" t="s">
        <v>15</v>
      </c>
      <c r="D1" s="14" t="s">
        <v>16</v>
      </c>
      <c r="E1" s="14" t="s">
        <v>13</v>
      </c>
      <c r="F1" s="14" t="s">
        <v>14</v>
      </c>
    </row>
    <row r="2" spans="1:6" x14ac:dyDescent="0.2">
      <c r="A2" s="10">
        <v>-1</v>
      </c>
      <c r="D2" s="14">
        <f>-1/10</f>
        <v>-0.1</v>
      </c>
      <c r="E2" s="14">
        <f>SQRT(10)/10</f>
        <v>0.31622776601683794</v>
      </c>
      <c r="F2" s="14">
        <f>2*SQRT(21)/105</f>
        <v>8.7287156094396953E-2</v>
      </c>
    </row>
    <row r="3" spans="1:6" x14ac:dyDescent="0.2">
      <c r="A3" s="10">
        <v>0</v>
      </c>
      <c r="B3" s="14">
        <f>-SQRT(3)/3</f>
        <v>-0.57735026918962573</v>
      </c>
      <c r="C3" s="14">
        <f>-1/3</f>
        <v>-0.33333333333333331</v>
      </c>
      <c r="D3" s="14">
        <f>-2/15</f>
        <v>-0.13333333333333333</v>
      </c>
      <c r="E3" s="14">
        <f t="shared" ref="E3" si="0">SQRT(30)/15</f>
        <v>0.36514837167011077</v>
      </c>
      <c r="F3" s="14">
        <f>SQRT(14)/35</f>
        <v>0.10690449676496976</v>
      </c>
    </row>
    <row r="4" spans="1:6" x14ac:dyDescent="0.2">
      <c r="A4" s="10">
        <v>1</v>
      </c>
      <c r="D4" s="14">
        <f>-1/10</f>
        <v>-0.1</v>
      </c>
      <c r="E4" s="14">
        <f>SQRT(10)/10</f>
        <v>0.31622776601683794</v>
      </c>
      <c r="F4" s="14">
        <f>2*SQRT(21)/105</f>
        <v>8.7287156094396953E-2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w2w</vt:lpstr>
      <vt:lpstr>w2w_fitted</vt:lpstr>
      <vt:lpstr>wonly</vt:lpstr>
      <vt:lpstr>Reduced</vt:lpstr>
      <vt:lpstr>good1</vt:lpstr>
      <vt:lpstr>good2</vt:lpstr>
      <vt:lpstr>good3</vt:lpstr>
      <vt:lpstr>good4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Daehyun You</cp:lastModifiedBy>
  <dcterms:created xsi:type="dcterms:W3CDTF">2018-07-18T10:41:33Z</dcterms:created>
  <dcterms:modified xsi:type="dcterms:W3CDTF">2018-11-02T09:00:18Z</dcterms:modified>
</cp:coreProperties>
</file>