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ocuments/FERMI 20149100 Ueda/simul/rsc/"/>
    </mc:Choice>
  </mc:AlternateContent>
  <xr:revisionPtr revIDLastSave="0" documentId="13_ncr:1_{E4331F79-F853-0F44-A6D1-3FCA4B80F7E7}" xr6:coauthVersionLast="38" xr6:coauthVersionMax="38" xr10:uidLastSave="{00000000-0000-0000-0000-000000000000}"/>
  <bookViews>
    <workbookView xWindow="37640" yWindow="780" windowWidth="25340" windowHeight="15540" tabRatio="500" activeTab="3" xr2:uid="{00000000-000D-0000-FFFF-FFFF00000000}"/>
  </bookViews>
  <sheets>
    <sheet name="Levels" sheetId="1" r:id="rId1"/>
    <sheet name="Rydberg constant" sheetId="2" r:id="rId2"/>
    <sheet name="Ionization" sheetId="3" r:id="rId3"/>
    <sheet name="References" sheetId="4" r:id="rId4"/>
  </sheets>
  <calcPr calcId="1790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2" l="1"/>
  <c r="D2" i="2" s="1"/>
  <c r="E2" i="2" s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G15" i="1"/>
  <c r="H15" i="1" s="1"/>
  <c r="I15" i="1" s="1"/>
  <c r="J15" i="1" s="1"/>
  <c r="F15" i="1"/>
  <c r="E15" i="1"/>
  <c r="G14" i="1"/>
  <c r="H14" i="1" s="1"/>
  <c r="I14" i="1" s="1"/>
  <c r="J14" i="1" s="1"/>
  <c r="F14" i="1"/>
  <c r="E14" i="1"/>
  <c r="G13" i="1"/>
  <c r="H13" i="1" s="1"/>
  <c r="I13" i="1" s="1"/>
  <c r="J13" i="1" s="1"/>
  <c r="F13" i="1"/>
  <c r="E13" i="1"/>
  <c r="G12" i="1"/>
  <c r="H12" i="1" s="1"/>
  <c r="I12" i="1" s="1"/>
  <c r="J12" i="1" s="1"/>
  <c r="F12" i="1"/>
  <c r="E12" i="1"/>
  <c r="C12" i="1"/>
  <c r="G11" i="1"/>
  <c r="H11" i="1" s="1"/>
  <c r="I11" i="1" s="1"/>
  <c r="J11" i="1" s="1"/>
  <c r="F11" i="1"/>
  <c r="E11" i="1"/>
  <c r="G10" i="1"/>
  <c r="H10" i="1" s="1"/>
  <c r="I10" i="1" s="1"/>
  <c r="J10" i="1" s="1"/>
  <c r="F10" i="1"/>
  <c r="E10" i="1"/>
  <c r="C10" i="1"/>
  <c r="G9" i="1"/>
  <c r="H9" i="1" s="1"/>
  <c r="I9" i="1" s="1"/>
  <c r="J9" i="1" s="1"/>
  <c r="F9" i="1"/>
  <c r="E9" i="1"/>
  <c r="C9" i="1"/>
  <c r="H8" i="1"/>
  <c r="I8" i="1" s="1"/>
  <c r="J8" i="1" s="1"/>
  <c r="G8" i="1"/>
  <c r="F8" i="1"/>
  <c r="E8" i="1"/>
  <c r="G7" i="1"/>
  <c r="H7" i="1" s="1"/>
  <c r="I7" i="1" s="1"/>
  <c r="J7" i="1" s="1"/>
  <c r="F7" i="1"/>
  <c r="E7" i="1"/>
  <c r="H6" i="1"/>
  <c r="I6" i="1" s="1"/>
  <c r="J6" i="1" s="1"/>
  <c r="G6" i="1"/>
  <c r="F6" i="1"/>
  <c r="E6" i="1"/>
  <c r="H5" i="1"/>
  <c r="I5" i="1" s="1"/>
  <c r="J5" i="1" s="1"/>
  <c r="G5" i="1"/>
  <c r="F5" i="1"/>
  <c r="E5" i="1"/>
  <c r="G4" i="1"/>
  <c r="H4" i="1" s="1"/>
  <c r="I4" i="1" s="1"/>
  <c r="J4" i="1" s="1"/>
  <c r="F4" i="1"/>
  <c r="E4" i="1"/>
  <c r="C4" i="1"/>
  <c r="G3" i="1"/>
  <c r="H3" i="1" s="1"/>
  <c r="I3" i="1" s="1"/>
  <c r="J3" i="1" s="1"/>
  <c r="F3" i="1"/>
  <c r="E3" i="1"/>
  <c r="G2" i="1"/>
  <c r="H2" i="1" s="1"/>
  <c r="I2" i="1" s="1"/>
  <c r="J2" i="1" s="1"/>
  <c r="F2" i="1"/>
  <c r="C2" i="1"/>
  <c r="C3" i="1" l="1"/>
  <c r="C15" i="1"/>
  <c r="C1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C13" i="1"/>
  <c r="C5" i="1"/>
  <c r="C14" i="1"/>
  <c r="C6" i="1"/>
  <c r="C7" i="1"/>
  <c r="C8" i="1"/>
  <c r="D78" i="1" l="1"/>
  <c r="H78" i="1"/>
  <c r="I78" i="1" s="1"/>
  <c r="J78" i="1" s="1"/>
  <c r="D53" i="1"/>
  <c r="H53" i="1"/>
  <c r="I53" i="1" s="1"/>
  <c r="J53" i="1" s="1"/>
  <c r="D20" i="1"/>
  <c r="H20" i="1"/>
  <c r="I20" i="1" s="1"/>
  <c r="J20" i="1" s="1"/>
  <c r="D76" i="1"/>
  <c r="H76" i="1"/>
  <c r="I76" i="1" s="1"/>
  <c r="J76" i="1" s="1"/>
  <c r="D80" i="1"/>
  <c r="H80" i="1"/>
  <c r="I80" i="1" s="1"/>
  <c r="J80" i="1" s="1"/>
  <c r="D28" i="1"/>
  <c r="H28" i="1"/>
  <c r="I28" i="1" s="1"/>
  <c r="J28" i="1" s="1"/>
  <c r="D60" i="1"/>
  <c r="H60" i="1"/>
  <c r="I60" i="1" s="1"/>
  <c r="J60" i="1" s="1"/>
  <c r="D37" i="1"/>
  <c r="H37" i="1"/>
  <c r="I37" i="1" s="1"/>
  <c r="J37" i="1" s="1"/>
  <c r="D61" i="1"/>
  <c r="H61" i="1"/>
  <c r="I61" i="1" s="1"/>
  <c r="J61" i="1" s="1"/>
  <c r="D30" i="1"/>
  <c r="H30" i="1"/>
  <c r="I30" i="1" s="1"/>
  <c r="J30" i="1" s="1"/>
  <c r="D54" i="1"/>
  <c r="H54" i="1"/>
  <c r="I54" i="1" s="1"/>
  <c r="J54" i="1" s="1"/>
  <c r="D39" i="1"/>
  <c r="H39" i="1"/>
  <c r="I39" i="1" s="1"/>
  <c r="J39" i="1" s="1"/>
  <c r="D79" i="1"/>
  <c r="H79" i="1"/>
  <c r="I79" i="1" s="1"/>
  <c r="J79" i="1" s="1"/>
  <c r="D32" i="1"/>
  <c r="H32" i="1"/>
  <c r="I32" i="1" s="1"/>
  <c r="J32" i="1" s="1"/>
  <c r="D56" i="1"/>
  <c r="H56" i="1"/>
  <c r="I56" i="1" s="1"/>
  <c r="J56" i="1" s="1"/>
  <c r="D17" i="1"/>
  <c r="H17" i="1"/>
  <c r="I17" i="1" s="1"/>
  <c r="J17" i="1" s="1"/>
  <c r="D33" i="1"/>
  <c r="H33" i="1"/>
  <c r="I33" i="1" s="1"/>
  <c r="J33" i="1" s="1"/>
  <c r="D41" i="1"/>
  <c r="H41" i="1"/>
  <c r="I41" i="1" s="1"/>
  <c r="J41" i="1" s="1"/>
  <c r="D49" i="1"/>
  <c r="H49" i="1"/>
  <c r="I49" i="1" s="1"/>
  <c r="J49" i="1" s="1"/>
  <c r="D57" i="1"/>
  <c r="H57" i="1"/>
  <c r="I57" i="1" s="1"/>
  <c r="J57" i="1" s="1"/>
  <c r="D65" i="1"/>
  <c r="H65" i="1"/>
  <c r="I65" i="1" s="1"/>
  <c r="J65" i="1" s="1"/>
  <c r="D73" i="1"/>
  <c r="H73" i="1"/>
  <c r="I73" i="1" s="1"/>
  <c r="J73" i="1" s="1"/>
  <c r="D36" i="1"/>
  <c r="H36" i="1"/>
  <c r="I36" i="1" s="1"/>
  <c r="J36" i="1" s="1"/>
  <c r="D52" i="1"/>
  <c r="H52" i="1"/>
  <c r="I52" i="1" s="1"/>
  <c r="J52" i="1" s="1"/>
  <c r="D21" i="1"/>
  <c r="H21" i="1"/>
  <c r="I21" i="1" s="1"/>
  <c r="J21" i="1" s="1"/>
  <c r="D45" i="1"/>
  <c r="H45" i="1"/>
  <c r="I45" i="1" s="1"/>
  <c r="J45" i="1" s="1"/>
  <c r="D77" i="1"/>
  <c r="H77" i="1"/>
  <c r="I77" i="1" s="1"/>
  <c r="J77" i="1" s="1"/>
  <c r="D38" i="1"/>
  <c r="H38" i="1"/>
  <c r="I38" i="1" s="1"/>
  <c r="J38" i="1" s="1"/>
  <c r="D70" i="1"/>
  <c r="H70" i="1"/>
  <c r="I70" i="1" s="1"/>
  <c r="J70" i="1" s="1"/>
  <c r="D31" i="1"/>
  <c r="H31" i="1"/>
  <c r="I31" i="1" s="1"/>
  <c r="J31" i="1" s="1"/>
  <c r="D55" i="1"/>
  <c r="H55" i="1"/>
  <c r="I55" i="1" s="1"/>
  <c r="J55" i="1" s="1"/>
  <c r="D63" i="1"/>
  <c r="H63" i="1"/>
  <c r="I63" i="1" s="1"/>
  <c r="J63" i="1" s="1"/>
  <c r="D24" i="1"/>
  <c r="H24" i="1"/>
  <c r="I24" i="1" s="1"/>
  <c r="J24" i="1" s="1"/>
  <c r="D48" i="1"/>
  <c r="H48" i="1"/>
  <c r="I48" i="1" s="1"/>
  <c r="J48" i="1" s="1"/>
  <c r="D72" i="1"/>
  <c r="H72" i="1"/>
  <c r="I72" i="1" s="1"/>
  <c r="J72" i="1" s="1"/>
  <c r="D18" i="1"/>
  <c r="H18" i="1"/>
  <c r="I18" i="1" s="1"/>
  <c r="J18" i="1" s="1"/>
  <c r="D34" i="1"/>
  <c r="H34" i="1"/>
  <c r="I34" i="1" s="1"/>
  <c r="J34" i="1" s="1"/>
  <c r="D58" i="1"/>
  <c r="H58" i="1"/>
  <c r="I58" i="1" s="1"/>
  <c r="J58" i="1" s="1"/>
  <c r="D66" i="1"/>
  <c r="H66" i="1"/>
  <c r="I66" i="1" s="1"/>
  <c r="J66" i="1" s="1"/>
  <c r="D74" i="1"/>
  <c r="H74" i="1"/>
  <c r="I74" i="1" s="1"/>
  <c r="J74" i="1" s="1"/>
  <c r="D44" i="1"/>
  <c r="H44" i="1"/>
  <c r="I44" i="1" s="1"/>
  <c r="J44" i="1" s="1"/>
  <c r="D68" i="1"/>
  <c r="H68" i="1"/>
  <c r="I68" i="1" s="1"/>
  <c r="J68" i="1" s="1"/>
  <c r="D29" i="1"/>
  <c r="H29" i="1"/>
  <c r="I29" i="1" s="1"/>
  <c r="J29" i="1" s="1"/>
  <c r="D69" i="1"/>
  <c r="H69" i="1"/>
  <c r="I69" i="1" s="1"/>
  <c r="J69" i="1" s="1"/>
  <c r="D22" i="1"/>
  <c r="H22" i="1"/>
  <c r="I22" i="1" s="1"/>
  <c r="J22" i="1" s="1"/>
  <c r="D46" i="1"/>
  <c r="H46" i="1"/>
  <c r="I46" i="1" s="1"/>
  <c r="J46" i="1" s="1"/>
  <c r="D62" i="1"/>
  <c r="H62" i="1"/>
  <c r="I62" i="1" s="1"/>
  <c r="J62" i="1" s="1"/>
  <c r="D23" i="1"/>
  <c r="H23" i="1"/>
  <c r="I23" i="1" s="1"/>
  <c r="J23" i="1" s="1"/>
  <c r="D47" i="1"/>
  <c r="H47" i="1"/>
  <c r="I47" i="1" s="1"/>
  <c r="J47" i="1" s="1"/>
  <c r="D71" i="1"/>
  <c r="H71" i="1"/>
  <c r="I71" i="1" s="1"/>
  <c r="J71" i="1" s="1"/>
  <c r="D16" i="1"/>
  <c r="H16" i="1"/>
  <c r="I16" i="1" s="1"/>
  <c r="J16" i="1" s="1"/>
  <c r="D40" i="1"/>
  <c r="H40" i="1"/>
  <c r="I40" i="1" s="1"/>
  <c r="J40" i="1" s="1"/>
  <c r="D64" i="1"/>
  <c r="H64" i="1"/>
  <c r="I64" i="1" s="1"/>
  <c r="J64" i="1" s="1"/>
  <c r="D25" i="1"/>
  <c r="H25" i="1"/>
  <c r="I25" i="1" s="1"/>
  <c r="J25" i="1" s="1"/>
  <c r="D26" i="1"/>
  <c r="H26" i="1"/>
  <c r="I26" i="1" s="1"/>
  <c r="J26" i="1" s="1"/>
  <c r="D42" i="1"/>
  <c r="H42" i="1"/>
  <c r="I42" i="1" s="1"/>
  <c r="J42" i="1" s="1"/>
  <c r="D50" i="1"/>
  <c r="H50" i="1"/>
  <c r="I50" i="1" s="1"/>
  <c r="J50" i="1" s="1"/>
  <c r="D19" i="1"/>
  <c r="H19" i="1"/>
  <c r="I19" i="1" s="1"/>
  <c r="J19" i="1" s="1"/>
  <c r="D27" i="1"/>
  <c r="H27" i="1"/>
  <c r="I27" i="1" s="1"/>
  <c r="J27" i="1" s="1"/>
  <c r="D35" i="1"/>
  <c r="H35" i="1"/>
  <c r="I35" i="1" s="1"/>
  <c r="J35" i="1" s="1"/>
  <c r="D43" i="1"/>
  <c r="H43" i="1"/>
  <c r="I43" i="1" s="1"/>
  <c r="J43" i="1" s="1"/>
  <c r="D51" i="1"/>
  <c r="H51" i="1"/>
  <c r="I51" i="1" s="1"/>
  <c r="J51" i="1" s="1"/>
  <c r="D59" i="1"/>
  <c r="H59" i="1"/>
  <c r="I59" i="1" s="1"/>
  <c r="J59" i="1" s="1"/>
  <c r="D67" i="1"/>
  <c r="H67" i="1"/>
  <c r="I67" i="1" s="1"/>
  <c r="J67" i="1" s="1"/>
  <c r="D75" i="1"/>
  <c r="H75" i="1"/>
  <c r="I75" i="1" s="1"/>
  <c r="J75" i="1" s="1"/>
  <c r="E40" i="1" l="1"/>
  <c r="F40" i="1"/>
  <c r="E52" i="1"/>
  <c r="F52" i="1"/>
  <c r="E67" i="1"/>
  <c r="F67" i="1"/>
  <c r="E74" i="1"/>
  <c r="F74" i="1"/>
  <c r="E17" i="1"/>
  <c r="F17" i="1"/>
  <c r="E59" i="1"/>
  <c r="F59" i="1"/>
  <c r="E16" i="1"/>
  <c r="F16" i="1"/>
  <c r="E62" i="1"/>
  <c r="F62" i="1"/>
  <c r="E29" i="1"/>
  <c r="F29" i="1"/>
  <c r="E66" i="1"/>
  <c r="F66" i="1"/>
  <c r="E72" i="1"/>
  <c r="F72" i="1"/>
  <c r="E55" i="1"/>
  <c r="F55" i="1"/>
  <c r="E77" i="1"/>
  <c r="F77" i="1"/>
  <c r="E36" i="1"/>
  <c r="F36" i="1"/>
  <c r="E49" i="1"/>
  <c r="F49" i="1"/>
  <c r="E56" i="1"/>
  <c r="F56" i="1"/>
  <c r="E54" i="1"/>
  <c r="F54" i="1"/>
  <c r="E60" i="1"/>
  <c r="F60" i="1"/>
  <c r="E20" i="1"/>
  <c r="F20" i="1"/>
  <c r="E23" i="1"/>
  <c r="F23" i="1"/>
  <c r="E63" i="1"/>
  <c r="F63" i="1"/>
  <c r="E39" i="1"/>
  <c r="F39" i="1"/>
  <c r="E35" i="1"/>
  <c r="F35" i="1"/>
  <c r="E18" i="1"/>
  <c r="F18" i="1"/>
  <c r="E37" i="1"/>
  <c r="F37" i="1"/>
  <c r="E19" i="1"/>
  <c r="F19" i="1"/>
  <c r="E71" i="1"/>
  <c r="F71" i="1"/>
  <c r="E46" i="1"/>
  <c r="F46" i="1"/>
  <c r="E68" i="1"/>
  <c r="F68" i="1"/>
  <c r="E58" i="1"/>
  <c r="F58" i="1"/>
  <c r="E48" i="1"/>
  <c r="F48" i="1"/>
  <c r="E31" i="1"/>
  <c r="F31" i="1"/>
  <c r="E45" i="1"/>
  <c r="F45" i="1"/>
  <c r="E73" i="1"/>
  <c r="F73" i="1"/>
  <c r="E41" i="1"/>
  <c r="F41" i="1"/>
  <c r="E32" i="1"/>
  <c r="F32" i="1"/>
  <c r="E30" i="1"/>
  <c r="F30" i="1"/>
  <c r="E28" i="1"/>
  <c r="F28" i="1"/>
  <c r="E53" i="1"/>
  <c r="F53" i="1"/>
  <c r="E69" i="1"/>
  <c r="F69" i="1"/>
  <c r="E38" i="1"/>
  <c r="F38" i="1"/>
  <c r="E76" i="1"/>
  <c r="F76" i="1"/>
  <c r="E26" i="1"/>
  <c r="F26" i="1"/>
  <c r="E25" i="1"/>
  <c r="F25" i="1"/>
  <c r="E42" i="1"/>
  <c r="F42" i="1"/>
  <c r="E57" i="1"/>
  <c r="F57" i="1"/>
  <c r="E27" i="1"/>
  <c r="F27" i="1"/>
  <c r="E51" i="1"/>
  <c r="F51" i="1"/>
  <c r="E75" i="1"/>
  <c r="F75" i="1"/>
  <c r="E43" i="1"/>
  <c r="F43" i="1"/>
  <c r="E50" i="1"/>
  <c r="F50" i="1"/>
  <c r="E64" i="1"/>
  <c r="F64" i="1"/>
  <c r="E47" i="1"/>
  <c r="F47" i="1"/>
  <c r="E22" i="1"/>
  <c r="F22" i="1"/>
  <c r="E44" i="1"/>
  <c r="F44" i="1"/>
  <c r="E34" i="1"/>
  <c r="F34" i="1"/>
  <c r="E24" i="1"/>
  <c r="F24" i="1"/>
  <c r="E70" i="1"/>
  <c r="F70" i="1"/>
  <c r="E21" i="1"/>
  <c r="F21" i="1"/>
  <c r="E65" i="1"/>
  <c r="F65" i="1"/>
  <c r="E33" i="1"/>
  <c r="F33" i="1"/>
  <c r="E79" i="1"/>
  <c r="F79" i="1"/>
  <c r="E61" i="1"/>
  <c r="F61" i="1"/>
  <c r="E80" i="1"/>
  <c r="F80" i="1"/>
  <c r="E78" i="1"/>
  <c r="F78" i="1"/>
</calcChain>
</file>

<file path=xl/sharedStrings.xml><?xml version="1.0" encoding="utf-8"?>
<sst xmlns="http://schemas.openxmlformats.org/spreadsheetml/2006/main" count="104" uniqueCount="101">
  <si>
    <t>n</t>
  </si>
  <si>
    <t>config</t>
  </si>
  <si>
    <t>n*</t>
  </si>
  <si>
    <t>level (eV)</t>
  </si>
  <si>
    <t>dlevel (eV)</t>
  </si>
  <si>
    <t>level</t>
  </si>
  <si>
    <t>energy (eV)</t>
  </si>
  <si>
    <t>energy</t>
  </si>
  <si>
    <t>tau</t>
  </si>
  <si>
    <t>tau (fs)</t>
  </si>
  <si>
    <t>ref</t>
  </si>
  <si>
    <t>1s2p 1P</t>
  </si>
  <si>
    <t>1s3p 1P</t>
  </si>
  <si>
    <t>1s4p 1P</t>
  </si>
  <si>
    <t>1s5p 1P</t>
  </si>
  <si>
    <t>1s6p 1P</t>
  </si>
  <si>
    <t>1s7p 1P</t>
  </si>
  <si>
    <t>1s8p 1P</t>
  </si>
  <si>
    <t>1s9p 1P</t>
  </si>
  <si>
    <t>1s10p 1P</t>
  </si>
  <si>
    <t>1s11p 1P</t>
  </si>
  <si>
    <t>1s12p 1P</t>
  </si>
  <si>
    <t>1s13p 1P</t>
  </si>
  <si>
    <t>1s14p 1P</t>
  </si>
  <si>
    <t>1s15p 1P</t>
  </si>
  <si>
    <t>1s16p 1P</t>
  </si>
  <si>
    <t>1s17p 1P</t>
  </si>
  <si>
    <t>1s18p 1P</t>
  </si>
  <si>
    <t>1s19p 1P</t>
  </si>
  <si>
    <t>1s20p 1P</t>
  </si>
  <si>
    <t>1s21p 1P</t>
  </si>
  <si>
    <t>1s22p 1P</t>
  </si>
  <si>
    <t>1s23p 1P</t>
  </si>
  <si>
    <t>1s24p 1P</t>
  </si>
  <si>
    <t>1s25p 1P</t>
  </si>
  <si>
    <t>1s26p 1P</t>
  </si>
  <si>
    <t>1s27p 1P</t>
  </si>
  <si>
    <t>1s28p 1P</t>
  </si>
  <si>
    <t>1s29p 1P</t>
  </si>
  <si>
    <t>1s30p 1P</t>
  </si>
  <si>
    <t>1s31p 1P</t>
  </si>
  <si>
    <t>1s32p 1P</t>
  </si>
  <si>
    <t>1s33p 1P</t>
  </si>
  <si>
    <t>1s34p 1P</t>
  </si>
  <si>
    <t>1s35p 1P</t>
  </si>
  <si>
    <t>1s36p 1P</t>
  </si>
  <si>
    <t>1s37p 1P</t>
  </si>
  <si>
    <t>1s38p 1P</t>
  </si>
  <si>
    <t>1s39p 1P</t>
  </si>
  <si>
    <t>1s40p 1P</t>
  </si>
  <si>
    <t>1s41p 1P</t>
  </si>
  <si>
    <t>1s42p 1P</t>
  </si>
  <si>
    <t>1s43p 1P</t>
  </si>
  <si>
    <t>1s44p 1P</t>
  </si>
  <si>
    <t>1s45p 1P</t>
  </si>
  <si>
    <t>1s46p 1P</t>
  </si>
  <si>
    <t>1s47p 1P</t>
  </si>
  <si>
    <t>1s48p 1P</t>
  </si>
  <si>
    <t>1s49p 1P</t>
  </si>
  <si>
    <t>1s50p 1P</t>
  </si>
  <si>
    <t>1s51p 1P</t>
  </si>
  <si>
    <t>1s52p 1P</t>
  </si>
  <si>
    <t>1s53p 1P</t>
  </si>
  <si>
    <t>1s54p 1P</t>
  </si>
  <si>
    <t>1s55p 1P</t>
  </si>
  <si>
    <t>1s56p 1P</t>
  </si>
  <si>
    <t>1s57p 1P</t>
  </si>
  <si>
    <t>1s58p 1P</t>
  </si>
  <si>
    <t>1s59p 1P</t>
  </si>
  <si>
    <t>1s60p 1P</t>
  </si>
  <si>
    <t>1s61p 1P</t>
  </si>
  <si>
    <t>1s62p 1P</t>
  </si>
  <si>
    <t>1s63p 1P</t>
  </si>
  <si>
    <t>1s64p 1P</t>
  </si>
  <si>
    <t>1s65p 1P</t>
  </si>
  <si>
    <t>1s66p 1P</t>
  </si>
  <si>
    <t>1s67p 1P</t>
  </si>
  <si>
    <t>1s68p 1P</t>
  </si>
  <si>
    <t>1s69p 1P</t>
  </si>
  <si>
    <t>1s70p 1P</t>
  </si>
  <si>
    <t>1s71p 1P</t>
  </si>
  <si>
    <t>1s72p 1P</t>
  </si>
  <si>
    <t>1s73p 1P</t>
  </si>
  <si>
    <t>1s74p 1P</t>
  </si>
  <si>
    <t>1s75p 1P</t>
  </si>
  <si>
    <t>1s76p 1P</t>
  </si>
  <si>
    <t>1s77p 1P</t>
  </si>
  <si>
    <t>1s78p 1P</t>
  </si>
  <si>
    <t>1s79p 1P</t>
  </si>
  <si>
    <t>1s80p 1P</t>
  </si>
  <si>
    <t>mass (u)</t>
  </si>
  <si>
    <t>mass</t>
  </si>
  <si>
    <t>Rydberg constant</t>
  </si>
  <si>
    <t>Rydberg constant (eV)</t>
  </si>
  <si>
    <t>He</t>
  </si>
  <si>
    <t>ground shells</t>
  </si>
  <si>
    <t>1s2</t>
  </si>
  <si>
    <t>index</t>
  </si>
  <si>
    <t>https://www.nist.gov/pml/atomic-spectra-database</t>
  </si>
  <si>
    <t>https://doi.org/10.1063/1.3253119</t>
  </si>
  <si>
    <t>https://doi.org/10.1103/PhysRevA.23.2397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</si>
</sst>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000"/>
  </numFmts>
  <fonts count="5" x14ac:knownFonts="1">
    <font>
      <sz val="10"/>
      <color rgb="FF000000"/>
      <name val="Arial"/>
      <charset val="1"/>
    </font>
    <font>
      <sz val="11"/>
      <name val="Cambria"/>
      <charset val="1"/>
    </font>
    <font>
      <u/>
      <sz val="11"/>
      <color rgb="FF0000FF"/>
      <name val="Cambria"/>
      <charset val="1"/>
    </font>
    <font>
      <u/>
      <sz val="10"/>
      <color theme="10"/>
      <name val="Arial"/>
      <charset val="1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" fontId="1" fillId="0" borderId="0" xfId="0" applyNumberFormat="1" applyFont="1"/>
    <xf numFmtId="167" fontId="1" fillId="0" borderId="0" xfId="0" applyNumberFormat="1" applyFont="1" applyAlignment="1"/>
    <xf numFmtId="167" fontId="1" fillId="0" borderId="0" xfId="0" applyNumberFormat="1" applyFont="1"/>
    <xf numFmtId="0" fontId="2" fillId="0" borderId="0" xfId="0" applyFont="1" applyAlignment="1"/>
    <xf numFmtId="0" fontId="4" fillId="0" borderId="0" xfId="0" applyFont="1" applyAlignment="1"/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3/PhysRevA.23.2397" TargetMode="External"/><Relationship Id="rId2" Type="http://schemas.openxmlformats.org/officeDocument/2006/relationships/hyperlink" Target="https://doi.org/10.1063/1.3253119" TargetMode="External"/><Relationship Id="rId1" Type="http://schemas.openxmlformats.org/officeDocument/2006/relationships/hyperlink" Target="https://www.nist.gov/pml/atomic-spectra-datab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K1"/>
    </sheetView>
  </sheetViews>
  <sheetFormatPr baseColWidth="10" defaultColWidth="8.83203125" defaultRowHeight="13" x14ac:dyDescent="0.15"/>
  <cols>
    <col min="1" max="1" width="3.1640625" customWidth="1"/>
    <col min="2" max="2" width="9" customWidth="1"/>
    <col min="3" max="3" width="6.83203125" customWidth="1"/>
    <col min="4" max="4" width="9.83203125" customWidth="1"/>
    <col min="5" max="5" width="11" customWidth="1"/>
    <col min="6" max="6" width="8.6640625" customWidth="1"/>
    <col min="7" max="7" width="10.83203125" customWidth="1"/>
    <col min="8" max="8" width="7.33203125" customWidth="1"/>
    <col min="9" max="9" width="8.5" customWidth="1"/>
    <col min="10" max="10" width="6.83203125" customWidth="1"/>
    <col min="11" max="11" width="3.33203125" customWidth="1"/>
    <col min="12" max="1025" width="14.5" customWidth="1"/>
  </cols>
  <sheetData>
    <row r="1" spans="1:11" ht="14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1" t="s">
        <v>10</v>
      </c>
    </row>
    <row r="2" spans="1:11" ht="14" x14ac:dyDescent="0.15">
      <c r="A2" s="1">
        <v>2</v>
      </c>
      <c r="B2" s="1" t="s">
        <v>11</v>
      </c>
      <c r="C2" s="6">
        <f>(-'Rydberg constant'!$E$2/G2)^0.5</f>
        <v>2.0093541239138646</v>
      </c>
      <c r="D2" s="2">
        <v>21.21802284</v>
      </c>
      <c r="E2" s="2"/>
      <c r="F2" s="7">
        <f t="shared" ref="F2:F33" si="0">D2/27.2116</f>
        <v>0.77974183215981419</v>
      </c>
      <c r="G2" s="6">
        <f>D2-Ionization!$C$2</f>
        <v>-3.3693659599999997</v>
      </c>
      <c r="H2" s="8">
        <f t="shared" ref="H2:H33" si="1">G2/27.2116</f>
        <v>-0.12382094253921121</v>
      </c>
      <c r="I2" s="9">
        <f t="shared" ref="I2:I33" si="2">2*PI()*(-1/2/H2)^1.5</f>
        <v>50.985151776165914</v>
      </c>
      <c r="J2" s="5">
        <f t="shared" ref="J2:J33" si="3">0.02418884326505*I2</f>
        <v>1.233271845158463</v>
      </c>
      <c r="K2" s="1">
        <v>1</v>
      </c>
    </row>
    <row r="3" spans="1:11" ht="14" x14ac:dyDescent="0.15">
      <c r="A3" s="1">
        <v>3</v>
      </c>
      <c r="B3" s="1" t="s">
        <v>12</v>
      </c>
      <c r="C3" s="6">
        <f>(-'Rydberg constant'!$E$2/G3)^0.5</f>
        <v>3.0111429139675665</v>
      </c>
      <c r="D3" s="2">
        <v>23.087018659999998</v>
      </c>
      <c r="E3" s="2">
        <f t="shared" ref="E3:E34" si="4">D3-D2</f>
        <v>1.8689958199999985</v>
      </c>
      <c r="F3" s="7">
        <f t="shared" si="0"/>
        <v>0.84842562216113704</v>
      </c>
      <c r="G3" s="6">
        <f>D3-Ionization!$C$2</f>
        <v>-1.5003701400000011</v>
      </c>
      <c r="H3" s="8">
        <f t="shared" si="1"/>
        <v>-5.5137152537888291E-2</v>
      </c>
      <c r="I3" s="9">
        <f t="shared" si="2"/>
        <v>171.58067575009838</v>
      </c>
      <c r="J3" s="5">
        <f t="shared" si="3"/>
        <v>4.1503380730304951</v>
      </c>
      <c r="K3" s="1">
        <v>1</v>
      </c>
    </row>
    <row r="4" spans="1:11" ht="14" x14ac:dyDescent="0.15">
      <c r="A4" s="1">
        <v>4</v>
      </c>
      <c r="B4" s="1" t="s">
        <v>13</v>
      </c>
      <c r="C4" s="6">
        <f>(-'Rydberg constant'!$E$2/G4)^0.5</f>
        <v>4.0116252797730683</v>
      </c>
      <c r="D4" s="2">
        <v>23.74207019</v>
      </c>
      <c r="E4" s="2">
        <f t="shared" si="4"/>
        <v>0.65505153000000149</v>
      </c>
      <c r="F4" s="7">
        <f t="shared" si="0"/>
        <v>0.87249813278160782</v>
      </c>
      <c r="G4" s="6">
        <f>D4-Ionization!$C$2</f>
        <v>-0.84531860999999964</v>
      </c>
      <c r="H4" s="8">
        <f t="shared" si="1"/>
        <v>-3.1064641917417559E-2</v>
      </c>
      <c r="I4" s="9">
        <f t="shared" si="2"/>
        <v>405.72834277779407</v>
      </c>
      <c r="J4" s="5">
        <f t="shared" si="3"/>
        <v>9.8140992916405416</v>
      </c>
      <c r="K4" s="1">
        <v>1</v>
      </c>
    </row>
    <row r="5" spans="1:11" ht="14" x14ac:dyDescent="0.15">
      <c r="A5" s="1">
        <v>5</v>
      </c>
      <c r="B5" s="1" t="s">
        <v>14</v>
      </c>
      <c r="C5" s="6">
        <f>(-'Rydberg constant'!$E$2/G5)^0.5</f>
        <v>5.0118255952703628</v>
      </c>
      <c r="D5" s="2">
        <v>24.045800530000001</v>
      </c>
      <c r="E5" s="2">
        <f t="shared" si="4"/>
        <v>0.30373034000000132</v>
      </c>
      <c r="F5" s="7">
        <f t="shared" si="0"/>
        <v>0.8836599292213615</v>
      </c>
      <c r="G5" s="6">
        <f>D5-Ionization!$C$2</f>
        <v>-0.54158826999999832</v>
      </c>
      <c r="H5" s="8">
        <f t="shared" si="1"/>
        <v>-1.9902845477663876E-2</v>
      </c>
      <c r="I5" s="9">
        <f t="shared" si="2"/>
        <v>791.15598536817583</v>
      </c>
      <c r="J5" s="5">
        <f t="shared" si="3"/>
        <v>19.137148128276998</v>
      </c>
      <c r="K5" s="1">
        <v>1</v>
      </c>
    </row>
    <row r="6" spans="1:11" ht="14" x14ac:dyDescent="0.15">
      <c r="A6" s="1">
        <v>6</v>
      </c>
      <c r="B6" s="1" t="s">
        <v>15</v>
      </c>
      <c r="C6" s="6">
        <f>(-'Rydberg constant'!$E$2/G6)^0.5</f>
        <v>6.0119290136656298</v>
      </c>
      <c r="D6" s="2">
        <v>24.211002799999999</v>
      </c>
      <c r="E6" s="2">
        <f t="shared" si="4"/>
        <v>0.16520226999999821</v>
      </c>
      <c r="F6" s="7">
        <f t="shared" si="0"/>
        <v>0.88973095297593663</v>
      </c>
      <c r="G6" s="6">
        <f>D6-Ionization!$C$2</f>
        <v>-0.37638600000000011</v>
      </c>
      <c r="H6" s="8">
        <f t="shared" si="1"/>
        <v>-1.3831821723088687E-2</v>
      </c>
      <c r="I6" s="9">
        <f t="shared" si="2"/>
        <v>1365.5757651990125</v>
      </c>
      <c r="J6" s="5">
        <f t="shared" si="3"/>
        <v>33.031698150949637</v>
      </c>
      <c r="K6" s="1">
        <v>1</v>
      </c>
    </row>
    <row r="7" spans="1:11" ht="14" x14ac:dyDescent="0.15">
      <c r="A7" s="1">
        <v>7</v>
      </c>
      <c r="B7" s="1" t="s">
        <v>16</v>
      </c>
      <c r="C7" s="6">
        <f>(-'Rydberg constant'!$E$2/G7)^0.5</f>
        <v>7.0119901702884437</v>
      </c>
      <c r="D7" s="2">
        <v>24.310708300000002</v>
      </c>
      <c r="E7" s="2">
        <f t="shared" si="4"/>
        <v>9.9705500000002445E-2</v>
      </c>
      <c r="F7" s="7">
        <f t="shared" si="0"/>
        <v>0.8933950337356128</v>
      </c>
      <c r="G7" s="6">
        <f>D7-Ionization!$C$2</f>
        <v>-0.27668049999999766</v>
      </c>
      <c r="H7" s="8">
        <f t="shared" si="1"/>
        <v>-1.0167740963412577E-2</v>
      </c>
      <c r="I7" s="9">
        <f t="shared" si="2"/>
        <v>2166.6969135105292</v>
      </c>
      <c r="J7" s="5">
        <f t="shared" si="3"/>
        <v>52.409892043773787</v>
      </c>
      <c r="K7" s="1">
        <v>1</v>
      </c>
    </row>
    <row r="8" spans="1:11" ht="14" x14ac:dyDescent="0.15">
      <c r="A8" s="1">
        <v>8</v>
      </c>
      <c r="B8" s="1" t="s">
        <v>17</v>
      </c>
      <c r="C8" s="6">
        <f>(-'Rydberg constant'!$E$2/G8)^0.5</f>
        <v>8.0120301156832134</v>
      </c>
      <c r="D8" s="2">
        <v>24.37546682</v>
      </c>
      <c r="E8" s="2">
        <f t="shared" si="4"/>
        <v>6.4758519999998043E-2</v>
      </c>
      <c r="F8" s="7">
        <f t="shared" si="0"/>
        <v>0.8957748467565303</v>
      </c>
      <c r="G8" s="6">
        <f>D8-Ionization!$C$2</f>
        <v>-0.21192197999999962</v>
      </c>
      <c r="H8" s="8">
        <f t="shared" si="1"/>
        <v>-7.7879279424950985E-3</v>
      </c>
      <c r="I8" s="9">
        <f t="shared" si="2"/>
        <v>3232.2279990262409</v>
      </c>
      <c r="J8" s="5">
        <f t="shared" si="3"/>
        <v>78.183856465351923</v>
      </c>
      <c r="K8" s="1">
        <v>1</v>
      </c>
    </row>
    <row r="9" spans="1:11" ht="14" x14ac:dyDescent="0.15">
      <c r="A9" s="1">
        <v>9</v>
      </c>
      <c r="B9" s="1" t="s">
        <v>18</v>
      </c>
      <c r="C9" s="6">
        <f>(-'Rydberg constant'!$E$2/G9)^0.5</f>
        <v>9.0120581550826788</v>
      </c>
      <c r="D9" s="2">
        <v>24.419889430000001</v>
      </c>
      <c r="E9" s="2">
        <f t="shared" si="4"/>
        <v>4.4422610000001583E-2</v>
      </c>
      <c r="F9" s="7">
        <f t="shared" si="0"/>
        <v>0.89740733473959633</v>
      </c>
      <c r="G9" s="6">
        <f>D9-Ionization!$C$2</f>
        <v>-0.16749936999999804</v>
      </c>
      <c r="H9" s="8">
        <f t="shared" si="1"/>
        <v>-6.155439959428995E-3</v>
      </c>
      <c r="I9" s="9">
        <f t="shared" si="2"/>
        <v>4599.8770709464234</v>
      </c>
      <c r="J9" s="5">
        <f t="shared" si="3"/>
        <v>111.26570550762032</v>
      </c>
      <c r="K9" s="1">
        <v>1</v>
      </c>
    </row>
    <row r="10" spans="1:11" ht="14" x14ac:dyDescent="0.15">
      <c r="A10" s="1">
        <v>10</v>
      </c>
      <c r="B10" s="1" t="s">
        <v>19</v>
      </c>
      <c r="C10" s="6">
        <f>(-'Rydberg constant'!$E$2/G10)^0.5</f>
        <v>10.012079680674045</v>
      </c>
      <c r="D10" s="2">
        <v>24.451678579999999</v>
      </c>
      <c r="E10" s="2">
        <f t="shared" si="4"/>
        <v>3.1789149999998045E-2</v>
      </c>
      <c r="F10" s="7">
        <f t="shared" si="0"/>
        <v>0.89857555527789612</v>
      </c>
      <c r="G10" s="6">
        <f>D10-Ionization!$C$2</f>
        <v>-0.13571021999999999</v>
      </c>
      <c r="H10" s="8">
        <f t="shared" si="1"/>
        <v>-4.9872194211292237E-3</v>
      </c>
      <c r="I10" s="9">
        <f t="shared" si="2"/>
        <v>6307.3533346686509</v>
      </c>
      <c r="J10" s="5">
        <f t="shared" si="3"/>
        <v>152.56758122959047</v>
      </c>
      <c r="K10" s="1">
        <v>1</v>
      </c>
    </row>
    <row r="11" spans="1:11" ht="14" x14ac:dyDescent="0.15">
      <c r="A11" s="1">
        <v>11</v>
      </c>
      <c r="B11" s="1" t="s">
        <v>20</v>
      </c>
      <c r="C11" s="6">
        <f>(-'Rydberg constant'!$E$2/G11)^0.5</f>
        <v>11.012129453947942</v>
      </c>
      <c r="D11" s="2">
        <v>24.475207999999999</v>
      </c>
      <c r="E11" s="2">
        <f t="shared" si="4"/>
        <v>2.3529419999999135E-2</v>
      </c>
      <c r="F11" s="7">
        <f t="shared" si="0"/>
        <v>0.89944023872172152</v>
      </c>
      <c r="G11" s="6">
        <f>D11-Ionization!$C$2</f>
        <v>-0.11218080000000086</v>
      </c>
      <c r="H11" s="8">
        <f t="shared" si="1"/>
        <v>-4.1225359773038282E-3</v>
      </c>
      <c r="I11" s="9">
        <f t="shared" si="2"/>
        <v>8392.4389991550943</v>
      </c>
      <c r="J11" s="5">
        <f t="shared" si="3"/>
        <v>203.00339156205567</v>
      </c>
      <c r="K11" s="1">
        <v>1</v>
      </c>
    </row>
    <row r="12" spans="1:11" ht="14" x14ac:dyDescent="0.15">
      <c r="A12" s="1">
        <v>12</v>
      </c>
      <c r="B12" s="1" t="s">
        <v>21</v>
      </c>
      <c r="C12" s="6">
        <f>(-'Rydberg constant'!$E$2/G12)^0.5</f>
        <v>12.012100166497824</v>
      </c>
      <c r="D12" s="2">
        <v>24.493107999999999</v>
      </c>
      <c r="E12" s="2">
        <f t="shared" si="4"/>
        <v>1.7900000000000915E-2</v>
      </c>
      <c r="F12" s="7">
        <f t="shared" si="0"/>
        <v>0.90009804642137903</v>
      </c>
      <c r="G12" s="6">
        <f>D12-Ionization!$C$2</f>
        <v>-9.4280799999999942E-2</v>
      </c>
      <c r="H12" s="8">
        <f t="shared" si="1"/>
        <v>-3.4647282776462955E-3</v>
      </c>
      <c r="I12" s="9">
        <f t="shared" si="2"/>
        <v>10892.588669942361</v>
      </c>
      <c r="J12" s="5">
        <f t="shared" si="3"/>
        <v>263.47912008789524</v>
      </c>
      <c r="K12" s="1">
        <v>1</v>
      </c>
    </row>
    <row r="13" spans="1:11" ht="14" x14ac:dyDescent="0.15">
      <c r="A13" s="1">
        <v>13</v>
      </c>
      <c r="B13" s="1" t="s">
        <v>22</v>
      </c>
      <c r="C13" s="6">
        <f>(-'Rydberg constant'!$E$2/G13)^0.5</f>
        <v>13.012147716831667</v>
      </c>
      <c r="D13" s="2">
        <v>24.507042999999999</v>
      </c>
      <c r="E13" s="2">
        <f t="shared" si="4"/>
        <v>1.3935000000000031E-2</v>
      </c>
      <c r="F13" s="7">
        <f t="shared" si="0"/>
        <v>0.9006101442032074</v>
      </c>
      <c r="G13" s="6">
        <f>D13-Ionization!$C$2</f>
        <v>-8.0345799999999912E-2</v>
      </c>
      <c r="H13" s="8">
        <f t="shared" si="1"/>
        <v>-2.9526304958179565E-3</v>
      </c>
      <c r="I13" s="9">
        <f t="shared" si="2"/>
        <v>13845.901043190428</v>
      </c>
      <c r="J13" s="5">
        <f t="shared" si="3"/>
        <v>334.91633019712555</v>
      </c>
      <c r="K13" s="1">
        <v>1</v>
      </c>
    </row>
    <row r="14" spans="1:11" ht="14" x14ac:dyDescent="0.15">
      <c r="A14" s="1">
        <v>14</v>
      </c>
      <c r="B14" s="1" t="s">
        <v>23</v>
      </c>
      <c r="C14" s="6">
        <f>(-'Rydberg constant'!$E$2/G14)^0.5</f>
        <v>14.012066459869216</v>
      </c>
      <c r="D14" s="2">
        <v>24.518101000000001</v>
      </c>
      <c r="E14" s="2">
        <f t="shared" si="4"/>
        <v>1.1058000000002011E-2</v>
      </c>
      <c r="F14" s="7">
        <f t="shared" si="0"/>
        <v>0.90101651501565516</v>
      </c>
      <c r="G14" s="6">
        <f>D14-Ionization!$C$2</f>
        <v>-6.9287799999997901E-2</v>
      </c>
      <c r="H14" s="8">
        <f t="shared" si="1"/>
        <v>-2.5462596833702501E-3</v>
      </c>
      <c r="I14" s="9">
        <f t="shared" si="2"/>
        <v>17289.436321451005</v>
      </c>
      <c r="J14" s="5">
        <f t="shared" si="3"/>
        <v>418.21146532064103</v>
      </c>
      <c r="K14" s="1">
        <v>1</v>
      </c>
    </row>
    <row r="15" spans="1:11" ht="14" x14ac:dyDescent="0.15">
      <c r="A15" s="1">
        <v>15</v>
      </c>
      <c r="B15" s="1" t="s">
        <v>24</v>
      </c>
      <c r="C15" s="6">
        <f>(-'Rydberg constant'!$E$2/G15)^0.5</f>
        <v>15.0120046924491</v>
      </c>
      <c r="D15" s="2">
        <v>24.527024000000001</v>
      </c>
      <c r="E15" s="2">
        <f t="shared" si="4"/>
        <v>8.9229999999993481E-3</v>
      </c>
      <c r="F15" s="7">
        <f t="shared" si="0"/>
        <v>0.90134442664157932</v>
      </c>
      <c r="G15" s="6">
        <f>D15-Ionization!$C$2</f>
        <v>-6.0364799999998553E-2</v>
      </c>
      <c r="H15" s="8">
        <f t="shared" si="1"/>
        <v>-2.218348057446036E-3</v>
      </c>
      <c r="I15" s="9">
        <f t="shared" si="2"/>
        <v>21261.325840704314</v>
      </c>
      <c r="J15" s="5">
        <f t="shared" si="3"/>
        <v>514.28687836795405</v>
      </c>
      <c r="K15" s="1">
        <v>1</v>
      </c>
    </row>
    <row r="16" spans="1:11" ht="14" x14ac:dyDescent="0.15">
      <c r="A16" s="1">
        <v>16</v>
      </c>
      <c r="B16" s="1" t="s">
        <v>25</v>
      </c>
      <c r="C16" s="6">
        <f t="shared" ref="C16:C47" si="5">A16+0.012</f>
        <v>16.012</v>
      </c>
      <c r="D16" s="6">
        <f>G16+Ionization!$C$2</f>
        <v>24.534328465172536</v>
      </c>
      <c r="E16" s="2">
        <f t="shared" si="4"/>
        <v>7.304465172534691E-3</v>
      </c>
      <c r="F16" s="7">
        <f t="shared" si="0"/>
        <v>0.90161285867690744</v>
      </c>
      <c r="G16" s="6">
        <f>-'Rydberg constant'!$E$2/C16^2</f>
        <v>-5.306033482746482E-2</v>
      </c>
      <c r="H16" s="8">
        <f t="shared" si="1"/>
        <v>-1.9499160221179504E-3</v>
      </c>
      <c r="I16" s="9">
        <f t="shared" si="2"/>
        <v>25799.483593175042</v>
      </c>
      <c r="J16" s="5">
        <f t="shared" si="3"/>
        <v>624.05966495454015</v>
      </c>
      <c r="K16" s="1">
        <v>3</v>
      </c>
    </row>
    <row r="17" spans="1:11" ht="14" x14ac:dyDescent="0.15">
      <c r="A17" s="1">
        <v>17</v>
      </c>
      <c r="B17" s="1" t="s">
        <v>26</v>
      </c>
      <c r="C17" s="6">
        <f t="shared" si="5"/>
        <v>17.012</v>
      </c>
      <c r="D17" s="6">
        <f>G17+Ionization!$C$2</f>
        <v>24.540383113369796</v>
      </c>
      <c r="E17" s="2">
        <f t="shared" si="4"/>
        <v>6.054648197260093E-3</v>
      </c>
      <c r="F17" s="7">
        <f t="shared" si="0"/>
        <v>0.90183536114634177</v>
      </c>
      <c r="G17" s="6">
        <f>-'Rydberg constant'!$E$2/C17^2</f>
        <v>-4.7005686630204005E-2</v>
      </c>
      <c r="H17" s="8">
        <f t="shared" si="1"/>
        <v>-1.7274135526835616E-3</v>
      </c>
      <c r="I17" s="9">
        <f t="shared" si="2"/>
        <v>30941.430686211301</v>
      </c>
      <c r="J17" s="5">
        <f t="shared" si="3"/>
        <v>748.43741726517362</v>
      </c>
      <c r="K17" s="1">
        <v>3</v>
      </c>
    </row>
    <row r="18" spans="1:11" ht="14" x14ac:dyDescent="0.15">
      <c r="A18" s="1">
        <v>18</v>
      </c>
      <c r="B18" s="1" t="s">
        <v>27</v>
      </c>
      <c r="C18" s="6">
        <f t="shared" si="5"/>
        <v>18.012</v>
      </c>
      <c r="D18" s="6">
        <f>G18+Ionization!$C$2</f>
        <v>24.545457601822875</v>
      </c>
      <c r="E18" s="2">
        <f t="shared" si="4"/>
        <v>5.0744884530793399E-3</v>
      </c>
      <c r="F18" s="7">
        <f t="shared" si="0"/>
        <v>0.90202184369250149</v>
      </c>
      <c r="G18" s="6">
        <f>-'Rydberg constant'!$E$2/C18^2</f>
        <v>-4.1931198177123152E-2</v>
      </c>
      <c r="H18" s="8">
        <f t="shared" si="1"/>
        <v>-1.5409310065238042E-3</v>
      </c>
      <c r="I18" s="9">
        <f t="shared" si="2"/>
        <v>36724.854489444355</v>
      </c>
      <c r="J18" s="5">
        <f t="shared" si="3"/>
        <v>888.33174917693736</v>
      </c>
      <c r="K18" s="1">
        <v>3</v>
      </c>
    </row>
    <row r="19" spans="1:11" ht="14" x14ac:dyDescent="0.15">
      <c r="A19" s="1">
        <v>19</v>
      </c>
      <c r="B19" s="1" t="s">
        <v>28</v>
      </c>
      <c r="C19" s="6">
        <f t="shared" si="5"/>
        <v>19.012</v>
      </c>
      <c r="D19" s="6">
        <f>G19+Ionization!$C$2</f>
        <v>24.549752619924188</v>
      </c>
      <c r="E19" s="2">
        <f t="shared" si="4"/>
        <v>4.2950181013132749E-3</v>
      </c>
      <c r="F19" s="7">
        <f t="shared" si="0"/>
        <v>0.90217968145659155</v>
      </c>
      <c r="G19" s="6">
        <f>-'Rydberg constant'!$E$2/C19^2</f>
        <v>-3.7636180075812896E-2</v>
      </c>
      <c r="H19" s="8">
        <f t="shared" si="1"/>
        <v>-1.3830932424338479E-3</v>
      </c>
      <c r="I19" s="9">
        <f t="shared" si="2"/>
        <v>43187.462310080569</v>
      </c>
      <c r="J19" s="5">
        <f t="shared" si="3"/>
        <v>1044.654756833793</v>
      </c>
      <c r="K19" s="1">
        <v>3</v>
      </c>
    </row>
    <row r="20" spans="1:11" ht="14" x14ac:dyDescent="0.15">
      <c r="A20" s="1">
        <v>20</v>
      </c>
      <c r="B20" s="1" t="s">
        <v>29</v>
      </c>
      <c r="C20" s="6">
        <f t="shared" si="5"/>
        <v>20.012</v>
      </c>
      <c r="D20" s="6">
        <f>G20+Ionization!$C$2</f>
        <v>24.553420003471867</v>
      </c>
      <c r="E20" s="2">
        <f t="shared" si="4"/>
        <v>3.6673835476790373E-3</v>
      </c>
      <c r="F20" s="7">
        <f t="shared" si="0"/>
        <v>0.90231445425744417</v>
      </c>
      <c r="G20" s="6">
        <f>-'Rydberg constant'!$E$2/C20^2</f>
        <v>-3.3968796528131881E-2</v>
      </c>
      <c r="H20" s="8">
        <f t="shared" si="1"/>
        <v>-1.248320441581233E-3</v>
      </c>
      <c r="I20" s="9">
        <f t="shared" si="2"/>
        <v>50366.961455326636</v>
      </c>
      <c r="J20" s="5">
        <f t="shared" si="3"/>
        <v>1218.3185363797106</v>
      </c>
      <c r="K20" s="1">
        <v>3</v>
      </c>
    </row>
    <row r="21" spans="1:11" ht="14" x14ac:dyDescent="0.15">
      <c r="A21" s="1">
        <v>21</v>
      </c>
      <c r="B21" s="1" t="s">
        <v>30</v>
      </c>
      <c r="C21" s="6">
        <f t="shared" si="5"/>
        <v>21.012</v>
      </c>
      <c r="D21" s="6">
        <f>G21+Ionization!$C$2</f>
        <v>24.556576340570189</v>
      </c>
      <c r="E21" s="2">
        <f t="shared" si="4"/>
        <v>3.1563370983214156E-3</v>
      </c>
      <c r="F21" s="7">
        <f t="shared" si="0"/>
        <v>0.90243044659520899</v>
      </c>
      <c r="G21" s="6">
        <f>-'Rydberg constant'!$E$2/C21^2</f>
        <v>-3.0812459429809917E-2</v>
      </c>
      <c r="H21" s="8">
        <f t="shared" si="1"/>
        <v>-1.132328103816384E-3</v>
      </c>
      <c r="I21" s="9">
        <f t="shared" si="2"/>
        <v>58301.059232388798</v>
      </c>
      <c r="J21" s="5">
        <f t="shared" si="3"/>
        <v>1410.235183958649</v>
      </c>
      <c r="K21" s="1">
        <v>3</v>
      </c>
    </row>
    <row r="22" spans="1:11" ht="14" x14ac:dyDescent="0.15">
      <c r="A22" s="1">
        <v>22</v>
      </c>
      <c r="B22" s="1" t="s">
        <v>31</v>
      </c>
      <c r="C22" s="6">
        <f t="shared" si="5"/>
        <v>22.012</v>
      </c>
      <c r="D22" s="6">
        <f>G22+Ionization!$C$2</f>
        <v>24.559312353474546</v>
      </c>
      <c r="E22" s="2">
        <f t="shared" si="4"/>
        <v>2.7360129043572101E-3</v>
      </c>
      <c r="F22" s="7">
        <f t="shared" si="0"/>
        <v>0.90253099242508872</v>
      </c>
      <c r="G22" s="6">
        <f>-'Rydberg constant'!$E$2/C22^2</f>
        <v>-2.8076446525452929E-2</v>
      </c>
      <c r="H22" s="8">
        <f t="shared" si="1"/>
        <v>-1.0317822739365906E-3</v>
      </c>
      <c r="I22" s="9">
        <f t="shared" si="2"/>
        <v>67027.462948473665</v>
      </c>
      <c r="J22" s="5">
        <f t="shared" si="3"/>
        <v>1621.3167957145756</v>
      </c>
      <c r="K22" s="1">
        <v>3</v>
      </c>
    </row>
    <row r="23" spans="1:11" ht="14" x14ac:dyDescent="0.15">
      <c r="A23" s="1">
        <v>23</v>
      </c>
      <c r="B23" s="1" t="s">
        <v>32</v>
      </c>
      <c r="C23" s="6">
        <f t="shared" si="5"/>
        <v>23.012</v>
      </c>
      <c r="D23" s="6">
        <f>G23+Ionization!$C$2</f>
        <v>24.561699491252543</v>
      </c>
      <c r="E23" s="2">
        <f t="shared" si="4"/>
        <v>2.3871377779975944E-3</v>
      </c>
      <c r="F23" s="7">
        <f t="shared" si="0"/>
        <v>0.90261871743126254</v>
      </c>
      <c r="G23" s="6">
        <f>-'Rydberg constant'!$E$2/C23^2</f>
        <v>-2.568930874745539E-2</v>
      </c>
      <c r="H23" s="8">
        <f t="shared" si="1"/>
        <v>-9.4405726776284336E-4</v>
      </c>
      <c r="I23" s="9">
        <f t="shared" si="2"/>
        <v>76583.879910787713</v>
      </c>
      <c r="J23" s="5">
        <f t="shared" si="3"/>
        <v>1852.4754677914555</v>
      </c>
      <c r="K23" s="1">
        <v>3</v>
      </c>
    </row>
    <row r="24" spans="1:11" ht="14" x14ac:dyDescent="0.15">
      <c r="A24" s="1">
        <v>24</v>
      </c>
      <c r="B24" s="1" t="s">
        <v>33</v>
      </c>
      <c r="C24" s="6">
        <f t="shared" si="5"/>
        <v>24.012</v>
      </c>
      <c r="D24" s="6">
        <f>G24+Ionization!$C$2</f>
        <v>24.563794642200275</v>
      </c>
      <c r="E24" s="2">
        <f t="shared" si="4"/>
        <v>2.0951509477313834E-3</v>
      </c>
      <c r="F24" s="7">
        <f t="shared" si="0"/>
        <v>0.9026957122036291</v>
      </c>
      <c r="G24" s="6">
        <f>-'Rydberg constant'!$E$2/C24^2</f>
        <v>-2.3594157799724985E-2</v>
      </c>
      <c r="H24" s="8">
        <f t="shared" si="1"/>
        <v>-8.6706249539626431E-4</v>
      </c>
      <c r="I24" s="9">
        <f t="shared" si="2"/>
        <v>87008.017426537423</v>
      </c>
      <c r="J24" s="5">
        <f t="shared" si="3"/>
        <v>2104.6232963332527</v>
      </c>
      <c r="K24" s="1">
        <v>3</v>
      </c>
    </row>
    <row r="25" spans="1:11" ht="14" x14ac:dyDescent="0.15">
      <c r="A25" s="1">
        <v>25</v>
      </c>
      <c r="B25" s="1" t="s">
        <v>34</v>
      </c>
      <c r="C25" s="6">
        <f t="shared" si="5"/>
        <v>25.012</v>
      </c>
      <c r="D25" s="6">
        <f>G25+Ionization!$C$2</f>
        <v>24.565643554805341</v>
      </c>
      <c r="E25" s="2">
        <f t="shared" si="4"/>
        <v>1.8489126050660332E-3</v>
      </c>
      <c r="F25" s="7">
        <f t="shared" si="0"/>
        <v>0.902763657954892</v>
      </c>
      <c r="G25" s="6">
        <f>-'Rydberg constant'!$E$2/C25^2</f>
        <v>-2.1745245194657366E-2</v>
      </c>
      <c r="H25" s="8">
        <f t="shared" si="1"/>
        <v>-7.9911674413328754E-4</v>
      </c>
      <c r="I25" s="9">
        <f t="shared" si="2"/>
        <v>98337.582802929435</v>
      </c>
      <c r="J25" s="5">
        <f t="shared" si="3"/>
        <v>2378.6723774839365</v>
      </c>
      <c r="K25" s="1">
        <v>3</v>
      </c>
    </row>
    <row r="26" spans="1:11" ht="14" x14ac:dyDescent="0.15">
      <c r="A26" s="1">
        <v>26</v>
      </c>
      <c r="B26" s="1" t="s">
        <v>35</v>
      </c>
      <c r="C26" s="6">
        <f t="shared" si="5"/>
        <v>26.012</v>
      </c>
      <c r="D26" s="6">
        <f>G26+Ionization!$C$2</f>
        <v>24.56728335645985</v>
      </c>
      <c r="E26" s="2">
        <f t="shared" si="4"/>
        <v>1.6398016545089433E-3</v>
      </c>
      <c r="F26" s="7">
        <f t="shared" si="0"/>
        <v>0.9028239190808276</v>
      </c>
      <c r="G26" s="6">
        <f>-'Rydberg constant'!$E$2/C26^2</f>
        <v>-2.0105443540147979E-2</v>
      </c>
      <c r="H26" s="8">
        <f t="shared" si="1"/>
        <v>-7.3885561819767964E-4</v>
      </c>
      <c r="I26" s="9">
        <f t="shared" si="2"/>
        <v>110610.2833471699</v>
      </c>
      <c r="J26" s="5">
        <f t="shared" si="3"/>
        <v>2675.5348073874629</v>
      </c>
      <c r="K26" s="1">
        <v>3</v>
      </c>
    </row>
    <row r="27" spans="1:11" ht="14" x14ac:dyDescent="0.15">
      <c r="A27" s="1">
        <v>27</v>
      </c>
      <c r="B27" s="1" t="s">
        <v>36</v>
      </c>
      <c r="C27" s="6">
        <f t="shared" si="5"/>
        <v>27.012</v>
      </c>
      <c r="D27" s="6">
        <f>G27+Ionization!$C$2</f>
        <v>24.568744431975549</v>
      </c>
      <c r="E27" s="2">
        <f t="shared" si="4"/>
        <v>1.461075515699406E-3</v>
      </c>
      <c r="F27" s="7">
        <f t="shared" si="0"/>
        <v>0.90287761219390072</v>
      </c>
      <c r="G27" s="6">
        <f>-'Rydberg constant'!$E$2/C27^2</f>
        <v>-1.8644368024450093E-2</v>
      </c>
      <c r="H27" s="8">
        <f t="shared" si="1"/>
        <v>-6.8516250512465609E-4</v>
      </c>
      <c r="I27" s="9">
        <f t="shared" si="2"/>
        <v>123863.8263664657</v>
      </c>
      <c r="J27" s="5">
        <f t="shared" si="3"/>
        <v>2996.1226821878067</v>
      </c>
      <c r="K27" s="1">
        <v>3</v>
      </c>
    </row>
    <row r="28" spans="1:11" ht="14" x14ac:dyDescent="0.15">
      <c r="A28" s="1">
        <v>28</v>
      </c>
      <c r="B28" s="1" t="s">
        <v>37</v>
      </c>
      <c r="C28" s="6">
        <f t="shared" si="5"/>
        <v>28.012</v>
      </c>
      <c r="D28" s="6">
        <f>G28+Ionization!$C$2</f>
        <v>24.570051841336291</v>
      </c>
      <c r="E28" s="2">
        <f t="shared" si="4"/>
        <v>1.3074093607414738E-3</v>
      </c>
      <c r="F28" s="7">
        <f t="shared" si="0"/>
        <v>0.90292565822429738</v>
      </c>
      <c r="G28" s="6">
        <f>-'Rydberg constant'!$E$2/C28^2</f>
        <v>-1.7336958663710326E-2</v>
      </c>
      <c r="H28" s="8">
        <f t="shared" si="1"/>
        <v>-6.371164747280691E-4</v>
      </c>
      <c r="I28" s="9">
        <f t="shared" si="2"/>
        <v>138135.91916802304</v>
      </c>
      <c r="J28" s="5">
        <f t="shared" si="3"/>
        <v>3341.3480980289255</v>
      </c>
      <c r="K28" s="1">
        <v>3</v>
      </c>
    </row>
    <row r="29" spans="1:11" ht="14" x14ac:dyDescent="0.15">
      <c r="A29" s="1">
        <v>29</v>
      </c>
      <c r="B29" s="1" t="s">
        <v>38</v>
      </c>
      <c r="C29" s="6">
        <f t="shared" si="5"/>
        <v>29.012</v>
      </c>
      <c r="D29" s="6">
        <f>G29+Ionization!$C$2</f>
        <v>24.571226401464532</v>
      </c>
      <c r="E29" s="2">
        <f t="shared" si="4"/>
        <v>1.1745601282413531E-3</v>
      </c>
      <c r="F29" s="7">
        <f t="shared" si="0"/>
        <v>0.90296882217379837</v>
      </c>
      <c r="G29" s="6">
        <f>-'Rydberg constant'!$E$2/C29^2</f>
        <v>-1.6162398535465972E-2</v>
      </c>
      <c r="H29" s="8">
        <f t="shared" si="1"/>
        <v>-5.9395252522696101E-4</v>
      </c>
      <c r="I29" s="9">
        <f t="shared" si="2"/>
        <v>153464.26905904841</v>
      </c>
      <c r="J29" s="5">
        <f t="shared" si="3"/>
        <v>3712.1231510547846</v>
      </c>
      <c r="K29" s="1">
        <v>3</v>
      </c>
    </row>
    <row r="30" spans="1:11" ht="14" x14ac:dyDescent="0.15">
      <c r="A30" s="1">
        <v>30</v>
      </c>
      <c r="B30" s="1" t="s">
        <v>39</v>
      </c>
      <c r="C30" s="6">
        <f t="shared" si="5"/>
        <v>30.012</v>
      </c>
      <c r="D30" s="6">
        <f>G30+Ionization!$C$2</f>
        <v>24.572285520012635</v>
      </c>
      <c r="E30" s="2">
        <f t="shared" si="4"/>
        <v>1.0591185481025889E-3</v>
      </c>
      <c r="F30" s="7">
        <f t="shared" si="0"/>
        <v>0.90300774375680348</v>
      </c>
      <c r="G30" s="6">
        <f>-'Rydberg constant'!$E$2/C30^2</f>
        <v>-1.5103279987366372E-2</v>
      </c>
      <c r="H30" s="8">
        <f t="shared" si="1"/>
        <v>-5.550309422219337E-4</v>
      </c>
      <c r="I30" s="9">
        <f t="shared" si="2"/>
        <v>169886.58334674838</v>
      </c>
      <c r="J30" s="5">
        <f t="shared" si="3"/>
        <v>4109.3599374093501</v>
      </c>
      <c r="K30" s="1">
        <v>3</v>
      </c>
    </row>
    <row r="31" spans="1:11" ht="14" x14ac:dyDescent="0.15">
      <c r="A31" s="1">
        <v>31</v>
      </c>
      <c r="B31" s="1" t="s">
        <v>40</v>
      </c>
      <c r="C31" s="6">
        <f t="shared" si="5"/>
        <v>31.012</v>
      </c>
      <c r="D31" s="6">
        <f>G31+Ionization!$C$2</f>
        <v>24.573243844078029</v>
      </c>
      <c r="E31" s="2">
        <f t="shared" si="4"/>
        <v>9.5832406539386739E-4</v>
      </c>
      <c r="F31" s="7">
        <f t="shared" si="0"/>
        <v>0.90304296123998695</v>
      </c>
      <c r="G31" s="6">
        <f>-'Rydberg constant'!$E$2/C31^2</f>
        <v>-1.4144955921970195E-2</v>
      </c>
      <c r="H31" s="8">
        <f t="shared" si="1"/>
        <v>-5.1981345903843199E-4</v>
      </c>
      <c r="I31" s="9">
        <f t="shared" si="2"/>
        <v>187440.5693383296</v>
      </c>
      <c r="J31" s="5">
        <f t="shared" si="3"/>
        <v>4533.9705532365915</v>
      </c>
      <c r="K31" s="1">
        <v>3</v>
      </c>
    </row>
    <row r="32" spans="1:11" ht="14" x14ac:dyDescent="0.15">
      <c r="A32" s="1">
        <v>32</v>
      </c>
      <c r="B32" s="1" t="s">
        <v>41</v>
      </c>
      <c r="C32" s="6">
        <f t="shared" si="5"/>
        <v>32.012</v>
      </c>
      <c r="D32" s="6">
        <f>G32+Ionization!$C$2</f>
        <v>24.574113769345754</v>
      </c>
      <c r="E32" s="2">
        <f t="shared" si="4"/>
        <v>8.6992526772533552E-4</v>
      </c>
      <c r="F32" s="7">
        <f t="shared" si="0"/>
        <v>0.90307493015279339</v>
      </c>
      <c r="G32" s="6">
        <f>-'Rydberg constant'!$E$2/C32^2</f>
        <v>-1.327503065424422E-2</v>
      </c>
      <c r="H32" s="8">
        <f t="shared" si="1"/>
        <v>-4.8784454623190918E-4</v>
      </c>
      <c r="I32" s="9">
        <f t="shared" si="2"/>
        <v>206163.93434099809</v>
      </c>
      <c r="J32" s="5">
        <f t="shared" si="3"/>
        <v>4986.8670946804623</v>
      </c>
      <c r="K32" s="1">
        <v>3</v>
      </c>
    </row>
    <row r="33" spans="1:11" ht="14" x14ac:dyDescent="0.15">
      <c r="A33" s="1">
        <v>33</v>
      </c>
      <c r="B33" s="1" t="s">
        <v>42</v>
      </c>
      <c r="C33" s="6">
        <f t="shared" si="5"/>
        <v>33.012</v>
      </c>
      <c r="D33" s="6">
        <f>G33+Ionization!$C$2</f>
        <v>24.574905842951729</v>
      </c>
      <c r="E33" s="2">
        <f t="shared" si="4"/>
        <v>7.920736059752187E-4</v>
      </c>
      <c r="F33" s="7">
        <f t="shared" si="0"/>
        <v>0.90310403809227424</v>
      </c>
      <c r="G33" s="6">
        <f>-'Rydberg constant'!$E$2/C33^2</f>
        <v>-1.2482957048268973E-2</v>
      </c>
      <c r="H33" s="8">
        <f t="shared" si="1"/>
        <v>-4.5873660675112721E-4</v>
      </c>
      <c r="I33" s="9">
        <f t="shared" si="2"/>
        <v>226094.3856619609</v>
      </c>
      <c r="J33" s="5">
        <f t="shared" si="3"/>
        <v>5468.96165788494</v>
      </c>
      <c r="K33" s="1">
        <v>3</v>
      </c>
    </row>
    <row r="34" spans="1:11" ht="14" x14ac:dyDescent="0.15">
      <c r="A34" s="1">
        <v>34</v>
      </c>
      <c r="B34" s="1" t="s">
        <v>43</v>
      </c>
      <c r="C34" s="6">
        <f t="shared" si="5"/>
        <v>34.012</v>
      </c>
      <c r="D34" s="6">
        <f>G34+Ionization!$C$2</f>
        <v>24.575629084685122</v>
      </c>
      <c r="E34" s="2">
        <f t="shared" si="4"/>
        <v>7.232417333931096E-4</v>
      </c>
      <c r="F34" s="7">
        <f t="shared" ref="F34:F65" si="6">D34/27.2116</f>
        <v>0.90313061652696358</v>
      </c>
      <c r="G34" s="6">
        <f>-'Rydberg constant'!$E$2/C34^2</f>
        <v>-1.1759715314876306E-2</v>
      </c>
      <c r="H34" s="8">
        <f t="shared" ref="H34:H65" si="7">G34/27.2116</f>
        <v>-4.3215817206177903E-4</v>
      </c>
      <c r="I34" s="9">
        <f t="shared" ref="I34:I65" si="8">2*PI()*(-1/2/H34)^1.5</f>
        <v>247269.63060842402</v>
      </c>
      <c r="J34" s="5">
        <f t="shared" ref="J34:J65" si="9">0.02418884326505*I34</f>
        <v>5981.1663389939786</v>
      </c>
      <c r="K34" s="1">
        <v>3</v>
      </c>
    </row>
    <row r="35" spans="1:11" ht="14" x14ac:dyDescent="0.15">
      <c r="A35" s="1">
        <v>35</v>
      </c>
      <c r="B35" s="1" t="s">
        <v>44</v>
      </c>
      <c r="C35" s="6">
        <f t="shared" si="5"/>
        <v>35.012</v>
      </c>
      <c r="D35" s="6">
        <f>G35+Ionization!$C$2</f>
        <v>24.576291244913655</v>
      </c>
      <c r="E35" s="2">
        <f t="shared" ref="E35:E66" si="10">D35-D34</f>
        <v>6.6216022853282652E-4</v>
      </c>
      <c r="F35" s="7">
        <f t="shared" si="6"/>
        <v>0.9031549502753845</v>
      </c>
      <c r="G35" s="6">
        <f>-'Rydberg constant'!$E$2/C35^2</f>
        <v>-1.1097555086344893E-2</v>
      </c>
      <c r="H35" s="8">
        <f t="shared" si="7"/>
        <v>-4.0782442364083307E-4</v>
      </c>
      <c r="I35" s="9">
        <f t="shared" si="8"/>
        <v>269727.37648759445</v>
      </c>
      <c r="J35" s="5">
        <f t="shared" si="9"/>
        <v>6524.3932341515547</v>
      </c>
      <c r="K35" s="1">
        <v>3</v>
      </c>
    </row>
    <row r="36" spans="1:11" ht="14" x14ac:dyDescent="0.15">
      <c r="A36" s="1">
        <v>36</v>
      </c>
      <c r="B36" s="1" t="s">
        <v>45</v>
      </c>
      <c r="C36" s="6">
        <f t="shared" si="5"/>
        <v>36.012</v>
      </c>
      <c r="D36" s="6">
        <f>G36+Ionization!$C$2</f>
        <v>24.576899013087445</v>
      </c>
      <c r="E36" s="2">
        <f t="shared" si="10"/>
        <v>6.0776817378993542E-4</v>
      </c>
      <c r="F36" s="7">
        <f t="shared" si="6"/>
        <v>0.9031772851683636</v>
      </c>
      <c r="G36" s="6">
        <f>-'Rydberg constant'!$E$2/C36^2</f>
        <v>-1.0489786912554932E-2</v>
      </c>
      <c r="H36" s="8">
        <f t="shared" si="7"/>
        <v>-3.8548953066173735E-4</v>
      </c>
      <c r="I36" s="9">
        <f t="shared" si="8"/>
        <v>293505.33060667827</v>
      </c>
      <c r="J36" s="5">
        <f t="shared" si="9"/>
        <v>7099.5544395016232</v>
      </c>
      <c r="K36" s="1">
        <v>3</v>
      </c>
    </row>
    <row r="37" spans="1:11" ht="14" x14ac:dyDescent="0.15">
      <c r="A37" s="1">
        <v>37</v>
      </c>
      <c r="B37" s="1" t="s">
        <v>46</v>
      </c>
      <c r="C37" s="6">
        <f t="shared" si="5"/>
        <v>37.012</v>
      </c>
      <c r="D37" s="6">
        <f>G37+Ionization!$C$2</f>
        <v>24.577458187354964</v>
      </c>
      <c r="E37" s="2">
        <f t="shared" si="10"/>
        <v>5.5917426751861399E-4</v>
      </c>
      <c r="F37" s="7">
        <f t="shared" si="6"/>
        <v>0.90319783428225331</v>
      </c>
      <c r="G37" s="6">
        <f>-'Rydberg constant'!$E$2/C37^2</f>
        <v>-9.9306126450372113E-3</v>
      </c>
      <c r="H37" s="8">
        <f t="shared" si="7"/>
        <v>-3.649404167721564E-4</v>
      </c>
      <c r="I37" s="9">
        <f t="shared" si="8"/>
        <v>318641.20027288183</v>
      </c>
      <c r="J37" s="5">
        <f t="shared" si="9"/>
        <v>7707.5620511881461</v>
      </c>
      <c r="K37" s="1">
        <v>3</v>
      </c>
    </row>
    <row r="38" spans="1:11" ht="14" x14ac:dyDescent="0.15">
      <c r="A38" s="1">
        <v>38</v>
      </c>
      <c r="B38" s="1" t="s">
        <v>47</v>
      </c>
      <c r="C38" s="6">
        <f t="shared" si="5"/>
        <v>38.012</v>
      </c>
      <c r="D38" s="6">
        <f>G38+Ionization!$C$2</f>
        <v>24.577973813364597</v>
      </c>
      <c r="E38" s="2">
        <f t="shared" si="10"/>
        <v>5.1562600963350746E-4</v>
      </c>
      <c r="F38" s="7">
        <f t="shared" si="6"/>
        <v>0.90321678303975494</v>
      </c>
      <c r="G38" s="6">
        <f>-'Rydberg constant'!$E$2/C38^2</f>
        <v>-9.4149866354040108E-3</v>
      </c>
      <c r="H38" s="8">
        <f t="shared" si="7"/>
        <v>-3.4599165927045857E-4</v>
      </c>
      <c r="I38" s="9">
        <f t="shared" si="8"/>
        <v>345172.6927934119</v>
      </c>
      <c r="J38" s="5">
        <f t="shared" si="9"/>
        <v>8349.3281653550948</v>
      </c>
      <c r="K38" s="1">
        <v>3</v>
      </c>
    </row>
    <row r="39" spans="1:11" ht="14" x14ac:dyDescent="0.15">
      <c r="A39" s="1">
        <v>39</v>
      </c>
      <c r="B39" s="1" t="s">
        <v>48</v>
      </c>
      <c r="C39" s="6">
        <f t="shared" si="5"/>
        <v>39.012</v>
      </c>
      <c r="D39" s="6">
        <f>G39+Ionization!$C$2</f>
        <v>24.578450298487486</v>
      </c>
      <c r="E39" s="2">
        <f t="shared" si="10"/>
        <v>4.7648512288844813E-4</v>
      </c>
      <c r="F39" s="7">
        <f t="shared" si="6"/>
        <v>0.9032342934074985</v>
      </c>
      <c r="G39" s="6">
        <f>-'Rydberg constant'!$E$2/C39^2</f>
        <v>-8.9385015125134949E-3</v>
      </c>
      <c r="H39" s="8">
        <f t="shared" si="7"/>
        <v>-3.2848129152690379E-4</v>
      </c>
      <c r="I39" s="9">
        <f t="shared" si="8"/>
        <v>373137.51547547593</v>
      </c>
      <c r="J39" s="5">
        <f t="shared" si="9"/>
        <v>9025.7648781464559</v>
      </c>
      <c r="K39" s="1">
        <v>3</v>
      </c>
    </row>
    <row r="40" spans="1:11" ht="14" x14ac:dyDescent="0.15">
      <c r="A40" s="1">
        <v>40</v>
      </c>
      <c r="B40" s="1" t="s">
        <v>49</v>
      </c>
      <c r="C40" s="6">
        <f t="shared" si="5"/>
        <v>40.012</v>
      </c>
      <c r="D40" s="6">
        <f>G40+Ionization!$C$2</f>
        <v>24.578891506312786</v>
      </c>
      <c r="E40" s="2">
        <f t="shared" si="10"/>
        <v>4.4120782530043812E-4</v>
      </c>
      <c r="F40" s="7">
        <f t="shared" si="6"/>
        <v>0.90325050736865109</v>
      </c>
      <c r="G40" s="6">
        <f>-'Rydberg constant'!$E$2/C40^2</f>
        <v>-8.497293687214337E-3</v>
      </c>
      <c r="H40" s="8">
        <f t="shared" si="7"/>
        <v>-3.1226733037433805E-4</v>
      </c>
      <c r="I40" s="9">
        <f t="shared" si="8"/>
        <v>402573.37562627823</v>
      </c>
      <c r="J40" s="5">
        <f t="shared" si="9"/>
        <v>9737.7842857061441</v>
      </c>
      <c r="K40" s="1">
        <v>3</v>
      </c>
    </row>
    <row r="41" spans="1:11" ht="14" x14ac:dyDescent="0.15">
      <c r="A41" s="1">
        <v>41</v>
      </c>
      <c r="B41" s="1" t="s">
        <v>50</v>
      </c>
      <c r="C41" s="6">
        <f t="shared" si="5"/>
        <v>41.012</v>
      </c>
      <c r="D41" s="6">
        <f>G41+Ionization!$C$2</f>
        <v>24.5793008352153</v>
      </c>
      <c r="E41" s="2">
        <f t="shared" si="10"/>
        <v>4.0932890251355047E-4</v>
      </c>
      <c r="F41" s="7">
        <f t="shared" si="6"/>
        <v>0.90326554981020224</v>
      </c>
      <c r="G41" s="6">
        <f>-'Rydberg constant'!$E$2/C41^2</f>
        <v>-8.087964784698325E-3</v>
      </c>
      <c r="H41" s="8">
        <f t="shared" si="7"/>
        <v>-2.9722488882308741E-4</v>
      </c>
      <c r="I41" s="9">
        <f t="shared" si="8"/>
        <v>433517.98055302625</v>
      </c>
      <c r="J41" s="5">
        <f t="shared" si="9"/>
        <v>10486.298484178147</v>
      </c>
      <c r="K41" s="1">
        <v>3</v>
      </c>
    </row>
    <row r="42" spans="1:11" ht="14" x14ac:dyDescent="0.15">
      <c r="A42" s="1">
        <v>42</v>
      </c>
      <c r="B42" s="1" t="s">
        <v>51</v>
      </c>
      <c r="C42" s="6">
        <f t="shared" si="5"/>
        <v>42.012</v>
      </c>
      <c r="D42" s="6">
        <f>G42+Ionization!$C$2</f>
        <v>24.579681283991455</v>
      </c>
      <c r="E42" s="2">
        <f t="shared" si="10"/>
        <v>3.8044877615561745E-4</v>
      </c>
      <c r="F42" s="7">
        <f t="shared" si="6"/>
        <v>0.90327953093502233</v>
      </c>
      <c r="G42" s="6">
        <f>-'Rydberg constant'!$E$2/C42^2</f>
        <v>-7.7075160085453721E-3</v>
      </c>
      <c r="H42" s="8">
        <f t="shared" si="7"/>
        <v>-2.8324376400304911E-4</v>
      </c>
      <c r="I42" s="9">
        <f t="shared" si="8"/>
        <v>466009.0375629281</v>
      </c>
      <c r="J42" s="5">
        <f t="shared" si="9"/>
        <v>11272.219569706467</v>
      </c>
      <c r="K42" s="1">
        <v>3</v>
      </c>
    </row>
    <row r="43" spans="1:11" ht="14" x14ac:dyDescent="0.15">
      <c r="A43" s="1">
        <v>43</v>
      </c>
      <c r="B43" s="1" t="s">
        <v>52</v>
      </c>
      <c r="C43" s="6">
        <f t="shared" si="5"/>
        <v>43.012</v>
      </c>
      <c r="D43" s="6">
        <f>G43+Ionization!$C$2</f>
        <v>24.580035506940085</v>
      </c>
      <c r="E43" s="2">
        <f t="shared" si="10"/>
        <v>3.542229486299675E-4</v>
      </c>
      <c r="F43" s="7">
        <f t="shared" si="6"/>
        <v>0.90329254828602823</v>
      </c>
      <c r="G43" s="6">
        <f>-'Rydberg constant'!$E$2/C43^2</f>
        <v>-7.3532930599139665E-3</v>
      </c>
      <c r="H43" s="8">
        <f t="shared" si="7"/>
        <v>-2.7022641299717643E-4</v>
      </c>
      <c r="I43" s="9">
        <f t="shared" si="8"/>
        <v>500084.2539631878</v>
      </c>
      <c r="J43" s="5">
        <f t="shared" si="9"/>
        <v>12096.45963843501</v>
      </c>
      <c r="K43" s="1">
        <v>3</v>
      </c>
    </row>
    <row r="44" spans="1:11" ht="14" x14ac:dyDescent="0.15">
      <c r="A44" s="1">
        <v>44</v>
      </c>
      <c r="B44" s="1" t="s">
        <v>53</v>
      </c>
      <c r="C44" s="6">
        <f t="shared" si="5"/>
        <v>44.012</v>
      </c>
      <c r="D44" s="6">
        <f>G44+Ionization!$C$2</f>
        <v>24.580365860284374</v>
      </c>
      <c r="E44" s="2">
        <f t="shared" si="10"/>
        <v>3.3035334428888063E-4</v>
      </c>
      <c r="F44" s="7">
        <f t="shared" si="6"/>
        <v>0.9033046884521444</v>
      </c>
      <c r="G44" s="6">
        <f>-'Rydberg constant'!$E$2/C44^2</f>
        <v>-7.022939715624967E-3</v>
      </c>
      <c r="H44" s="8">
        <f t="shared" si="7"/>
        <v>-2.5808624688092454E-4</v>
      </c>
      <c r="I44" s="9">
        <f t="shared" si="8"/>
        <v>535781.33706101333</v>
      </c>
      <c r="J44" s="5">
        <f t="shared" si="9"/>
        <v>12959.930786507777</v>
      </c>
      <c r="K44" s="1">
        <v>3</v>
      </c>
    </row>
    <row r="45" spans="1:11" ht="14" x14ac:dyDescent="0.15">
      <c r="A45" s="1">
        <v>45</v>
      </c>
      <c r="B45" s="1" t="s">
        <v>54</v>
      </c>
      <c r="C45" s="6">
        <f t="shared" si="5"/>
        <v>45.012</v>
      </c>
      <c r="D45" s="6">
        <f>G45+Ionization!$C$2</f>
        <v>24.580674441456296</v>
      </c>
      <c r="E45" s="2">
        <f t="shared" si="10"/>
        <v>3.0858117192167356E-4</v>
      </c>
      <c r="F45" s="7">
        <f t="shared" si="6"/>
        <v>0.90331602851196902</v>
      </c>
      <c r="G45" s="6">
        <f>-'Rydberg constant'!$E$2/C45^2</f>
        <v>-6.7143585437027782E-3</v>
      </c>
      <c r="H45" s="8">
        <f t="shared" si="7"/>
        <v>-2.4674618705635749E-4</v>
      </c>
      <c r="I45" s="9">
        <f t="shared" si="8"/>
        <v>573137.99416361086</v>
      </c>
      <c r="J45" s="5">
        <f t="shared" si="9"/>
        <v>13863.545110068726</v>
      </c>
      <c r="K45" s="1">
        <v>3</v>
      </c>
    </row>
    <row r="46" spans="1:11" ht="14" x14ac:dyDescent="0.15">
      <c r="A46" s="1">
        <v>46</v>
      </c>
      <c r="B46" s="1" t="s">
        <v>55</v>
      </c>
      <c r="C46" s="6">
        <f t="shared" si="5"/>
        <v>46.012</v>
      </c>
      <c r="D46" s="6">
        <f>G46+Ionization!$C$2</f>
        <v>24.580963122470791</v>
      </c>
      <c r="E46" s="2">
        <f t="shared" si="10"/>
        <v>2.8868101449575079E-4</v>
      </c>
      <c r="F46" s="7">
        <f t="shared" si="6"/>
        <v>0.90332663726024165</v>
      </c>
      <c r="G46" s="6">
        <f>-'Rydberg constant'!$E$2/C46^2</f>
        <v>-6.4256775292075366E-3</v>
      </c>
      <c r="H46" s="8">
        <f t="shared" si="7"/>
        <v>-2.3613743878373694E-4</v>
      </c>
      <c r="I46" s="9">
        <f t="shared" si="8"/>
        <v>612191.93257818511</v>
      </c>
      <c r="J46" s="5">
        <f t="shared" si="9"/>
        <v>14808.214705261777</v>
      </c>
      <c r="K46" s="1">
        <v>3</v>
      </c>
    </row>
    <row r="47" spans="1:11" ht="14" x14ac:dyDescent="0.15">
      <c r="A47" s="1">
        <v>47</v>
      </c>
      <c r="B47" s="1" t="s">
        <v>56</v>
      </c>
      <c r="C47" s="6">
        <f t="shared" si="5"/>
        <v>47.012</v>
      </c>
      <c r="D47" s="6">
        <f>G47+Ionization!$C$2</f>
        <v>24.581233578384445</v>
      </c>
      <c r="E47" s="2">
        <f t="shared" si="10"/>
        <v>2.7045591365393307E-4</v>
      </c>
      <c r="F47" s="7">
        <f t="shared" si="6"/>
        <v>0.90333657625367292</v>
      </c>
      <c r="G47" s="6">
        <f>-'Rydberg constant'!$E$2/C47^2</f>
        <v>-6.15522161555396E-3</v>
      </c>
      <c r="H47" s="8">
        <f t="shared" si="7"/>
        <v>-2.2619844535249524E-4</v>
      </c>
      <c r="I47" s="9">
        <f t="shared" si="8"/>
        <v>652980.85961194709</v>
      </c>
      <c r="J47" s="5">
        <f t="shared" si="9"/>
        <v>15794.851668231007</v>
      </c>
      <c r="K47" s="1">
        <v>3</v>
      </c>
    </row>
    <row r="48" spans="1:11" ht="14" x14ac:dyDescent="0.15">
      <c r="A48" s="1">
        <v>48</v>
      </c>
      <c r="B48" s="1" t="s">
        <v>57</v>
      </c>
      <c r="C48" s="6">
        <f t="shared" ref="C48:C80" si="11">A48+0.012</f>
        <v>48.012</v>
      </c>
      <c r="D48" s="6">
        <f>G48+Ionization!$C$2</f>
        <v>24.581487311649003</v>
      </c>
      <c r="E48" s="2">
        <f t="shared" si="10"/>
        <v>2.5373326455735423E-4</v>
      </c>
      <c r="F48" s="7">
        <f t="shared" si="6"/>
        <v>0.90334590070591225</v>
      </c>
      <c r="G48" s="6">
        <f>-'Rydberg constant'!$E$2/C48^2</f>
        <v>-5.9014883509975191E-3</v>
      </c>
      <c r="H48" s="8">
        <f t="shared" si="7"/>
        <v>-2.1687399311313995E-4</v>
      </c>
      <c r="I48" s="9">
        <f t="shared" si="8"/>
        <v>695542.48257209861</v>
      </c>
      <c r="J48" s="5">
        <f t="shared" si="9"/>
        <v>16824.368095120266</v>
      </c>
      <c r="K48" s="1">
        <v>3</v>
      </c>
    </row>
    <row r="49" spans="1:11" ht="14" x14ac:dyDescent="0.15">
      <c r="A49" s="1">
        <v>49</v>
      </c>
      <c r="B49" s="1" t="s">
        <v>58</v>
      </c>
      <c r="C49" s="6">
        <f t="shared" si="11"/>
        <v>49.012</v>
      </c>
      <c r="D49" s="6">
        <f>G49+Ionization!$C$2</f>
        <v>24.581725673022792</v>
      </c>
      <c r="E49" s="2">
        <f t="shared" si="10"/>
        <v>2.3836137378907551E-4</v>
      </c>
      <c r="F49" s="7">
        <f t="shared" si="6"/>
        <v>0.90335466025602285</v>
      </c>
      <c r="G49" s="6">
        <f>-'Rydberg constant'!$E$2/C49^2</f>
        <v>-5.6631269772084436E-3</v>
      </c>
      <c r="H49" s="8">
        <f t="shared" si="7"/>
        <v>-2.0811444300255933E-4</v>
      </c>
      <c r="I49" s="9">
        <f t="shared" si="8"/>
        <v>739914.50876584824</v>
      </c>
      <c r="J49" s="5">
        <f t="shared" si="9"/>
        <v>17897.676082073569</v>
      </c>
      <c r="K49" s="1">
        <v>3</v>
      </c>
    </row>
    <row r="50" spans="1:11" ht="14" x14ac:dyDescent="0.15">
      <c r="A50" s="1">
        <v>50</v>
      </c>
      <c r="B50" s="1" t="s">
        <v>59</v>
      </c>
      <c r="C50" s="6">
        <f t="shared" si="11"/>
        <v>50.012</v>
      </c>
      <c r="D50" s="6">
        <f>G50+Ionization!$C$2</f>
        <v>24.581949879585043</v>
      </c>
      <c r="E50" s="2">
        <f t="shared" si="10"/>
        <v>2.242065622510836E-4</v>
      </c>
      <c r="F50" s="7">
        <f t="shared" si="6"/>
        <v>0.90336289963048999</v>
      </c>
      <c r="G50" s="6">
        <f>-'Rydberg constant'!$E$2/C50^2</f>
        <v>-5.4389204149561873E-3</v>
      </c>
      <c r="H50" s="8">
        <f t="shared" si="7"/>
        <v>-1.9987506853533739E-4</v>
      </c>
      <c r="I50" s="9">
        <f t="shared" si="8"/>
        <v>786134.64550040243</v>
      </c>
      <c r="J50" s="5">
        <f t="shared" si="9"/>
        <v>19015.687725234879</v>
      </c>
      <c r="K50" s="1">
        <v>3</v>
      </c>
    </row>
    <row r="51" spans="1:11" ht="14" x14ac:dyDescent="0.15">
      <c r="A51" s="1">
        <v>51</v>
      </c>
      <c r="B51" s="1" t="s">
        <v>60</v>
      </c>
      <c r="C51" s="6">
        <f t="shared" si="11"/>
        <v>51.012</v>
      </c>
      <c r="D51" s="6">
        <f>G51+Ionization!$C$2</f>
        <v>24.582161030302888</v>
      </c>
      <c r="E51" s="2">
        <f t="shared" si="10"/>
        <v>2.1115071784549855E-4</v>
      </c>
      <c r="F51" s="7">
        <f t="shared" si="6"/>
        <v>0.9033706592152938</v>
      </c>
      <c r="G51" s="6">
        <f>-'Rydberg constant'!$E$2/C51^2</f>
        <v>-5.2277696971106706E-3</v>
      </c>
      <c r="H51" s="8">
        <f t="shared" si="7"/>
        <v>-1.9211548373159501E-4</v>
      </c>
      <c r="I51" s="9">
        <f t="shared" si="8"/>
        <v>834240.60008296766</v>
      </c>
      <c r="J51" s="5">
        <f t="shared" si="9"/>
        <v>20179.315120748164</v>
      </c>
      <c r="K51" s="1">
        <v>3</v>
      </c>
    </row>
    <row r="52" spans="1:11" ht="14" x14ac:dyDescent="0.15">
      <c r="A52" s="1">
        <v>52</v>
      </c>
      <c r="B52" s="1" t="s">
        <v>61</v>
      </c>
      <c r="C52" s="6">
        <f t="shared" si="11"/>
        <v>52.012</v>
      </c>
      <c r="D52" s="6">
        <f>G52+Ionization!$C$2</f>
        <v>24.58236011952377</v>
      </c>
      <c r="E52" s="2">
        <f t="shared" si="10"/>
        <v>1.9908922088163195E-4</v>
      </c>
      <c r="F52" s="7">
        <f t="shared" si="6"/>
        <v>0.90337797555174149</v>
      </c>
      <c r="G52" s="6">
        <f>-'Rydberg constant'!$E$2/C52^2</f>
        <v>-5.0286804762310023E-3</v>
      </c>
      <c r="H52" s="8">
        <f t="shared" si="7"/>
        <v>-1.8479914728391575E-4</v>
      </c>
      <c r="I52" s="9">
        <f t="shared" si="8"/>
        <v>884270.07982074807</v>
      </c>
      <c r="J52" s="5">
        <f t="shared" si="9"/>
        <v>21389.47036475733</v>
      </c>
      <c r="K52" s="1">
        <v>3</v>
      </c>
    </row>
    <row r="53" spans="1:11" ht="14" x14ac:dyDescent="0.15">
      <c r="A53" s="1">
        <v>53</v>
      </c>
      <c r="B53" s="1" t="s">
        <v>62</v>
      </c>
      <c r="C53" s="6">
        <f t="shared" si="11"/>
        <v>53.012</v>
      </c>
      <c r="D53" s="6">
        <f>G53+Ionization!$C$2</f>
        <v>24.58254804870332</v>
      </c>
      <c r="E53" s="2">
        <f t="shared" si="10"/>
        <v>1.8792917954968402E-4</v>
      </c>
      <c r="F53" s="7">
        <f t="shared" si="6"/>
        <v>0.90338488176745646</v>
      </c>
      <c r="G53" s="6">
        <f>-'Rydberg constant'!$E$2/C53^2</f>
        <v>-4.8407512966804527E-3</v>
      </c>
      <c r="H53" s="8">
        <f t="shared" si="7"/>
        <v>-1.7789293156890638E-4</v>
      </c>
      <c r="I53" s="9">
        <f t="shared" si="8"/>
        <v>936260.79202095536</v>
      </c>
      <c r="J53" s="5">
        <f t="shared" si="9"/>
        <v>22647.065553406464</v>
      </c>
      <c r="K53" s="1">
        <v>3</v>
      </c>
    </row>
    <row r="54" spans="1:11" ht="14" x14ac:dyDescent="0.15">
      <c r="A54" s="1">
        <v>54</v>
      </c>
      <c r="B54" s="1" t="s">
        <v>63</v>
      </c>
      <c r="C54" s="6">
        <f t="shared" si="11"/>
        <v>54.012</v>
      </c>
      <c r="D54" s="6">
        <f>G54+Ionization!$C$2</f>
        <v>24.582725636627618</v>
      </c>
      <c r="E54" s="2">
        <f t="shared" si="10"/>
        <v>1.7758792429845016E-4</v>
      </c>
      <c r="F54" s="7">
        <f t="shared" si="6"/>
        <v>0.90339140795203576</v>
      </c>
      <c r="G54" s="6">
        <f>-'Rydberg constant'!$E$2/C54^2</f>
        <v>-4.6631633723823122E-3</v>
      </c>
      <c r="H54" s="8">
        <f t="shared" si="7"/>
        <v>-1.7136674698960415E-4</v>
      </c>
      <c r="I54" s="9">
        <f t="shared" si="8"/>
        <v>990250.4439907918</v>
      </c>
      <c r="J54" s="5">
        <f t="shared" si="9"/>
        <v>23953.012782839436</v>
      </c>
      <c r="K54" s="1">
        <v>3</v>
      </c>
    </row>
    <row r="55" spans="1:11" ht="14" x14ac:dyDescent="0.15">
      <c r="A55" s="1">
        <v>55</v>
      </c>
      <c r="B55" s="1" t="s">
        <v>64</v>
      </c>
      <c r="C55" s="6">
        <f t="shared" si="11"/>
        <v>55.012</v>
      </c>
      <c r="D55" s="6">
        <f>G55+Ionization!$C$2</f>
        <v>24.582893628346707</v>
      </c>
      <c r="E55" s="2">
        <f t="shared" si="10"/>
        <v>1.6799171908843391E-4</v>
      </c>
      <c r="F55" s="7">
        <f t="shared" si="6"/>
        <v>0.90339758148534843</v>
      </c>
      <c r="G55" s="6">
        <f>-'Rydberg constant'!$E$2/C55^2</f>
        <v>-4.4951716532912042E-3</v>
      </c>
      <c r="H55" s="8">
        <f t="shared" si="7"/>
        <v>-1.6519321367693205E-4</v>
      </c>
      <c r="I55" s="9">
        <f t="shared" si="8"/>
        <v>1046276.7430374634</v>
      </c>
      <c r="J55" s="5">
        <f t="shared" si="9"/>
        <v>25308.224149200196</v>
      </c>
      <c r="K55" s="1">
        <v>3</v>
      </c>
    </row>
    <row r="56" spans="1:11" ht="14" x14ac:dyDescent="0.15">
      <c r="A56" s="1">
        <v>56</v>
      </c>
      <c r="B56" s="1" t="s">
        <v>65</v>
      </c>
      <c r="C56" s="6">
        <f t="shared" si="11"/>
        <v>56.012</v>
      </c>
      <c r="D56" s="6">
        <f>G56+Ionization!$C$2</f>
        <v>24.583052703001808</v>
      </c>
      <c r="E56" s="2">
        <f t="shared" si="10"/>
        <v>1.590746551016764E-4</v>
      </c>
      <c r="F56" s="7">
        <f t="shared" si="6"/>
        <v>0.90340342732517775</v>
      </c>
      <c r="G56" s="6">
        <f>-'Rydberg constant'!$E$2/C56^2</f>
        <v>-4.3360969981917786E-3</v>
      </c>
      <c r="H56" s="8">
        <f t="shared" si="7"/>
        <v>-1.5934737384761566E-4</v>
      </c>
      <c r="I56" s="9">
        <f t="shared" si="8"/>
        <v>1104377.3964681812</v>
      </c>
      <c r="J56" s="5">
        <f t="shared" si="9"/>
        <v>26713.611748632818</v>
      </c>
      <c r="K56" s="1">
        <v>3</v>
      </c>
    </row>
    <row r="57" spans="1:11" ht="14" x14ac:dyDescent="0.15">
      <c r="A57" s="1">
        <v>57</v>
      </c>
      <c r="B57" s="1" t="s">
        <v>66</v>
      </c>
      <c r="C57" s="6">
        <f t="shared" si="11"/>
        <v>57.012</v>
      </c>
      <c r="D57" s="6">
        <f>G57+Ionization!$C$2</f>
        <v>24.583203480700028</v>
      </c>
      <c r="E57" s="2">
        <f t="shared" si="10"/>
        <v>1.507776982201392E-4</v>
      </c>
      <c r="F57" s="7">
        <f t="shared" si="6"/>
        <v>0.90340896825986083</v>
      </c>
      <c r="G57" s="6">
        <f>-'Rydberg constant'!$E$2/C57^2</f>
        <v>-4.1853192999706419E-3</v>
      </c>
      <c r="H57" s="8">
        <f t="shared" si="7"/>
        <v>-1.5380643916457107E-4</v>
      </c>
      <c r="I57" s="9">
        <f t="shared" si="8"/>
        <v>1164590.1115901493</v>
      </c>
      <c r="J57" s="5">
        <f t="shared" si="9"/>
        <v>28170.087677281212</v>
      </c>
      <c r="K57" s="1">
        <v>3</v>
      </c>
    </row>
    <row r="58" spans="1:11" ht="14" x14ac:dyDescent="0.15">
      <c r="A58" s="1">
        <v>58</v>
      </c>
      <c r="B58" s="1" t="s">
        <v>67</v>
      </c>
      <c r="C58" s="6">
        <f t="shared" si="11"/>
        <v>58.012</v>
      </c>
      <c r="D58" s="6">
        <f>G58+Ionization!$C$2</f>
        <v>24.583346528566832</v>
      </c>
      <c r="E58" s="2">
        <f t="shared" si="10"/>
        <v>1.4304786680341408E-4</v>
      </c>
      <c r="F58" s="7">
        <f t="shared" si="6"/>
        <v>0.90341422513071012</v>
      </c>
      <c r="G58" s="6">
        <f>-'Rydberg constant'!$E$2/C58^2</f>
        <v>-4.0422714331661419E-3</v>
      </c>
      <c r="H58" s="8">
        <f t="shared" si="7"/>
        <v>-1.4854956831520901E-4</v>
      </c>
      <c r="I58" s="9">
        <f t="shared" si="8"/>
        <v>1226952.5957105702</v>
      </c>
      <c r="J58" s="5">
        <f t="shared" si="9"/>
        <v>29678.564031289243</v>
      </c>
      <c r="K58" s="1">
        <v>3</v>
      </c>
    </row>
    <row r="59" spans="1:11" ht="14" x14ac:dyDescent="0.15">
      <c r="A59" s="1">
        <v>59</v>
      </c>
      <c r="B59" s="1" t="s">
        <v>68</v>
      </c>
      <c r="C59" s="6">
        <f t="shared" si="11"/>
        <v>59.012</v>
      </c>
      <c r="D59" s="6">
        <f>G59+Ionization!$C$2</f>
        <v>24.583482366086713</v>
      </c>
      <c r="E59" s="2">
        <f t="shared" si="10"/>
        <v>1.3583751988122117E-4</v>
      </c>
      <c r="F59" s="7">
        <f t="shared" si="6"/>
        <v>0.90341921702827888</v>
      </c>
      <c r="G59" s="6">
        <f>-'Rydberg constant'!$E$2/C59^2</f>
        <v>-3.90643391328505E-3</v>
      </c>
      <c r="H59" s="8">
        <f t="shared" si="7"/>
        <v>-1.4355767074648496E-4</v>
      </c>
      <c r="I59" s="9">
        <f t="shared" si="8"/>
        <v>1291502.5561366559</v>
      </c>
      <c r="J59" s="5">
        <f t="shared" si="9"/>
        <v>31239.952906801009</v>
      </c>
      <c r="K59" s="1">
        <v>3</v>
      </c>
    </row>
    <row r="60" spans="1:11" ht="14" x14ac:dyDescent="0.15">
      <c r="A60" s="1">
        <v>60</v>
      </c>
      <c r="B60" s="1" t="s">
        <v>69</v>
      </c>
      <c r="C60" s="6">
        <f t="shared" si="11"/>
        <v>60.012</v>
      </c>
      <c r="D60" s="6">
        <f>G60+Ionization!$C$2</f>
        <v>24.583611469826192</v>
      </c>
      <c r="E60" s="2">
        <f t="shared" si="10"/>
        <v>1.2910373947860876E-4</v>
      </c>
      <c r="F60" s="7">
        <f t="shared" si="6"/>
        <v>0.90342396146592596</v>
      </c>
      <c r="G60" s="6">
        <f>-'Rydberg constant'!$E$2/C60^2</f>
        <v>-3.7773301738075354E-3</v>
      </c>
      <c r="H60" s="8">
        <f t="shared" si="7"/>
        <v>-1.3881323309939642E-4</v>
      </c>
      <c r="I60" s="9">
        <f t="shared" si="8"/>
        <v>1358277.7001756083</v>
      </c>
      <c r="J60" s="5">
        <f t="shared" si="9"/>
        <v>32855.16639996037</v>
      </c>
      <c r="K60" s="1">
        <v>3</v>
      </c>
    </row>
    <row r="61" spans="1:11" ht="14" x14ac:dyDescent="0.15">
      <c r="A61" s="1">
        <v>61</v>
      </c>
      <c r="B61" s="1" t="s">
        <v>70</v>
      </c>
      <c r="C61" s="6">
        <f t="shared" si="11"/>
        <v>61.012</v>
      </c>
      <c r="D61" s="6">
        <f>G61+Ionization!$C$2</f>
        <v>24.583734277619435</v>
      </c>
      <c r="E61" s="2">
        <f t="shared" si="10"/>
        <v>1.228077932431404E-4</v>
      </c>
      <c r="F61" s="7">
        <f t="shared" si="6"/>
        <v>0.90342847453363395</v>
      </c>
      <c r="G61" s="6">
        <f>-'Rydberg constant'!$E$2/C61^2</f>
        <v>-3.6545223805634474E-3</v>
      </c>
      <c r="H61" s="8">
        <f t="shared" si="7"/>
        <v>-1.343001653913569E-4</v>
      </c>
      <c r="I61" s="9">
        <f t="shared" si="8"/>
        <v>1427315.7351346405</v>
      </c>
      <c r="J61" s="5">
        <f t="shared" si="9"/>
        <v>34525.116606911441</v>
      </c>
      <c r="K61" s="1">
        <v>3</v>
      </c>
    </row>
    <row r="62" spans="1:11" ht="14" x14ac:dyDescent="0.15">
      <c r="A62" s="1">
        <v>62</v>
      </c>
      <c r="B62" s="1" t="s">
        <v>71</v>
      </c>
      <c r="C62" s="6">
        <f t="shared" si="11"/>
        <v>62.012</v>
      </c>
      <c r="D62" s="6">
        <f>G62+Ionization!$C$2</f>
        <v>24.583851192285277</v>
      </c>
      <c r="E62" s="2">
        <f t="shared" si="10"/>
        <v>1.1691466584196064E-4</v>
      </c>
      <c r="F62" s="7">
        <f t="shared" si="6"/>
        <v>0.90343277103460573</v>
      </c>
      <c r="G62" s="6">
        <f>-'Rydberg constant'!$E$2/C62^2</f>
        <v>-3.5376077147237085E-3</v>
      </c>
      <c r="H62" s="8">
        <f t="shared" si="7"/>
        <v>-1.3000366441972205E-4</v>
      </c>
      <c r="I62" s="9">
        <f t="shared" si="8"/>
        <v>1498654.3683209482</v>
      </c>
      <c r="J62" s="5">
        <f t="shared" si="9"/>
        <v>36250.715623797929</v>
      </c>
      <c r="K62" s="1">
        <v>3</v>
      </c>
    </row>
    <row r="63" spans="1:11" ht="14" x14ac:dyDescent="0.15">
      <c r="A63" s="1">
        <v>63</v>
      </c>
      <c r="B63" s="1" t="s">
        <v>72</v>
      </c>
      <c r="C63" s="6">
        <f t="shared" si="11"/>
        <v>63.012</v>
      </c>
      <c r="D63" s="6">
        <f>G63+Ionization!$C$2</f>
        <v>24.583962584934607</v>
      </c>
      <c r="E63" s="2">
        <f t="shared" si="10"/>
        <v>1.113926493303552E-4</v>
      </c>
      <c r="F63" s="7">
        <f t="shared" si="6"/>
        <v>0.90343686460680761</v>
      </c>
      <c r="G63" s="6">
        <f>-'Rydberg constant'!$E$2/C63^2</f>
        <v>-3.4262150653915631E-3</v>
      </c>
      <c r="H63" s="8">
        <f t="shared" si="7"/>
        <v>-1.259100922177146E-4</v>
      </c>
      <c r="I63" s="9">
        <f t="shared" si="8"/>
        <v>1572331.3070417503</v>
      </c>
      <c r="J63" s="5">
        <f t="shared" si="9"/>
        <v>38032.875546764109</v>
      </c>
      <c r="K63" s="1">
        <v>3</v>
      </c>
    </row>
    <row r="64" spans="1:11" ht="14" x14ac:dyDescent="0.15">
      <c r="A64" s="1">
        <v>64</v>
      </c>
      <c r="B64" s="1" t="s">
        <v>73</v>
      </c>
      <c r="C64" s="6">
        <f t="shared" si="11"/>
        <v>64.012</v>
      </c>
      <c r="D64" s="6">
        <f>G64+Ionization!$C$2</f>
        <v>24.584068797918988</v>
      </c>
      <c r="E64" s="2">
        <f t="shared" si="10"/>
        <v>1.0621298438096005E-4</v>
      </c>
      <c r="F64" s="7">
        <f t="shared" si="6"/>
        <v>0.90344076783132887</v>
      </c>
      <c r="G64" s="6">
        <f>-'Rydberg constant'!$E$2/C64^2</f>
        <v>-3.3200020810098207E-3</v>
      </c>
      <c r="H64" s="8">
        <f t="shared" si="7"/>
        <v>-1.2200686769649049E-4</v>
      </c>
      <c r="I64" s="9">
        <f t="shared" si="8"/>
        <v>1648384.258604245</v>
      </c>
      <c r="J64" s="5">
        <f t="shared" si="9"/>
        <v>39872.508471953734</v>
      </c>
      <c r="K64" s="1">
        <v>3</v>
      </c>
    </row>
    <row r="65" spans="1:11" ht="14" x14ac:dyDescent="0.15">
      <c r="A65" s="1">
        <v>65</v>
      </c>
      <c r="B65" s="1" t="s">
        <v>74</v>
      </c>
      <c r="C65" s="6">
        <f t="shared" si="11"/>
        <v>65.012</v>
      </c>
      <c r="D65" s="6">
        <f>G65+Ionization!$C$2</f>
        <v>24.584170147464224</v>
      </c>
      <c r="E65" s="2">
        <f t="shared" si="10"/>
        <v>1.0134954523621786E-4</v>
      </c>
      <c r="F65" s="7">
        <f t="shared" si="6"/>
        <v>0.90344449232916191</v>
      </c>
      <c r="G65" s="6">
        <f>-'Rydberg constant'!$E$2/C65^2</f>
        <v>-3.2186525357754273E-3</v>
      </c>
      <c r="H65" s="8">
        <f t="shared" si="7"/>
        <v>-1.1828236986341954E-4</v>
      </c>
      <c r="I65" s="9">
        <f t="shared" si="8"/>
        <v>1726850.9303156422</v>
      </c>
      <c r="J65" s="5">
        <f t="shared" si="9"/>
        <v>41770.526495510851</v>
      </c>
      <c r="K65" s="1">
        <v>3</v>
      </c>
    </row>
    <row r="66" spans="1:11" ht="14" x14ac:dyDescent="0.15">
      <c r="A66" s="1">
        <v>66</v>
      </c>
      <c r="B66" s="1" t="s">
        <v>75</v>
      </c>
      <c r="C66" s="6">
        <f t="shared" si="11"/>
        <v>66.012</v>
      </c>
      <c r="D66" s="6">
        <f>G66+Ionization!$C$2</f>
        <v>24.584266926026821</v>
      </c>
      <c r="E66" s="2">
        <f t="shared" si="10"/>
        <v>9.6778562596711026E-5</v>
      </c>
      <c r="F66" s="7">
        <f t="shared" ref="F66:F80" si="12">D66/27.2116</f>
        <v>0.90344804884780094</v>
      </c>
      <c r="G66" s="6">
        <f>-'Rydberg constant'!$E$2/C66^2</f>
        <v>-3.1218739731794275E-3</v>
      </c>
      <c r="H66" s="8">
        <f t="shared" ref="H66:H97" si="13">G66/27.2116</f>
        <v>-1.1472585122445675E-4</v>
      </c>
      <c r="I66" s="9">
        <f t="shared" ref="I66:I97" si="14">2*PI()*(-1/2/H66)^1.5</f>
        <v>1807769.0294831474</v>
      </c>
      <c r="J66" s="5">
        <f t="shared" ref="J66:J97" si="15">0.02418884326505*I66</f>
        <v>43727.841713579408</v>
      </c>
      <c r="K66" s="1">
        <v>3</v>
      </c>
    </row>
    <row r="67" spans="1:11" ht="14" x14ac:dyDescent="0.15">
      <c r="A67" s="1">
        <v>67</v>
      </c>
      <c r="B67" s="1" t="s">
        <v>76</v>
      </c>
      <c r="C67" s="6">
        <f t="shared" si="11"/>
        <v>67.012</v>
      </c>
      <c r="D67" s="6">
        <f>G67+Ionization!$C$2</f>
        <v>24.584359404406161</v>
      </c>
      <c r="E67" s="2">
        <f t="shared" ref="E67:E98" si="16">D67-D66</f>
        <v>9.2478379340121819E-5</v>
      </c>
      <c r="F67" s="7">
        <f t="shared" si="12"/>
        <v>0.9034514473388614</v>
      </c>
      <c r="G67" s="6">
        <f>-'Rydberg constant'!$E$2/C67^2</f>
        <v>-3.0293955938394067E-3</v>
      </c>
      <c r="H67" s="8">
        <f t="shared" si="13"/>
        <v>-1.1132736016402588E-4</v>
      </c>
      <c r="I67" s="9">
        <f t="shared" si="14"/>
        <v>1891176.2634139706</v>
      </c>
      <c r="J67" s="5">
        <f t="shared" si="15"/>
        <v>45745.366222303448</v>
      </c>
      <c r="K67" s="1">
        <v>3</v>
      </c>
    </row>
    <row r="68" spans="1:11" ht="14" x14ac:dyDescent="0.15">
      <c r="A68" s="1">
        <v>68</v>
      </c>
      <c r="B68" s="1" t="s">
        <v>77</v>
      </c>
      <c r="C68" s="6">
        <f t="shared" si="11"/>
        <v>68.012</v>
      </c>
      <c r="D68" s="6">
        <f>G68+Ionization!$C$2</f>
        <v>24.584447833640894</v>
      </c>
      <c r="E68" s="2">
        <f t="shared" si="16"/>
        <v>8.8429234732956274E-5</v>
      </c>
      <c r="F68" s="7">
        <f t="shared" si="12"/>
        <v>0.90345469702777104</v>
      </c>
      <c r="G68" s="6">
        <f>-'Rydberg constant'!$E$2/C68^2</f>
        <v>-2.9409663591037504E-3</v>
      </c>
      <c r="H68" s="8">
        <f t="shared" si="13"/>
        <v>-1.0807767125430884E-4</v>
      </c>
      <c r="I68" s="9">
        <f t="shared" si="14"/>
        <v>1977110.3394153116</v>
      </c>
      <c r="J68" s="5">
        <f t="shared" si="15"/>
        <v>47824.01211782678</v>
      </c>
      <c r="K68" s="1">
        <v>3</v>
      </c>
    </row>
    <row r="69" spans="1:11" ht="14" x14ac:dyDescent="0.15">
      <c r="A69" s="1">
        <v>69</v>
      </c>
      <c r="B69" s="1" t="s">
        <v>78</v>
      </c>
      <c r="C69" s="6">
        <f t="shared" si="11"/>
        <v>69.012</v>
      </c>
      <c r="D69" s="6">
        <f>G69+Ionization!$C$2</f>
        <v>24.584532446714402</v>
      </c>
      <c r="E69" s="2">
        <f t="shared" si="16"/>
        <v>8.4613073507711078E-5</v>
      </c>
      <c r="F69" s="7">
        <f t="shared" si="12"/>
        <v>0.90345780647644391</v>
      </c>
      <c r="G69" s="6">
        <f>-'Rydberg constant'!$E$2/C69^2</f>
        <v>-2.8563532855990612E-3</v>
      </c>
      <c r="H69" s="8">
        <f t="shared" si="13"/>
        <v>-1.049682225815116E-4</v>
      </c>
      <c r="I69" s="9">
        <f t="shared" si="14"/>
        <v>2065608.9647943752</v>
      </c>
      <c r="J69" s="5">
        <f t="shared" si="15"/>
        <v>49964.69149629333</v>
      </c>
      <c r="K69" s="1">
        <v>3</v>
      </c>
    </row>
    <row r="70" spans="1:11" ht="14" x14ac:dyDescent="0.15">
      <c r="A70" s="1">
        <v>70</v>
      </c>
      <c r="B70" s="1" t="s">
        <v>79</v>
      </c>
      <c r="C70" s="6">
        <f t="shared" si="11"/>
        <v>70.012</v>
      </c>
      <c r="D70" s="6">
        <f>G70+Ionization!$C$2</f>
        <v>24.584613460090939</v>
      </c>
      <c r="E70" s="2">
        <f t="shared" si="16"/>
        <v>8.1013376536986925E-5</v>
      </c>
      <c r="F70" s="7">
        <f t="shared" si="12"/>
        <v>0.90346078363973226</v>
      </c>
      <c r="G70" s="6">
        <f>-'Rydberg constant'!$E$2/C70^2</f>
        <v>-2.7753399090605689E-3</v>
      </c>
      <c r="H70" s="8">
        <f t="shared" si="13"/>
        <v>-1.019910592931165E-4</v>
      </c>
      <c r="I70" s="9">
        <f t="shared" si="14"/>
        <v>2156709.8468583804</v>
      </c>
      <c r="J70" s="5">
        <f t="shared" si="15"/>
        <v>52168.31645384735</v>
      </c>
      <c r="K70" s="1">
        <v>3</v>
      </c>
    </row>
    <row r="71" spans="1:11" ht="14" x14ac:dyDescent="0.15">
      <c r="A71" s="1">
        <v>71</v>
      </c>
      <c r="B71" s="1" t="s">
        <v>80</v>
      </c>
      <c r="C71" s="6">
        <f t="shared" si="11"/>
        <v>71.012</v>
      </c>
      <c r="D71" s="6">
        <f>G71+Ionization!$C$2</f>
        <v>24.584691075101489</v>
      </c>
      <c r="E71" s="2">
        <f t="shared" si="16"/>
        <v>7.761501055014719E-5</v>
      </c>
      <c r="F71" s="7">
        <f t="shared" si="12"/>
        <v>0.90346363591635515</v>
      </c>
      <c r="G71" s="6">
        <f>-'Rydberg constant'!$E$2/C71^2</f>
        <v>-2.6977248985109118E-3</v>
      </c>
      <c r="H71" s="8">
        <f t="shared" si="13"/>
        <v>-9.9138782670291775E-5</v>
      </c>
      <c r="I71" s="9">
        <f t="shared" si="14"/>
        <v>2250450.6929145236</v>
      </c>
      <c r="J71" s="5">
        <f t="shared" si="15"/>
        <v>54435.799086632585</v>
      </c>
      <c r="K71" s="1">
        <v>3</v>
      </c>
    </row>
    <row r="72" spans="1:11" ht="14" x14ac:dyDescent="0.15">
      <c r="A72" s="1">
        <v>72</v>
      </c>
      <c r="B72" s="1" t="s">
        <v>81</v>
      </c>
      <c r="C72" s="6">
        <f t="shared" si="11"/>
        <v>72.012</v>
      </c>
      <c r="D72" s="6">
        <f>G72+Ionization!$C$2</f>
        <v>24.584765479195799</v>
      </c>
      <c r="E72" s="2">
        <f t="shared" si="16"/>
        <v>7.4404094309699076E-5</v>
      </c>
      <c r="F72" s="7">
        <f t="shared" si="12"/>
        <v>0.9034663701949095</v>
      </c>
      <c r="G72" s="6">
        <f>-'Rydberg constant'!$E$2/C72^2</f>
        <v>-2.6233208042023724E-3</v>
      </c>
      <c r="H72" s="8">
        <f t="shared" si="13"/>
        <v>-9.6404504115978935E-5</v>
      </c>
      <c r="I72" s="9">
        <f t="shared" si="14"/>
        <v>2346869.2102700179</v>
      </c>
      <c r="J72" s="5">
        <f t="shared" si="15"/>
        <v>56768.051490793136</v>
      </c>
      <c r="K72" s="1">
        <v>3</v>
      </c>
    </row>
    <row r="73" spans="1:11" ht="14" x14ac:dyDescent="0.15">
      <c r="A73" s="1">
        <v>73</v>
      </c>
      <c r="B73" s="1" t="s">
        <v>82</v>
      </c>
      <c r="C73" s="6">
        <f t="shared" si="11"/>
        <v>73.012</v>
      </c>
      <c r="D73" s="6">
        <f>G73+Ionization!$C$2</f>
        <v>24.584836847075231</v>
      </c>
      <c r="E73" s="2">
        <f t="shared" si="16"/>
        <v>7.1367879431960546E-5</v>
      </c>
      <c r="F73" s="7">
        <f t="shared" si="12"/>
        <v>0.90346899289550153</v>
      </c>
      <c r="G73" s="6">
        <f>-'Rydberg constant'!$E$2/C73^2</f>
        <v>-2.5519529247677876E-3</v>
      </c>
      <c r="H73" s="8">
        <f t="shared" si="13"/>
        <v>-9.3781803523783523E-5</v>
      </c>
      <c r="I73" s="9">
        <f t="shared" si="14"/>
        <v>2446003.1062320545</v>
      </c>
      <c r="J73" s="5">
        <f t="shared" si="15"/>
        <v>59165.985762472614</v>
      </c>
      <c r="K73" s="1">
        <v>3</v>
      </c>
    </row>
    <row r="74" spans="1:11" ht="14" x14ac:dyDescent="0.15">
      <c r="A74" s="1">
        <v>74</v>
      </c>
      <c r="B74" s="1" t="s">
        <v>83</v>
      </c>
      <c r="C74" s="6">
        <f t="shared" si="11"/>
        <v>74.012</v>
      </c>
      <c r="D74" s="6">
        <f>G74+Ionization!$C$2</f>
        <v>24.584905341719217</v>
      </c>
      <c r="E74" s="2">
        <f t="shared" si="16"/>
        <v>6.8494643986838355E-5</v>
      </c>
      <c r="F74" s="7">
        <f t="shared" si="12"/>
        <v>0.90347151000746806</v>
      </c>
      <c r="G74" s="6">
        <f>-'Rydberg constant'!$E$2/C74^2</f>
        <v>-2.4834582807831064E-3</v>
      </c>
      <c r="H74" s="8">
        <f t="shared" si="13"/>
        <v>-9.1264691557391199E-5</v>
      </c>
      <c r="I74" s="9">
        <f t="shared" si="14"/>
        <v>2547890.0881078606</v>
      </c>
      <c r="J74" s="5">
        <f t="shared" si="15"/>
        <v>61630.513997815477</v>
      </c>
      <c r="K74" s="1">
        <v>3</v>
      </c>
    </row>
    <row r="75" spans="1:11" ht="14" x14ac:dyDescent="0.15">
      <c r="A75" s="1">
        <v>75</v>
      </c>
      <c r="B75" s="1" t="s">
        <v>84</v>
      </c>
      <c r="C75" s="6">
        <f t="shared" si="11"/>
        <v>75.012</v>
      </c>
      <c r="D75" s="6">
        <f>G75+Ionization!$C$2</f>
        <v>24.584971115316531</v>
      </c>
      <c r="E75" s="2">
        <f t="shared" si="16"/>
        <v>6.5773597313523169E-5</v>
      </c>
      <c r="F75" s="7">
        <f t="shared" si="12"/>
        <v>0.90347392712359909</v>
      </c>
      <c r="G75" s="6">
        <f>-'Rydberg constant'!$E$2/C75^2</f>
        <v>-2.4176846834695316E-3</v>
      </c>
      <c r="H75" s="8">
        <f t="shared" si="13"/>
        <v>-8.8847575426271571E-5</v>
      </c>
      <c r="I75" s="9">
        <f t="shared" si="14"/>
        <v>2652567.863204631</v>
      </c>
      <c r="J75" s="5">
        <f t="shared" si="15"/>
        <v>64162.54829296541</v>
      </c>
      <c r="K75" s="1">
        <v>3</v>
      </c>
    </row>
    <row r="76" spans="1:11" ht="14" x14ac:dyDescent="0.15">
      <c r="A76" s="1">
        <v>76</v>
      </c>
      <c r="B76" s="1" t="s">
        <v>85</v>
      </c>
      <c r="C76" s="6">
        <f t="shared" si="11"/>
        <v>76.012</v>
      </c>
      <c r="D76" s="6">
        <f>G76+Ionization!$C$2</f>
        <v>24.585034310111411</v>
      </c>
      <c r="E76" s="2">
        <f t="shared" si="16"/>
        <v>6.3194794879706251E-5</v>
      </c>
      <c r="F76" s="7">
        <f t="shared" si="12"/>
        <v>0.90347624947123317</v>
      </c>
      <c r="G76" s="6">
        <f>-'Rydberg constant'!$E$2/C76^2</f>
        <v>-2.3544898885889242E-3</v>
      </c>
      <c r="H76" s="8">
        <f t="shared" si="13"/>
        <v>-8.6525227792152033E-5</v>
      </c>
      <c r="I76" s="9">
        <f t="shared" si="14"/>
        <v>2760074.1388295754</v>
      </c>
      <c r="J76" s="5">
        <f t="shared" si="15"/>
        <v>66763.000744066449</v>
      </c>
      <c r="K76" s="1">
        <v>3</v>
      </c>
    </row>
    <row r="77" spans="1:11" ht="14" x14ac:dyDescent="0.15">
      <c r="A77" s="1">
        <v>77</v>
      </c>
      <c r="B77" s="1" t="s">
        <v>86</v>
      </c>
      <c r="C77" s="6">
        <f t="shared" si="11"/>
        <v>77.012</v>
      </c>
      <c r="D77" s="6">
        <f>G77+Ionization!$C$2</f>
        <v>24.585095059173259</v>
      </c>
      <c r="E77" s="2">
        <f t="shared" si="16"/>
        <v>6.0749061848497377E-5</v>
      </c>
      <c r="F77" s="7">
        <f t="shared" si="12"/>
        <v>0.90347848194054226</v>
      </c>
      <c r="G77" s="6">
        <f>-'Rydberg constant'!$E$2/C77^2</f>
        <v>-2.2937408267408432E-3</v>
      </c>
      <c r="H77" s="8">
        <f t="shared" si="13"/>
        <v>-8.4292758483177875E-5</v>
      </c>
      <c r="I77" s="9">
        <f t="shared" si="14"/>
        <v>2870446.6222898997</v>
      </c>
      <c r="J77" s="5">
        <f t="shared" si="15"/>
        <v>69432.783447262569</v>
      </c>
      <c r="K77" s="1">
        <v>3</v>
      </c>
    </row>
    <row r="78" spans="1:11" ht="14" x14ac:dyDescent="0.15">
      <c r="A78" s="1">
        <v>78</v>
      </c>
      <c r="B78" s="1" t="s">
        <v>87</v>
      </c>
      <c r="C78" s="6">
        <f t="shared" si="11"/>
        <v>78.012</v>
      </c>
      <c r="D78" s="6">
        <f>G78+Ionization!$C$2</f>
        <v>24.58515348709772</v>
      </c>
      <c r="E78" s="2">
        <f t="shared" si="16"/>
        <v>5.8427924461312841E-5</v>
      </c>
      <c r="F78" s="7">
        <f t="shared" si="12"/>
        <v>0.90348062911029559</v>
      </c>
      <c r="G78" s="6">
        <f>-'Rydberg constant'!$E$2/C78^2</f>
        <v>-2.2353129022772574E-3</v>
      </c>
      <c r="H78" s="8">
        <f t="shared" si="13"/>
        <v>-8.2145588729705618E-5</v>
      </c>
      <c r="I78" s="9">
        <f t="shared" si="14"/>
        <v>2983723.0208928087</v>
      </c>
      <c r="J78" s="5">
        <f t="shared" si="15"/>
        <v>72172.808498697661</v>
      </c>
      <c r="K78" s="1">
        <v>3</v>
      </c>
    </row>
    <row r="79" spans="1:11" ht="14" x14ac:dyDescent="0.15">
      <c r="A79" s="1">
        <v>79</v>
      </c>
      <c r="B79" s="1" t="s">
        <v>88</v>
      </c>
      <c r="C79" s="6">
        <f t="shared" si="11"/>
        <v>79.012</v>
      </c>
      <c r="D79" s="6">
        <f>G79+Ionization!$C$2</f>
        <v>24.585209710646069</v>
      </c>
      <c r="E79" s="2">
        <f t="shared" si="16"/>
        <v>5.6223548348555141E-5</v>
      </c>
      <c r="F79" s="7">
        <f t="shared" si="12"/>
        <v>0.90348269527135738</v>
      </c>
      <c r="G79" s="6">
        <f>-'Rydberg constant'!$E$2/C79^2</f>
        <v>-2.1790893539319072E-3</v>
      </c>
      <c r="H79" s="8">
        <f t="shared" si="13"/>
        <v>-8.0079427668049917E-5</v>
      </c>
      <c r="I79" s="9">
        <f t="shared" si="14"/>
        <v>3099941.0419455077</v>
      </c>
      <c r="J79" s="5">
        <f t="shared" si="15"/>
        <v>74983.987994515672</v>
      </c>
      <c r="K79" s="1">
        <v>3</v>
      </c>
    </row>
    <row r="80" spans="1:11" ht="14" x14ac:dyDescent="0.15">
      <c r="A80" s="1">
        <v>80</v>
      </c>
      <c r="B80" s="1" t="s">
        <v>89</v>
      </c>
      <c r="C80" s="6">
        <f t="shared" si="11"/>
        <v>80.012</v>
      </c>
      <c r="D80" s="6">
        <f>G80+Ionization!$C$2</f>
        <v>24.585263839328967</v>
      </c>
      <c r="E80" s="2">
        <f t="shared" si="16"/>
        <v>5.4128682897669478E-5</v>
      </c>
      <c r="F80" s="7">
        <f t="shared" si="12"/>
        <v>0.90348468444813856</v>
      </c>
      <c r="G80" s="6">
        <f>-'Rydberg constant'!$E$2/C80^2</f>
        <v>-2.1249606710328495E-3</v>
      </c>
      <c r="H80" s="8">
        <f t="shared" si="13"/>
        <v>-7.8090250886858888E-5</v>
      </c>
      <c r="I80" s="9">
        <f t="shared" si="14"/>
        <v>3219138.3927552127</v>
      </c>
      <c r="J80" s="5">
        <f t="shared" si="15"/>
        <v>77867.234030860811</v>
      </c>
      <c r="K80" s="1">
        <v>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8576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3" x14ac:dyDescent="0.15"/>
  <cols>
    <col min="1" max="1" width="3.5" customWidth="1"/>
    <col min="2" max="2" width="8.5" customWidth="1"/>
    <col min="3" max="3" width="8.83203125" customWidth="1"/>
    <col min="4" max="4" width="15.6640625" customWidth="1"/>
    <col min="5" max="5" width="19.6640625" customWidth="1"/>
    <col min="6" max="1025" width="14.5" customWidth="1"/>
  </cols>
  <sheetData>
    <row r="1" spans="1:5" ht="14" x14ac:dyDescent="0.15">
      <c r="A1" s="1"/>
      <c r="B1" s="2" t="s">
        <v>90</v>
      </c>
      <c r="C1" s="2" t="s">
        <v>91</v>
      </c>
      <c r="D1" s="10" t="s">
        <v>92</v>
      </c>
      <c r="E1" s="2" t="s">
        <v>93</v>
      </c>
    </row>
    <row r="2" spans="1:5" ht="14" x14ac:dyDescent="0.15">
      <c r="A2" s="1" t="s">
        <v>94</v>
      </c>
      <c r="B2" s="2">
        <v>4.0026020000000004</v>
      </c>
      <c r="C2" s="6">
        <f>B2*1822.888486192</f>
        <v>7296.2971006090729</v>
      </c>
      <c r="D2" s="11">
        <f>1/(1+1/C2)</f>
        <v>0.99986296295926935</v>
      </c>
      <c r="E2" s="6">
        <f>D2*13.605693009</f>
        <v>13.603828525092956</v>
      </c>
    </row>
    <row r="1048576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48576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3" x14ac:dyDescent="0.15"/>
  <cols>
    <col min="1" max="1" width="2.1640625" customWidth="1"/>
    <col min="2" max="2" width="12.1640625" customWidth="1"/>
    <col min="3" max="3" width="10.83203125" customWidth="1"/>
    <col min="4" max="1025" width="14.5" customWidth="1"/>
  </cols>
  <sheetData>
    <row r="1" spans="1:3" ht="14" x14ac:dyDescent="0.15">
      <c r="A1" s="1" t="s">
        <v>0</v>
      </c>
      <c r="B1" s="1" t="s">
        <v>95</v>
      </c>
      <c r="C1" s="2" t="s">
        <v>6</v>
      </c>
    </row>
    <row r="2" spans="1:3" ht="14" x14ac:dyDescent="0.15">
      <c r="A2" s="1">
        <v>1</v>
      </c>
      <c r="B2" s="1" t="s">
        <v>96</v>
      </c>
      <c r="C2" s="2">
        <v>24.587388799999999</v>
      </c>
    </row>
    <row r="1048576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ColWidth="8.83203125" defaultRowHeight="13" x14ac:dyDescent="0.15"/>
  <cols>
    <col min="1" max="1" width="5.5" customWidth="1"/>
    <col min="2" max="2" width="43.5" bestFit="1" customWidth="1"/>
    <col min="3" max="1025" width="14.5" customWidth="1"/>
  </cols>
  <sheetData>
    <row r="1" spans="1:2" ht="14" x14ac:dyDescent="0.15">
      <c r="A1" s="1" t="s">
        <v>97</v>
      </c>
      <c r="B1" s="13" t="s">
        <v>10</v>
      </c>
    </row>
    <row r="2" spans="1:2" ht="14" x14ac:dyDescent="0.15">
      <c r="A2" s="1">
        <v>1</v>
      </c>
      <c r="B2" s="12" t="s">
        <v>98</v>
      </c>
    </row>
    <row r="3" spans="1:2" ht="14" x14ac:dyDescent="0.15">
      <c r="A3" s="1">
        <v>2</v>
      </c>
      <c r="B3" s="14" t="s">
        <v>99</v>
      </c>
    </row>
    <row r="4" spans="1:2" ht="14" x14ac:dyDescent="0.15">
      <c r="A4" s="1">
        <v>3</v>
      </c>
      <c r="B4" s="14" t="s">
        <v>100</v>
      </c>
    </row>
  </sheetData>
  <hyperlinks>
    <hyperlink ref="B2" r:id="rId1" xr:uid="{00000000-0004-0000-0300-000000000000}"/>
    <hyperlink ref="B3" r:id="rId2" xr:uid="{112177FD-8478-5042-8AD8-6215C8E810E1}"/>
    <hyperlink ref="B4" r:id="rId3" xr:uid="{E84FEEDB-A02B-644A-9CB1-06C3FF561E8D}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</vt:lpstr>
      <vt:lpstr>Rydberg constant</vt:lpstr>
      <vt:lpstr>Ionization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Daehyun You</cp:lastModifiedBy>
  <dcterms:modified xsi:type="dcterms:W3CDTF">2018-10-30T06:03:57Z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2018-08-09T14:44:08Z</cp:lastPrinted>
  <dcterms:modified xsi:type="dcterms:W3CDTF">2018-08-09T16:27:02Z</dcterms:modified>
  <cp:revision>2</cp:revision>
  <dc:subject/>
  <dc:title/>
</cp:coreProperties>
</file>