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9100 Ueda/Scripts/simul2/rsc/"/>
    </mc:Choice>
  </mc:AlternateContent>
  <xr:revisionPtr revIDLastSave="0" documentId="13_ncr:1_{275622AB-4CDF-9745-9757-D33927484D5B}" xr6:coauthVersionLast="43" xr6:coauthVersionMax="43" xr10:uidLastSave="{00000000-0000-0000-0000-000000000000}"/>
  <bookViews>
    <workbookView xWindow="33600" yWindow="460" windowWidth="38400" windowHeight="19540" tabRatio="500" xr2:uid="{00000000-000D-0000-FFFF-FFFF00000000}"/>
  </bookViews>
  <sheets>
    <sheet name="Levels" sheetId="1" r:id="rId1"/>
    <sheet name="Parameters" sheetId="2" r:id="rId2"/>
    <sheet name="References" sheetId="4" r:id="rId3"/>
  </sheets>
  <definedNames>
    <definedName name="ie_ev">Parameters!$B$6</definedName>
    <definedName name="mass">Parameters!$B$3</definedName>
    <definedName name="mass_u">Parameters!$B$2</definedName>
    <definedName name="rydberg">Parameters!$B$4</definedName>
    <definedName name="rydberg_ev">Parameters!$B$5</definedName>
    <definedName name="shift">Parameters!$B$7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7" i="1" l="1"/>
  <c r="C18" i="1"/>
  <c r="C19" i="1"/>
  <c r="G19" i="1" s="1"/>
  <c r="D19" i="1" s="1"/>
  <c r="E19" i="1" s="1"/>
  <c r="C20" i="1"/>
  <c r="C21" i="1"/>
  <c r="C22" i="1"/>
  <c r="C23" i="1"/>
  <c r="C24" i="1"/>
  <c r="G24" i="1" s="1"/>
  <c r="D24" i="1" s="1"/>
  <c r="E24" i="1" s="1"/>
  <c r="C25" i="1"/>
  <c r="C26" i="1"/>
  <c r="C27" i="1"/>
  <c r="C28" i="1"/>
  <c r="C29" i="1"/>
  <c r="C30" i="1"/>
  <c r="C31" i="1"/>
  <c r="C32" i="1"/>
  <c r="G32" i="1" s="1"/>
  <c r="D32" i="1" s="1"/>
  <c r="E32" i="1" s="1"/>
  <c r="C33" i="1"/>
  <c r="C34" i="1"/>
  <c r="C35" i="1"/>
  <c r="G35" i="1" s="1"/>
  <c r="D35" i="1" s="1"/>
  <c r="E35" i="1" s="1"/>
  <c r="C36" i="1"/>
  <c r="C37" i="1"/>
  <c r="C38" i="1"/>
  <c r="C39" i="1"/>
  <c r="C40" i="1"/>
  <c r="G40" i="1" s="1"/>
  <c r="D40" i="1" s="1"/>
  <c r="E40" i="1" s="1"/>
  <c r="C41" i="1"/>
  <c r="C42" i="1"/>
  <c r="C43" i="1"/>
  <c r="G43" i="1" s="1"/>
  <c r="D43" i="1" s="1"/>
  <c r="E43" i="1" s="1"/>
  <c r="C44" i="1"/>
  <c r="C45" i="1"/>
  <c r="C46" i="1"/>
  <c r="C47" i="1"/>
  <c r="C48" i="1"/>
  <c r="G48" i="1" s="1"/>
  <c r="D48" i="1" s="1"/>
  <c r="E48" i="1" s="1"/>
  <c r="C49" i="1"/>
  <c r="C50" i="1"/>
  <c r="C51" i="1"/>
  <c r="C52" i="1"/>
  <c r="C53" i="1"/>
  <c r="C54" i="1"/>
  <c r="C55" i="1"/>
  <c r="C56" i="1"/>
  <c r="G56" i="1" s="1"/>
  <c r="D56" i="1" s="1"/>
  <c r="E56" i="1" s="1"/>
  <c r="C57" i="1"/>
  <c r="C58" i="1"/>
  <c r="C59" i="1"/>
  <c r="G59" i="1" s="1"/>
  <c r="D59" i="1" s="1"/>
  <c r="E59" i="1" s="1"/>
  <c r="C60" i="1"/>
  <c r="C61" i="1"/>
  <c r="C62" i="1"/>
  <c r="C63" i="1"/>
  <c r="C64" i="1"/>
  <c r="G64" i="1" s="1"/>
  <c r="D64" i="1" s="1"/>
  <c r="E64" i="1" s="1"/>
  <c r="C65" i="1"/>
  <c r="C66" i="1"/>
  <c r="C67" i="1"/>
  <c r="G67" i="1" s="1"/>
  <c r="D67" i="1" s="1"/>
  <c r="E67" i="1" s="1"/>
  <c r="C68" i="1"/>
  <c r="C69" i="1"/>
  <c r="C70" i="1"/>
  <c r="C71" i="1"/>
  <c r="C72" i="1"/>
  <c r="G72" i="1" s="1"/>
  <c r="D72" i="1" s="1"/>
  <c r="E72" i="1" s="1"/>
  <c r="C73" i="1"/>
  <c r="C74" i="1"/>
  <c r="C75" i="1"/>
  <c r="G75" i="1" s="1"/>
  <c r="D75" i="1" s="1"/>
  <c r="E75" i="1" s="1"/>
  <c r="C76" i="1"/>
  <c r="C77" i="1"/>
  <c r="C78" i="1"/>
  <c r="C79" i="1"/>
  <c r="C80" i="1"/>
  <c r="G80" i="1" s="1"/>
  <c r="D80" i="1" s="1"/>
  <c r="E80" i="1" s="1"/>
  <c r="C16" i="1"/>
  <c r="G16" i="1" s="1"/>
  <c r="D16" i="1" s="1"/>
  <c r="E16" i="1" s="1"/>
  <c r="G17" i="1"/>
  <c r="G18" i="1"/>
  <c r="D18" i="1" s="1"/>
  <c r="E18" i="1" s="1"/>
  <c r="G20" i="1"/>
  <c r="G21" i="1"/>
  <c r="D21" i="1" s="1"/>
  <c r="E21" i="1" s="1"/>
  <c r="G22" i="1"/>
  <c r="D22" i="1" s="1"/>
  <c r="E22" i="1" s="1"/>
  <c r="G23" i="1"/>
  <c r="D23" i="1" s="1"/>
  <c r="E23" i="1" s="1"/>
  <c r="G25" i="1"/>
  <c r="G26" i="1"/>
  <c r="G27" i="1"/>
  <c r="D27" i="1" s="1"/>
  <c r="E27" i="1" s="1"/>
  <c r="G28" i="1"/>
  <c r="G29" i="1"/>
  <c r="D29" i="1" s="1"/>
  <c r="E29" i="1" s="1"/>
  <c r="G30" i="1"/>
  <c r="D30" i="1" s="1"/>
  <c r="E30" i="1" s="1"/>
  <c r="G31" i="1"/>
  <c r="D31" i="1" s="1"/>
  <c r="E31" i="1" s="1"/>
  <c r="G33" i="1"/>
  <c r="G34" i="1"/>
  <c r="G36" i="1"/>
  <c r="G37" i="1"/>
  <c r="D37" i="1" s="1"/>
  <c r="E37" i="1" s="1"/>
  <c r="G38" i="1"/>
  <c r="D38" i="1" s="1"/>
  <c r="E38" i="1" s="1"/>
  <c r="G39" i="1"/>
  <c r="D39" i="1" s="1"/>
  <c r="E39" i="1" s="1"/>
  <c r="G41" i="1"/>
  <c r="G42" i="1"/>
  <c r="D42" i="1" s="1"/>
  <c r="E42" i="1" s="1"/>
  <c r="G44" i="1"/>
  <c r="G45" i="1"/>
  <c r="D45" i="1" s="1"/>
  <c r="E45" i="1" s="1"/>
  <c r="G46" i="1"/>
  <c r="D46" i="1" s="1"/>
  <c r="E46" i="1" s="1"/>
  <c r="G47" i="1"/>
  <c r="D47" i="1" s="1"/>
  <c r="E47" i="1" s="1"/>
  <c r="G49" i="1"/>
  <c r="G50" i="1"/>
  <c r="G51" i="1"/>
  <c r="D51" i="1" s="1"/>
  <c r="E51" i="1" s="1"/>
  <c r="G52" i="1"/>
  <c r="G53" i="1"/>
  <c r="D53" i="1" s="1"/>
  <c r="E53" i="1" s="1"/>
  <c r="G54" i="1"/>
  <c r="D54" i="1" s="1"/>
  <c r="E54" i="1" s="1"/>
  <c r="G55" i="1"/>
  <c r="D55" i="1" s="1"/>
  <c r="E55" i="1" s="1"/>
  <c r="G57" i="1"/>
  <c r="G58" i="1"/>
  <c r="G60" i="1"/>
  <c r="G61" i="1"/>
  <c r="D61" i="1" s="1"/>
  <c r="E61" i="1" s="1"/>
  <c r="G62" i="1"/>
  <c r="D62" i="1" s="1"/>
  <c r="E62" i="1" s="1"/>
  <c r="G63" i="1"/>
  <c r="D63" i="1" s="1"/>
  <c r="E63" i="1" s="1"/>
  <c r="G65" i="1"/>
  <c r="G66" i="1"/>
  <c r="G68" i="1"/>
  <c r="G69" i="1"/>
  <c r="D69" i="1" s="1"/>
  <c r="E69" i="1" s="1"/>
  <c r="G70" i="1"/>
  <c r="D70" i="1" s="1"/>
  <c r="E70" i="1" s="1"/>
  <c r="G71" i="1"/>
  <c r="D71" i="1" s="1"/>
  <c r="E71" i="1" s="1"/>
  <c r="G73" i="1"/>
  <c r="D73" i="1" s="1"/>
  <c r="E73" i="1" s="1"/>
  <c r="G74" i="1"/>
  <c r="G76" i="1"/>
  <c r="G77" i="1"/>
  <c r="D77" i="1" s="1"/>
  <c r="E77" i="1" s="1"/>
  <c r="G78" i="1"/>
  <c r="D78" i="1" s="1"/>
  <c r="E78" i="1" s="1"/>
  <c r="G79" i="1"/>
  <c r="D79" i="1" s="1"/>
  <c r="E79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17" i="1"/>
  <c r="E17" i="1" s="1"/>
  <c r="D20" i="1"/>
  <c r="E20" i="1" s="1"/>
  <c r="D25" i="1"/>
  <c r="E25" i="1" s="1"/>
  <c r="D26" i="1"/>
  <c r="E26" i="1" s="1"/>
  <c r="D28" i="1"/>
  <c r="E28" i="1" s="1"/>
  <c r="D33" i="1"/>
  <c r="E33" i="1" s="1"/>
  <c r="D34" i="1"/>
  <c r="E34" i="1" s="1"/>
  <c r="D36" i="1"/>
  <c r="E36" i="1" s="1"/>
  <c r="D41" i="1"/>
  <c r="E41" i="1" s="1"/>
  <c r="D44" i="1"/>
  <c r="E44" i="1" s="1"/>
  <c r="D49" i="1"/>
  <c r="E49" i="1" s="1"/>
  <c r="D50" i="1"/>
  <c r="E50" i="1" s="1"/>
  <c r="D52" i="1"/>
  <c r="E52" i="1" s="1"/>
  <c r="D57" i="1"/>
  <c r="E57" i="1" s="1"/>
  <c r="D58" i="1"/>
  <c r="E58" i="1" s="1"/>
  <c r="D60" i="1"/>
  <c r="E60" i="1" s="1"/>
  <c r="D65" i="1"/>
  <c r="E65" i="1" s="1"/>
  <c r="D66" i="1"/>
  <c r="E66" i="1" s="1"/>
  <c r="D68" i="1"/>
  <c r="E68" i="1" s="1"/>
  <c r="D74" i="1"/>
  <c r="E74" i="1" s="1"/>
  <c r="D76" i="1"/>
  <c r="E76" i="1" s="1"/>
  <c r="C4" i="1"/>
  <c r="C9" i="1"/>
  <c r="C12" i="1"/>
  <c r="H4" i="1"/>
  <c r="H9" i="1"/>
  <c r="G2" i="1"/>
  <c r="H2" i="1" s="1"/>
  <c r="G3" i="1"/>
  <c r="H3" i="1" s="1"/>
  <c r="G4" i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C2" i="1" l="1"/>
  <c r="C8" i="1"/>
  <c r="C15" i="1"/>
  <c r="C7" i="1"/>
  <c r="C14" i="1"/>
  <c r="C6" i="1"/>
  <c r="C13" i="1"/>
  <c r="C5" i="1"/>
  <c r="C11" i="1"/>
  <c r="C3" i="1"/>
  <c r="C10" i="1"/>
  <c r="B3" i="2"/>
  <c r="B4" i="2" s="1"/>
  <c r="B5" i="2" s="1"/>
  <c r="H80" i="1" l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J37" i="1" l="1"/>
  <c r="J61" i="1"/>
  <c r="J46" i="1"/>
  <c r="J39" i="1"/>
  <c r="J45" i="1"/>
  <c r="J13" i="1"/>
  <c r="J38" i="1"/>
  <c r="J78" i="1"/>
  <c r="J31" i="1"/>
  <c r="J63" i="1"/>
  <c r="J6" i="1"/>
  <c r="J40" i="1"/>
  <c r="J64" i="1"/>
  <c r="J7" i="1"/>
  <c r="J17" i="1"/>
  <c r="J25" i="1"/>
  <c r="J33" i="1"/>
  <c r="J41" i="1"/>
  <c r="J49" i="1"/>
  <c r="J57" i="1"/>
  <c r="J65" i="1"/>
  <c r="J73" i="1"/>
  <c r="J4" i="1"/>
  <c r="J14" i="1"/>
  <c r="J10" i="1"/>
  <c r="J8" i="1"/>
  <c r="J29" i="1"/>
  <c r="J77" i="1"/>
  <c r="J12" i="1"/>
  <c r="J62" i="1"/>
  <c r="J3" i="1"/>
  <c r="J47" i="1"/>
  <c r="J71" i="1"/>
  <c r="J2" i="1"/>
  <c r="J32" i="1"/>
  <c r="J56" i="1"/>
  <c r="J80" i="1"/>
  <c r="J18" i="1"/>
  <c r="J26" i="1"/>
  <c r="J34" i="1"/>
  <c r="J42" i="1"/>
  <c r="J50" i="1"/>
  <c r="J58" i="1"/>
  <c r="J66" i="1"/>
  <c r="J74" i="1"/>
  <c r="J21" i="1"/>
  <c r="J53" i="1"/>
  <c r="J22" i="1"/>
  <c r="J54" i="1"/>
  <c r="J23" i="1"/>
  <c r="J55" i="1"/>
  <c r="J79" i="1"/>
  <c r="J24" i="1"/>
  <c r="J48" i="1"/>
  <c r="J72" i="1"/>
  <c r="J19" i="1"/>
  <c r="J27" i="1"/>
  <c r="J35" i="1"/>
  <c r="J43" i="1"/>
  <c r="J51" i="1"/>
  <c r="J59" i="1"/>
  <c r="J67" i="1"/>
  <c r="J75" i="1"/>
  <c r="J5" i="1"/>
  <c r="J15" i="1"/>
  <c r="J9" i="1"/>
  <c r="J69" i="1"/>
  <c r="J30" i="1"/>
  <c r="J70" i="1"/>
  <c r="J20" i="1"/>
  <c r="J28" i="1"/>
  <c r="J36" i="1"/>
  <c r="J44" i="1"/>
  <c r="J52" i="1"/>
  <c r="J60" i="1"/>
  <c r="J68" i="1"/>
  <c r="J76" i="1"/>
  <c r="J11" i="1"/>
  <c r="J16" i="1" l="1"/>
</calcChain>
</file>

<file path=xl/sharedStrings.xml><?xml version="1.0" encoding="utf-8"?>
<sst xmlns="http://schemas.openxmlformats.org/spreadsheetml/2006/main" count="183" uniqueCount="104">
  <si>
    <t>n</t>
  </si>
  <si>
    <t>config</t>
  </si>
  <si>
    <t>n*</t>
  </si>
  <si>
    <t>level (eV)</t>
  </si>
  <si>
    <t>level</t>
  </si>
  <si>
    <t>ref</t>
  </si>
  <si>
    <t>1s2p 1P</t>
  </si>
  <si>
    <t>1s3p 1P</t>
  </si>
  <si>
    <t>1s4p 1P</t>
  </si>
  <si>
    <t>1s5p 1P</t>
  </si>
  <si>
    <t>1s6p 1P</t>
  </si>
  <si>
    <t>1s7p 1P</t>
  </si>
  <si>
    <t>1s8p 1P</t>
  </si>
  <si>
    <t>1s9p 1P</t>
  </si>
  <si>
    <t>1s10p 1P</t>
  </si>
  <si>
    <t>1s11p 1P</t>
  </si>
  <si>
    <t>1s12p 1P</t>
  </si>
  <si>
    <t>1s13p 1P</t>
  </si>
  <si>
    <t>1s14p 1P</t>
  </si>
  <si>
    <t>1s15p 1P</t>
  </si>
  <si>
    <t>1s16p 1P</t>
  </si>
  <si>
    <t>1s17p 1P</t>
  </si>
  <si>
    <t>1s18p 1P</t>
  </si>
  <si>
    <t>1s19p 1P</t>
  </si>
  <si>
    <t>1s20p 1P</t>
  </si>
  <si>
    <t>1s21p 1P</t>
  </si>
  <si>
    <t>1s22p 1P</t>
  </si>
  <si>
    <t>1s23p 1P</t>
  </si>
  <si>
    <t>1s24p 1P</t>
  </si>
  <si>
    <t>1s25p 1P</t>
  </si>
  <si>
    <t>1s26p 1P</t>
  </si>
  <si>
    <t>1s27p 1P</t>
  </si>
  <si>
    <t>1s28p 1P</t>
  </si>
  <si>
    <t>1s29p 1P</t>
  </si>
  <si>
    <t>1s30p 1P</t>
  </si>
  <si>
    <t>1s31p 1P</t>
  </si>
  <si>
    <t>1s32p 1P</t>
  </si>
  <si>
    <t>1s33p 1P</t>
  </si>
  <si>
    <t>1s34p 1P</t>
  </si>
  <si>
    <t>1s35p 1P</t>
  </si>
  <si>
    <t>1s36p 1P</t>
  </si>
  <si>
    <t>1s37p 1P</t>
  </si>
  <si>
    <t>1s38p 1P</t>
  </si>
  <si>
    <t>1s39p 1P</t>
  </si>
  <si>
    <t>1s40p 1P</t>
  </si>
  <si>
    <t>1s41p 1P</t>
  </si>
  <si>
    <t>1s42p 1P</t>
  </si>
  <si>
    <t>1s43p 1P</t>
  </si>
  <si>
    <t>1s44p 1P</t>
  </si>
  <si>
    <t>1s45p 1P</t>
  </si>
  <si>
    <t>1s46p 1P</t>
  </si>
  <si>
    <t>1s47p 1P</t>
  </si>
  <si>
    <t>1s48p 1P</t>
  </si>
  <si>
    <t>1s49p 1P</t>
  </si>
  <si>
    <t>1s50p 1P</t>
  </si>
  <si>
    <t>1s51p 1P</t>
  </si>
  <si>
    <t>1s52p 1P</t>
  </si>
  <si>
    <t>1s53p 1P</t>
  </si>
  <si>
    <t>1s54p 1P</t>
  </si>
  <si>
    <t>1s55p 1P</t>
  </si>
  <si>
    <t>1s56p 1P</t>
  </si>
  <si>
    <t>1s57p 1P</t>
  </si>
  <si>
    <t>1s58p 1P</t>
  </si>
  <si>
    <t>1s59p 1P</t>
  </si>
  <si>
    <t>1s60p 1P</t>
  </si>
  <si>
    <t>1s61p 1P</t>
  </si>
  <si>
    <t>1s62p 1P</t>
  </si>
  <si>
    <t>1s63p 1P</t>
  </si>
  <si>
    <t>1s64p 1P</t>
  </si>
  <si>
    <t>1s65p 1P</t>
  </si>
  <si>
    <t>1s66p 1P</t>
  </si>
  <si>
    <t>1s67p 1P</t>
  </si>
  <si>
    <t>1s68p 1P</t>
  </si>
  <si>
    <t>1s69p 1P</t>
  </si>
  <si>
    <t>1s70p 1P</t>
  </si>
  <si>
    <t>1s71p 1P</t>
  </si>
  <si>
    <t>1s72p 1P</t>
  </si>
  <si>
    <t>1s73p 1P</t>
  </si>
  <si>
    <t>1s74p 1P</t>
  </si>
  <si>
    <t>1s75p 1P</t>
  </si>
  <si>
    <t>1s76p 1P</t>
  </si>
  <si>
    <t>1s77p 1P</t>
  </si>
  <si>
    <t>1s78p 1P</t>
  </si>
  <si>
    <t>1s79p 1P</t>
  </si>
  <si>
    <t>1s80p 1P</t>
  </si>
  <si>
    <t>mass (u)</t>
  </si>
  <si>
    <t>mass</t>
  </si>
  <si>
    <t>Rydberg constant</t>
  </si>
  <si>
    <t>Rydberg constant (eV)</t>
  </si>
  <si>
    <t>index</t>
  </si>
  <si>
    <t>https://www.nist.gov/pml/atomic-spectra-database</t>
  </si>
  <si>
    <t>https://doi.org/10.1103/PhysRevA.23.2397</t>
  </si>
  <si>
    <t>reference</t>
  </si>
  <si>
    <t>ionization energy (eV)</t>
  </si>
  <si>
    <t>value</t>
  </si>
  <si>
    <t>name</t>
  </si>
  <si>
    <t>strength</t>
  </si>
  <si>
    <t>mech e (eV)</t>
  </si>
  <si>
    <t>mech e</t>
  </si>
  <si>
    <t>Stark shift, 1P</t>
  </si>
  <si>
    <t>NIST</t>
  </si>
  <si>
    <t>PRA</t>
  </si>
  <si>
    <t>orbit t</t>
  </si>
  <si>
    <t>orbit t (fs)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</si>
</sst>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7" fontId="0" fillId="0" borderId="0" xfId="0" applyNumberFormat="1"/>
    <xf numFmtId="1" fontId="0" fillId="0" borderId="0" xfId="0" applyNumberFormat="1"/>
    <xf numFmtId="167" fontId="1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10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numFmt numFmtId="1" formatCode="0"/>
    </dxf>
    <dxf>
      <numFmt numFmtId="1" formatCode="0"/>
    </dxf>
    <dxf>
      <numFmt numFmtId="165" formatCode="0.0000"/>
    </dxf>
    <dxf>
      <numFmt numFmtId="164" formatCode="0.000"/>
    </dxf>
    <dxf>
      <numFmt numFmtId="167" formatCode="0.00000"/>
    </dxf>
    <dxf>
      <numFmt numFmtId="167" formatCode="0.00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62928E-B5C2-4842-97A5-2CF57A97EA6D}" name="Levels" displayName="Levels" ref="A1:K80" totalsRowShown="0">
  <autoFilter ref="A1:K80" xr:uid="{58056899-649C-EC42-B2CF-1651F2B4D4CD}"/>
  <tableColumns count="11">
    <tableColumn id="1" xr3:uid="{75B84FF6-5025-804E-94D6-CFB45EB2646E}" name="n"/>
    <tableColumn id="2" xr3:uid="{BA1DA43B-8B4B-DC4C-ABD6-C3E581ACF7FE}" name="config"/>
    <tableColumn id="3" xr3:uid="{06E9867F-8347-FB45-B080-FB34E2D54BFC}" name="n*" dataDxfId="9">
      <calculatedColumnFormula>A2+0.012</calculatedColumnFormula>
    </tableColumn>
    <tableColumn id="4" xr3:uid="{77172B38-2668-DD4F-9D36-86FBCCB97818}" name="level (eV)" dataDxfId="8">
      <calculatedColumnFormula>G2+ie_ev</calculatedColumnFormula>
    </tableColumn>
    <tableColumn id="6" xr3:uid="{C766AEBB-C53F-E942-8022-E0B21514D092}" name="level" dataDxfId="7">
      <calculatedColumnFormula>Levels[[#This Row],[level (eV)]]/27.2116</calculatedColumnFormula>
    </tableColumn>
    <tableColumn id="12" xr3:uid="{28994AF0-F75E-9D41-BF91-836852B09B4C}" name="strength" dataDxfId="6">
      <calculatedColumnFormula>Levels[[#This Row],[n]]^(-3)</calculatedColumnFormula>
    </tableColumn>
    <tableColumn id="7" xr3:uid="{0FD2F4BE-F782-184A-B366-E30D9DDB570D}" name="mech e (eV)" dataDxfId="5">
      <calculatedColumnFormula>-rydberg_ev/C2^2</calculatedColumnFormula>
    </tableColumn>
    <tableColumn id="8" xr3:uid="{A6DB10E8-E479-804B-A9AD-293F89FF2F40}" name="mech e" dataDxfId="4">
      <calculatedColumnFormula>Levels[[#This Row],[mech e (eV)]]/27.2116</calculatedColumnFormula>
    </tableColumn>
    <tableColumn id="9" xr3:uid="{3372C89E-F579-9945-8513-6D8B8057D2F5}" name="orbit t" dataDxfId="3">
      <calculatedColumnFormula>2*PI()*Levels[[#This Row],[n]]^3</calculatedColumnFormula>
    </tableColumn>
    <tableColumn id="10" xr3:uid="{F5C4060F-48F3-F448-8547-7591BBD7F5BB}" name="orbit t (fs)" dataDxfId="2">
      <calculatedColumnFormula>0.02418884326505*Levels[[#This Row],[orbit t]]</calculatedColumnFormula>
    </tableColumn>
    <tableColumn id="11" xr3:uid="{456BCD3C-EC51-9748-AD34-326DD4C6EA29}" name="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0B55F6-E671-AE46-B1A3-AC291E19BA35}" name="Params" displayName="Params" ref="A1:B7" totalsRowShown="0" headerRowDxfId="1">
  <autoFilter ref="A1:B7" xr:uid="{E969AC7D-3D9A-AD49-A050-43E69CBBB586}"/>
  <tableColumns count="2">
    <tableColumn id="1" xr3:uid="{89D51A86-92FD-324F-8B9C-9D65A18FCD62}" name="name"/>
    <tableColumn id="2" xr3:uid="{8C2F7236-BE43-F94D-9473-573CEA0BB970}" name="valu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F7A80D-FA4B-2549-A231-E2127C8FFA6A}" name="Refs" displayName="Refs" ref="A1:B3" totalsRowShown="0">
  <autoFilter ref="A1:B3" xr:uid="{0EF9DB29-0FCA-3340-8B3F-DC0561467838}"/>
  <tableColumns count="2">
    <tableColumn id="1" xr3:uid="{B5D783E6-1109-0F4C-B015-088B4CA198FF}" name="index"/>
    <tableColumn id="2" xr3:uid="{DD7A9B17-9487-B641-9235-52C0E0FCDBAA}" name="refer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i.org/10.1103/PhysRevA.23.2397" TargetMode="External"/><Relationship Id="rId1" Type="http://schemas.openxmlformats.org/officeDocument/2006/relationships/hyperlink" Target="https://www.nist.gov/pml/atomic-spectra-datab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abSelected="1" zoomScale="110" zoomScaleNormal="110" workbookViewId="0">
      <selection activeCell="E4" sqref="E4"/>
    </sheetView>
  </sheetViews>
  <sheetFormatPr baseColWidth="10" defaultColWidth="8.83203125" defaultRowHeight="13" x14ac:dyDescent="0.15"/>
  <cols>
    <col min="1" max="2" width="12.83203125" customWidth="1"/>
    <col min="3" max="4" width="12.83203125" style="4" customWidth="1"/>
    <col min="5" max="5" width="12.83203125" style="7" customWidth="1"/>
    <col min="6" max="6" width="12.83203125" style="4" customWidth="1"/>
    <col min="7" max="7" width="12.83203125" style="6" customWidth="1"/>
    <col min="8" max="9" width="12.83203125" style="8" customWidth="1"/>
    <col min="10" max="10" width="12.83203125" customWidth="1"/>
    <col min="11" max="11" width="12.83203125" style="7" customWidth="1"/>
    <col min="12" max="1022" width="14.5" customWidth="1"/>
  </cols>
  <sheetData>
    <row r="1" spans="1:11" x14ac:dyDescent="0.15">
      <c r="A1" t="s">
        <v>0</v>
      </c>
      <c r="B1" t="s">
        <v>1</v>
      </c>
      <c r="C1" s="4" t="s">
        <v>2</v>
      </c>
      <c r="D1" s="4" t="s">
        <v>3</v>
      </c>
      <c r="E1" s="7" t="s">
        <v>4</v>
      </c>
      <c r="F1" s="9" t="s">
        <v>96</v>
      </c>
      <c r="G1" s="10" t="s">
        <v>97</v>
      </c>
      <c r="H1" s="11" t="s">
        <v>98</v>
      </c>
      <c r="I1" s="13" t="s">
        <v>102</v>
      </c>
      <c r="J1" s="13" t="s">
        <v>103</v>
      </c>
      <c r="K1" t="s">
        <v>5</v>
      </c>
    </row>
    <row r="2" spans="1:11" x14ac:dyDescent="0.15">
      <c r="A2">
        <v>2</v>
      </c>
      <c r="B2" t="s">
        <v>6</v>
      </c>
      <c r="C2" s="4">
        <f>(-rydberg_ev/Levels[[#This Row],[mech e (eV)]])^0.5</f>
        <v>2.0093541239138646</v>
      </c>
      <c r="D2" s="4">
        <v>21.21802284</v>
      </c>
      <c r="E2" s="7">
        <f>Levels[[#This Row],[level (eV)]]/27.2116</f>
        <v>0.77974183215981419</v>
      </c>
      <c r="F2" s="7">
        <f>Levels[[#This Row],[n]]^(-3)</f>
        <v>0.125</v>
      </c>
      <c r="G2" s="4">
        <f t="shared" ref="G2:G15" si="0">D2-ie_ev</f>
        <v>-3.3693659599999997</v>
      </c>
      <c r="H2" s="6">
        <f>Levels[[#This Row],[mech e (eV)]]/27.2116</f>
        <v>-0.12382094253921121</v>
      </c>
      <c r="I2" s="8">
        <f>2*PI()*Levels[[#This Row],[n]]^3</f>
        <v>50.26548245743669</v>
      </c>
      <c r="J2" s="8">
        <f>0.02418884326505*Levels[[#This Row],[orbit t]]</f>
        <v>1.2158638768050565</v>
      </c>
      <c r="K2" s="12" t="s">
        <v>100</v>
      </c>
    </row>
    <row r="3" spans="1:11" x14ac:dyDescent="0.15">
      <c r="A3">
        <v>3</v>
      </c>
      <c r="B3" t="s">
        <v>7</v>
      </c>
      <c r="C3" s="4">
        <f>(-rydberg_ev/Levels[[#This Row],[mech e (eV)]])^0.5</f>
        <v>3.0111429139675665</v>
      </c>
      <c r="D3" s="4">
        <v>23.087018659999998</v>
      </c>
      <c r="E3" s="7">
        <f>Levels[[#This Row],[level (eV)]]/27.2116</f>
        <v>0.84842562216113704</v>
      </c>
      <c r="F3" s="7">
        <f>Levels[[#This Row],[n]]^(-3)</f>
        <v>3.7037037037037035E-2</v>
      </c>
      <c r="G3" s="4">
        <f t="shared" si="0"/>
        <v>-1.5003701400000011</v>
      </c>
      <c r="H3" s="6">
        <f>Levels[[#This Row],[mech e (eV)]]/27.2116</f>
        <v>-5.5137152537888291E-2</v>
      </c>
      <c r="I3" s="8">
        <f>2*PI()*Levels[[#This Row],[n]]^3</f>
        <v>169.64600329384882</v>
      </c>
      <c r="J3" s="8">
        <f>0.02418884326505*Levels[[#This Row],[orbit t]]</f>
        <v>4.1035405842170656</v>
      </c>
      <c r="K3" s="12" t="s">
        <v>100</v>
      </c>
    </row>
    <row r="4" spans="1:11" x14ac:dyDescent="0.15">
      <c r="A4">
        <v>4</v>
      </c>
      <c r="B4" t="s">
        <v>8</v>
      </c>
      <c r="C4" s="4">
        <f>(-rydberg_ev/Levels[[#This Row],[mech e (eV)]])^0.5</f>
        <v>4.0116252797730683</v>
      </c>
      <c r="D4" s="4">
        <v>23.74207019</v>
      </c>
      <c r="E4" s="7">
        <f>Levels[[#This Row],[level (eV)]]/27.2116</f>
        <v>0.87249813278160782</v>
      </c>
      <c r="F4" s="7">
        <f>Levels[[#This Row],[n]]^(-3)</f>
        <v>1.5625E-2</v>
      </c>
      <c r="G4" s="4">
        <f t="shared" si="0"/>
        <v>-0.84531860999999964</v>
      </c>
      <c r="H4" s="6">
        <f>Levels[[#This Row],[mech e (eV)]]/27.2116</f>
        <v>-3.1064641917417559E-2</v>
      </c>
      <c r="I4" s="8">
        <f>2*PI()*Levels[[#This Row],[n]]^3</f>
        <v>402.12385965949352</v>
      </c>
      <c r="J4" s="8">
        <f>0.02418884326505*Levels[[#This Row],[orbit t]]</f>
        <v>9.7269110144404518</v>
      </c>
      <c r="K4" s="12" t="s">
        <v>100</v>
      </c>
    </row>
    <row r="5" spans="1:11" x14ac:dyDescent="0.15">
      <c r="A5">
        <v>5</v>
      </c>
      <c r="B5" t="s">
        <v>9</v>
      </c>
      <c r="C5" s="4">
        <f>(-rydberg_ev/Levels[[#This Row],[mech e (eV)]])^0.5</f>
        <v>5.0118255952703628</v>
      </c>
      <c r="D5" s="4">
        <v>24.045800530000001</v>
      </c>
      <c r="E5" s="7">
        <f>Levels[[#This Row],[level (eV)]]/27.2116</f>
        <v>0.8836599292213615</v>
      </c>
      <c r="F5" s="7">
        <f>Levels[[#This Row],[n]]^(-3)</f>
        <v>8.0000000000000002E-3</v>
      </c>
      <c r="G5" s="4">
        <f t="shared" si="0"/>
        <v>-0.54158826999999832</v>
      </c>
      <c r="H5" s="6">
        <f>Levels[[#This Row],[mech e (eV)]]/27.2116</f>
        <v>-1.9902845477663876E-2</v>
      </c>
      <c r="I5" s="8">
        <f>2*PI()*Levels[[#This Row],[n]]^3</f>
        <v>785.39816339744823</v>
      </c>
      <c r="J5" s="8">
        <f>0.02418884326505*Levels[[#This Row],[orbit t]]</f>
        <v>18.997873075079006</v>
      </c>
      <c r="K5" s="12" t="s">
        <v>100</v>
      </c>
    </row>
    <row r="6" spans="1:11" x14ac:dyDescent="0.15">
      <c r="A6">
        <v>6</v>
      </c>
      <c r="B6" t="s">
        <v>10</v>
      </c>
      <c r="C6" s="4">
        <f>(-rydberg_ev/Levels[[#This Row],[mech e (eV)]])^0.5</f>
        <v>6.0119290136656298</v>
      </c>
      <c r="D6" s="4">
        <v>24.211002799999999</v>
      </c>
      <c r="E6" s="7">
        <f>Levels[[#This Row],[level (eV)]]/27.2116</f>
        <v>0.88973095297593663</v>
      </c>
      <c r="F6" s="7">
        <f>Levels[[#This Row],[n]]^(-3)</f>
        <v>4.6296296296296294E-3</v>
      </c>
      <c r="G6" s="4">
        <f t="shared" si="0"/>
        <v>-0.37638600000000011</v>
      </c>
      <c r="H6" s="6">
        <f>Levels[[#This Row],[mech e (eV)]]/27.2116</f>
        <v>-1.3831821723088687E-2</v>
      </c>
      <c r="I6" s="8">
        <f>2*PI()*Levels[[#This Row],[n]]^3</f>
        <v>1357.1680263507906</v>
      </c>
      <c r="J6" s="8">
        <f>0.02418884326505*Levels[[#This Row],[orbit t]]</f>
        <v>32.828324673736525</v>
      </c>
      <c r="K6" s="12" t="s">
        <v>100</v>
      </c>
    </row>
    <row r="7" spans="1:11" x14ac:dyDescent="0.15">
      <c r="A7">
        <v>7</v>
      </c>
      <c r="B7" t="s">
        <v>11</v>
      </c>
      <c r="C7" s="4">
        <f>(-rydberg_ev/Levels[[#This Row],[mech e (eV)]])^0.5</f>
        <v>7.0119901702884437</v>
      </c>
      <c r="D7" s="4">
        <v>24.310708300000002</v>
      </c>
      <c r="E7" s="7">
        <f>Levels[[#This Row],[level (eV)]]/27.2116</f>
        <v>0.8933950337356128</v>
      </c>
      <c r="F7" s="7">
        <f>Levels[[#This Row],[n]]^(-3)</f>
        <v>2.9154518950437317E-3</v>
      </c>
      <c r="G7" s="4">
        <f t="shared" si="0"/>
        <v>-0.27668049999999766</v>
      </c>
      <c r="H7" s="6">
        <f>Levels[[#This Row],[mech e (eV)]]/27.2116</f>
        <v>-1.0167740963412577E-2</v>
      </c>
      <c r="I7" s="8">
        <f>2*PI()*Levels[[#This Row],[n]]^3</f>
        <v>2155.1325603625983</v>
      </c>
      <c r="J7" s="8">
        <f>0.02418884326505*Levels[[#This Row],[orbit t]]</f>
        <v>52.130163718016803</v>
      </c>
      <c r="K7" s="12" t="s">
        <v>100</v>
      </c>
    </row>
    <row r="8" spans="1:11" x14ac:dyDescent="0.15">
      <c r="A8">
        <v>8</v>
      </c>
      <c r="B8" t="s">
        <v>12</v>
      </c>
      <c r="C8" s="4">
        <f>(-rydberg_ev/Levels[[#This Row],[mech e (eV)]])^0.5</f>
        <v>8.0120301156832134</v>
      </c>
      <c r="D8" s="4">
        <v>24.37546682</v>
      </c>
      <c r="E8" s="7">
        <f>Levels[[#This Row],[level (eV)]]/27.2116</f>
        <v>0.8957748467565303</v>
      </c>
      <c r="F8" s="7">
        <f>Levels[[#This Row],[n]]^(-3)</f>
        <v>1.953125E-3</v>
      </c>
      <c r="G8" s="4">
        <f t="shared" si="0"/>
        <v>-0.21192197999999962</v>
      </c>
      <c r="H8" s="6">
        <f>Levels[[#This Row],[mech e (eV)]]/27.2116</f>
        <v>-7.7879279424950985E-3</v>
      </c>
      <c r="I8" s="8">
        <f>2*PI()*Levels[[#This Row],[n]]^3</f>
        <v>3216.9908772759482</v>
      </c>
      <c r="J8" s="8">
        <f>0.02418884326505*Levels[[#This Row],[orbit t]]</f>
        <v>77.815288115523614</v>
      </c>
      <c r="K8" s="12" t="s">
        <v>100</v>
      </c>
    </row>
    <row r="9" spans="1:11" x14ac:dyDescent="0.15">
      <c r="A9">
        <v>9</v>
      </c>
      <c r="B9" t="s">
        <v>13</v>
      </c>
      <c r="C9" s="4">
        <f>(-rydberg_ev/Levels[[#This Row],[mech e (eV)]])^0.5</f>
        <v>9.0120581550826788</v>
      </c>
      <c r="D9" s="4">
        <v>24.419889430000001</v>
      </c>
      <c r="E9" s="7">
        <f>Levels[[#This Row],[level (eV)]]/27.2116</f>
        <v>0.89740733473959633</v>
      </c>
      <c r="F9" s="7">
        <f>Levels[[#This Row],[n]]^(-3)</f>
        <v>1.3717421124828531E-3</v>
      </c>
      <c r="G9" s="4">
        <f t="shared" si="0"/>
        <v>-0.16749936999999804</v>
      </c>
      <c r="H9" s="6">
        <f>Levels[[#This Row],[mech e (eV)]]/27.2116</f>
        <v>-6.155439959428995E-3</v>
      </c>
      <c r="I9" s="8">
        <f>2*PI()*Levels[[#This Row],[n]]^3</f>
        <v>4580.4420889339181</v>
      </c>
      <c r="J9" s="8">
        <f>0.02418884326505*Levels[[#This Row],[orbit t]]</f>
        <v>110.79559577386075</v>
      </c>
      <c r="K9" s="12" t="s">
        <v>100</v>
      </c>
    </row>
    <row r="10" spans="1:11" x14ac:dyDescent="0.15">
      <c r="A10">
        <v>10</v>
      </c>
      <c r="B10" t="s">
        <v>14</v>
      </c>
      <c r="C10" s="4">
        <f>(-rydberg_ev/Levels[[#This Row],[mech e (eV)]])^0.5</f>
        <v>10.012079680674045</v>
      </c>
      <c r="D10" s="4">
        <v>24.451678579999999</v>
      </c>
      <c r="E10" s="7">
        <f>Levels[[#This Row],[level (eV)]]/27.2116</f>
        <v>0.89857555527789612</v>
      </c>
      <c r="F10" s="7">
        <f>Levels[[#This Row],[n]]^(-3)</f>
        <v>1E-3</v>
      </c>
      <c r="G10" s="4">
        <f t="shared" si="0"/>
        <v>-0.13571021999999999</v>
      </c>
      <c r="H10" s="6">
        <f>Levels[[#This Row],[mech e (eV)]]/27.2116</f>
        <v>-4.9872194211292237E-3</v>
      </c>
      <c r="I10" s="8">
        <f>2*PI()*Levels[[#This Row],[n]]^3</f>
        <v>6283.1853071795858</v>
      </c>
      <c r="J10" s="8">
        <f>0.02418884326505*Levels[[#This Row],[orbit t]]</f>
        <v>151.98298460063205</v>
      </c>
      <c r="K10" s="12" t="s">
        <v>100</v>
      </c>
    </row>
    <row r="11" spans="1:11" x14ac:dyDescent="0.15">
      <c r="A11">
        <v>11</v>
      </c>
      <c r="B11" t="s">
        <v>15</v>
      </c>
      <c r="C11" s="4">
        <f>(-rydberg_ev/Levels[[#This Row],[mech e (eV)]])^0.5</f>
        <v>11.012129453947942</v>
      </c>
      <c r="D11" s="4">
        <v>24.475207999999999</v>
      </c>
      <c r="E11" s="7">
        <f>Levels[[#This Row],[level (eV)]]/27.2116</f>
        <v>0.89944023872172152</v>
      </c>
      <c r="F11" s="7">
        <f>Levels[[#This Row],[n]]^(-3)</f>
        <v>7.513148009015778E-4</v>
      </c>
      <c r="G11" s="4">
        <f t="shared" si="0"/>
        <v>-0.11218080000000086</v>
      </c>
      <c r="H11" s="6">
        <f>Levels[[#This Row],[mech e (eV)]]/27.2116</f>
        <v>-4.1225359773038282E-3</v>
      </c>
      <c r="I11" s="8">
        <f>2*PI()*Levels[[#This Row],[n]]^3</f>
        <v>8362.9196438560284</v>
      </c>
      <c r="J11" s="8">
        <f>0.02418884326505*Levels[[#This Row],[orbit t]]</f>
        <v>202.28935250344125</v>
      </c>
      <c r="K11" s="12" t="s">
        <v>100</v>
      </c>
    </row>
    <row r="12" spans="1:11" x14ac:dyDescent="0.15">
      <c r="A12">
        <v>12</v>
      </c>
      <c r="B12" t="s">
        <v>16</v>
      </c>
      <c r="C12" s="4">
        <f>(-rydberg_ev/Levels[[#This Row],[mech e (eV)]])^0.5</f>
        <v>12.012100166497824</v>
      </c>
      <c r="D12" s="4">
        <v>24.493107999999999</v>
      </c>
      <c r="E12" s="7">
        <f>Levels[[#This Row],[level (eV)]]/27.2116</f>
        <v>0.90009804642137903</v>
      </c>
      <c r="F12" s="7">
        <f>Levels[[#This Row],[n]]^(-3)</f>
        <v>5.7870370370370367E-4</v>
      </c>
      <c r="G12" s="4">
        <f t="shared" si="0"/>
        <v>-9.4280799999999942E-2</v>
      </c>
      <c r="H12" s="6">
        <f>Levels[[#This Row],[mech e (eV)]]/27.2116</f>
        <v>-3.4647282776462955E-3</v>
      </c>
      <c r="I12" s="8">
        <f>2*PI()*Levels[[#This Row],[n]]^3</f>
        <v>10857.344210806325</v>
      </c>
      <c r="J12" s="8">
        <f>0.02418884326505*Levels[[#This Row],[orbit t]]</f>
        <v>262.6265973898922</v>
      </c>
      <c r="K12" s="12" t="s">
        <v>100</v>
      </c>
    </row>
    <row r="13" spans="1:11" x14ac:dyDescent="0.15">
      <c r="A13">
        <v>13</v>
      </c>
      <c r="B13" t="s">
        <v>17</v>
      </c>
      <c r="C13" s="4">
        <f>(-rydberg_ev/Levels[[#This Row],[mech e (eV)]])^0.5</f>
        <v>13.012147716831667</v>
      </c>
      <c r="D13" s="4">
        <v>24.507042999999999</v>
      </c>
      <c r="E13" s="7">
        <f>Levels[[#This Row],[level (eV)]]/27.2116</f>
        <v>0.9006101442032074</v>
      </c>
      <c r="F13" s="7">
        <f>Levels[[#This Row],[n]]^(-3)</f>
        <v>4.5516613563950843E-4</v>
      </c>
      <c r="G13" s="4">
        <f t="shared" si="0"/>
        <v>-8.0345799999999912E-2</v>
      </c>
      <c r="H13" s="6">
        <f>Levels[[#This Row],[mech e (eV)]]/27.2116</f>
        <v>-2.9526304958179565E-3</v>
      </c>
      <c r="I13" s="8">
        <f>2*PI()*Levels[[#This Row],[n]]^3</f>
        <v>13804.158119873551</v>
      </c>
      <c r="J13" s="8">
        <f>0.02418884326505*Levels[[#This Row],[orbit t]]</f>
        <v>333.90661716758865</v>
      </c>
      <c r="K13" s="12" t="s">
        <v>100</v>
      </c>
    </row>
    <row r="14" spans="1:11" x14ac:dyDescent="0.15">
      <c r="A14">
        <v>14</v>
      </c>
      <c r="B14" t="s">
        <v>18</v>
      </c>
      <c r="C14" s="4">
        <f>(-rydberg_ev/Levels[[#This Row],[mech e (eV)]])^0.5</f>
        <v>14.012066459869216</v>
      </c>
      <c r="D14" s="4">
        <v>24.518101000000001</v>
      </c>
      <c r="E14" s="7">
        <f>Levels[[#This Row],[level (eV)]]/27.2116</f>
        <v>0.90101651501565516</v>
      </c>
      <c r="F14" s="7">
        <f>Levels[[#This Row],[n]]^(-3)</f>
        <v>3.6443148688046647E-4</v>
      </c>
      <c r="G14" s="4">
        <f t="shared" si="0"/>
        <v>-6.9287799999997901E-2</v>
      </c>
      <c r="H14" s="6">
        <f>Levels[[#This Row],[mech e (eV)]]/27.2116</f>
        <v>-2.5462596833702501E-3</v>
      </c>
      <c r="I14" s="8">
        <f>2*PI()*Levels[[#This Row],[n]]^3</f>
        <v>17241.060482900786</v>
      </c>
      <c r="J14" s="8">
        <f>0.02418884326505*Levels[[#This Row],[orbit t]]</f>
        <v>417.04130974413442</v>
      </c>
      <c r="K14" s="12" t="s">
        <v>100</v>
      </c>
    </row>
    <row r="15" spans="1:11" x14ac:dyDescent="0.15">
      <c r="A15">
        <v>15</v>
      </c>
      <c r="B15" t="s">
        <v>19</v>
      </c>
      <c r="C15" s="4">
        <f>(-rydberg_ev/Levels[[#This Row],[mech e (eV)]])^0.5</f>
        <v>15.0120046924491</v>
      </c>
      <c r="D15" s="4">
        <v>24.527024000000001</v>
      </c>
      <c r="E15" s="7">
        <f>Levels[[#This Row],[level (eV)]]/27.2116</f>
        <v>0.90134442664157932</v>
      </c>
      <c r="F15" s="7">
        <f>Levels[[#This Row],[n]]^(-3)</f>
        <v>2.9629629629629629E-4</v>
      </c>
      <c r="G15" s="4">
        <f t="shared" si="0"/>
        <v>-6.0364799999998553E-2</v>
      </c>
      <c r="H15" s="6">
        <f>Levels[[#This Row],[mech e (eV)]]/27.2116</f>
        <v>-2.218348057446036E-3</v>
      </c>
      <c r="I15" s="8">
        <f>2*PI()*Levels[[#This Row],[n]]^3</f>
        <v>21205.750411731104</v>
      </c>
      <c r="J15" s="8">
        <f>0.02418884326505*Levels[[#This Row],[orbit t]]</f>
        <v>512.94257302713322</v>
      </c>
      <c r="K15" s="12" t="s">
        <v>100</v>
      </c>
    </row>
    <row r="16" spans="1:11" x14ac:dyDescent="0.15">
      <c r="A16">
        <v>16</v>
      </c>
      <c r="B16" t="s">
        <v>20</v>
      </c>
      <c r="C16" s="4">
        <f>Levels[[#This Row],[n]]-shift</f>
        <v>16.012</v>
      </c>
      <c r="D16" s="4">
        <f>Levels[[#This Row],[mech e (eV)]]+ie_ev</f>
        <v>24.534328465172536</v>
      </c>
      <c r="E16" s="7">
        <f>Levels[[#This Row],[level (eV)]]/27.2116</f>
        <v>0.90161285867690744</v>
      </c>
      <c r="F16" s="7">
        <f>Levels[[#This Row],[n]]^(-3)</f>
        <v>2.44140625E-4</v>
      </c>
      <c r="G16" s="4">
        <f>-rydberg_ev/Levels[[#This Row],[n*]]^2</f>
        <v>-5.306033482746482E-2</v>
      </c>
      <c r="H16" s="6">
        <f>Levels[[#This Row],[mech e (eV)]]/27.2116</f>
        <v>-1.9499160221179504E-3</v>
      </c>
      <c r="I16" s="8">
        <f>2*PI()*Levels[[#This Row],[n]]^3</f>
        <v>25735.927018207585</v>
      </c>
      <c r="J16" s="8">
        <f>0.02418884326505*Levels[[#This Row],[orbit t]]</f>
        <v>622.52230492418892</v>
      </c>
      <c r="K16" s="12" t="s">
        <v>101</v>
      </c>
    </row>
    <row r="17" spans="1:11" x14ac:dyDescent="0.15">
      <c r="A17">
        <v>17</v>
      </c>
      <c r="B17" t="s">
        <v>21</v>
      </c>
      <c r="C17" s="4">
        <f>Levels[[#This Row],[n]]-shift</f>
        <v>17.012</v>
      </c>
      <c r="D17" s="4">
        <f>Levels[[#This Row],[mech e (eV)]]+ie_ev</f>
        <v>24.540383113369796</v>
      </c>
      <c r="E17" s="7">
        <f>Levels[[#This Row],[level (eV)]]/27.2116</f>
        <v>0.90183536114634177</v>
      </c>
      <c r="F17" s="7">
        <f>Levels[[#This Row],[n]]^(-3)</f>
        <v>2.0354162426216161E-4</v>
      </c>
      <c r="G17" s="4">
        <f>-rydberg_ev/Levels[[#This Row],[n*]]^2</f>
        <v>-4.7005686630204005E-2</v>
      </c>
      <c r="H17" s="6">
        <f>Levels[[#This Row],[mech e (eV)]]/27.2116</f>
        <v>-1.7274135526835616E-3</v>
      </c>
      <c r="I17" s="8">
        <f>2*PI()*Levels[[#This Row],[n]]^3</f>
        <v>30869.289414173309</v>
      </c>
      <c r="J17" s="8">
        <f>0.02418884326505*Levels[[#This Row],[orbit t]]</f>
        <v>746.69240334290532</v>
      </c>
      <c r="K17" s="12" t="s">
        <v>101</v>
      </c>
    </row>
    <row r="18" spans="1:11" x14ac:dyDescent="0.15">
      <c r="A18">
        <v>18</v>
      </c>
      <c r="B18" t="s">
        <v>22</v>
      </c>
      <c r="C18" s="4">
        <f>Levels[[#This Row],[n]]-shift</f>
        <v>18.012</v>
      </c>
      <c r="D18" s="4">
        <f>Levels[[#This Row],[mech e (eV)]]+ie_ev</f>
        <v>24.545457601822875</v>
      </c>
      <c r="E18" s="7">
        <f>Levels[[#This Row],[level (eV)]]/27.2116</f>
        <v>0.90202184369250149</v>
      </c>
      <c r="F18" s="7">
        <f>Levels[[#This Row],[n]]^(-3)</f>
        <v>1.7146776406035664E-4</v>
      </c>
      <c r="G18" s="4">
        <f>-rydberg_ev/Levels[[#This Row],[n*]]^2</f>
        <v>-4.1931198177123152E-2</v>
      </c>
      <c r="H18" s="6">
        <f>Levels[[#This Row],[mech e (eV)]]/27.2116</f>
        <v>-1.5409310065238042E-3</v>
      </c>
      <c r="I18" s="8">
        <f>2*PI()*Levels[[#This Row],[n]]^3</f>
        <v>36643.536711471344</v>
      </c>
      <c r="J18" s="8">
        <f>0.02418884326505*Levels[[#This Row],[orbit t]]</f>
        <v>886.36476619088603</v>
      </c>
      <c r="K18" s="12" t="s">
        <v>101</v>
      </c>
    </row>
    <row r="19" spans="1:11" x14ac:dyDescent="0.15">
      <c r="A19">
        <v>19</v>
      </c>
      <c r="B19" t="s">
        <v>23</v>
      </c>
      <c r="C19" s="4">
        <f>Levels[[#This Row],[n]]-shift</f>
        <v>19.012</v>
      </c>
      <c r="D19" s="4">
        <f>Levels[[#This Row],[mech e (eV)]]+ie_ev</f>
        <v>24.549752619924188</v>
      </c>
      <c r="E19" s="7">
        <f>Levels[[#This Row],[level (eV)]]/27.2116</f>
        <v>0.90217968145659155</v>
      </c>
      <c r="F19" s="7">
        <f>Levels[[#This Row],[n]]^(-3)</f>
        <v>1.4579384749963551E-4</v>
      </c>
      <c r="G19" s="4">
        <f>-rydberg_ev/Levels[[#This Row],[n*]]^2</f>
        <v>-3.7636180075812896E-2</v>
      </c>
      <c r="H19" s="6">
        <f>Levels[[#This Row],[mech e (eV)]]/27.2116</f>
        <v>-1.3830932424338479E-3</v>
      </c>
      <c r="I19" s="8">
        <f>2*PI()*Levels[[#This Row],[n]]^3</f>
        <v>43096.368021944785</v>
      </c>
      <c r="J19" s="8">
        <f>0.02418884326505*Levels[[#This Row],[orbit t]]</f>
        <v>1042.4512913757353</v>
      </c>
      <c r="K19" s="12" t="s">
        <v>101</v>
      </c>
    </row>
    <row r="20" spans="1:11" x14ac:dyDescent="0.15">
      <c r="A20">
        <v>20</v>
      </c>
      <c r="B20" t="s">
        <v>24</v>
      </c>
      <c r="C20" s="4">
        <f>Levels[[#This Row],[n]]-shift</f>
        <v>20.012</v>
      </c>
      <c r="D20" s="4">
        <f>Levels[[#This Row],[mech e (eV)]]+ie_ev</f>
        <v>24.553420003471867</v>
      </c>
      <c r="E20" s="7">
        <f>Levels[[#This Row],[level (eV)]]/27.2116</f>
        <v>0.90231445425744417</v>
      </c>
      <c r="F20" s="7">
        <f>Levels[[#This Row],[n]]^(-3)</f>
        <v>1.25E-4</v>
      </c>
      <c r="G20" s="4">
        <f>-rydberg_ev/Levels[[#This Row],[n*]]^2</f>
        <v>-3.3968796528131881E-2</v>
      </c>
      <c r="H20" s="6">
        <f>Levels[[#This Row],[mech e (eV)]]/27.2116</f>
        <v>-1.248320441581233E-3</v>
      </c>
      <c r="I20" s="8">
        <f>2*PI()*Levels[[#This Row],[n]]^3</f>
        <v>50265.482457436687</v>
      </c>
      <c r="J20" s="8">
        <f>0.02418884326505*Levels[[#This Row],[orbit t]]</f>
        <v>1215.8638768050564</v>
      </c>
      <c r="K20" s="12" t="s">
        <v>101</v>
      </c>
    </row>
    <row r="21" spans="1:11" x14ac:dyDescent="0.15">
      <c r="A21">
        <v>21</v>
      </c>
      <c r="B21" t="s">
        <v>25</v>
      </c>
      <c r="C21" s="4">
        <f>Levels[[#This Row],[n]]-shift</f>
        <v>21.012</v>
      </c>
      <c r="D21" s="4">
        <f>Levels[[#This Row],[mech e (eV)]]+ie_ev</f>
        <v>24.556576340570189</v>
      </c>
      <c r="E21" s="7">
        <f>Levels[[#This Row],[level (eV)]]/27.2116</f>
        <v>0.90243044659520899</v>
      </c>
      <c r="F21" s="7">
        <f>Levels[[#This Row],[n]]^(-3)</f>
        <v>1.0797969981643452E-4</v>
      </c>
      <c r="G21" s="4">
        <f>-rydberg_ev/Levels[[#This Row],[n*]]^2</f>
        <v>-3.0812459429809917E-2</v>
      </c>
      <c r="H21" s="6">
        <f>Levels[[#This Row],[mech e (eV)]]/27.2116</f>
        <v>-1.132328103816384E-3</v>
      </c>
      <c r="I21" s="8">
        <f>2*PI()*Levels[[#This Row],[n]]^3</f>
        <v>58188.579129790145</v>
      </c>
      <c r="J21" s="8">
        <f>0.02418884326505*Levels[[#This Row],[orbit t]]</f>
        <v>1407.5144203864534</v>
      </c>
      <c r="K21" s="12" t="s">
        <v>101</v>
      </c>
    </row>
    <row r="22" spans="1:11" x14ac:dyDescent="0.15">
      <c r="A22">
        <v>22</v>
      </c>
      <c r="B22" t="s">
        <v>26</v>
      </c>
      <c r="C22" s="4">
        <f>Levels[[#This Row],[n]]-shift</f>
        <v>22.012</v>
      </c>
      <c r="D22" s="4">
        <f>Levels[[#This Row],[mech e (eV)]]+ie_ev</f>
        <v>24.559312353474546</v>
      </c>
      <c r="E22" s="7">
        <f>Levels[[#This Row],[level (eV)]]/27.2116</f>
        <v>0.90253099242508872</v>
      </c>
      <c r="F22" s="7">
        <f>Levels[[#This Row],[n]]^(-3)</f>
        <v>9.3914350112697225E-5</v>
      </c>
      <c r="G22" s="4">
        <f>-rydberg_ev/Levels[[#This Row],[n*]]^2</f>
        <v>-2.8076446525452929E-2</v>
      </c>
      <c r="H22" s="6">
        <f>Levels[[#This Row],[mech e (eV)]]/27.2116</f>
        <v>-1.0317822739365906E-3</v>
      </c>
      <c r="I22" s="8">
        <f>2*PI()*Levels[[#This Row],[n]]^3</f>
        <v>66903.357150848227</v>
      </c>
      <c r="J22" s="8">
        <f>0.02418884326505*Levels[[#This Row],[orbit t]]</f>
        <v>1618.31482002753</v>
      </c>
      <c r="K22" s="12" t="s">
        <v>101</v>
      </c>
    </row>
    <row r="23" spans="1:11" x14ac:dyDescent="0.15">
      <c r="A23">
        <v>23</v>
      </c>
      <c r="B23" t="s">
        <v>27</v>
      </c>
      <c r="C23" s="4">
        <f>Levels[[#This Row],[n]]-shift</f>
        <v>23.012</v>
      </c>
      <c r="D23" s="4">
        <f>Levels[[#This Row],[mech e (eV)]]+ie_ev</f>
        <v>24.561699491252543</v>
      </c>
      <c r="E23" s="7">
        <f>Levels[[#This Row],[level (eV)]]/27.2116</f>
        <v>0.90261871743126254</v>
      </c>
      <c r="F23" s="7">
        <f>Levels[[#This Row],[n]]^(-3)</f>
        <v>8.2189529053998522E-5</v>
      </c>
      <c r="G23" s="4">
        <f>-rydberg_ev/Levels[[#This Row],[n*]]^2</f>
        <v>-2.568930874745539E-2</v>
      </c>
      <c r="H23" s="6">
        <f>Levels[[#This Row],[mech e (eV)]]/27.2116</f>
        <v>-9.4405726776284336E-4</v>
      </c>
      <c r="I23" s="8">
        <f>2*PI()*Levels[[#This Row],[n]]^3</f>
        <v>76447.515632454029</v>
      </c>
      <c r="J23" s="8">
        <f>0.02418884326505*Levels[[#This Row],[orbit t]]</f>
        <v>1849.1769736358904</v>
      </c>
      <c r="K23" s="12" t="s">
        <v>101</v>
      </c>
    </row>
    <row r="24" spans="1:11" x14ac:dyDescent="0.15">
      <c r="A24">
        <v>24</v>
      </c>
      <c r="B24" t="s">
        <v>28</v>
      </c>
      <c r="C24" s="4">
        <f>Levels[[#This Row],[n]]-shift</f>
        <v>24.012</v>
      </c>
      <c r="D24" s="4">
        <f>Levels[[#This Row],[mech e (eV)]]+ie_ev</f>
        <v>24.563794642200275</v>
      </c>
      <c r="E24" s="7">
        <f>Levels[[#This Row],[level (eV)]]/27.2116</f>
        <v>0.9026957122036291</v>
      </c>
      <c r="F24" s="7">
        <f>Levels[[#This Row],[n]]^(-3)</f>
        <v>7.2337962962962959E-5</v>
      </c>
      <c r="G24" s="4">
        <f>-rydberg_ev/Levels[[#This Row],[n*]]^2</f>
        <v>-2.3594157799724985E-2</v>
      </c>
      <c r="H24" s="6">
        <f>Levels[[#This Row],[mech e (eV)]]/27.2116</f>
        <v>-8.6706249539626431E-4</v>
      </c>
      <c r="I24" s="8">
        <f>2*PI()*Levels[[#This Row],[n]]^3</f>
        <v>86858.753686450596</v>
      </c>
      <c r="J24" s="8">
        <f>0.02418884326505*Levels[[#This Row],[orbit t]]</f>
        <v>2101.0127791191376</v>
      </c>
      <c r="K24" s="12" t="s">
        <v>101</v>
      </c>
    </row>
    <row r="25" spans="1:11" x14ac:dyDescent="0.15">
      <c r="A25">
        <v>25</v>
      </c>
      <c r="B25" t="s">
        <v>29</v>
      </c>
      <c r="C25" s="4">
        <f>Levels[[#This Row],[n]]-shift</f>
        <v>25.012</v>
      </c>
      <c r="D25" s="4">
        <f>Levels[[#This Row],[mech e (eV)]]+ie_ev</f>
        <v>24.565643554805341</v>
      </c>
      <c r="E25" s="7">
        <f>Levels[[#This Row],[level (eV)]]/27.2116</f>
        <v>0.902763657954892</v>
      </c>
      <c r="F25" s="7">
        <f>Levels[[#This Row],[n]]^(-3)</f>
        <v>6.3999999999999997E-5</v>
      </c>
      <c r="G25" s="4">
        <f>-rydberg_ev/Levels[[#This Row],[n*]]^2</f>
        <v>-2.1745245194657366E-2</v>
      </c>
      <c r="H25" s="6">
        <f>Levels[[#This Row],[mech e (eV)]]/27.2116</f>
        <v>-7.9911674413328754E-4</v>
      </c>
      <c r="I25" s="8">
        <f>2*PI()*Levels[[#This Row],[n]]^3</f>
        <v>98174.770424681032</v>
      </c>
      <c r="J25" s="8">
        <f>0.02418884326505*Levels[[#This Row],[orbit t]]</f>
        <v>2374.7341343848757</v>
      </c>
      <c r="K25" s="12" t="s">
        <v>101</v>
      </c>
    </row>
    <row r="26" spans="1:11" x14ac:dyDescent="0.15">
      <c r="A26">
        <v>26</v>
      </c>
      <c r="B26" t="s">
        <v>30</v>
      </c>
      <c r="C26" s="4">
        <f>Levels[[#This Row],[n]]-shift</f>
        <v>26.012</v>
      </c>
      <c r="D26" s="4">
        <f>Levels[[#This Row],[mech e (eV)]]+ie_ev</f>
        <v>24.56728335645985</v>
      </c>
      <c r="E26" s="7">
        <f>Levels[[#This Row],[level (eV)]]/27.2116</f>
        <v>0.9028239190808276</v>
      </c>
      <c r="F26" s="7">
        <f>Levels[[#This Row],[n]]^(-3)</f>
        <v>5.6895766954938553E-5</v>
      </c>
      <c r="G26" s="4">
        <f>-rydberg_ev/Levels[[#This Row],[n*]]^2</f>
        <v>-2.0105443540147979E-2</v>
      </c>
      <c r="H26" s="6">
        <f>Levels[[#This Row],[mech e (eV)]]/27.2116</f>
        <v>-7.3885561819767964E-4</v>
      </c>
      <c r="I26" s="8">
        <f>2*PI()*Levels[[#This Row],[n]]^3</f>
        <v>110433.26495898841</v>
      </c>
      <c r="J26" s="8">
        <f>0.02418884326505*Levels[[#This Row],[orbit t]]</f>
        <v>2671.2529373407092</v>
      </c>
      <c r="K26" s="12" t="s">
        <v>101</v>
      </c>
    </row>
    <row r="27" spans="1:11" x14ac:dyDescent="0.15">
      <c r="A27">
        <v>27</v>
      </c>
      <c r="B27" t="s">
        <v>31</v>
      </c>
      <c r="C27" s="4">
        <f>Levels[[#This Row],[n]]-shift</f>
        <v>27.012</v>
      </c>
      <c r="D27" s="4">
        <f>Levels[[#This Row],[mech e (eV)]]+ie_ev</f>
        <v>24.568744431975549</v>
      </c>
      <c r="E27" s="7">
        <f>Levels[[#This Row],[level (eV)]]/27.2116</f>
        <v>0.90287761219390072</v>
      </c>
      <c r="F27" s="7">
        <f>Levels[[#This Row],[n]]^(-3)</f>
        <v>5.0805263425290857E-5</v>
      </c>
      <c r="G27" s="4">
        <f>-rydberg_ev/Levels[[#This Row],[n*]]^2</f>
        <v>-1.8644368024450093E-2</v>
      </c>
      <c r="H27" s="6">
        <f>Levels[[#This Row],[mech e (eV)]]/27.2116</f>
        <v>-6.8516250512465609E-4</v>
      </c>
      <c r="I27" s="8">
        <f>2*PI()*Levels[[#This Row],[n]]^3</f>
        <v>123671.93640121579</v>
      </c>
      <c r="J27" s="8">
        <f>0.02418884326505*Levels[[#This Row],[orbit t]]</f>
        <v>2991.4810858942406</v>
      </c>
      <c r="K27" s="12" t="s">
        <v>101</v>
      </c>
    </row>
    <row r="28" spans="1:11" x14ac:dyDescent="0.15">
      <c r="A28">
        <v>28</v>
      </c>
      <c r="B28" t="s">
        <v>32</v>
      </c>
      <c r="C28" s="4">
        <f>Levels[[#This Row],[n]]-shift</f>
        <v>28.012</v>
      </c>
      <c r="D28" s="4">
        <f>Levels[[#This Row],[mech e (eV)]]+ie_ev</f>
        <v>24.570051841336291</v>
      </c>
      <c r="E28" s="7">
        <f>Levels[[#This Row],[level (eV)]]/27.2116</f>
        <v>0.90292565822429738</v>
      </c>
      <c r="F28" s="7">
        <f>Levels[[#This Row],[n]]^(-3)</f>
        <v>4.5553935860058308E-5</v>
      </c>
      <c r="G28" s="4">
        <f>-rydberg_ev/Levels[[#This Row],[n*]]^2</f>
        <v>-1.7336958663710326E-2</v>
      </c>
      <c r="H28" s="6">
        <f>Levels[[#This Row],[mech e (eV)]]/27.2116</f>
        <v>-6.371164747280691E-4</v>
      </c>
      <c r="I28" s="8">
        <f>2*PI()*Levels[[#This Row],[n]]^3</f>
        <v>137928.48386320629</v>
      </c>
      <c r="J28" s="8">
        <f>0.02418884326505*Levels[[#This Row],[orbit t]]</f>
        <v>3336.3304779530754</v>
      </c>
      <c r="K28" s="12" t="s">
        <v>101</v>
      </c>
    </row>
    <row r="29" spans="1:11" x14ac:dyDescent="0.15">
      <c r="A29">
        <v>29</v>
      </c>
      <c r="B29" t="s">
        <v>33</v>
      </c>
      <c r="C29" s="4">
        <f>Levels[[#This Row],[n]]-shift</f>
        <v>29.012</v>
      </c>
      <c r="D29" s="4">
        <f>Levels[[#This Row],[mech e (eV)]]+ie_ev</f>
        <v>24.571226401464532</v>
      </c>
      <c r="E29" s="7">
        <f>Levels[[#This Row],[level (eV)]]/27.2116</f>
        <v>0.90296882217379837</v>
      </c>
      <c r="F29" s="7">
        <f>Levels[[#This Row],[n]]^(-3)</f>
        <v>4.1002091106646436E-5</v>
      </c>
      <c r="G29" s="4">
        <f>-rydberg_ev/Levels[[#This Row],[n*]]^2</f>
        <v>-1.6162398535465972E-2</v>
      </c>
      <c r="H29" s="6">
        <f>Levels[[#This Row],[mech e (eV)]]/27.2116</f>
        <v>-5.9395252522696101E-4</v>
      </c>
      <c r="I29" s="8">
        <f>2*PI()*Levels[[#This Row],[n]]^3</f>
        <v>153240.60645680293</v>
      </c>
      <c r="J29" s="8">
        <f>0.02418884326505*Levels[[#This Row],[orbit t]]</f>
        <v>3706.7130114248152</v>
      </c>
      <c r="K29" s="12" t="s">
        <v>101</v>
      </c>
    </row>
    <row r="30" spans="1:11" x14ac:dyDescent="0.15">
      <c r="A30">
        <v>30</v>
      </c>
      <c r="B30" t="s">
        <v>34</v>
      </c>
      <c r="C30" s="4">
        <f>Levels[[#This Row],[n]]-shift</f>
        <v>30.012</v>
      </c>
      <c r="D30" s="4">
        <f>Levels[[#This Row],[mech e (eV)]]+ie_ev</f>
        <v>24.572285520012635</v>
      </c>
      <c r="E30" s="7">
        <f>Levels[[#This Row],[level (eV)]]/27.2116</f>
        <v>0.90300774375680348</v>
      </c>
      <c r="F30" s="7">
        <f>Levels[[#This Row],[n]]^(-3)</f>
        <v>3.7037037037037037E-5</v>
      </c>
      <c r="G30" s="4">
        <f>-rydberg_ev/Levels[[#This Row],[n*]]^2</f>
        <v>-1.5103279987366372E-2</v>
      </c>
      <c r="H30" s="6">
        <f>Levels[[#This Row],[mech e (eV)]]/27.2116</f>
        <v>-5.550309422219337E-4</v>
      </c>
      <c r="I30" s="8">
        <f>2*PI()*Levels[[#This Row],[n]]^3</f>
        <v>169646.00329384883</v>
      </c>
      <c r="J30" s="8">
        <f>0.02418884326505*Levels[[#This Row],[orbit t]]</f>
        <v>4103.5405842170658</v>
      </c>
      <c r="K30" s="12" t="s">
        <v>101</v>
      </c>
    </row>
    <row r="31" spans="1:11" x14ac:dyDescent="0.15">
      <c r="A31">
        <v>31</v>
      </c>
      <c r="B31" t="s">
        <v>35</v>
      </c>
      <c r="C31" s="4">
        <f>Levels[[#This Row],[n]]-shift</f>
        <v>31.012</v>
      </c>
      <c r="D31" s="4">
        <f>Levels[[#This Row],[mech e (eV)]]+ie_ev</f>
        <v>24.573243844078029</v>
      </c>
      <c r="E31" s="7">
        <f>Levels[[#This Row],[level (eV)]]/27.2116</f>
        <v>0.90304296123998695</v>
      </c>
      <c r="F31" s="7">
        <f>Levels[[#This Row],[n]]^(-3)</f>
        <v>3.3567184720217515E-5</v>
      </c>
      <c r="G31" s="4">
        <f>-rydberg_ev/Levels[[#This Row],[n*]]^2</f>
        <v>-1.4144955921970195E-2</v>
      </c>
      <c r="H31" s="6">
        <f>Levels[[#This Row],[mech e (eV)]]/27.2116</f>
        <v>-5.1981345903843199E-4</v>
      </c>
      <c r="I31" s="8">
        <f>2*PI()*Levels[[#This Row],[n]]^3</f>
        <v>187182.37348618705</v>
      </c>
      <c r="J31" s="8">
        <f>0.02418884326505*Levels[[#This Row],[orbit t]]</f>
        <v>4527.7250942374294</v>
      </c>
      <c r="K31" s="12" t="s">
        <v>101</v>
      </c>
    </row>
    <row r="32" spans="1:11" x14ac:dyDescent="0.15">
      <c r="A32">
        <v>32</v>
      </c>
      <c r="B32" t="s">
        <v>36</v>
      </c>
      <c r="C32" s="4">
        <f>Levels[[#This Row],[n]]-shift</f>
        <v>32.012</v>
      </c>
      <c r="D32" s="4">
        <f>Levels[[#This Row],[mech e (eV)]]+ie_ev</f>
        <v>24.574113769345754</v>
      </c>
      <c r="E32" s="7">
        <f>Levels[[#This Row],[level (eV)]]/27.2116</f>
        <v>0.90307493015279339</v>
      </c>
      <c r="F32" s="7">
        <f>Levels[[#This Row],[n]]^(-3)</f>
        <v>3.0517578125E-5</v>
      </c>
      <c r="G32" s="4">
        <f>-rydberg_ev/Levels[[#This Row],[n*]]^2</f>
        <v>-1.327503065424422E-2</v>
      </c>
      <c r="H32" s="6">
        <f>Levels[[#This Row],[mech e (eV)]]/27.2116</f>
        <v>-4.8784454623190918E-4</v>
      </c>
      <c r="I32" s="8">
        <f>2*PI()*Levels[[#This Row],[n]]^3</f>
        <v>205887.41614566068</v>
      </c>
      <c r="J32" s="8">
        <f>0.02418884326505*Levels[[#This Row],[orbit t]]</f>
        <v>4980.1784393935113</v>
      </c>
      <c r="K32" s="12" t="s">
        <v>101</v>
      </c>
    </row>
    <row r="33" spans="1:11" x14ac:dyDescent="0.15">
      <c r="A33">
        <v>33</v>
      </c>
      <c r="B33" t="s">
        <v>37</v>
      </c>
      <c r="C33" s="4">
        <f>Levels[[#This Row],[n]]-shift</f>
        <v>33.012</v>
      </c>
      <c r="D33" s="4">
        <f>Levels[[#This Row],[mech e (eV)]]+ie_ev</f>
        <v>24.574905842951729</v>
      </c>
      <c r="E33" s="7">
        <f>Levels[[#This Row],[level (eV)]]/27.2116</f>
        <v>0.90310403809227424</v>
      </c>
      <c r="F33" s="7">
        <f>Levels[[#This Row],[n]]^(-3)</f>
        <v>2.7826474107465842E-5</v>
      </c>
      <c r="G33" s="4">
        <f>-rydberg_ev/Levels[[#This Row],[n*]]^2</f>
        <v>-1.2482957048268973E-2</v>
      </c>
      <c r="H33" s="6">
        <f>Levels[[#This Row],[mech e (eV)]]/27.2116</f>
        <v>-4.5873660675112721E-4</v>
      </c>
      <c r="I33" s="8">
        <f>2*PI()*Levels[[#This Row],[n]]^3</f>
        <v>225798.83038411278</v>
      </c>
      <c r="J33" s="8">
        <f>0.02418884326505*Levels[[#This Row],[orbit t]]</f>
        <v>5461.8125175929135</v>
      </c>
      <c r="K33" s="12" t="s">
        <v>101</v>
      </c>
    </row>
    <row r="34" spans="1:11" x14ac:dyDescent="0.15">
      <c r="A34">
        <v>34</v>
      </c>
      <c r="B34" t="s">
        <v>38</v>
      </c>
      <c r="C34" s="4">
        <f>Levels[[#This Row],[n]]-shift</f>
        <v>34.012</v>
      </c>
      <c r="D34" s="4">
        <f>Levels[[#This Row],[mech e (eV)]]+ie_ev</f>
        <v>24.575629084685122</v>
      </c>
      <c r="E34" s="7">
        <f>Levels[[#This Row],[level (eV)]]/27.2116</f>
        <v>0.90313061652696358</v>
      </c>
      <c r="F34" s="7">
        <f>Levels[[#This Row],[n]]^(-3)</f>
        <v>2.5442703032770201E-5</v>
      </c>
      <c r="G34" s="4">
        <f>-rydberg_ev/Levels[[#This Row],[n*]]^2</f>
        <v>-1.1759715314876306E-2</v>
      </c>
      <c r="H34" s="6">
        <f>Levels[[#This Row],[mech e (eV)]]/27.2116</f>
        <v>-4.3215817206177903E-4</v>
      </c>
      <c r="I34" s="8">
        <f>2*PI()*Levels[[#This Row],[n]]^3</f>
        <v>246954.31531338647</v>
      </c>
      <c r="J34" s="8">
        <f>0.02418884326505*Levels[[#This Row],[orbit t]]</f>
        <v>5973.5392267432426</v>
      </c>
      <c r="K34" s="12" t="s">
        <v>101</v>
      </c>
    </row>
    <row r="35" spans="1:11" x14ac:dyDescent="0.15">
      <c r="A35">
        <v>35</v>
      </c>
      <c r="B35" t="s">
        <v>39</v>
      </c>
      <c r="C35" s="4">
        <f>Levels[[#This Row],[n]]-shift</f>
        <v>35.012</v>
      </c>
      <c r="D35" s="4">
        <f>Levels[[#This Row],[mech e (eV)]]+ie_ev</f>
        <v>24.576291244913655</v>
      </c>
      <c r="E35" s="7">
        <f>Levels[[#This Row],[level (eV)]]/27.2116</f>
        <v>0.9031549502753845</v>
      </c>
      <c r="F35" s="7">
        <f>Levels[[#This Row],[n]]^(-3)</f>
        <v>2.3323615160349855E-5</v>
      </c>
      <c r="G35" s="4">
        <f>-rydberg_ev/Levels[[#This Row],[n*]]^2</f>
        <v>-1.1097555086344893E-2</v>
      </c>
      <c r="H35" s="6">
        <f>Levels[[#This Row],[mech e (eV)]]/27.2116</f>
        <v>-4.0782442364083307E-4</v>
      </c>
      <c r="I35" s="8">
        <f>2*PI()*Levels[[#This Row],[n]]^3</f>
        <v>269391.57004532474</v>
      </c>
      <c r="J35" s="8">
        <f>0.02418884326505*Levels[[#This Row],[orbit t]]</f>
        <v>6516.2704647520986</v>
      </c>
      <c r="K35" s="12" t="s">
        <v>101</v>
      </c>
    </row>
    <row r="36" spans="1:11" x14ac:dyDescent="0.15">
      <c r="A36">
        <v>36</v>
      </c>
      <c r="B36" t="s">
        <v>40</v>
      </c>
      <c r="C36" s="4">
        <f>Levels[[#This Row],[n]]-shift</f>
        <v>36.012</v>
      </c>
      <c r="D36" s="4">
        <f>Levels[[#This Row],[mech e (eV)]]+ie_ev</f>
        <v>24.576899013087445</v>
      </c>
      <c r="E36" s="7">
        <f>Levels[[#This Row],[level (eV)]]/27.2116</f>
        <v>0.9031772851683636</v>
      </c>
      <c r="F36" s="7">
        <f>Levels[[#This Row],[n]]^(-3)</f>
        <v>2.143347050754458E-5</v>
      </c>
      <c r="G36" s="4">
        <f>-rydberg_ev/Levels[[#This Row],[n*]]^2</f>
        <v>-1.0489786912554932E-2</v>
      </c>
      <c r="H36" s="6">
        <f>Levels[[#This Row],[mech e (eV)]]/27.2116</f>
        <v>-3.8548953066173735E-4</v>
      </c>
      <c r="I36" s="8">
        <f>2*PI()*Levels[[#This Row],[n]]^3</f>
        <v>293148.29369177076</v>
      </c>
      <c r="J36" s="8">
        <f>0.02418884326505*Levels[[#This Row],[orbit t]]</f>
        <v>7090.9181295270882</v>
      </c>
      <c r="K36" s="12" t="s">
        <v>101</v>
      </c>
    </row>
    <row r="37" spans="1:11" x14ac:dyDescent="0.15">
      <c r="A37">
        <v>37</v>
      </c>
      <c r="B37" t="s">
        <v>41</v>
      </c>
      <c r="C37" s="4">
        <f>Levels[[#This Row],[n]]-shift</f>
        <v>37.012</v>
      </c>
      <c r="D37" s="4">
        <f>Levels[[#This Row],[mech e (eV)]]+ie_ev</f>
        <v>24.577458187354964</v>
      </c>
      <c r="E37" s="7">
        <f>Levels[[#This Row],[level (eV)]]/27.2116</f>
        <v>0.90319783428225331</v>
      </c>
      <c r="F37" s="7">
        <f>Levels[[#This Row],[n]]^(-3)</f>
        <v>1.9742167295125657E-5</v>
      </c>
      <c r="G37" s="4">
        <f>-rydberg_ev/Levels[[#This Row],[n*]]^2</f>
        <v>-9.9306126450372113E-3</v>
      </c>
      <c r="H37" s="6">
        <f>Levels[[#This Row],[mech e (eV)]]/27.2116</f>
        <v>-3.649404167721564E-4</v>
      </c>
      <c r="I37" s="8">
        <f>2*PI()*Levels[[#This Row],[n]]^3</f>
        <v>318262.18536456756</v>
      </c>
      <c r="J37" s="8">
        <f>0.02418884326505*Levels[[#This Row],[orbit t]]</f>
        <v>7698.3941189758152</v>
      </c>
      <c r="K37" s="12" t="s">
        <v>101</v>
      </c>
    </row>
    <row r="38" spans="1:11" x14ac:dyDescent="0.15">
      <c r="A38">
        <v>38</v>
      </c>
      <c r="B38" t="s">
        <v>42</v>
      </c>
      <c r="C38" s="4">
        <f>Levels[[#This Row],[n]]-shift</f>
        <v>38.012</v>
      </c>
      <c r="D38" s="4">
        <f>Levels[[#This Row],[mech e (eV)]]+ie_ev</f>
        <v>24.577973813364597</v>
      </c>
      <c r="E38" s="7">
        <f>Levels[[#This Row],[level (eV)]]/27.2116</f>
        <v>0.90321678303975494</v>
      </c>
      <c r="F38" s="7">
        <f>Levels[[#This Row],[n]]^(-3)</f>
        <v>1.8224230937454439E-5</v>
      </c>
      <c r="G38" s="4">
        <f>-rydberg_ev/Levels[[#This Row],[n*]]^2</f>
        <v>-9.4149866354040108E-3</v>
      </c>
      <c r="H38" s="6">
        <f>Levels[[#This Row],[mech e (eV)]]/27.2116</f>
        <v>-3.4599165927045857E-4</v>
      </c>
      <c r="I38" s="8">
        <f>2*PI()*Levels[[#This Row],[n]]^3</f>
        <v>344770.94417555828</v>
      </c>
      <c r="J38" s="8">
        <f>0.02418884326505*Levels[[#This Row],[orbit t]]</f>
        <v>8339.6103310058825</v>
      </c>
      <c r="K38" s="12" t="s">
        <v>101</v>
      </c>
    </row>
    <row r="39" spans="1:11" x14ac:dyDescent="0.15">
      <c r="A39">
        <v>39</v>
      </c>
      <c r="B39" t="s">
        <v>43</v>
      </c>
      <c r="C39" s="4">
        <f>Levels[[#This Row],[n]]-shift</f>
        <v>39.012</v>
      </c>
      <c r="D39" s="4">
        <f>Levels[[#This Row],[mech e (eV)]]+ie_ev</f>
        <v>24.578450298487486</v>
      </c>
      <c r="E39" s="7">
        <f>Levels[[#This Row],[level (eV)]]/27.2116</f>
        <v>0.9032342934074985</v>
      </c>
      <c r="F39" s="7">
        <f>Levels[[#This Row],[n]]^(-3)</f>
        <v>1.6858005023685498E-5</v>
      </c>
      <c r="G39" s="4">
        <f>-rydberg_ev/Levels[[#This Row],[n*]]^2</f>
        <v>-8.9385015125134949E-3</v>
      </c>
      <c r="H39" s="6">
        <f>Levels[[#This Row],[mech e (eV)]]/27.2116</f>
        <v>-3.2848129152690379E-4</v>
      </c>
      <c r="I39" s="8">
        <f>2*PI()*Levels[[#This Row],[n]]^3</f>
        <v>372712.26923658588</v>
      </c>
      <c r="J39" s="8">
        <f>0.02418884326505*Levels[[#This Row],[orbit t]]</f>
        <v>9015.4786635248929</v>
      </c>
      <c r="K39" s="12" t="s">
        <v>101</v>
      </c>
    </row>
    <row r="40" spans="1:11" x14ac:dyDescent="0.15">
      <c r="A40">
        <v>40</v>
      </c>
      <c r="B40" t="s">
        <v>44</v>
      </c>
      <c r="C40" s="4">
        <f>Levels[[#This Row],[n]]-shift</f>
        <v>40.012</v>
      </c>
      <c r="D40" s="4">
        <f>Levels[[#This Row],[mech e (eV)]]+ie_ev</f>
        <v>24.578891506312786</v>
      </c>
      <c r="E40" s="7">
        <f>Levels[[#This Row],[level (eV)]]/27.2116</f>
        <v>0.90325050736865109</v>
      </c>
      <c r="F40" s="7">
        <f>Levels[[#This Row],[n]]^(-3)</f>
        <v>1.5625E-5</v>
      </c>
      <c r="G40" s="4">
        <f>-rydberg_ev/Levels[[#This Row],[n*]]^2</f>
        <v>-8.497293687214337E-3</v>
      </c>
      <c r="H40" s="6">
        <f>Levels[[#This Row],[mech e (eV)]]/27.2116</f>
        <v>-3.1226733037433805E-4</v>
      </c>
      <c r="I40" s="8">
        <f>2*PI()*Levels[[#This Row],[n]]^3</f>
        <v>402123.85965949349</v>
      </c>
      <c r="J40" s="8">
        <f>0.02418884326505*Levels[[#This Row],[orbit t]]</f>
        <v>9726.9110144404513</v>
      </c>
      <c r="K40" s="12" t="s">
        <v>101</v>
      </c>
    </row>
    <row r="41" spans="1:11" x14ac:dyDescent="0.15">
      <c r="A41">
        <v>41</v>
      </c>
      <c r="B41" t="s">
        <v>45</v>
      </c>
      <c r="C41" s="4">
        <f>Levels[[#This Row],[n]]-shift</f>
        <v>41.012</v>
      </c>
      <c r="D41" s="4">
        <f>Levels[[#This Row],[mech e (eV)]]+ie_ev</f>
        <v>24.5793008352153</v>
      </c>
      <c r="E41" s="7">
        <f>Levels[[#This Row],[level (eV)]]/27.2116</f>
        <v>0.90326554981020224</v>
      </c>
      <c r="F41" s="7">
        <f>Levels[[#This Row],[n]]^(-3)</f>
        <v>1.4509365795621073E-5</v>
      </c>
      <c r="G41" s="4">
        <f>-rydberg_ev/Levels[[#This Row],[n*]]^2</f>
        <v>-8.087964784698325E-3</v>
      </c>
      <c r="H41" s="6">
        <f>Levels[[#This Row],[mech e (eV)]]/27.2116</f>
        <v>-2.9722488882308741E-4</v>
      </c>
      <c r="I41" s="8">
        <f>2*PI()*Levels[[#This Row],[n]]^3</f>
        <v>433043.41455612425</v>
      </c>
      <c r="J41" s="8">
        <f>0.02418884326505*Levels[[#This Row],[orbit t]]</f>
        <v>10474.819281660162</v>
      </c>
      <c r="K41" s="12" t="s">
        <v>101</v>
      </c>
    </row>
    <row r="42" spans="1:11" x14ac:dyDescent="0.15">
      <c r="A42">
        <v>42</v>
      </c>
      <c r="B42" t="s">
        <v>46</v>
      </c>
      <c r="C42" s="4">
        <f>Levels[[#This Row],[n]]-shift</f>
        <v>42.012</v>
      </c>
      <c r="D42" s="4">
        <f>Levels[[#This Row],[mech e (eV)]]+ie_ev</f>
        <v>24.579681283991455</v>
      </c>
      <c r="E42" s="7">
        <f>Levels[[#This Row],[level (eV)]]/27.2116</f>
        <v>0.90327953093502233</v>
      </c>
      <c r="F42" s="7">
        <f>Levels[[#This Row],[n]]^(-3)</f>
        <v>1.3497462477054314E-5</v>
      </c>
      <c r="G42" s="4">
        <f>-rydberg_ev/Levels[[#This Row],[n*]]^2</f>
        <v>-7.7075160085453721E-3</v>
      </c>
      <c r="H42" s="6">
        <f>Levels[[#This Row],[mech e (eV)]]/27.2116</f>
        <v>-2.8324376400304911E-4</v>
      </c>
      <c r="I42" s="8">
        <f>2*PI()*Levels[[#This Row],[n]]^3</f>
        <v>465508.63303832116</v>
      </c>
      <c r="J42" s="8">
        <f>0.02418884326505*Levels[[#This Row],[orbit t]]</f>
        <v>11260.115363091627</v>
      </c>
      <c r="K42" s="12" t="s">
        <v>101</v>
      </c>
    </row>
    <row r="43" spans="1:11" x14ac:dyDescent="0.15">
      <c r="A43">
        <v>43</v>
      </c>
      <c r="B43" t="s">
        <v>47</v>
      </c>
      <c r="C43" s="4">
        <f>Levels[[#This Row],[n]]-shift</f>
        <v>43.012</v>
      </c>
      <c r="D43" s="4">
        <f>Levels[[#This Row],[mech e (eV)]]+ie_ev</f>
        <v>24.580035506940085</v>
      </c>
      <c r="E43" s="7">
        <f>Levels[[#This Row],[level (eV)]]/27.2116</f>
        <v>0.90329254828602823</v>
      </c>
      <c r="F43" s="7">
        <f>Levels[[#This Row],[n]]^(-3)</f>
        <v>1.2577508898587546E-5</v>
      </c>
      <c r="G43" s="4">
        <f>-rydberg_ev/Levels[[#This Row],[n*]]^2</f>
        <v>-7.3532930599139665E-3</v>
      </c>
      <c r="H43" s="6">
        <f>Levels[[#This Row],[mech e (eV)]]/27.2116</f>
        <v>-2.7022641299717643E-4</v>
      </c>
      <c r="I43" s="8">
        <f>2*PI()*Levels[[#This Row],[n]]^3</f>
        <v>499557.21421792737</v>
      </c>
      <c r="J43" s="8">
        <f>0.02418884326505*Levels[[#This Row],[orbit t]]</f>
        <v>12083.711156642454</v>
      </c>
      <c r="K43" s="12" t="s">
        <v>101</v>
      </c>
    </row>
    <row r="44" spans="1:11" x14ac:dyDescent="0.15">
      <c r="A44">
        <v>44</v>
      </c>
      <c r="B44" t="s">
        <v>48</v>
      </c>
      <c r="C44" s="4">
        <f>Levels[[#This Row],[n]]-shift</f>
        <v>44.012</v>
      </c>
      <c r="D44" s="4">
        <f>Levels[[#This Row],[mech e (eV)]]+ie_ev</f>
        <v>24.580365860284374</v>
      </c>
      <c r="E44" s="7">
        <f>Levels[[#This Row],[level (eV)]]/27.2116</f>
        <v>0.9033046884521444</v>
      </c>
      <c r="F44" s="7">
        <f>Levels[[#This Row],[n]]^(-3)</f>
        <v>1.1739293764087153E-5</v>
      </c>
      <c r="G44" s="4">
        <f>-rydberg_ev/Levels[[#This Row],[n*]]^2</f>
        <v>-7.022939715624967E-3</v>
      </c>
      <c r="H44" s="6">
        <f>Levels[[#This Row],[mech e (eV)]]/27.2116</f>
        <v>-2.5808624688092454E-4</v>
      </c>
      <c r="I44" s="8">
        <f>2*PI()*Levels[[#This Row],[n]]^3</f>
        <v>535226.85720678582</v>
      </c>
      <c r="J44" s="8">
        <f>0.02418884326505*Levels[[#This Row],[orbit t]]</f>
        <v>12946.51856022024</v>
      </c>
      <c r="K44" s="12" t="s">
        <v>101</v>
      </c>
    </row>
    <row r="45" spans="1:11" x14ac:dyDescent="0.15">
      <c r="A45">
        <v>45</v>
      </c>
      <c r="B45" t="s">
        <v>49</v>
      </c>
      <c r="C45" s="4">
        <f>Levels[[#This Row],[n]]-shift</f>
        <v>45.012</v>
      </c>
      <c r="D45" s="4">
        <f>Levels[[#This Row],[mech e (eV)]]+ie_ev</f>
        <v>24.580674441456296</v>
      </c>
      <c r="E45" s="7">
        <f>Levels[[#This Row],[level (eV)]]/27.2116</f>
        <v>0.90331602851196902</v>
      </c>
      <c r="F45" s="7">
        <f>Levels[[#This Row],[n]]^(-3)</f>
        <v>1.0973936899862826E-5</v>
      </c>
      <c r="G45" s="4">
        <f>-rydberg_ev/Levels[[#This Row],[n*]]^2</f>
        <v>-6.7143585437027782E-3</v>
      </c>
      <c r="H45" s="6">
        <f>Levels[[#This Row],[mech e (eV)]]/27.2116</f>
        <v>-2.4674618705635749E-4</v>
      </c>
      <c r="I45" s="8">
        <f>2*PI()*Levels[[#This Row],[n]]^3</f>
        <v>572555.26111673983</v>
      </c>
      <c r="J45" s="8">
        <f>0.02418884326505*Levels[[#This Row],[orbit t]]</f>
        <v>13849.449471732596</v>
      </c>
      <c r="K45" s="12" t="s">
        <v>101</v>
      </c>
    </row>
    <row r="46" spans="1:11" x14ac:dyDescent="0.15">
      <c r="A46">
        <v>46</v>
      </c>
      <c r="B46" t="s">
        <v>50</v>
      </c>
      <c r="C46" s="4">
        <f>Levels[[#This Row],[n]]-shift</f>
        <v>46.012</v>
      </c>
      <c r="D46" s="4">
        <f>Levels[[#This Row],[mech e (eV)]]+ie_ev</f>
        <v>24.580963122470791</v>
      </c>
      <c r="E46" s="7">
        <f>Levels[[#This Row],[level (eV)]]/27.2116</f>
        <v>0.90332663726024165</v>
      </c>
      <c r="F46" s="7">
        <f>Levels[[#This Row],[n]]^(-3)</f>
        <v>1.0273691131749815E-5</v>
      </c>
      <c r="G46" s="4">
        <f>-rydberg_ev/Levels[[#This Row],[n*]]^2</f>
        <v>-6.4256775292075366E-3</v>
      </c>
      <c r="H46" s="6">
        <f>Levels[[#This Row],[mech e (eV)]]/27.2116</f>
        <v>-2.3613743878373694E-4</v>
      </c>
      <c r="I46" s="8">
        <f>2*PI()*Levels[[#This Row],[n]]^3</f>
        <v>611580.12505963224</v>
      </c>
      <c r="J46" s="8">
        <f>0.02418884326505*Levels[[#This Row],[orbit t]]</f>
        <v>14793.415789087123</v>
      </c>
      <c r="K46" s="12" t="s">
        <v>101</v>
      </c>
    </row>
    <row r="47" spans="1:11" x14ac:dyDescent="0.15">
      <c r="A47">
        <v>47</v>
      </c>
      <c r="B47" t="s">
        <v>51</v>
      </c>
      <c r="C47" s="4">
        <f>Levels[[#This Row],[n]]-shift</f>
        <v>47.012</v>
      </c>
      <c r="D47" s="4">
        <f>Levels[[#This Row],[mech e (eV)]]+ie_ev</f>
        <v>24.581233578384445</v>
      </c>
      <c r="E47" s="7">
        <f>Levels[[#This Row],[level (eV)]]/27.2116</f>
        <v>0.90333657625367292</v>
      </c>
      <c r="F47" s="7">
        <f>Levels[[#This Row],[n]]^(-3)</f>
        <v>9.6317771592036442E-6</v>
      </c>
      <c r="G47" s="4">
        <f>-rydberg_ev/Levels[[#This Row],[n*]]^2</f>
        <v>-6.15522161555396E-3</v>
      </c>
      <c r="H47" s="6">
        <f>Levels[[#This Row],[mech e (eV)]]/27.2116</f>
        <v>-2.2619844535249524E-4</v>
      </c>
      <c r="I47" s="8">
        <f>2*PI()*Levels[[#This Row],[n]]^3</f>
        <v>652339.14814730617</v>
      </c>
      <c r="J47" s="8">
        <f>0.02418884326505*Levels[[#This Row],[orbit t]]</f>
        <v>15779.329410191422</v>
      </c>
      <c r="K47" s="12" t="s">
        <v>101</v>
      </c>
    </row>
    <row r="48" spans="1:11" x14ac:dyDescent="0.15">
      <c r="A48">
        <v>48</v>
      </c>
      <c r="B48" t="s">
        <v>52</v>
      </c>
      <c r="C48" s="4">
        <f>Levels[[#This Row],[n]]-shift</f>
        <v>48.012</v>
      </c>
      <c r="D48" s="4">
        <f>Levels[[#This Row],[mech e (eV)]]+ie_ev</f>
        <v>24.581487311649003</v>
      </c>
      <c r="E48" s="7">
        <f>Levels[[#This Row],[level (eV)]]/27.2116</f>
        <v>0.90334590070591225</v>
      </c>
      <c r="F48" s="7">
        <f>Levels[[#This Row],[n]]^(-3)</f>
        <v>9.0422453703703699E-6</v>
      </c>
      <c r="G48" s="4">
        <f>-rydberg_ev/Levels[[#This Row],[n*]]^2</f>
        <v>-5.9014883509975191E-3</v>
      </c>
      <c r="H48" s="6">
        <f>Levels[[#This Row],[mech e (eV)]]/27.2116</f>
        <v>-2.1687399311313995E-4</v>
      </c>
      <c r="I48" s="8">
        <f>2*PI()*Levels[[#This Row],[n]]^3</f>
        <v>694870.02949160477</v>
      </c>
      <c r="J48" s="8">
        <f>0.02418884326505*Levels[[#This Row],[orbit t]]</f>
        <v>16808.102232953101</v>
      </c>
      <c r="K48" s="12" t="s">
        <v>101</v>
      </c>
    </row>
    <row r="49" spans="1:11" x14ac:dyDescent="0.15">
      <c r="A49">
        <v>49</v>
      </c>
      <c r="B49" t="s">
        <v>53</v>
      </c>
      <c r="C49" s="4">
        <f>Levels[[#This Row],[n]]-shift</f>
        <v>49.012</v>
      </c>
      <c r="D49" s="4">
        <f>Levels[[#This Row],[mech e (eV)]]+ie_ev</f>
        <v>24.581725673022792</v>
      </c>
      <c r="E49" s="7">
        <f>Levels[[#This Row],[level (eV)]]/27.2116</f>
        <v>0.90335466025602285</v>
      </c>
      <c r="F49" s="7">
        <f>Levels[[#This Row],[n]]^(-3)</f>
        <v>8.4998597523140868E-6</v>
      </c>
      <c r="G49" s="4">
        <f>-rydberg_ev/Levels[[#This Row],[n*]]^2</f>
        <v>-5.6631269772084436E-3</v>
      </c>
      <c r="H49" s="6">
        <f>Levels[[#This Row],[mech e (eV)]]/27.2116</f>
        <v>-2.0811444300255933E-4</v>
      </c>
      <c r="I49" s="8">
        <f>2*PI()*Levels[[#This Row],[n]]^3</f>
        <v>739210.46820437117</v>
      </c>
      <c r="J49" s="8">
        <f>0.02418884326505*Levels[[#This Row],[orbit t]]</f>
        <v>17880.646155279763</v>
      </c>
      <c r="K49" s="12" t="s">
        <v>101</v>
      </c>
    </row>
    <row r="50" spans="1:11" x14ac:dyDescent="0.15">
      <c r="A50">
        <v>50</v>
      </c>
      <c r="B50" t="s">
        <v>54</v>
      </c>
      <c r="C50" s="4">
        <f>Levels[[#This Row],[n]]-shift</f>
        <v>50.012</v>
      </c>
      <c r="D50" s="4">
        <f>Levels[[#This Row],[mech e (eV)]]+ie_ev</f>
        <v>24.581949879585043</v>
      </c>
      <c r="E50" s="7">
        <f>Levels[[#This Row],[level (eV)]]/27.2116</f>
        <v>0.90336289963048999</v>
      </c>
      <c r="F50" s="7">
        <f>Levels[[#This Row],[n]]^(-3)</f>
        <v>7.9999999999999996E-6</v>
      </c>
      <c r="G50" s="4">
        <f>-rydberg_ev/Levels[[#This Row],[n*]]^2</f>
        <v>-5.4389204149561873E-3</v>
      </c>
      <c r="H50" s="6">
        <f>Levels[[#This Row],[mech e (eV)]]/27.2116</f>
        <v>-1.9987506853533739E-4</v>
      </c>
      <c r="I50" s="8">
        <f>2*PI()*Levels[[#This Row],[n]]^3</f>
        <v>785398.16339744825</v>
      </c>
      <c r="J50" s="8">
        <f>0.02418884326505*Levels[[#This Row],[orbit t]]</f>
        <v>18997.873075079006</v>
      </c>
      <c r="K50" s="12" t="s">
        <v>101</v>
      </c>
    </row>
    <row r="51" spans="1:11" x14ac:dyDescent="0.15">
      <c r="A51">
        <v>51</v>
      </c>
      <c r="B51" t="s">
        <v>55</v>
      </c>
      <c r="C51" s="4">
        <f>Levels[[#This Row],[n]]-shift</f>
        <v>51.012</v>
      </c>
      <c r="D51" s="4">
        <f>Levels[[#This Row],[mech e (eV)]]+ie_ev</f>
        <v>24.582161030302888</v>
      </c>
      <c r="E51" s="7">
        <f>Levels[[#This Row],[level (eV)]]/27.2116</f>
        <v>0.9033706592152938</v>
      </c>
      <c r="F51" s="7">
        <f>Levels[[#This Row],[n]]^(-3)</f>
        <v>7.5385786763763556E-6</v>
      </c>
      <c r="G51" s="4">
        <f>-rydberg_ev/Levels[[#This Row],[n*]]^2</f>
        <v>-5.2277696971106706E-3</v>
      </c>
      <c r="H51" s="6">
        <f>Levels[[#This Row],[mech e (eV)]]/27.2116</f>
        <v>-1.9211548373159501E-4</v>
      </c>
      <c r="I51" s="8">
        <f>2*PI()*Levels[[#This Row],[n]]^3</f>
        <v>833470.81418267929</v>
      </c>
      <c r="J51" s="8">
        <f>0.02418884326505*Levels[[#This Row],[orbit t]]</f>
        <v>20160.694890258441</v>
      </c>
      <c r="K51" s="12" t="s">
        <v>101</v>
      </c>
    </row>
    <row r="52" spans="1:11" x14ac:dyDescent="0.15">
      <c r="A52">
        <v>52</v>
      </c>
      <c r="B52" t="s">
        <v>56</v>
      </c>
      <c r="C52" s="4">
        <f>Levels[[#This Row],[n]]-shift</f>
        <v>52.012</v>
      </c>
      <c r="D52" s="4">
        <f>Levels[[#This Row],[mech e (eV)]]+ie_ev</f>
        <v>24.58236011952377</v>
      </c>
      <c r="E52" s="7">
        <f>Levels[[#This Row],[level (eV)]]/27.2116</f>
        <v>0.90337797555174149</v>
      </c>
      <c r="F52" s="7">
        <f>Levels[[#This Row],[n]]^(-3)</f>
        <v>7.1119708693673192E-6</v>
      </c>
      <c r="G52" s="4">
        <f>-rydberg_ev/Levels[[#This Row],[n*]]^2</f>
        <v>-5.0286804762310023E-3</v>
      </c>
      <c r="H52" s="6">
        <f>Levels[[#This Row],[mech e (eV)]]/27.2116</f>
        <v>-1.8479914728391575E-4</v>
      </c>
      <c r="I52" s="8">
        <f>2*PI()*Levels[[#This Row],[n]]^3</f>
        <v>883466.11967190728</v>
      </c>
      <c r="J52" s="8">
        <f>0.02418884326505*Levels[[#This Row],[orbit t]]</f>
        <v>21370.023498725674</v>
      </c>
      <c r="K52" s="12" t="s">
        <v>101</v>
      </c>
    </row>
    <row r="53" spans="1:11" x14ac:dyDescent="0.15">
      <c r="A53">
        <v>53</v>
      </c>
      <c r="B53" t="s">
        <v>57</v>
      </c>
      <c r="C53" s="4">
        <f>Levels[[#This Row],[n]]-shift</f>
        <v>53.012</v>
      </c>
      <c r="D53" s="4">
        <f>Levels[[#This Row],[mech e (eV)]]+ie_ev</f>
        <v>24.58254804870332</v>
      </c>
      <c r="E53" s="7">
        <f>Levels[[#This Row],[level (eV)]]/27.2116</f>
        <v>0.90338488176745646</v>
      </c>
      <c r="F53" s="7">
        <f>Levels[[#This Row],[n]]^(-3)</f>
        <v>6.7169542642584148E-6</v>
      </c>
      <c r="G53" s="4">
        <f>-rydberg_ev/Levels[[#This Row],[n*]]^2</f>
        <v>-4.8407512966804527E-3</v>
      </c>
      <c r="H53" s="6">
        <f>Levels[[#This Row],[mech e (eV)]]/27.2116</f>
        <v>-1.7789293156890638E-4</v>
      </c>
      <c r="I53" s="8">
        <f>2*PI()*Levels[[#This Row],[n]]^3</f>
        <v>935421.77897697524</v>
      </c>
      <c r="J53" s="8">
        <f>0.02418884326505*Levels[[#This Row],[orbit t]]</f>
        <v>22626.770798388297</v>
      </c>
      <c r="K53" s="12" t="s">
        <v>101</v>
      </c>
    </row>
    <row r="54" spans="1:11" x14ac:dyDescent="0.15">
      <c r="A54">
        <v>54</v>
      </c>
      <c r="B54" t="s">
        <v>58</v>
      </c>
      <c r="C54" s="4">
        <f>Levels[[#This Row],[n]]-shift</f>
        <v>54.012</v>
      </c>
      <c r="D54" s="4">
        <f>Levels[[#This Row],[mech e (eV)]]+ie_ev</f>
        <v>24.582725636627618</v>
      </c>
      <c r="E54" s="7">
        <f>Levels[[#This Row],[level (eV)]]/27.2116</f>
        <v>0.90339140795203576</v>
      </c>
      <c r="F54" s="7">
        <f>Levels[[#This Row],[n]]^(-3)</f>
        <v>6.3506579281613571E-6</v>
      </c>
      <c r="G54" s="4">
        <f>-rydberg_ev/Levels[[#This Row],[n*]]^2</f>
        <v>-4.6631633723823122E-3</v>
      </c>
      <c r="H54" s="6">
        <f>Levels[[#This Row],[mech e (eV)]]/27.2116</f>
        <v>-1.7136674698960415E-4</v>
      </c>
      <c r="I54" s="8">
        <f>2*PI()*Levels[[#This Row],[n]]^3</f>
        <v>989375.49120972631</v>
      </c>
      <c r="J54" s="8">
        <f>0.02418884326505*Levels[[#This Row],[orbit t]]</f>
        <v>23931.848687153924</v>
      </c>
      <c r="K54" s="12" t="s">
        <v>101</v>
      </c>
    </row>
    <row r="55" spans="1:11" x14ac:dyDescent="0.15">
      <c r="A55">
        <v>55</v>
      </c>
      <c r="B55" t="s">
        <v>59</v>
      </c>
      <c r="C55" s="4">
        <f>Levels[[#This Row],[n]]-shift</f>
        <v>55.012</v>
      </c>
      <c r="D55" s="4">
        <f>Levels[[#This Row],[mech e (eV)]]+ie_ev</f>
        <v>24.582893628346707</v>
      </c>
      <c r="E55" s="7">
        <f>Levels[[#This Row],[level (eV)]]/27.2116</f>
        <v>0.90339758148534843</v>
      </c>
      <c r="F55" s="7">
        <f>Levels[[#This Row],[n]]^(-3)</f>
        <v>6.0105184072126221E-6</v>
      </c>
      <c r="G55" s="4">
        <f>-rydberg_ev/Levels[[#This Row],[n*]]^2</f>
        <v>-4.4951716532912042E-3</v>
      </c>
      <c r="H55" s="6">
        <f>Levels[[#This Row],[mech e (eV)]]/27.2116</f>
        <v>-1.6519321367693205E-4</v>
      </c>
      <c r="I55" s="8">
        <f>2*PI()*Levels[[#This Row],[n]]^3</f>
        <v>1045364.9554820036</v>
      </c>
      <c r="J55" s="8">
        <f>0.02418884326505*Levels[[#This Row],[orbit t]]</f>
        <v>25286.169062930156</v>
      </c>
      <c r="K55" s="12" t="s">
        <v>101</v>
      </c>
    </row>
    <row r="56" spans="1:11" x14ac:dyDescent="0.15">
      <c r="A56">
        <v>56</v>
      </c>
      <c r="B56" t="s">
        <v>60</v>
      </c>
      <c r="C56" s="4">
        <f>Levels[[#This Row],[n]]-shift</f>
        <v>56.012</v>
      </c>
      <c r="D56" s="4">
        <f>Levels[[#This Row],[mech e (eV)]]+ie_ev</f>
        <v>24.583052703001808</v>
      </c>
      <c r="E56" s="7">
        <f>Levels[[#This Row],[level (eV)]]/27.2116</f>
        <v>0.90340342732517775</v>
      </c>
      <c r="F56" s="7">
        <f>Levels[[#This Row],[n]]^(-3)</f>
        <v>5.6942419825072885E-6</v>
      </c>
      <c r="G56" s="4">
        <f>-rydberg_ev/Levels[[#This Row],[n*]]^2</f>
        <v>-4.3360969981917786E-3</v>
      </c>
      <c r="H56" s="6">
        <f>Levels[[#This Row],[mech e (eV)]]/27.2116</f>
        <v>-1.5934737384761566E-4</v>
      </c>
      <c r="I56" s="8">
        <f>2*PI()*Levels[[#This Row],[n]]^3</f>
        <v>1103427.8709056503</v>
      </c>
      <c r="J56" s="8">
        <f>0.02418884326505*Levels[[#This Row],[orbit t]]</f>
        <v>26690.643823624603</v>
      </c>
      <c r="K56" s="12" t="s">
        <v>101</v>
      </c>
    </row>
    <row r="57" spans="1:11" x14ac:dyDescent="0.15">
      <c r="A57">
        <v>57</v>
      </c>
      <c r="B57" t="s">
        <v>61</v>
      </c>
      <c r="C57" s="4">
        <f>Levels[[#This Row],[n]]-shift</f>
        <v>57.012</v>
      </c>
      <c r="D57" s="4">
        <f>Levels[[#This Row],[mech e (eV)]]+ie_ev</f>
        <v>24.583203480700028</v>
      </c>
      <c r="E57" s="7">
        <f>Levels[[#This Row],[level (eV)]]/27.2116</f>
        <v>0.90340896825986083</v>
      </c>
      <c r="F57" s="7">
        <f>Levels[[#This Row],[n]]^(-3)</f>
        <v>5.3997721296161305E-6</v>
      </c>
      <c r="G57" s="4">
        <f>-rydberg_ev/Levels[[#This Row],[n*]]^2</f>
        <v>-4.1853192999706419E-3</v>
      </c>
      <c r="H57" s="6">
        <f>Levels[[#This Row],[mech e (eV)]]/27.2116</f>
        <v>-1.5380643916457107E-4</v>
      </c>
      <c r="I57" s="8">
        <f>2*PI()*Levels[[#This Row],[n]]^3</f>
        <v>1163601.936592509</v>
      </c>
      <c r="J57" s="8">
        <f>0.02418884326505*Levels[[#This Row],[orbit t]]</f>
        <v>28146.18486714485</v>
      </c>
      <c r="K57" s="12" t="s">
        <v>101</v>
      </c>
    </row>
    <row r="58" spans="1:11" x14ac:dyDescent="0.15">
      <c r="A58">
        <v>58</v>
      </c>
      <c r="B58" t="s">
        <v>62</v>
      </c>
      <c r="C58" s="4">
        <f>Levels[[#This Row],[n]]-shift</f>
        <v>58.012</v>
      </c>
      <c r="D58" s="4">
        <f>Levels[[#This Row],[mech e (eV)]]+ie_ev</f>
        <v>24.583346528566832</v>
      </c>
      <c r="E58" s="7">
        <f>Levels[[#This Row],[level (eV)]]/27.2116</f>
        <v>0.90341422513071012</v>
      </c>
      <c r="F58" s="7">
        <f>Levels[[#This Row],[n]]^(-3)</f>
        <v>5.1252613883308045E-6</v>
      </c>
      <c r="G58" s="4">
        <f>-rydberg_ev/Levels[[#This Row],[n*]]^2</f>
        <v>-4.0422714331661419E-3</v>
      </c>
      <c r="H58" s="6">
        <f>Levels[[#This Row],[mech e (eV)]]/27.2116</f>
        <v>-1.4854956831520901E-4</v>
      </c>
      <c r="I58" s="8">
        <f>2*PI()*Levels[[#This Row],[n]]^3</f>
        <v>1225924.8516544234</v>
      </c>
      <c r="J58" s="8">
        <f>0.02418884326505*Levels[[#This Row],[orbit t]]</f>
        <v>29653.704091398522</v>
      </c>
      <c r="K58" s="12" t="s">
        <v>101</v>
      </c>
    </row>
    <row r="59" spans="1:11" x14ac:dyDescent="0.15">
      <c r="A59">
        <v>59</v>
      </c>
      <c r="B59" t="s">
        <v>63</v>
      </c>
      <c r="C59" s="4">
        <f>Levels[[#This Row],[n]]-shift</f>
        <v>59.012</v>
      </c>
      <c r="D59" s="4">
        <f>Levels[[#This Row],[mech e (eV)]]+ie_ev</f>
        <v>24.583482366086713</v>
      </c>
      <c r="E59" s="7">
        <f>Levels[[#This Row],[level (eV)]]/27.2116</f>
        <v>0.90341921702827888</v>
      </c>
      <c r="F59" s="7">
        <f>Levels[[#This Row],[n]]^(-3)</f>
        <v>4.8690469814343241E-6</v>
      </c>
      <c r="G59" s="4">
        <f>-rydberg_ev/Levels[[#This Row],[n*]]^2</f>
        <v>-3.90643391328505E-3</v>
      </c>
      <c r="H59" s="6">
        <f>Levels[[#This Row],[mech e (eV)]]/27.2116</f>
        <v>-1.4355767074648496E-4</v>
      </c>
      <c r="I59" s="8">
        <f>2*PI()*Levels[[#This Row],[n]]^3</f>
        <v>1290434.3152032362</v>
      </c>
      <c r="J59" s="8">
        <f>0.02418884326505*Levels[[#This Row],[orbit t]]</f>
        <v>31214.11339429321</v>
      </c>
      <c r="K59" s="12" t="s">
        <v>101</v>
      </c>
    </row>
    <row r="60" spans="1:11" x14ac:dyDescent="0.15">
      <c r="A60">
        <v>60</v>
      </c>
      <c r="B60" t="s">
        <v>64</v>
      </c>
      <c r="C60" s="4">
        <f>Levels[[#This Row],[n]]-shift</f>
        <v>60.012</v>
      </c>
      <c r="D60" s="4">
        <f>Levels[[#This Row],[mech e (eV)]]+ie_ev</f>
        <v>24.583611469826192</v>
      </c>
      <c r="E60" s="7">
        <f>Levels[[#This Row],[level (eV)]]/27.2116</f>
        <v>0.90342396146592596</v>
      </c>
      <c r="F60" s="7">
        <f>Levels[[#This Row],[n]]^(-3)</f>
        <v>4.6296296296296296E-6</v>
      </c>
      <c r="G60" s="4">
        <f>-rydberg_ev/Levels[[#This Row],[n*]]^2</f>
        <v>-3.7773301738075354E-3</v>
      </c>
      <c r="H60" s="6">
        <f>Levels[[#This Row],[mech e (eV)]]/27.2116</f>
        <v>-1.3881323309939642E-4</v>
      </c>
      <c r="I60" s="8">
        <f>2*PI()*Levels[[#This Row],[n]]^3</f>
        <v>1357168.0263507906</v>
      </c>
      <c r="J60" s="8">
        <f>0.02418884326505*Levels[[#This Row],[orbit t]]</f>
        <v>32828.324673736526</v>
      </c>
      <c r="K60" s="12" t="s">
        <v>101</v>
      </c>
    </row>
    <row r="61" spans="1:11" x14ac:dyDescent="0.15">
      <c r="A61">
        <v>61</v>
      </c>
      <c r="B61" t="s">
        <v>65</v>
      </c>
      <c r="C61" s="4">
        <f>Levels[[#This Row],[n]]-shift</f>
        <v>61.012</v>
      </c>
      <c r="D61" s="4">
        <f>Levels[[#This Row],[mech e (eV)]]+ie_ev</f>
        <v>24.583734277619435</v>
      </c>
      <c r="E61" s="7">
        <f>Levels[[#This Row],[level (eV)]]/27.2116</f>
        <v>0.90342847453363395</v>
      </c>
      <c r="F61" s="7">
        <f>Levels[[#This Row],[n]]^(-3)</f>
        <v>4.4056550988849288E-6</v>
      </c>
      <c r="G61" s="4">
        <f>-rydberg_ev/Levels[[#This Row],[n*]]^2</f>
        <v>-3.6545223805634474E-3</v>
      </c>
      <c r="H61" s="6">
        <f>Levels[[#This Row],[mech e (eV)]]/27.2116</f>
        <v>-1.343001653913569E-4</v>
      </c>
      <c r="I61" s="8">
        <f>2*PI()*Levels[[#This Row],[n]]^3</f>
        <v>1426163.6842089298</v>
      </c>
      <c r="J61" s="8">
        <f>0.02418884326505*Levels[[#This Row],[orbit t]]</f>
        <v>34497.249827636064</v>
      </c>
      <c r="K61" s="12" t="s">
        <v>101</v>
      </c>
    </row>
    <row r="62" spans="1:11" x14ac:dyDescent="0.15">
      <c r="A62">
        <v>62</v>
      </c>
      <c r="B62" t="s">
        <v>66</v>
      </c>
      <c r="C62" s="4">
        <f>Levels[[#This Row],[n]]-shift</f>
        <v>62.012</v>
      </c>
      <c r="D62" s="4">
        <f>Levels[[#This Row],[mech e (eV)]]+ie_ev</f>
        <v>24.583851192285277</v>
      </c>
      <c r="E62" s="7">
        <f>Levels[[#This Row],[level (eV)]]/27.2116</f>
        <v>0.90343277103460573</v>
      </c>
      <c r="F62" s="7">
        <f>Levels[[#This Row],[n]]^(-3)</f>
        <v>4.1958980900271893E-6</v>
      </c>
      <c r="G62" s="4">
        <f>-rydberg_ev/Levels[[#This Row],[n*]]^2</f>
        <v>-3.5376077147237085E-3</v>
      </c>
      <c r="H62" s="6">
        <f>Levels[[#This Row],[mech e (eV)]]/27.2116</f>
        <v>-1.3000366441972205E-4</v>
      </c>
      <c r="I62" s="8">
        <f>2*PI()*Levels[[#This Row],[n]]^3</f>
        <v>1497458.9878894964</v>
      </c>
      <c r="J62" s="8">
        <f>0.02418884326505*Levels[[#This Row],[orbit t]]</f>
        <v>36221.800753899435</v>
      </c>
      <c r="K62" s="12" t="s">
        <v>101</v>
      </c>
    </row>
    <row r="63" spans="1:11" x14ac:dyDescent="0.15">
      <c r="A63">
        <v>63</v>
      </c>
      <c r="B63" t="s">
        <v>67</v>
      </c>
      <c r="C63" s="4">
        <f>Levels[[#This Row],[n]]-shift</f>
        <v>63.012</v>
      </c>
      <c r="D63" s="4">
        <f>Levels[[#This Row],[mech e (eV)]]+ie_ev</f>
        <v>24.583962584934607</v>
      </c>
      <c r="E63" s="7">
        <f>Levels[[#This Row],[level (eV)]]/27.2116</f>
        <v>0.90343686460680761</v>
      </c>
      <c r="F63" s="7">
        <f>Levels[[#This Row],[n]]^(-3)</f>
        <v>3.9992481413494263E-6</v>
      </c>
      <c r="G63" s="4">
        <f>-rydberg_ev/Levels[[#This Row],[n*]]^2</f>
        <v>-3.4262150653915631E-3</v>
      </c>
      <c r="H63" s="6">
        <f>Levels[[#This Row],[mech e (eV)]]/27.2116</f>
        <v>-1.259100922177146E-4</v>
      </c>
      <c r="I63" s="8">
        <f>2*PI()*Levels[[#This Row],[n]]^3</f>
        <v>1571091.6365043339</v>
      </c>
      <c r="J63" s="8">
        <f>0.02418884326505*Levels[[#This Row],[orbit t]]</f>
        <v>38002.889350434241</v>
      </c>
      <c r="K63" s="12" t="s">
        <v>101</v>
      </c>
    </row>
    <row r="64" spans="1:11" x14ac:dyDescent="0.15">
      <c r="A64">
        <v>64</v>
      </c>
      <c r="B64" t="s">
        <v>68</v>
      </c>
      <c r="C64" s="4">
        <f>Levels[[#This Row],[n]]-shift</f>
        <v>64.012</v>
      </c>
      <c r="D64" s="4">
        <f>Levels[[#This Row],[mech e (eV)]]+ie_ev</f>
        <v>24.584068797918988</v>
      </c>
      <c r="E64" s="7">
        <f>Levels[[#This Row],[level (eV)]]/27.2116</f>
        <v>0.90344076783132887</v>
      </c>
      <c r="F64" s="7">
        <f>Levels[[#This Row],[n]]^(-3)</f>
        <v>3.814697265625E-6</v>
      </c>
      <c r="G64" s="4">
        <f>-rydberg_ev/Levels[[#This Row],[n*]]^2</f>
        <v>-3.3200020810098207E-3</v>
      </c>
      <c r="H64" s="6">
        <f>Levels[[#This Row],[mech e (eV)]]/27.2116</f>
        <v>-1.2200686769649049E-4</v>
      </c>
      <c r="I64" s="8">
        <f>2*PI()*Levels[[#This Row],[n]]^3</f>
        <v>1647099.3291652855</v>
      </c>
      <c r="J64" s="8">
        <f>0.02418884326505*Levels[[#This Row],[orbit t]]</f>
        <v>39841.427515148091</v>
      </c>
      <c r="K64" s="12" t="s">
        <v>101</v>
      </c>
    </row>
    <row r="65" spans="1:11" x14ac:dyDescent="0.15">
      <c r="A65">
        <v>65</v>
      </c>
      <c r="B65" t="s">
        <v>69</v>
      </c>
      <c r="C65" s="4">
        <f>Levels[[#This Row],[n]]-shift</f>
        <v>65.012</v>
      </c>
      <c r="D65" s="4">
        <f>Levels[[#This Row],[mech e (eV)]]+ie_ev</f>
        <v>24.584170147464224</v>
      </c>
      <c r="E65" s="7">
        <f>Levels[[#This Row],[level (eV)]]/27.2116</f>
        <v>0.90344449232916191</v>
      </c>
      <c r="F65" s="7">
        <f>Levels[[#This Row],[n]]^(-3)</f>
        <v>3.6413290851160674E-6</v>
      </c>
      <c r="G65" s="4">
        <f>-rydberg_ev/Levels[[#This Row],[n*]]^2</f>
        <v>-3.2186525357754273E-3</v>
      </c>
      <c r="H65" s="6">
        <f>Levels[[#This Row],[mech e (eV)]]/27.2116</f>
        <v>-1.1828236986341954E-4</v>
      </c>
      <c r="I65" s="8">
        <f>2*PI()*Levels[[#This Row],[n]]^3</f>
        <v>1725519.764984194</v>
      </c>
      <c r="J65" s="8">
        <f>0.02418884326505*Levels[[#This Row],[orbit t]]</f>
        <v>41738.327145948577</v>
      </c>
      <c r="K65" s="12" t="s">
        <v>101</v>
      </c>
    </row>
    <row r="66" spans="1:11" x14ac:dyDescent="0.15">
      <c r="A66">
        <v>66</v>
      </c>
      <c r="B66" t="s">
        <v>70</v>
      </c>
      <c r="C66" s="4">
        <f>Levels[[#This Row],[n]]-shift</f>
        <v>66.012</v>
      </c>
      <c r="D66" s="4">
        <f>Levels[[#This Row],[mech e (eV)]]+ie_ev</f>
        <v>24.584266926026821</v>
      </c>
      <c r="E66" s="7">
        <f>Levels[[#This Row],[level (eV)]]/27.2116</f>
        <v>0.90344804884780094</v>
      </c>
      <c r="F66" s="7">
        <f>Levels[[#This Row],[n]]^(-3)</f>
        <v>3.4783092634332303E-6</v>
      </c>
      <c r="G66" s="4">
        <f>-rydberg_ev/Levels[[#This Row],[n*]]^2</f>
        <v>-3.1218739731794275E-3</v>
      </c>
      <c r="H66" s="6">
        <f>Levels[[#This Row],[mech e (eV)]]/27.2116</f>
        <v>-1.1472585122445675E-4</v>
      </c>
      <c r="I66" s="8">
        <f>2*PI()*Levels[[#This Row],[n]]^3</f>
        <v>1806390.6430729022</v>
      </c>
      <c r="J66" s="8">
        <f>0.02418884326505*Levels[[#This Row],[orbit t]]</f>
        <v>43694.500140743308</v>
      </c>
      <c r="K66" s="12" t="s">
        <v>101</v>
      </c>
    </row>
    <row r="67" spans="1:11" x14ac:dyDescent="0.15">
      <c r="A67">
        <v>67</v>
      </c>
      <c r="B67" t="s">
        <v>71</v>
      </c>
      <c r="C67" s="4">
        <f>Levels[[#This Row],[n]]-shift</f>
        <v>67.012</v>
      </c>
      <c r="D67" s="4">
        <f>Levels[[#This Row],[mech e (eV)]]+ie_ev</f>
        <v>24.584359404406161</v>
      </c>
      <c r="E67" s="7">
        <f>Levels[[#This Row],[level (eV)]]/27.2116</f>
        <v>0.9034514473388614</v>
      </c>
      <c r="F67" s="7">
        <f>Levels[[#This Row],[n]]^(-3)</f>
        <v>3.3248770626706076E-6</v>
      </c>
      <c r="G67" s="4">
        <f>-rydberg_ev/Levels[[#This Row],[n*]]^2</f>
        <v>-3.0293955938394067E-3</v>
      </c>
      <c r="H67" s="6">
        <f>Levels[[#This Row],[mech e (eV)]]/27.2116</f>
        <v>-1.1132736016402588E-4</v>
      </c>
      <c r="I67" s="8">
        <f>2*PI()*Levels[[#This Row],[n]]^3</f>
        <v>1889749.662543254</v>
      </c>
      <c r="J67" s="8">
        <f>0.02418884326505*Levels[[#This Row],[orbit t]]</f>
        <v>45710.858397439901</v>
      </c>
      <c r="K67" s="12" t="s">
        <v>101</v>
      </c>
    </row>
    <row r="68" spans="1:11" x14ac:dyDescent="0.15">
      <c r="A68">
        <v>68</v>
      </c>
      <c r="B68" t="s">
        <v>72</v>
      </c>
      <c r="C68" s="4">
        <f>Levels[[#This Row],[n]]-shift</f>
        <v>68.012</v>
      </c>
      <c r="D68" s="4">
        <f>Levels[[#This Row],[mech e (eV)]]+ie_ev</f>
        <v>24.584447833640894</v>
      </c>
      <c r="E68" s="7">
        <f>Levels[[#This Row],[level (eV)]]/27.2116</f>
        <v>0.90345469702777104</v>
      </c>
      <c r="F68" s="7">
        <f>Levels[[#This Row],[n]]^(-3)</f>
        <v>3.1803378790962752E-6</v>
      </c>
      <c r="G68" s="4">
        <f>-rydberg_ev/Levels[[#This Row],[n*]]^2</f>
        <v>-2.9409663591037504E-3</v>
      </c>
      <c r="H68" s="6">
        <f>Levels[[#This Row],[mech e (eV)]]/27.2116</f>
        <v>-1.0807767125430884E-4</v>
      </c>
      <c r="I68" s="8">
        <f>2*PI()*Levels[[#This Row],[n]]^3</f>
        <v>1975634.5225070918</v>
      </c>
      <c r="J68" s="8">
        <f>0.02418884326505*Levels[[#This Row],[orbit t]]</f>
        <v>47788.313813945941</v>
      </c>
      <c r="K68" s="12" t="s">
        <v>101</v>
      </c>
    </row>
    <row r="69" spans="1:11" x14ac:dyDescent="0.15">
      <c r="A69">
        <v>69</v>
      </c>
      <c r="B69" t="s">
        <v>73</v>
      </c>
      <c r="C69" s="4">
        <f>Levels[[#This Row],[n]]-shift</f>
        <v>69.012</v>
      </c>
      <c r="D69" s="4">
        <f>Levels[[#This Row],[mech e (eV)]]+ie_ev</f>
        <v>24.584532446714402</v>
      </c>
      <c r="E69" s="7">
        <f>Levels[[#This Row],[level (eV)]]/27.2116</f>
        <v>0.90345780647644391</v>
      </c>
      <c r="F69" s="7">
        <f>Levels[[#This Row],[n]]^(-3)</f>
        <v>3.0440566316295747E-6</v>
      </c>
      <c r="G69" s="4">
        <f>-rydberg_ev/Levels[[#This Row],[n*]]^2</f>
        <v>-2.8563532855990612E-3</v>
      </c>
      <c r="H69" s="6">
        <f>Levels[[#This Row],[mech e (eV)]]/27.2116</f>
        <v>-1.049682225815116E-4</v>
      </c>
      <c r="I69" s="8">
        <f>2*PI()*Levels[[#This Row],[n]]^3</f>
        <v>2064082.9220762588</v>
      </c>
      <c r="J69" s="8">
        <f>0.02418884326505*Levels[[#This Row],[orbit t]]</f>
        <v>49927.778288169036</v>
      </c>
      <c r="K69" s="12" t="s">
        <v>101</v>
      </c>
    </row>
    <row r="70" spans="1:11" x14ac:dyDescent="0.15">
      <c r="A70">
        <v>70</v>
      </c>
      <c r="B70" t="s">
        <v>74</v>
      </c>
      <c r="C70" s="4">
        <f>Levels[[#This Row],[n]]-shift</f>
        <v>70.012</v>
      </c>
      <c r="D70" s="4">
        <f>Levels[[#This Row],[mech e (eV)]]+ie_ev</f>
        <v>24.584613460090939</v>
      </c>
      <c r="E70" s="7">
        <f>Levels[[#This Row],[level (eV)]]/27.2116</f>
        <v>0.90346078363973226</v>
      </c>
      <c r="F70" s="7">
        <f>Levels[[#This Row],[n]]^(-3)</f>
        <v>2.9154518950437319E-6</v>
      </c>
      <c r="G70" s="4">
        <f>-rydberg_ev/Levels[[#This Row],[n*]]^2</f>
        <v>-2.7753399090605689E-3</v>
      </c>
      <c r="H70" s="6">
        <f>Levels[[#This Row],[mech e (eV)]]/27.2116</f>
        <v>-1.019910592931165E-4</v>
      </c>
      <c r="I70" s="8">
        <f>2*PI()*Levels[[#This Row],[n]]^3</f>
        <v>2155132.5603625979</v>
      </c>
      <c r="J70" s="8">
        <f>0.02418884326505*Levels[[#This Row],[orbit t]]</f>
        <v>52130.163718016789</v>
      </c>
      <c r="K70" s="12" t="s">
        <v>101</v>
      </c>
    </row>
    <row r="71" spans="1:11" x14ac:dyDescent="0.15">
      <c r="A71">
        <v>71</v>
      </c>
      <c r="B71" t="s">
        <v>75</v>
      </c>
      <c r="C71" s="4">
        <f>Levels[[#This Row],[n]]-shift</f>
        <v>71.012</v>
      </c>
      <c r="D71" s="4">
        <f>Levels[[#This Row],[mech e (eV)]]+ie_ev</f>
        <v>24.584691075101489</v>
      </c>
      <c r="E71" s="7">
        <f>Levels[[#This Row],[level (eV)]]/27.2116</f>
        <v>0.90346363591635515</v>
      </c>
      <c r="F71" s="7">
        <f>Levels[[#This Row],[n]]^(-3)</f>
        <v>2.7939906848350567E-6</v>
      </c>
      <c r="G71" s="4">
        <f>-rydberg_ev/Levels[[#This Row],[n*]]^2</f>
        <v>-2.6977248985109118E-3</v>
      </c>
      <c r="H71" s="6">
        <f>Levels[[#This Row],[mech e (eV)]]/27.2116</f>
        <v>-9.9138782670291775E-5</v>
      </c>
      <c r="I71" s="8">
        <f>2*PI()*Levels[[#This Row],[n]]^3</f>
        <v>2248821.1364779528</v>
      </c>
      <c r="J71" s="8">
        <f>0.02418884326505*Levels[[#This Row],[orbit t]]</f>
        <v>54396.382001396814</v>
      </c>
      <c r="K71" s="12" t="s">
        <v>101</v>
      </c>
    </row>
    <row r="72" spans="1:11" x14ac:dyDescent="0.15">
      <c r="A72">
        <v>72</v>
      </c>
      <c r="B72" t="s">
        <v>76</v>
      </c>
      <c r="C72" s="4">
        <f>Levels[[#This Row],[n]]-shift</f>
        <v>72.012</v>
      </c>
      <c r="D72" s="4">
        <f>Levels[[#This Row],[mech e (eV)]]+ie_ev</f>
        <v>24.584765479195799</v>
      </c>
      <c r="E72" s="7">
        <f>Levels[[#This Row],[level (eV)]]/27.2116</f>
        <v>0.9034663701949095</v>
      </c>
      <c r="F72" s="7">
        <f>Levels[[#This Row],[n]]^(-3)</f>
        <v>2.6791838134430725E-6</v>
      </c>
      <c r="G72" s="4">
        <f>-rydberg_ev/Levels[[#This Row],[n*]]^2</f>
        <v>-2.6233208042023724E-3</v>
      </c>
      <c r="H72" s="6">
        <f>Levels[[#This Row],[mech e (eV)]]/27.2116</f>
        <v>-9.6404504115978935E-5</v>
      </c>
      <c r="I72" s="8">
        <f>2*PI()*Levels[[#This Row],[n]]^3</f>
        <v>2345186.349534166</v>
      </c>
      <c r="J72" s="8">
        <f>0.02418884326505*Levels[[#This Row],[orbit t]]</f>
        <v>56727.345036216706</v>
      </c>
      <c r="K72" s="12" t="s">
        <v>101</v>
      </c>
    </row>
    <row r="73" spans="1:11" x14ac:dyDescent="0.15">
      <c r="A73">
        <v>73</v>
      </c>
      <c r="B73" t="s">
        <v>77</v>
      </c>
      <c r="C73" s="4">
        <f>Levels[[#This Row],[n]]-shift</f>
        <v>73.012</v>
      </c>
      <c r="D73" s="4">
        <f>Levels[[#This Row],[mech e (eV)]]+ie_ev</f>
        <v>24.584836847075231</v>
      </c>
      <c r="E73" s="7">
        <f>Levels[[#This Row],[level (eV)]]/27.2116</f>
        <v>0.90346899289550153</v>
      </c>
      <c r="F73" s="7">
        <f>Levels[[#This Row],[n]]^(-3)</f>
        <v>2.5705817483554704E-6</v>
      </c>
      <c r="G73" s="4">
        <f>-rydberg_ev/Levels[[#This Row],[n*]]^2</f>
        <v>-2.5519529247677876E-3</v>
      </c>
      <c r="H73" s="6">
        <f>Levels[[#This Row],[mech e (eV)]]/27.2116</f>
        <v>-9.3781803523783523E-5</v>
      </c>
      <c r="I73" s="8">
        <f>2*PI()*Levels[[#This Row],[n]]^3</f>
        <v>2444265.8986430811</v>
      </c>
      <c r="J73" s="8">
        <f>0.02418884326505*Levels[[#This Row],[orbit t]]</f>
        <v>59123.96472038408</v>
      </c>
      <c r="K73" s="12" t="s">
        <v>101</v>
      </c>
    </row>
    <row r="74" spans="1:11" x14ac:dyDescent="0.15">
      <c r="A74">
        <v>74</v>
      </c>
      <c r="B74" t="s">
        <v>78</v>
      </c>
      <c r="C74" s="4">
        <f>Levels[[#This Row],[n]]-shift</f>
        <v>74.012</v>
      </c>
      <c r="D74" s="4">
        <f>Levels[[#This Row],[mech e (eV)]]+ie_ev</f>
        <v>24.584905341719217</v>
      </c>
      <c r="E74" s="7">
        <f>Levels[[#This Row],[level (eV)]]/27.2116</f>
        <v>0.90347151000746806</v>
      </c>
      <c r="F74" s="7">
        <f>Levels[[#This Row],[n]]^(-3)</f>
        <v>2.4677709118907072E-6</v>
      </c>
      <c r="G74" s="4">
        <f>-rydberg_ev/Levels[[#This Row],[n*]]^2</f>
        <v>-2.4834582807831064E-3</v>
      </c>
      <c r="H74" s="6">
        <f>Levels[[#This Row],[mech e (eV)]]/27.2116</f>
        <v>-9.1264691557391199E-5</v>
      </c>
      <c r="I74" s="8">
        <f>2*PI()*Levels[[#This Row],[n]]^3</f>
        <v>2546097.4829165405</v>
      </c>
      <c r="J74" s="8">
        <f>0.02418884326505*Levels[[#This Row],[orbit t]]</f>
        <v>61587.152951806522</v>
      </c>
      <c r="K74" s="12" t="s">
        <v>101</v>
      </c>
    </row>
    <row r="75" spans="1:11" x14ac:dyDescent="0.15">
      <c r="A75">
        <v>75</v>
      </c>
      <c r="B75" t="s">
        <v>79</v>
      </c>
      <c r="C75" s="4">
        <f>Levels[[#This Row],[n]]-shift</f>
        <v>75.012</v>
      </c>
      <c r="D75" s="4">
        <f>Levels[[#This Row],[mech e (eV)]]+ie_ev</f>
        <v>24.584971115316531</v>
      </c>
      <c r="E75" s="7">
        <f>Levels[[#This Row],[level (eV)]]/27.2116</f>
        <v>0.90347392712359909</v>
      </c>
      <c r="F75" s="7">
        <f>Levels[[#This Row],[n]]^(-3)</f>
        <v>2.3703703703703703E-6</v>
      </c>
      <c r="G75" s="4">
        <f>-rydberg_ev/Levels[[#This Row],[n*]]^2</f>
        <v>-2.4176846834695316E-3</v>
      </c>
      <c r="H75" s="6">
        <f>Levels[[#This Row],[mech e (eV)]]/27.2116</f>
        <v>-8.8847575426271571E-5</v>
      </c>
      <c r="I75" s="8">
        <f>2*PI()*Levels[[#This Row],[n]]^3</f>
        <v>2650718.8014663882</v>
      </c>
      <c r="J75" s="8">
        <f>0.02418884326505*Levels[[#This Row],[orbit t]]</f>
        <v>64117.821628391655</v>
      </c>
      <c r="K75" s="12" t="s">
        <v>101</v>
      </c>
    </row>
    <row r="76" spans="1:11" x14ac:dyDescent="0.15">
      <c r="A76">
        <v>76</v>
      </c>
      <c r="B76" t="s">
        <v>80</v>
      </c>
      <c r="C76" s="4">
        <f>Levels[[#This Row],[n]]-shift</f>
        <v>76.012</v>
      </c>
      <c r="D76" s="4">
        <f>Levels[[#This Row],[mech e (eV)]]+ie_ev</f>
        <v>24.585034310111411</v>
      </c>
      <c r="E76" s="7">
        <f>Levels[[#This Row],[level (eV)]]/27.2116</f>
        <v>0.90347624947123317</v>
      </c>
      <c r="F76" s="7">
        <f>Levels[[#This Row],[n]]^(-3)</f>
        <v>2.2780288671818049E-6</v>
      </c>
      <c r="G76" s="4">
        <f>-rydberg_ev/Levels[[#This Row],[n*]]^2</f>
        <v>-2.3544898885889242E-3</v>
      </c>
      <c r="H76" s="6">
        <f>Levels[[#This Row],[mech e (eV)]]/27.2116</f>
        <v>-8.6525227792152033E-5</v>
      </c>
      <c r="I76" s="8">
        <f>2*PI()*Levels[[#This Row],[n]]^3</f>
        <v>2758167.5534044662</v>
      </c>
      <c r="J76" s="8">
        <f>0.02418884326505*Levels[[#This Row],[orbit t]]</f>
        <v>66716.88264804706</v>
      </c>
      <c r="K76" s="12" t="s">
        <v>101</v>
      </c>
    </row>
    <row r="77" spans="1:11" x14ac:dyDescent="0.15">
      <c r="A77">
        <v>77</v>
      </c>
      <c r="B77" t="s">
        <v>81</v>
      </c>
      <c r="C77" s="4">
        <f>Levels[[#This Row],[n]]-shift</f>
        <v>77.012</v>
      </c>
      <c r="D77" s="4">
        <f>Levels[[#This Row],[mech e (eV)]]+ie_ev</f>
        <v>24.585095059173259</v>
      </c>
      <c r="E77" s="7">
        <f>Levels[[#This Row],[level (eV)]]/27.2116</f>
        <v>0.90347848194054226</v>
      </c>
      <c r="F77" s="7">
        <f>Levels[[#This Row],[n]]^(-3)</f>
        <v>2.1904221600629089E-6</v>
      </c>
      <c r="G77" s="4">
        <f>-rydberg_ev/Levels[[#This Row],[n*]]^2</f>
        <v>-2.2937408267408432E-3</v>
      </c>
      <c r="H77" s="6">
        <f>Levels[[#This Row],[mech e (eV)]]/27.2116</f>
        <v>-8.4292758483177875E-5</v>
      </c>
      <c r="I77" s="8">
        <f>2*PI()*Levels[[#This Row],[n]]^3</f>
        <v>2868481.4378426182</v>
      </c>
      <c r="J77" s="8">
        <f>0.02418884326505*Levels[[#This Row],[orbit t]]</f>
        <v>69385.247908680365</v>
      </c>
      <c r="K77" s="12" t="s">
        <v>101</v>
      </c>
    </row>
    <row r="78" spans="1:11" x14ac:dyDescent="0.15">
      <c r="A78">
        <v>78</v>
      </c>
      <c r="B78" t="s">
        <v>82</v>
      </c>
      <c r="C78" s="4">
        <f>Levels[[#This Row],[n]]-shift</f>
        <v>78.012</v>
      </c>
      <c r="D78" s="4">
        <f>Levels[[#This Row],[mech e (eV)]]+ie_ev</f>
        <v>24.58515348709772</v>
      </c>
      <c r="E78" s="7">
        <f>Levels[[#This Row],[level (eV)]]/27.2116</f>
        <v>0.90348062911029559</v>
      </c>
      <c r="F78" s="7">
        <f>Levels[[#This Row],[n]]^(-3)</f>
        <v>2.1072506279606873E-6</v>
      </c>
      <c r="G78" s="4">
        <f>-rydberg_ev/Levels[[#This Row],[n*]]^2</f>
        <v>-2.2353129022772574E-3</v>
      </c>
      <c r="H78" s="6">
        <f>Levels[[#This Row],[mech e (eV)]]/27.2116</f>
        <v>-8.2145588729705618E-5</v>
      </c>
      <c r="I78" s="8">
        <f>2*PI()*Levels[[#This Row],[n]]^3</f>
        <v>2981698.1538926871</v>
      </c>
      <c r="J78" s="8">
        <f>0.02418884326505*Levels[[#This Row],[orbit t]]</f>
        <v>72123.829308199143</v>
      </c>
      <c r="K78" s="12" t="s">
        <v>101</v>
      </c>
    </row>
    <row r="79" spans="1:11" x14ac:dyDescent="0.15">
      <c r="A79">
        <v>79</v>
      </c>
      <c r="B79" t="s">
        <v>83</v>
      </c>
      <c r="C79" s="4">
        <f>Levels[[#This Row],[n]]-shift</f>
        <v>79.012</v>
      </c>
      <c r="D79" s="4">
        <f>Levels[[#This Row],[mech e (eV)]]+ie_ev</f>
        <v>24.585209710646069</v>
      </c>
      <c r="E79" s="7">
        <f>Levels[[#This Row],[level (eV)]]/27.2116</f>
        <v>0.90348269527135738</v>
      </c>
      <c r="F79" s="7">
        <f>Levels[[#This Row],[n]]^(-3)</f>
        <v>2.0282371171448911E-6</v>
      </c>
      <c r="G79" s="4">
        <f>-rydberg_ev/Levels[[#This Row],[n*]]^2</f>
        <v>-2.1790893539319072E-3</v>
      </c>
      <c r="H79" s="6">
        <f>Levels[[#This Row],[mech e (eV)]]/27.2116</f>
        <v>-8.0079427668049917E-5</v>
      </c>
      <c r="I79" s="8">
        <f>2*PI()*Levels[[#This Row],[n]]^3</f>
        <v>3097855.4006665158</v>
      </c>
      <c r="J79" s="8">
        <f>0.02418884326505*Levels[[#This Row],[orbit t]]</f>
        <v>74933.538744511025</v>
      </c>
      <c r="K79" s="12" t="s">
        <v>101</v>
      </c>
    </row>
    <row r="80" spans="1:11" x14ac:dyDescent="0.15">
      <c r="A80">
        <v>80</v>
      </c>
      <c r="B80" t="s">
        <v>84</v>
      </c>
      <c r="C80" s="4">
        <f>Levels[[#This Row],[n]]-shift</f>
        <v>80.012</v>
      </c>
      <c r="D80" s="4">
        <f>Levels[[#This Row],[mech e (eV)]]+ie_ev</f>
        <v>24.585263839328967</v>
      </c>
      <c r="E80" s="7">
        <f>Levels[[#This Row],[level (eV)]]/27.2116</f>
        <v>0.90348468444813856</v>
      </c>
      <c r="F80" s="7">
        <f>Levels[[#This Row],[n]]^(-3)</f>
        <v>1.953125E-6</v>
      </c>
      <c r="G80" s="4">
        <f>-rydberg_ev/Levels[[#This Row],[n*]]^2</f>
        <v>-2.1249606710328495E-3</v>
      </c>
      <c r="H80" s="6">
        <f>Levels[[#This Row],[mech e (eV)]]/27.2116</f>
        <v>-7.8090250886858888E-5</v>
      </c>
      <c r="I80" s="8">
        <f>2*PI()*Levels[[#This Row],[n]]^3</f>
        <v>3216990.8772759479</v>
      </c>
      <c r="J80" s="8">
        <f>0.02418884326505*Levels[[#This Row],[orbit t]]</f>
        <v>77815.28811552361</v>
      </c>
      <c r="K80" s="12" t="s">
        <v>101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3"/>
  <sheetViews>
    <sheetView zoomScale="110" zoomScaleNormal="110" workbookViewId="0"/>
  </sheetViews>
  <sheetFormatPr baseColWidth="10" defaultColWidth="8.83203125" defaultRowHeight="13" x14ac:dyDescent="0.15"/>
  <cols>
    <col min="1" max="1" width="20.83203125" customWidth="1"/>
    <col min="2" max="2" width="20.83203125" style="2" customWidth="1"/>
    <col min="3" max="3" width="8.83203125" customWidth="1"/>
    <col min="4" max="4" width="15.6640625" customWidth="1"/>
    <col min="5" max="5" width="19.6640625" customWidth="1"/>
    <col min="6" max="1025" width="14.5" customWidth="1"/>
  </cols>
  <sheetData>
    <row r="1" spans="1:2" x14ac:dyDescent="0.15">
      <c r="A1" s="1" t="s">
        <v>95</v>
      </c>
      <c r="B1" s="5" t="s">
        <v>94</v>
      </c>
    </row>
    <row r="2" spans="1:2" x14ac:dyDescent="0.15">
      <c r="A2" t="s">
        <v>85</v>
      </c>
      <c r="B2" s="6">
        <v>4.0026020000000004</v>
      </c>
    </row>
    <row r="3" spans="1:2" x14ac:dyDescent="0.15">
      <c r="A3" t="s">
        <v>86</v>
      </c>
      <c r="B3" s="3">
        <f>mass_u*1822.888486192</f>
        <v>7296.2971006090729</v>
      </c>
    </row>
    <row r="4" spans="1:2" x14ac:dyDescent="0.15">
      <c r="A4" t="s">
        <v>87</v>
      </c>
      <c r="B4" s="6">
        <f>1/(1+1/mass)</f>
        <v>0.99986296295926935</v>
      </c>
    </row>
    <row r="5" spans="1:2" x14ac:dyDescent="0.15">
      <c r="A5" t="s">
        <v>88</v>
      </c>
      <c r="B5" s="4">
        <f>rydberg*13.605693009</f>
        <v>13.603828525092956</v>
      </c>
    </row>
    <row r="6" spans="1:2" x14ac:dyDescent="0.15">
      <c r="A6" s="1" t="s">
        <v>93</v>
      </c>
      <c r="B6" s="4">
        <v>24.587388799999999</v>
      </c>
    </row>
    <row r="7" spans="1:2" x14ac:dyDescent="0.15">
      <c r="A7" s="1" t="s">
        <v>99</v>
      </c>
      <c r="B7" s="4">
        <v>-1.2E-2</v>
      </c>
    </row>
    <row r="1048573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="110" zoomScaleNormal="110" workbookViewId="0"/>
  </sheetViews>
  <sheetFormatPr baseColWidth="10" defaultColWidth="8.83203125" defaultRowHeight="13" x14ac:dyDescent="0.15"/>
  <cols>
    <col min="1" max="1" width="8.83203125" customWidth="1"/>
    <col min="2" max="2" width="45.83203125" customWidth="1"/>
    <col min="3" max="1025" width="14.5" customWidth="1"/>
  </cols>
  <sheetData>
    <row r="1" spans="1:2" x14ac:dyDescent="0.15">
      <c r="A1" t="s">
        <v>89</v>
      </c>
      <c r="B1" t="s">
        <v>92</v>
      </c>
    </row>
    <row r="2" spans="1:2" x14ac:dyDescent="0.15">
      <c r="A2" s="12" t="s">
        <v>100</v>
      </c>
      <c r="B2" t="s">
        <v>90</v>
      </c>
    </row>
    <row r="3" spans="1:2" x14ac:dyDescent="0.15">
      <c r="A3" s="12" t="s">
        <v>101</v>
      </c>
      <c r="B3" t="s">
        <v>91</v>
      </c>
    </row>
  </sheetData>
  <hyperlinks>
    <hyperlink ref="B2" r:id="rId1" xr:uid="{00000000-0004-0000-0300-000000000000}"/>
    <hyperlink ref="B3" r:id="rId2" xr:uid="{E84FEEDB-A02B-644A-9CB1-06C3FF561E8D}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Levels</vt:lpstr>
      <vt:lpstr>Parameters</vt:lpstr>
      <vt:lpstr>References</vt:lpstr>
      <vt:lpstr>ie_ev</vt:lpstr>
      <vt:lpstr>mass</vt:lpstr>
      <vt:lpstr>mass_u</vt:lpstr>
      <vt:lpstr>rydberg</vt:lpstr>
      <vt:lpstr>rydberg_ev</vt:lpstr>
      <vt:lpstr>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2019-08-13T13:49:21Z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2018-08-09T14:44:08Z</cp:lastPrinted>
  <dcterms:modified xsi:type="dcterms:W3CDTF">2018-08-09T16:27:02Z</dcterms:modified>
  <cp:revision>2</cp:revision>
  <dc:subject/>
  <dc:title/>
</cp:coreProperties>
</file>