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bbusinessgroupcom-my.sharepoint.com/personal/ddaquila_bbusiness-group_com/Documents/BBG/Ideas/FAST &amp; MUST/"/>
    </mc:Choice>
  </mc:AlternateContent>
  <xr:revisionPtr revIDLastSave="2469" documentId="8_{BF4B503A-5112-944B-9782-51DB2C4E0CE3}" xr6:coauthVersionLast="45" xr6:coauthVersionMax="45" xr10:uidLastSave="{D9315B1C-9410-B647-897B-BCB6094245AF}"/>
  <workbookProtection workbookAlgorithmName="SHA-512" workbookHashValue="Gocb3tTGyj7tHZnqwWqf+TyvIeN90dSBNHTtGJ20mlUB+6s36vdRTYK2jhtosjlZNo9wloDtMxgEyiLynn9lkw==" workbookSaltValue="v3VAIpLRvI3wye9nan36Zg==" workbookSpinCount="100000" lockStructure="1"/>
  <bookViews>
    <workbookView minimized="1" xWindow="0" yWindow="460" windowWidth="33600" windowHeight="19220" activeTab="1" xr2:uid="{E51327AF-5E00-284F-9AFF-FCCF5B3AD137}"/>
  </bookViews>
  <sheets>
    <sheet name="FAST - Tablero de control" sheetId="2" r:id="rId1"/>
    <sheet name="FAST - Evaluación de seguridad" sheetId="1" r:id="rId2"/>
    <sheet name="FAST - Plan de trabajo" sheetId="3" r:id="rId3"/>
    <sheet name="FAST - Acerca d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8" i="2" l="1"/>
  <c r="S47" i="2"/>
  <c r="R48" i="2"/>
  <c r="R47" i="2"/>
  <c r="Q48" i="2"/>
  <c r="Q47" i="2"/>
  <c r="P48" i="2"/>
  <c r="P47" i="2"/>
  <c r="S46" i="2"/>
  <c r="R46" i="2"/>
  <c r="Q46" i="2"/>
  <c r="E48" i="3"/>
  <c r="E41" i="3"/>
  <c r="E37" i="3"/>
  <c r="E30" i="3"/>
  <c r="E25" i="3"/>
  <c r="D49" i="3"/>
  <c r="D43" i="3"/>
  <c r="D46" i="3"/>
  <c r="D39" i="3"/>
  <c r="D38" i="3"/>
  <c r="D33" i="3"/>
  <c r="D35" i="3"/>
  <c r="D36" i="3"/>
  <c r="D31" i="3"/>
  <c r="D27" i="3"/>
  <c r="D29" i="3"/>
  <c r="E51" i="3"/>
  <c r="D51" i="3" s="1"/>
  <c r="E50" i="3"/>
  <c r="D50" i="3" s="1"/>
  <c r="E49" i="3"/>
  <c r="E47" i="3"/>
  <c r="D47" i="3" s="1"/>
  <c r="E46" i="3"/>
  <c r="E45" i="3"/>
  <c r="D45" i="3" s="1"/>
  <c r="E44" i="3"/>
  <c r="D44" i="3" s="1"/>
  <c r="E43" i="3"/>
  <c r="E42" i="3"/>
  <c r="D42" i="3" s="1"/>
  <c r="E40" i="3"/>
  <c r="D40" i="3" s="1"/>
  <c r="D37" i="3" s="1"/>
  <c r="E39" i="3"/>
  <c r="E38" i="3"/>
  <c r="E36" i="3"/>
  <c r="E35" i="3"/>
  <c r="E34" i="3"/>
  <c r="D34" i="3" s="1"/>
  <c r="E33" i="3"/>
  <c r="E32" i="3"/>
  <c r="D32" i="3" s="1"/>
  <c r="E31" i="3"/>
  <c r="E29" i="3"/>
  <c r="E28" i="3"/>
  <c r="D28" i="3" s="1"/>
  <c r="E27" i="3"/>
  <c r="E26" i="3"/>
  <c r="D26" i="3" s="1"/>
  <c r="E24" i="3"/>
  <c r="D24" i="3" s="1"/>
  <c r="E23" i="3"/>
  <c r="D23" i="3" s="1"/>
  <c r="E22" i="3"/>
  <c r="D22" i="3" s="1"/>
  <c r="E21" i="3"/>
  <c r="D21" i="3" s="1"/>
  <c r="E20" i="3"/>
  <c r="D20" i="3" s="1"/>
  <c r="E18" i="3"/>
  <c r="D18" i="3" s="1"/>
  <c r="E17" i="3"/>
  <c r="D17" i="3" s="1"/>
  <c r="E16" i="3"/>
  <c r="D16" i="3" s="1"/>
  <c r="E15" i="3"/>
  <c r="D15" i="3" s="1"/>
  <c r="E13" i="3"/>
  <c r="D13" i="3" s="1"/>
  <c r="E12" i="3"/>
  <c r="D12" i="3" s="1"/>
  <c r="E10" i="3"/>
  <c r="E11" i="3"/>
  <c r="D11" i="3" s="1"/>
  <c r="P46" i="2"/>
  <c r="G48" i="2"/>
  <c r="G47" i="2"/>
  <c r="G46" i="2"/>
  <c r="G45" i="2"/>
  <c r="D48" i="3" l="1"/>
  <c r="D41" i="3"/>
  <c r="D30" i="3"/>
  <c r="D25" i="3"/>
  <c r="D19" i="3"/>
  <c r="E19" i="3" s="1"/>
  <c r="D14" i="3"/>
  <c r="E14" i="3" s="1"/>
  <c r="D10" i="3"/>
  <c r="D9" i="3" s="1"/>
  <c r="E9" i="3" s="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N19" i="2" l="1"/>
  <c r="N20" i="2"/>
  <c r="N18" i="2"/>
  <c r="N17" i="2"/>
  <c r="O7" i="2"/>
  <c r="D6" i="3"/>
  <c r="D22" i="2"/>
  <c r="D21" i="2"/>
  <c r="D20" i="2"/>
  <c r="D19" i="2"/>
  <c r="D18" i="2"/>
  <c r="D17" i="2"/>
  <c r="D16" i="2"/>
  <c r="D15" i="2"/>
  <c r="J42" i="1"/>
  <c r="J36" i="1"/>
  <c r="J33" i="1"/>
  <c r="J27" i="1"/>
  <c r="J23" i="1"/>
  <c r="J18" i="1"/>
  <c r="J14" i="1"/>
  <c r="J10" i="1"/>
  <c r="E7" i="2" l="1"/>
  <c r="G7" i="2" s="1"/>
  <c r="C5" i="1"/>
  <c r="D5" i="1" s="1"/>
</calcChain>
</file>

<file path=xl/sharedStrings.xml><?xml version="1.0" encoding="utf-8"?>
<sst xmlns="http://schemas.openxmlformats.org/spreadsheetml/2006/main" count="318" uniqueCount="166">
  <si>
    <t>Cumplimiento</t>
  </si>
  <si>
    <t>Controles requeridos</t>
  </si>
  <si>
    <t>Riesgo control</t>
  </si>
  <si>
    <t>ID Control</t>
  </si>
  <si>
    <t>Realizar un análisis de riesgo sobre la implementación de la modalidad de teletrabajo.</t>
  </si>
  <si>
    <t>Actualizar la política de ciberseguridad para incorporar aspectos relacionados al teletrabajo.</t>
  </si>
  <si>
    <t>Desarrollar la norma de ciberseguridad aplicada al Teletrabajo.</t>
  </si>
  <si>
    <t>Validar la aplicabilidad del procedimiento actual de gestión de incidentes de ciberseguridad bajo la modalidad de teletrabajo.</t>
  </si>
  <si>
    <t>Riesgo total compañía</t>
  </si>
  <si>
    <t>Responsable de la evaluación</t>
  </si>
  <si>
    <t>Última fecha de evaluación</t>
  </si>
  <si>
    <t>Área responsable</t>
  </si>
  <si>
    <t>Inventario de activos actualizado con la asignación de equipamiento de la Compañía a usuarios bajo la modalidad de Teletrabajo.</t>
  </si>
  <si>
    <t>Realizar evaluaciones que permitan medir la efectividad del plan de concientización. (Simulacros de incidentes, campañas de phishing, evaluaciones de conocimiento, etc.)</t>
  </si>
  <si>
    <t>Diseñar un tablero de control con KPIs que permitan medir el cumplimiento de los objetivos de la compañía bajo la modalidad de teletrabajo.</t>
  </si>
  <si>
    <t>Incluir en el plan de capacitación de la compañía talleres de mejores practicas para trabajar bajo modalidad remota.</t>
  </si>
  <si>
    <t>Incluir en el plan de capacitación de la compañía talleres de liderazgo para rangos medios.</t>
  </si>
  <si>
    <t>Tipo requerimiento</t>
  </si>
  <si>
    <t>CC.001</t>
  </si>
  <si>
    <t>CC.002</t>
  </si>
  <si>
    <t>CC.003</t>
  </si>
  <si>
    <t>CC.004</t>
  </si>
  <si>
    <t>CULT.001</t>
  </si>
  <si>
    <t>CULT.002</t>
  </si>
  <si>
    <t>CULT.003</t>
  </si>
  <si>
    <t>CULT.004</t>
  </si>
  <si>
    <t>ACTR.001</t>
  </si>
  <si>
    <t>ACTR.002</t>
  </si>
  <si>
    <t>ACTR.003</t>
  </si>
  <si>
    <t>Utilización de repositorios de información gestionados por la compañía. (File Servers o servicios de almacenamiento en la nube).</t>
  </si>
  <si>
    <t>Garantizar el acceso remoto a los activos de la compañía utilizando alguna de las siguientes soluciones: VPN, VDI o Escritorio remoto.</t>
  </si>
  <si>
    <t>Implementar la utilización de un segundo factor de autenticación (Código OTP, Soft Token, SMS, etc.)</t>
  </si>
  <si>
    <t>Adecuar los procedimientos de atención de soporte y requerimientos reportados por los usuarios bajo la modalidad de teletrabajo. (Por ejemplo: Solicitudes de ABM de usuarios, Problemas de acceso a una aplicación, desbloqueo/blanqueo de cuentas de usuario, etc.)</t>
  </si>
  <si>
    <t>Validar la correcta configuración de seguridad sobre las herramientas de soporte remoto utilizadas por la compañía. (VNC, TeamViewer, RDP, etc.)</t>
  </si>
  <si>
    <t>Generar e informar a todos los usuarios los canales de comunicación implementados para la notificación de potenciales incidentes de seguridad.</t>
  </si>
  <si>
    <t>SOP.001</t>
  </si>
  <si>
    <t>SOP.002</t>
  </si>
  <si>
    <t>SOP.003</t>
  </si>
  <si>
    <t>Comunicar de forma clara y trasparente a todos los colaboradores la misión y objetivos de la Compañía respecto a temas asociados a la ciberseguridad.</t>
  </si>
  <si>
    <t>Proceso de alta de usuarios de acceso remoto alineado a los procedimientos definidos por el área de ciberseguridad. (Solicitud, Aprobación, Entrega y Evidencia)</t>
  </si>
  <si>
    <t xml:space="preserve">Limitar la asignación de los permisos de acceso remoto de los usuarios basado en su rol funcional. </t>
  </si>
  <si>
    <t>Implementar controles de seguridad que permitan el bloqueo de cuentas de usuarios que no presenten actividad en un periodo de tiempo a determinar. (Por ejemplo, 30/60/90 días.)</t>
  </si>
  <si>
    <t>Descripción</t>
  </si>
  <si>
    <t>INF.001</t>
  </si>
  <si>
    <t>INF.002</t>
  </si>
  <si>
    <t>INF.003</t>
  </si>
  <si>
    <t>Contar con el acuse de recibo/conocimiento de la política de ciberseguridad de la compañía por parte de los usuarios.</t>
  </si>
  <si>
    <t>Notificar a los usuarios de la política de ciberseguridad de la compañía.</t>
  </si>
  <si>
    <t>Los usuarios deberán firmar un acuerdo de confidencialidad.</t>
  </si>
  <si>
    <t>Los usuarios deberán firmar una aceptación formal para operar bajo la modalidad de teletrabajo.</t>
  </si>
  <si>
    <t xml:space="preserve">En </t>
  </si>
  <si>
    <t>EU.001</t>
  </si>
  <si>
    <t>EU.002</t>
  </si>
  <si>
    <t>EU.003</t>
  </si>
  <si>
    <t>EU.004</t>
  </si>
  <si>
    <t>EU.005</t>
  </si>
  <si>
    <t>EU.006</t>
  </si>
  <si>
    <t>Los equipos provistos por la compañía para realizar teletrabajo deberán contar con una solución antivirus implementada.</t>
  </si>
  <si>
    <t>Los equipos provistos por la compañía para realizar teletrabajo deberán contar con una solución de filtrado de navegación web implementada.</t>
  </si>
  <si>
    <t>Los equipos provistos por la compañía para realizar teletrabajo deberán contar con una solución que permita bloquear los puertos USB para prevenir la fuga de información.</t>
  </si>
  <si>
    <t>NECESARIO</t>
  </si>
  <si>
    <t>DESEADO</t>
  </si>
  <si>
    <t>OBLIGATORIO</t>
  </si>
  <si>
    <t>CUMPLE</t>
  </si>
  <si>
    <t>PARCIAL</t>
  </si>
  <si>
    <t>NO CUMPLE</t>
  </si>
  <si>
    <t>Cultura organizacional
(5)</t>
  </si>
  <si>
    <t>Aspectos contractuales
(10)</t>
  </si>
  <si>
    <t>Capacitación y concientización
(10)</t>
  </si>
  <si>
    <t>Seguridad en las conexiones
(15)</t>
  </si>
  <si>
    <t>Protección de la información
(10)</t>
  </si>
  <si>
    <t>Equipamiento de los usuarios
(20)</t>
  </si>
  <si>
    <t>Soporte a los usuarios
(10)</t>
  </si>
  <si>
    <t>N/A</t>
  </si>
  <si>
    <t>Una estrategia de ciberseguridad exitosa es aquella que es adoptada e impulsada por toda la compañía. Para lograrlo, la comunicación se convertirá en el factor decisivo. Los usuarios mostrarán un mayor compromiso con los temas relacionados a la ciberseguridad si esta se convierte en parte del ADN de la cultura organizacional de la compañía.</t>
  </si>
  <si>
    <t>El teletrabajo plantea nuevos escenarios que deben ser contemplados en los acuerdos laborales entre empleados y empleadores. En caso de no ser incluidas estas condiciones en sus contratos, la compañía se vería imposibilitada de sancionar a sus empleados en caso de la existencia de una violación de la política de ciberseguridad, o incluso, a enfrentar potenciales problemas legales producto de la falta de una aceptación formal por parte del empleado para operar bajo la modalidad de teletrabajo.</t>
  </si>
  <si>
    <t>Bajo la modalidad de teletrabajo el equipamiento de los usuarios se encontrará operando sobre redes que no pueden ser controladas por el equipo de ciberseguridad de la compañía. En este terreno hostil el equipo provisto por la compañía, o aquel que sea utilizado por el usuario para realizar sus tareas, deberá contar con los controles de seguridad necesarios para protegerse a si mismo y, por consecuencia, proteger la disponibilidad, integridad y confidencialidad de los recursos de la compañía.</t>
  </si>
  <si>
    <t>El acceso a los activos de la compañía debe encontrarse limitada únicamente a usuarios autorizados según su rol funcional y mediante conexiones seguras que permitan isolar toda la actividad laboral de la red insegura/no controlada en la que se encuentra el colaborador operando bajo la modalidad de teletrabajo.</t>
  </si>
  <si>
    <t>Implementar una solución que permita el cifrado completo del disco rígido del equipo provisto por la compañía para realizar teletrabajo.</t>
  </si>
  <si>
    <t>Implementar los parches de seguridad propios del sistema operativo y actualizar aplicaciones de terceras partes de forma periódica.</t>
  </si>
  <si>
    <t>Si la compañía permite el acceso de PC o equipos portátiles propios del usuario, homologar que estos equipos cumplan con los requerimientos mínimos de seguridad establecidos por la Compañía.</t>
  </si>
  <si>
    <t>Para cumplir con el objetivo de mantener la continuidad de las operaciones, el soporte remoto sobre los usuarios que operan bajo la modalidad de teletrabajo es fundamental. Para lograrlo, se debe trabajar sobre tres ejes: Procedimientos de atención, canales de comunicación y herramientas tecnológicas que permitan la interacción del equipo de soporte con redes ajenas a los límites de la compañía.</t>
  </si>
  <si>
    <t>Categoría</t>
  </si>
  <si>
    <t>Riesgo categoría</t>
  </si>
  <si>
    <t>Compartir de forma periódica los logros alcanzados por la compañía a todos los colaboradores.</t>
  </si>
  <si>
    <t>Realizar una encuesta a todos los colaboradores que permita medir el impacto del teletrabajo en su vida personal, productividad y entender su percepción respecto a la postura de la compañía en temas relacionados a la ciberseguridad.</t>
  </si>
  <si>
    <t>La pregunta es simple, no así su respuesta. La estrategia y política de ciberseguridad actual de la compañía, ¿Se encuentra adecuada para contemplar la modalidad de teletrabajo en sus objetivos y controles?</t>
  </si>
  <si>
    <t>Una de las principales diferencias, desde el punto de vista de la ciberseguridad, entre operar en una red corporativa y una red hogareña son los controles de seguridad implementados en una y otra. Si bien, bajo la modalidad de teletrabajo, la compañía mantiene varios de sus controles sobre el equipamiento del usuario, no sucede lo mismo sobre la red donde este se conecta y resto de dispositivos que conviven en ella. En este escenario el rol del usuario es crítico. Sus hábitos de navegación, entrenamiento y conciencia en el uso seguro de los activos propios y de la compañía impactarán de forma directa en los objetivos de ciberseguridad definidos.</t>
  </si>
  <si>
    <t>Definir un plan formal de concientización en ciberseguridad basado en el análisis de riesgo de la compañía, incidentes de seguridad pasados y casos existentes en la región. Mínimamente se deberán abordar los siguientes temas: Buenas prácticas de seguridad aplicadas al espacio de trabajo. Uso responsable de internet en el hogar. Mejores practicas de seguridad aplicadas al teletrabajo.</t>
  </si>
  <si>
    <t>Monitorear la actividad de los usuarios en búsqueda de comportamientos sospechosos. (Por ejemplo, actividad de usuario en horarios sospechosos, múltiples intentos de login fallidos, intentos de acceso a servidores o aplicaciones ajenos a sus funciones, etc.)</t>
  </si>
  <si>
    <t>Uno de los mayores problemas que presenta la descentralización de las operaciones cuando se emplea la metodología de teletrabajo es definir claramente y controlar el flujo de la información. Establecer claramente cuales son los repositorios  y  métodos de intercambio de información homologados por la compañía es la clave para prevenir la fuga o perdida de datos.</t>
  </si>
  <si>
    <t xml:space="preserve">Definir, documentar y notificar los métodos de intercambio de información autorizados por la compañía. (Por ejemplo, correo electrónico, plataformas de colaboración, servicios de mensajería corporativos, etc.) </t>
  </si>
  <si>
    <t>Limitar el acceso a los activos e información únicamente a equipos aprovisionados por la compañía, o en su defecto, dispositivos propios de los usuarios controlados por alguna solución de tipo MDM.</t>
  </si>
  <si>
    <t>Tablero de control</t>
  </si>
  <si>
    <t>Riesgo</t>
  </si>
  <si>
    <t>Riesgo Total Compañía</t>
  </si>
  <si>
    <t>Cumplimiento por tipo de requerimiento</t>
  </si>
  <si>
    <t>Riesgo por categoría</t>
  </si>
  <si>
    <t>Plan de trabajo</t>
  </si>
  <si>
    <t>Avance plan de trabajo</t>
  </si>
  <si>
    <t>Resumen Plan de trabajo</t>
  </si>
  <si>
    <t>Resumen Cumplimiento</t>
  </si>
  <si>
    <t>Estado</t>
  </si>
  <si>
    <t>Tareas</t>
  </si>
  <si>
    <t>En curso</t>
  </si>
  <si>
    <t>Pendiente</t>
  </si>
  <si>
    <t>Cantidad</t>
  </si>
  <si>
    <t>Cumple</t>
  </si>
  <si>
    <t>No cumple</t>
  </si>
  <si>
    <t>No aplica</t>
  </si>
  <si>
    <t>Obligatorio</t>
  </si>
  <si>
    <t>Necesario</t>
  </si>
  <si>
    <t>Cumple Parcial</t>
  </si>
  <si>
    <t>No Cumple</t>
  </si>
  <si>
    <t>Cultura organizacional</t>
  </si>
  <si>
    <t>Aspectos contractuales</t>
  </si>
  <si>
    <t>Capacitación y concientización</t>
  </si>
  <si>
    <t>Seguridad en las conexiones</t>
  </si>
  <si>
    <t>Protección de la información</t>
  </si>
  <si>
    <t>Equipamiento de los usuarios</t>
  </si>
  <si>
    <t>Soporte a los usuarios</t>
  </si>
  <si>
    <t>Gestión de la ciberseguridad</t>
  </si>
  <si>
    <t>Gestión de la ciberseguridad
(20)</t>
  </si>
  <si>
    <t>GES.001</t>
  </si>
  <si>
    <t>GES.002</t>
  </si>
  <si>
    <t>GES.003</t>
  </si>
  <si>
    <t>GES.004</t>
  </si>
  <si>
    <t>GES.005</t>
  </si>
  <si>
    <t xml:space="preserve">Marco de trabajo FAST
								</t>
  </si>
  <si>
    <r>
      <t>F</t>
    </r>
    <r>
      <rPr>
        <sz val="18"/>
        <color theme="0"/>
        <rFont val="Calibri"/>
        <family val="2"/>
        <scheme val="minor"/>
      </rPr>
      <t>ormulario de</t>
    </r>
    <r>
      <rPr>
        <b/>
        <sz val="18"/>
        <color theme="0"/>
        <rFont val="Calibri"/>
        <family val="2"/>
        <scheme val="minor"/>
      </rPr>
      <t xml:space="preserve"> A</t>
    </r>
    <r>
      <rPr>
        <sz val="18"/>
        <color theme="0"/>
        <rFont val="Calibri"/>
        <family val="2"/>
        <scheme val="minor"/>
      </rPr>
      <t xml:space="preserve">utodiagnostico de </t>
    </r>
    <r>
      <rPr>
        <b/>
        <sz val="18"/>
        <color theme="0"/>
        <rFont val="Calibri"/>
        <family val="2"/>
        <scheme val="minor"/>
      </rPr>
      <t>S</t>
    </r>
    <r>
      <rPr>
        <sz val="18"/>
        <color theme="0"/>
        <rFont val="Calibri"/>
        <family val="2"/>
        <scheme val="minor"/>
      </rPr>
      <t xml:space="preserve">eguridad en el </t>
    </r>
    <r>
      <rPr>
        <b/>
        <sz val="18"/>
        <color theme="0"/>
        <rFont val="Calibri"/>
        <family val="2"/>
        <scheme val="minor"/>
      </rPr>
      <t>T</t>
    </r>
    <r>
      <rPr>
        <sz val="18"/>
        <color theme="0"/>
        <rFont val="Calibri"/>
        <family val="2"/>
        <scheme val="minor"/>
      </rPr>
      <t>eletrabajo</t>
    </r>
  </si>
  <si>
    <t>Parcial</t>
  </si>
  <si>
    <t>CULT</t>
  </si>
  <si>
    <t>ACTR</t>
  </si>
  <si>
    <t>GES</t>
  </si>
  <si>
    <t>CC</t>
  </si>
  <si>
    <t>CON</t>
  </si>
  <si>
    <t>INF</t>
  </si>
  <si>
    <t>EU</t>
  </si>
  <si>
    <t>SOP</t>
  </si>
  <si>
    <t>Marco de trabajo FAST</t>
  </si>
  <si>
    <t>ID</t>
  </si>
  <si>
    <t>Tarea</t>
  </si>
  <si>
    <t>Fecha inicio</t>
  </si>
  <si>
    <t>Fecha fin</t>
  </si>
  <si>
    <t>Responsable</t>
  </si>
  <si>
    <t>Comentarios</t>
  </si>
  <si>
    <t>Avance %</t>
  </si>
  <si>
    <r>
      <t xml:space="preserve">Marco de trabajo FAST
</t>
    </r>
    <r>
      <rPr>
        <b/>
        <sz val="20"/>
        <color theme="0"/>
        <rFont val="Calibri (Cuerpo)"/>
      </rPr>
      <t>F</t>
    </r>
    <r>
      <rPr>
        <sz val="20"/>
        <color theme="0"/>
        <rFont val="Calibri (Cuerpo)"/>
      </rPr>
      <t>ormulario</t>
    </r>
    <r>
      <rPr>
        <b/>
        <sz val="20"/>
        <color theme="0"/>
        <rFont val="Calibri (Cuerpo)"/>
      </rPr>
      <t xml:space="preserve"> </t>
    </r>
    <r>
      <rPr>
        <sz val="20"/>
        <color theme="0"/>
        <rFont val="Calibri (Cuerpo)"/>
      </rPr>
      <t>de</t>
    </r>
    <r>
      <rPr>
        <b/>
        <sz val="20"/>
        <color theme="0"/>
        <rFont val="Calibri (Cuerpo)"/>
      </rPr>
      <t xml:space="preserve"> A</t>
    </r>
    <r>
      <rPr>
        <sz val="20"/>
        <color theme="0"/>
        <rFont val="Calibri (Cuerpo)"/>
      </rPr>
      <t>utoevaluación</t>
    </r>
    <r>
      <rPr>
        <b/>
        <sz val="20"/>
        <color theme="0"/>
        <rFont val="Calibri (Cuerpo)"/>
      </rPr>
      <t xml:space="preserve"> </t>
    </r>
    <r>
      <rPr>
        <sz val="20"/>
        <color theme="0"/>
        <rFont val="Calibri (Cuerpo)"/>
      </rPr>
      <t>de</t>
    </r>
    <r>
      <rPr>
        <b/>
        <sz val="20"/>
        <color theme="0"/>
        <rFont val="Calibri (Cuerpo)"/>
      </rPr>
      <t xml:space="preserve"> S</t>
    </r>
    <r>
      <rPr>
        <sz val="20"/>
        <color theme="0"/>
        <rFont val="Calibri (Cuerpo)"/>
      </rPr>
      <t>eguridad</t>
    </r>
    <r>
      <rPr>
        <b/>
        <sz val="20"/>
        <color theme="0"/>
        <rFont val="Calibri (Cuerpo)"/>
      </rPr>
      <t xml:space="preserve"> </t>
    </r>
    <r>
      <rPr>
        <sz val="20"/>
        <color theme="0"/>
        <rFont val="Calibri (Cuerpo)"/>
      </rPr>
      <t>en el</t>
    </r>
    <r>
      <rPr>
        <b/>
        <sz val="20"/>
        <color theme="0"/>
        <rFont val="Calibri (Cuerpo)"/>
      </rPr>
      <t xml:space="preserve"> T</t>
    </r>
    <r>
      <rPr>
        <sz val="20"/>
        <color theme="0"/>
        <rFont val="Calibri (Cuerpo)"/>
      </rPr>
      <t>eletrabajo</t>
    </r>
  </si>
  <si>
    <r>
      <t>F</t>
    </r>
    <r>
      <rPr>
        <sz val="18"/>
        <color theme="0"/>
        <rFont val="Calibri"/>
        <family val="2"/>
        <scheme val="minor"/>
      </rPr>
      <t xml:space="preserve">ormulario de </t>
    </r>
    <r>
      <rPr>
        <b/>
        <sz val="18"/>
        <color theme="0"/>
        <rFont val="Calibri"/>
        <family val="2"/>
        <scheme val="minor"/>
      </rPr>
      <t>A</t>
    </r>
    <r>
      <rPr>
        <sz val="18"/>
        <color theme="0"/>
        <rFont val="Calibri"/>
        <family val="2"/>
        <scheme val="minor"/>
      </rPr>
      <t>utoevaluación de</t>
    </r>
    <r>
      <rPr>
        <b/>
        <sz val="18"/>
        <color theme="0"/>
        <rFont val="Calibri"/>
        <family val="2"/>
        <scheme val="minor"/>
      </rPr>
      <t xml:space="preserve"> S</t>
    </r>
    <r>
      <rPr>
        <sz val="18"/>
        <color theme="0"/>
        <rFont val="Calibri"/>
        <family val="2"/>
        <scheme val="minor"/>
      </rPr>
      <t xml:space="preserve">eguridad en el </t>
    </r>
    <r>
      <rPr>
        <b/>
        <sz val="18"/>
        <color theme="0"/>
        <rFont val="Calibri"/>
        <family val="2"/>
        <scheme val="minor"/>
      </rPr>
      <t>T</t>
    </r>
    <r>
      <rPr>
        <sz val="18"/>
        <color theme="0"/>
        <rFont val="Calibri"/>
        <family val="2"/>
        <scheme val="minor"/>
      </rPr>
      <t>eletrabajo</t>
    </r>
  </si>
  <si>
    <t>Finalizada</t>
  </si>
  <si>
    <t>Avance del proyecto</t>
  </si>
  <si>
    <t>CON.001</t>
  </si>
  <si>
    <t>CON.002</t>
  </si>
  <si>
    <t>CON:003</t>
  </si>
  <si>
    <t>CON.004</t>
  </si>
  <si>
    <t>CON.005</t>
  </si>
  <si>
    <t>CON.006</t>
  </si>
  <si>
    <t>CON.003</t>
  </si>
  <si>
    <t>COMPLETAR</t>
  </si>
  <si>
    <t>Deseado</t>
  </si>
  <si>
    <t>Acerca de</t>
  </si>
  <si>
    <t>Sobre el marco de trabajo FAST</t>
  </si>
  <si>
    <t>Sobre su autor</t>
  </si>
  <si>
    <r>
      <t>F</t>
    </r>
    <r>
      <rPr>
        <sz val="18"/>
        <color theme="0"/>
        <rFont val="Calibri"/>
        <family val="2"/>
        <scheme val="minor"/>
      </rPr>
      <t>ormulario de</t>
    </r>
    <r>
      <rPr>
        <b/>
        <sz val="18"/>
        <color theme="0"/>
        <rFont val="Calibri"/>
        <family val="2"/>
        <scheme val="minor"/>
      </rPr>
      <t xml:space="preserve"> A</t>
    </r>
    <r>
      <rPr>
        <sz val="18"/>
        <color theme="0"/>
        <rFont val="Calibri"/>
        <family val="2"/>
        <scheme val="minor"/>
      </rPr>
      <t>utoevaluación de</t>
    </r>
    <r>
      <rPr>
        <b/>
        <sz val="18"/>
        <color theme="0"/>
        <rFont val="Calibri"/>
        <family val="2"/>
        <scheme val="minor"/>
      </rPr>
      <t xml:space="preserve"> S</t>
    </r>
    <r>
      <rPr>
        <sz val="18"/>
        <color theme="0"/>
        <rFont val="Calibri"/>
        <family val="2"/>
        <scheme val="minor"/>
      </rPr>
      <t xml:space="preserve">eguridad en el </t>
    </r>
    <r>
      <rPr>
        <b/>
        <sz val="18"/>
        <color theme="0"/>
        <rFont val="Calibri"/>
        <family val="2"/>
        <scheme val="minor"/>
      </rPr>
      <t>T</t>
    </r>
    <r>
      <rPr>
        <sz val="18"/>
        <color theme="0"/>
        <rFont val="Calibri"/>
        <family val="2"/>
        <scheme val="minor"/>
      </rPr>
      <t>eletrabajo</t>
    </r>
  </si>
  <si>
    <t xml:space="preserve">	Soy un emprendedor e investigador especializado en ciberseguridad. Me apasiona la cultura de la innovación y como la evolución en ciberseguridad puede mejorar la vida de las personas. Creo firmemente en la ciberseguridad como la punta de lanza que liderará un proceso de transformación digital consiente y seguro en las empresas.</t>
  </si>
  <si>
    <t xml:space="preserve">La iniciativa FAST surge de identificar la necesidad de definir un marco de trabajo que permita a las compañías implementar de forma segura la metodología de teletrabajo en sus operaciones. El marco de trabajo se encuentra dividido en ocho categorías y cada una de ellas contiene, no solo controles de seguridad, sino también, acciones de gestión, entrenamiento y comunicación que involucran a toda la compañía. 
En BBG creemos firmemente en que el teletrabajo llegó para quedarse, pero para que ese escenario se convierta en una realidad es imperioso trabajar muy de cerca con el usuario. El éxito de la estrategia de ciberseguridad dependerá no solo de los controles y tecnologías que sean implementadas, sino también, de como se logre comunicar esta a cada miembro de la compañía.
Esta es una versión inicial de FAST, y como todo, admite mejoras. Cualquier sugerencia pueden escribirnos a info@bbusiness-group.com.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</si>
</sst>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6">
    <font>
      <sz val="12"/>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12"/>
      <color theme="0"/>
      <name val="Calibri"/>
      <family val="2"/>
      <scheme val="minor"/>
    </font>
    <font>
      <sz val="12"/>
      <color theme="0"/>
      <name val="Calibri"/>
      <family val="2"/>
      <scheme val="minor"/>
    </font>
    <font>
      <b/>
      <sz val="12"/>
      <name val="Calibri"/>
      <family val="2"/>
      <scheme val="minor"/>
    </font>
    <font>
      <sz val="12"/>
      <name val="Calibri"/>
      <family val="2"/>
      <scheme val="minor"/>
    </font>
    <font>
      <b/>
      <sz val="26"/>
      <color theme="1"/>
      <name val="Calibri"/>
      <family val="2"/>
      <scheme val="minor"/>
    </font>
    <font>
      <b/>
      <sz val="12"/>
      <color rgb="FFFF0000"/>
      <name val="Calibri"/>
      <family val="2"/>
      <scheme val="minor"/>
    </font>
    <font>
      <b/>
      <sz val="12"/>
      <color theme="5" tint="-0.249977111117893"/>
      <name val="Calibri"/>
      <family val="2"/>
      <scheme val="minor"/>
    </font>
    <font>
      <b/>
      <sz val="12"/>
      <color theme="7" tint="-0.249977111117893"/>
      <name val="Calibri"/>
      <family val="2"/>
      <scheme val="minor"/>
    </font>
    <font>
      <sz val="12"/>
      <color theme="1"/>
      <name val="Calibri"/>
      <family val="2"/>
      <scheme val="minor"/>
    </font>
    <font>
      <b/>
      <sz val="18"/>
      <color theme="0"/>
      <name val="Calibri"/>
      <family val="2"/>
      <scheme val="minor"/>
    </font>
    <font>
      <b/>
      <sz val="22"/>
      <color theme="0"/>
      <name val="Calibri"/>
      <family val="2"/>
      <scheme val="minor"/>
    </font>
    <font>
      <b/>
      <sz val="26"/>
      <color theme="0"/>
      <name val="Calibri"/>
      <family val="2"/>
      <scheme val="minor"/>
    </font>
    <font>
      <b/>
      <sz val="14"/>
      <color theme="0"/>
      <name val="Calibri"/>
      <family val="2"/>
      <scheme val="minor"/>
    </font>
    <font>
      <sz val="14"/>
      <color theme="1"/>
      <name val="Calibri"/>
      <family val="2"/>
      <scheme val="minor"/>
    </font>
    <font>
      <b/>
      <sz val="16"/>
      <color theme="1"/>
      <name val="Calibri"/>
      <family val="2"/>
      <scheme val="minor"/>
    </font>
    <font>
      <sz val="18"/>
      <color theme="1"/>
      <name val="Calibri"/>
      <family val="2"/>
      <scheme val="minor"/>
    </font>
    <font>
      <sz val="18"/>
      <color theme="0"/>
      <name val="Calibri"/>
      <family val="2"/>
      <scheme val="minor"/>
    </font>
    <font>
      <sz val="10"/>
      <color theme="1"/>
      <name val="Calibri"/>
      <family val="2"/>
      <scheme val="minor"/>
    </font>
    <font>
      <b/>
      <sz val="10"/>
      <color theme="1"/>
      <name val="Calibri"/>
      <family val="2"/>
      <scheme val="minor"/>
    </font>
    <font>
      <b/>
      <sz val="20"/>
      <color theme="0"/>
      <name val="Calibri (Cuerpo)"/>
    </font>
    <font>
      <sz val="20"/>
      <color theme="0"/>
      <name val="Calibri (Cuerpo)"/>
    </font>
    <font>
      <b/>
      <sz val="22"/>
      <name val="Calibri"/>
      <family val="2"/>
      <scheme val="minor"/>
    </font>
  </fonts>
  <fills count="6">
    <fill>
      <patternFill patternType="none"/>
    </fill>
    <fill>
      <patternFill patternType="gray125"/>
    </fill>
    <fill>
      <patternFill patternType="solid">
        <fgColor rgb="FF04607F"/>
        <bgColor indexed="64"/>
      </patternFill>
    </fill>
    <fill>
      <patternFill patternType="solid">
        <fgColor rgb="FFACC9D5"/>
        <bgColor indexed="64"/>
      </patternFill>
    </fill>
    <fill>
      <patternFill patternType="solid">
        <fgColor theme="0"/>
        <bgColor indexed="64"/>
      </patternFill>
    </fill>
    <fill>
      <patternFill patternType="solid">
        <fgColor rgb="FFDDEEEF"/>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2" fillId="0" borderId="0" applyFont="0" applyFill="0" applyBorder="0" applyAlignment="0" applyProtection="0"/>
  </cellStyleXfs>
  <cellXfs count="184">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8" xfId="0" applyBorder="1" applyAlignment="1">
      <alignment vertical="center" wrapText="1"/>
    </xf>
    <xf numFmtId="0" fontId="0" fillId="0" borderId="3" xfId="0" applyBorder="1" applyAlignment="1">
      <alignment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vertical="center" wrapText="1"/>
    </xf>
    <xf numFmtId="0" fontId="0" fillId="0" borderId="11" xfId="0"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0" xfId="0" applyFont="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6" fillId="0" borderId="0" xfId="0" applyFont="1" applyAlignment="1">
      <alignment horizontal="center" vertical="center" wrapText="1"/>
    </xf>
    <xf numFmtId="0" fontId="5" fillId="0" borderId="0" xfId="0" applyFont="1" applyAlignment="1">
      <alignment vertical="center" wrapText="1"/>
    </xf>
    <xf numFmtId="0" fontId="10" fillId="0" borderId="3"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center" vertical="center" wrapText="1"/>
    </xf>
    <xf numFmtId="0" fontId="9" fillId="0" borderId="8" xfId="0" applyFont="1" applyBorder="1" applyAlignment="1">
      <alignment horizontal="center" vertical="center" wrapText="1"/>
    </xf>
    <xf numFmtId="0" fontId="16" fillId="2" borderId="22"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16" fillId="2" borderId="26" xfId="0" applyFont="1" applyFill="1" applyBorder="1" applyAlignment="1">
      <alignment horizontal="center" vertical="center" wrapText="1"/>
    </xf>
    <xf numFmtId="0" fontId="0" fillId="0" borderId="39" xfId="0" applyBorder="1"/>
    <xf numFmtId="0" fontId="0" fillId="0" borderId="0" xfId="0" applyBorder="1"/>
    <xf numFmtId="0" fontId="0" fillId="0" borderId="40" xfId="0" applyBorder="1"/>
    <xf numFmtId="0" fontId="0" fillId="0" borderId="41" xfId="0" applyBorder="1"/>
    <xf numFmtId="0" fontId="0" fillId="0" borderId="42" xfId="0" applyBorder="1"/>
    <xf numFmtId="0" fontId="0" fillId="0" borderId="43" xfId="0" applyBorder="1"/>
    <xf numFmtId="0" fontId="21" fillId="0" borderId="0" xfId="0" applyFont="1" applyBorder="1" applyAlignment="1">
      <alignment horizontal="center"/>
    </xf>
    <xf numFmtId="0" fontId="22" fillId="3" borderId="0" xfId="0" applyFont="1" applyFill="1" applyBorder="1" applyAlignment="1">
      <alignment horizontal="center"/>
    </xf>
    <xf numFmtId="0" fontId="22" fillId="4" borderId="0"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21" fillId="0" borderId="0" xfId="0" applyFont="1" applyFill="1" applyBorder="1" applyAlignment="1">
      <alignment horizontal="center"/>
    </xf>
    <xf numFmtId="0" fontId="2" fillId="3" borderId="5" xfId="0" applyFont="1" applyFill="1" applyBorder="1" applyAlignment="1">
      <alignment horizontal="center" vertical="center"/>
    </xf>
    <xf numFmtId="0" fontId="2" fillId="3" borderId="1" xfId="0" applyFont="1" applyFill="1" applyBorder="1" applyAlignment="1">
      <alignment vertical="center" wrapText="1"/>
    </xf>
    <xf numFmtId="0" fontId="2" fillId="3" borderId="1" xfId="0" applyFont="1" applyFill="1" applyBorder="1" applyAlignment="1">
      <alignment horizontal="center" vertical="center"/>
    </xf>
    <xf numFmtId="0" fontId="2" fillId="0" borderId="0" xfId="0" applyFont="1" applyAlignment="1">
      <alignment vertical="center"/>
    </xf>
    <xf numFmtId="0" fontId="17" fillId="0" borderId="0" xfId="0" applyFont="1" applyAlignment="1">
      <alignment vertical="center"/>
    </xf>
    <xf numFmtId="0" fontId="14" fillId="4" borderId="0" xfId="0" applyFont="1" applyFill="1" applyBorder="1" applyAlignment="1">
      <alignment horizontal="center" vertical="center"/>
    </xf>
    <xf numFmtId="0" fontId="0" fillId="4" borderId="0" xfId="0" applyFill="1" applyBorder="1" applyAlignment="1">
      <alignment vertical="center"/>
    </xf>
    <xf numFmtId="0" fontId="16" fillId="2" borderId="22" xfId="0" applyFont="1" applyFill="1" applyBorder="1" applyAlignment="1">
      <alignment horizontal="center" vertical="center"/>
    </xf>
    <xf numFmtId="0" fontId="16" fillId="2" borderId="23" xfId="0" applyFont="1" applyFill="1" applyBorder="1" applyAlignment="1">
      <alignment horizontal="center" vertical="center"/>
    </xf>
    <xf numFmtId="0" fontId="16" fillId="2" borderId="26"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vertical="center" wrapText="1"/>
    </xf>
    <xf numFmtId="0" fontId="2" fillId="3" borderId="3" xfId="0" applyFont="1" applyFill="1" applyBorder="1" applyAlignment="1">
      <alignment horizontal="center" vertical="center"/>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Alignment="1">
      <alignment vertical="center"/>
    </xf>
    <xf numFmtId="0" fontId="0" fillId="4" borderId="0" xfId="0" applyFont="1" applyFill="1" applyBorder="1" applyAlignment="1">
      <alignment vertical="center"/>
    </xf>
    <xf numFmtId="9" fontId="2" fillId="3" borderId="3" xfId="1" applyFont="1" applyFill="1" applyBorder="1" applyAlignment="1">
      <alignment horizontal="center" vertical="center"/>
    </xf>
    <xf numFmtId="9" fontId="2" fillId="3" borderId="1" xfId="1" applyFont="1" applyFill="1" applyBorder="1" applyAlignment="1">
      <alignment horizontal="center" vertical="center"/>
    </xf>
    <xf numFmtId="0" fontId="21" fillId="0" borderId="0" xfId="0" applyNumberFormat="1" applyFont="1" applyBorder="1" applyAlignment="1">
      <alignment horizontal="center"/>
    </xf>
    <xf numFmtId="0" fontId="0" fillId="0" borderId="3" xfId="0"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8" xfId="0" applyBorder="1" applyAlignment="1" applyProtection="1">
      <alignment horizontal="center" vertical="center" wrapText="1"/>
      <protection locked="0"/>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vertical="center"/>
      <protection locked="0"/>
    </xf>
    <xf numFmtId="0" fontId="0" fillId="0" borderId="1" xfId="0" applyBorder="1" applyAlignment="1" applyProtection="1">
      <alignment horizontal="center" vertical="center"/>
      <protection locked="0"/>
    </xf>
    <xf numFmtId="0" fontId="0" fillId="0" borderId="6" xfId="0" applyBorder="1" applyAlignment="1" applyProtection="1">
      <alignment vertical="center"/>
      <protection locked="0"/>
    </xf>
    <xf numFmtId="0" fontId="2" fillId="3" borderId="1" xfId="0" applyFont="1" applyFill="1" applyBorder="1" applyAlignment="1" applyProtection="1">
      <alignment horizontal="center" vertical="center"/>
      <protection locked="0"/>
    </xf>
    <xf numFmtId="0" fontId="2" fillId="3" borderId="6" xfId="0" applyFont="1" applyFill="1" applyBorder="1" applyAlignment="1" applyProtection="1">
      <alignment vertical="center"/>
      <protection locked="0"/>
    </xf>
    <xf numFmtId="0" fontId="0" fillId="0" borderId="8" xfId="0" applyBorder="1" applyAlignment="1" applyProtection="1">
      <alignment horizontal="center" vertical="center"/>
      <protection locked="0"/>
    </xf>
    <xf numFmtId="0" fontId="0" fillId="0" borderId="9" xfId="0" applyBorder="1" applyAlignment="1" applyProtection="1">
      <alignment vertical="center"/>
      <protection locked="0"/>
    </xf>
    <xf numFmtId="164" fontId="2" fillId="3" borderId="3" xfId="0" applyNumberFormat="1" applyFont="1" applyFill="1" applyBorder="1" applyAlignment="1" applyProtection="1">
      <alignment horizontal="center" vertical="center"/>
      <protection locked="0"/>
    </xf>
    <xf numFmtId="164" fontId="0" fillId="0" borderId="1" xfId="0" applyNumberFormat="1" applyBorder="1" applyAlignment="1" applyProtection="1">
      <alignment horizontal="center" vertical="center"/>
      <protection locked="0"/>
    </xf>
    <xf numFmtId="164" fontId="2" fillId="3" borderId="1" xfId="0" applyNumberFormat="1" applyFont="1" applyFill="1" applyBorder="1" applyAlignment="1" applyProtection="1">
      <alignment horizontal="center" vertical="center"/>
      <protection locked="0"/>
    </xf>
    <xf numFmtId="164" fontId="0" fillId="0" borderId="8" xfId="0" applyNumberFormat="1" applyBorder="1" applyAlignment="1" applyProtection="1">
      <alignment horizontal="center" vertical="center"/>
      <protection locked="0"/>
    </xf>
    <xf numFmtId="0" fontId="0" fillId="0" borderId="39" xfId="0" applyFont="1" applyBorder="1" applyAlignment="1">
      <alignment horizontal="center" vertical="center" wrapText="1"/>
    </xf>
    <xf numFmtId="0" fontId="0" fillId="0" borderId="0" xfId="0" applyFont="1" applyBorder="1" applyAlignment="1">
      <alignment horizontal="center" vertical="center" wrapText="1"/>
    </xf>
    <xf numFmtId="0" fontId="0" fillId="0" borderId="40" xfId="0" applyFont="1" applyBorder="1" applyAlignment="1">
      <alignment horizontal="center" vertical="center" wrapText="1"/>
    </xf>
    <xf numFmtId="0" fontId="14" fillId="2" borderId="41" xfId="0" applyFont="1" applyFill="1" applyBorder="1" applyAlignment="1">
      <alignment horizontal="center"/>
    </xf>
    <xf numFmtId="0" fontId="14" fillId="2" borderId="42" xfId="0" applyFont="1" applyFill="1" applyBorder="1" applyAlignment="1">
      <alignment horizontal="center"/>
    </xf>
    <xf numFmtId="0" fontId="14" fillId="2" borderId="43" xfId="0" applyFont="1" applyFill="1" applyBorder="1" applyAlignment="1">
      <alignment horizontal="center"/>
    </xf>
    <xf numFmtId="0" fontId="13" fillId="2" borderId="39" xfId="0" applyFont="1" applyFill="1" applyBorder="1" applyAlignment="1">
      <alignment horizontal="center"/>
    </xf>
    <xf numFmtId="0" fontId="13" fillId="2" borderId="0" xfId="0" applyFont="1" applyFill="1" applyBorder="1" applyAlignment="1">
      <alignment horizontal="center"/>
    </xf>
    <xf numFmtId="0" fontId="13" fillId="2" borderId="40" xfId="0" applyFont="1" applyFill="1" applyBorder="1" applyAlignment="1">
      <alignment horizontal="center"/>
    </xf>
    <xf numFmtId="0" fontId="15" fillId="2" borderId="36" xfId="0" applyFont="1" applyFill="1" applyBorder="1" applyAlignment="1">
      <alignment horizontal="center" wrapText="1"/>
    </xf>
    <xf numFmtId="0" fontId="15" fillId="2" borderId="37" xfId="0" applyFont="1" applyFill="1" applyBorder="1" applyAlignment="1">
      <alignment horizontal="center" wrapText="1"/>
    </xf>
    <xf numFmtId="0" fontId="15" fillId="2" borderId="38" xfId="0" applyFont="1" applyFill="1" applyBorder="1" applyAlignment="1">
      <alignment horizontal="center" wrapText="1"/>
    </xf>
    <xf numFmtId="0" fontId="18" fillId="3" borderId="36" xfId="0" applyFont="1" applyFill="1" applyBorder="1" applyAlignment="1">
      <alignment horizontal="center"/>
    </xf>
    <xf numFmtId="0" fontId="18" fillId="3" borderId="37" xfId="0" applyFont="1" applyFill="1" applyBorder="1" applyAlignment="1">
      <alignment horizontal="center"/>
    </xf>
    <xf numFmtId="0" fontId="18" fillId="3" borderId="38" xfId="0" applyFont="1" applyFill="1" applyBorder="1" applyAlignment="1">
      <alignment horizontal="center"/>
    </xf>
    <xf numFmtId="0" fontId="19" fillId="0" borderId="41" xfId="0" applyFont="1" applyBorder="1" applyAlignment="1">
      <alignment horizontal="center"/>
    </xf>
    <xf numFmtId="0" fontId="19" fillId="0" borderId="42" xfId="0" applyFont="1" applyBorder="1" applyAlignment="1">
      <alignment horizontal="center"/>
    </xf>
    <xf numFmtId="0" fontId="19" fillId="0" borderId="43" xfId="0" applyFont="1" applyBorder="1" applyAlignment="1">
      <alignment horizontal="center"/>
    </xf>
    <xf numFmtId="0" fontId="3" fillId="3" borderId="36" xfId="0" applyFont="1" applyFill="1" applyBorder="1" applyAlignment="1">
      <alignment horizontal="center"/>
    </xf>
    <xf numFmtId="0" fontId="3" fillId="3" borderId="37" xfId="0" applyFont="1" applyFill="1" applyBorder="1" applyAlignment="1">
      <alignment horizontal="center"/>
    </xf>
    <xf numFmtId="0" fontId="3" fillId="3" borderId="38" xfId="0" applyFont="1" applyFill="1" applyBorder="1" applyAlignment="1">
      <alignment horizontal="center"/>
    </xf>
    <xf numFmtId="9" fontId="3" fillId="0" borderId="41" xfId="1" applyFont="1" applyBorder="1" applyAlignment="1">
      <alignment horizontal="center"/>
    </xf>
    <xf numFmtId="9" fontId="3" fillId="0" borderId="42" xfId="1" applyFont="1" applyBorder="1" applyAlignment="1">
      <alignment horizontal="center"/>
    </xf>
    <xf numFmtId="9" fontId="3" fillId="0" borderId="43" xfId="1" applyFont="1" applyBorder="1" applyAlignment="1">
      <alignment horizont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16" fillId="2" borderId="31"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33" xfId="0" applyFont="1" applyFill="1" applyBorder="1" applyAlignment="1">
      <alignment horizontal="center" vertical="center" wrapText="1"/>
    </xf>
    <xf numFmtId="0" fontId="15" fillId="2" borderId="34" xfId="0" applyFont="1" applyFill="1" applyBorder="1" applyAlignment="1">
      <alignment horizontal="center" vertical="center" wrapText="1"/>
    </xf>
    <xf numFmtId="0" fontId="15" fillId="2" borderId="35"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3" fillId="0" borderId="0" xfId="0" applyFont="1" applyBorder="1" applyAlignment="1">
      <alignment horizontal="center" vertical="center" wrapText="1"/>
    </xf>
    <xf numFmtId="0" fontId="0" fillId="0" borderId="12" xfId="0" applyBorder="1" applyAlignment="1">
      <alignment horizontal="center" vertical="center" wrapText="1"/>
    </xf>
    <xf numFmtId="0" fontId="13" fillId="2" borderId="13" xfId="0" applyFont="1" applyFill="1" applyBorder="1" applyAlignment="1">
      <alignment horizontal="center" vertical="center" wrapText="1"/>
    </xf>
    <xf numFmtId="0" fontId="13" fillId="2" borderId="14"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5" xfId="0" applyFont="1" applyBorder="1" applyAlignment="1">
      <alignment horizontal="center" vertical="center" wrapText="1"/>
    </xf>
    <xf numFmtId="0" fontId="8" fillId="0" borderId="7" xfId="0" applyFont="1" applyBorder="1" applyAlignment="1">
      <alignment horizontal="center" vertical="center" wrapText="1"/>
    </xf>
    <xf numFmtId="0" fontId="16" fillId="2" borderId="2"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9" xfId="0" applyFont="1" applyFill="1" applyBorder="1" applyAlignment="1">
      <alignment horizontal="left"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2" fillId="3" borderId="10" xfId="0" applyFont="1" applyFill="1" applyBorder="1" applyAlignment="1">
      <alignment horizontal="center" vertical="center" wrapText="1"/>
    </xf>
    <xf numFmtId="0" fontId="2" fillId="0" borderId="16"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0" fontId="15" fillId="2" borderId="36" xfId="0" applyFont="1" applyFill="1" applyBorder="1" applyAlignment="1">
      <alignment horizontal="center" vertical="center"/>
    </xf>
    <xf numFmtId="0" fontId="15" fillId="2" borderId="37" xfId="0" applyFont="1" applyFill="1" applyBorder="1" applyAlignment="1">
      <alignment horizontal="center" vertical="center"/>
    </xf>
    <xf numFmtId="0" fontId="15" fillId="2" borderId="38" xfId="0" applyFont="1" applyFill="1" applyBorder="1" applyAlignment="1">
      <alignment horizontal="center" vertical="center"/>
    </xf>
    <xf numFmtId="0" fontId="13" fillId="2" borderId="39"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40"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3" xfId="0" applyFont="1" applyFill="1" applyBorder="1" applyAlignment="1">
      <alignment horizontal="center" vertical="center"/>
    </xf>
    <xf numFmtId="0" fontId="14" fillId="2" borderId="44" xfId="0" applyFont="1" applyFill="1" applyBorder="1" applyAlignment="1">
      <alignment horizontal="center" vertical="center"/>
    </xf>
    <xf numFmtId="0" fontId="14" fillId="2" borderId="45" xfId="0" applyFont="1" applyFill="1" applyBorder="1" applyAlignment="1">
      <alignment horizontal="center" vertical="center"/>
    </xf>
    <xf numFmtId="9" fontId="25" fillId="4" borderId="45" xfId="1" applyFont="1" applyFill="1" applyBorder="1" applyAlignment="1">
      <alignment horizontal="center" vertical="center"/>
    </xf>
    <xf numFmtId="9" fontId="25" fillId="4" borderId="46" xfId="1" applyFont="1" applyFill="1" applyBorder="1" applyAlignment="1">
      <alignment horizontal="center" vertical="center"/>
    </xf>
    <xf numFmtId="0" fontId="17" fillId="0" borderId="39"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40" xfId="0" applyFont="1" applyBorder="1" applyAlignment="1">
      <alignment horizontal="center" vertical="center" wrapText="1"/>
    </xf>
    <xf numFmtId="0" fontId="0" fillId="5" borderId="41" xfId="0" applyFill="1" applyBorder="1" applyAlignment="1">
      <alignment horizontal="center"/>
    </xf>
    <xf numFmtId="0" fontId="0" fillId="5" borderId="42" xfId="0" applyFill="1" applyBorder="1" applyAlignment="1">
      <alignment horizontal="center"/>
    </xf>
    <xf numFmtId="0" fontId="0" fillId="5" borderId="43" xfId="0" applyFill="1" applyBorder="1" applyAlignment="1">
      <alignment horizontal="center"/>
    </xf>
    <xf numFmtId="0" fontId="15" fillId="2" borderId="36" xfId="0" applyFont="1" applyFill="1" applyBorder="1" applyAlignment="1">
      <alignment horizont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17" fillId="0" borderId="43" xfId="0" applyFont="1" applyBorder="1" applyAlignment="1">
      <alignment horizontal="center" vertical="center" wrapText="1"/>
    </xf>
  </cellXfs>
  <cellStyles count="2">
    <cellStyle name="Normal" xfId="0" builtinId="0"/>
    <cellStyle name="Porcentaje" xfId="1" builtinId="5"/>
  </cellStyles>
  <dxfs count="21">
    <dxf>
      <font>
        <b/>
        <i val="0"/>
        <color rgb="FFFF0000"/>
      </font>
    </dxf>
    <dxf>
      <font>
        <b/>
        <i val="0"/>
        <color rgb="FF00B050"/>
      </font>
    </dxf>
    <dxf>
      <font>
        <b/>
        <i val="0"/>
        <color rgb="FF04607F"/>
      </font>
    </dxf>
    <dxf>
      <font>
        <b/>
        <i val="0"/>
        <color theme="1" tint="0.14996795556505021"/>
      </font>
    </dxf>
    <dxf>
      <font>
        <b/>
        <i val="0"/>
        <color rgb="FF04607F"/>
      </font>
    </dxf>
    <dxf>
      <font>
        <b/>
        <i val="0"/>
        <color theme="7" tint="-0.24994659260841701"/>
      </font>
    </dxf>
    <dxf>
      <font>
        <b/>
        <i val="0"/>
        <color theme="5" tint="-0.24994659260841701"/>
      </font>
    </dxf>
    <dxf>
      <font>
        <b/>
        <i val="0"/>
        <color rgb="FFFF0000"/>
      </font>
    </dxf>
    <dxf>
      <font>
        <b/>
        <i val="0"/>
        <color theme="7" tint="-0.24994659260841701"/>
      </font>
    </dxf>
    <dxf>
      <font>
        <b/>
        <i val="0"/>
        <color theme="1"/>
      </font>
      <fill>
        <patternFill>
          <bgColor rgb="FFFF0000"/>
        </patternFill>
      </fill>
    </dxf>
    <dxf>
      <font>
        <b/>
        <i val="0"/>
        <color auto="1"/>
      </font>
      <fill>
        <patternFill>
          <bgColor rgb="FFFFFF00"/>
        </patternFill>
      </fill>
    </dxf>
    <dxf>
      <font>
        <b/>
        <i val="0"/>
      </font>
      <fill>
        <patternFill>
          <bgColor rgb="FF00B050"/>
        </patternFill>
      </fill>
    </dxf>
    <dxf>
      <font>
        <b/>
        <i val="0"/>
      </font>
      <fill>
        <patternFill>
          <bgColor rgb="FFFF0000"/>
        </patternFill>
      </fill>
    </dxf>
    <dxf>
      <font>
        <b/>
        <i val="0"/>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5" tint="-0.24994659260841701"/>
      </font>
      <fill>
        <patternFill>
          <bgColor theme="5" tint="0.59996337778862885"/>
        </patternFill>
      </fill>
    </dxf>
    <dxf>
      <font>
        <color rgb="FF9C5700"/>
      </font>
      <fill>
        <patternFill>
          <bgColor rgb="FFFFEB9C"/>
        </patternFill>
      </fill>
    </dxf>
    <dxf>
      <font>
        <b/>
        <i val="0"/>
        <color theme="7" tint="0.39994506668294322"/>
      </font>
    </dxf>
    <dxf>
      <font>
        <b/>
        <i val="0"/>
        <color theme="5"/>
      </font>
    </dxf>
    <dxf>
      <font>
        <b/>
        <i val="0"/>
        <color rgb="FFFF0000"/>
      </font>
    </dxf>
  </dxfs>
  <tableStyles count="0" defaultTableStyle="TableStyleMedium2" defaultPivotStyle="PivotStyleLight16"/>
  <colors>
    <mruColors>
      <color rgb="FF04607F"/>
      <color rgb="FFDDEEEF"/>
      <color rgb="FFACC9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'FAST - Tablero de control'!$D$14</c:f>
              <c:strCache>
                <c:ptCount val="1"/>
                <c:pt idx="0">
                  <c:v>Riesgo</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8-CDA8-514F-88FB-FACF7967D73D}"/>
              </c:ext>
            </c:extLst>
          </c:dPt>
          <c:dPt>
            <c:idx val="1"/>
            <c:invertIfNegative val="0"/>
            <c:bubble3D val="0"/>
            <c:spPr>
              <a:solidFill>
                <a:srgbClr val="FF0000"/>
              </a:solidFill>
              <a:ln>
                <a:noFill/>
              </a:ln>
              <a:effectLst/>
            </c:spPr>
            <c:extLst>
              <c:ext xmlns:c16="http://schemas.microsoft.com/office/drawing/2014/chart" uri="{C3380CC4-5D6E-409C-BE32-E72D297353CC}">
                <c16:uniqueId val="{00000007-CDA8-514F-88FB-FACF7967D73D}"/>
              </c:ext>
            </c:extLst>
          </c:dPt>
          <c:dPt>
            <c:idx val="2"/>
            <c:invertIfNegative val="0"/>
            <c:bubble3D val="0"/>
            <c:spPr>
              <a:solidFill>
                <a:srgbClr val="FF0000"/>
              </a:solidFill>
              <a:ln>
                <a:noFill/>
              </a:ln>
              <a:effectLst/>
            </c:spPr>
            <c:extLst>
              <c:ext xmlns:c16="http://schemas.microsoft.com/office/drawing/2014/chart" uri="{C3380CC4-5D6E-409C-BE32-E72D297353CC}">
                <c16:uniqueId val="{00000006-CDA8-514F-88FB-FACF7967D73D}"/>
              </c:ext>
            </c:extLst>
          </c:dPt>
          <c:dPt>
            <c:idx val="3"/>
            <c:invertIfNegative val="0"/>
            <c:bubble3D val="0"/>
            <c:spPr>
              <a:solidFill>
                <a:srgbClr val="FF0000"/>
              </a:solidFill>
              <a:ln>
                <a:noFill/>
              </a:ln>
              <a:effectLst/>
            </c:spPr>
            <c:extLst>
              <c:ext xmlns:c16="http://schemas.microsoft.com/office/drawing/2014/chart" uri="{C3380CC4-5D6E-409C-BE32-E72D297353CC}">
                <c16:uniqueId val="{00000005-CDA8-514F-88FB-FACF7967D73D}"/>
              </c:ext>
            </c:extLst>
          </c:dPt>
          <c:dPt>
            <c:idx val="4"/>
            <c:invertIfNegative val="0"/>
            <c:bubble3D val="0"/>
            <c:spPr>
              <a:solidFill>
                <a:srgbClr val="FF0000"/>
              </a:solidFill>
              <a:ln>
                <a:noFill/>
              </a:ln>
              <a:effectLst/>
            </c:spPr>
            <c:extLst>
              <c:ext xmlns:c16="http://schemas.microsoft.com/office/drawing/2014/chart" uri="{C3380CC4-5D6E-409C-BE32-E72D297353CC}">
                <c16:uniqueId val="{00000004-CDA8-514F-88FB-FACF7967D73D}"/>
              </c:ext>
            </c:extLst>
          </c:dPt>
          <c:dPt>
            <c:idx val="5"/>
            <c:invertIfNegative val="0"/>
            <c:bubble3D val="0"/>
            <c:spPr>
              <a:solidFill>
                <a:srgbClr val="FF0000"/>
              </a:solidFill>
              <a:ln>
                <a:noFill/>
              </a:ln>
              <a:effectLst/>
            </c:spPr>
            <c:extLst>
              <c:ext xmlns:c16="http://schemas.microsoft.com/office/drawing/2014/chart" uri="{C3380CC4-5D6E-409C-BE32-E72D297353CC}">
                <c16:uniqueId val="{00000003-CDA8-514F-88FB-FACF7967D73D}"/>
              </c:ext>
            </c:extLst>
          </c:dPt>
          <c:dPt>
            <c:idx val="6"/>
            <c:invertIfNegative val="0"/>
            <c:bubble3D val="0"/>
            <c:spPr>
              <a:solidFill>
                <a:srgbClr val="FF0000"/>
              </a:solidFill>
              <a:ln>
                <a:noFill/>
              </a:ln>
              <a:effectLst/>
            </c:spPr>
            <c:extLst>
              <c:ext xmlns:c16="http://schemas.microsoft.com/office/drawing/2014/chart" uri="{C3380CC4-5D6E-409C-BE32-E72D297353CC}">
                <c16:uniqueId val="{00000002-CDA8-514F-88FB-FACF7967D73D}"/>
              </c:ext>
            </c:extLst>
          </c:dPt>
          <c:dPt>
            <c:idx val="7"/>
            <c:invertIfNegative val="0"/>
            <c:bubble3D val="0"/>
            <c:spPr>
              <a:solidFill>
                <a:srgbClr val="FF0000"/>
              </a:solidFill>
              <a:ln>
                <a:noFill/>
              </a:ln>
              <a:effectLst/>
            </c:spPr>
            <c:extLst>
              <c:ext xmlns:c16="http://schemas.microsoft.com/office/drawing/2014/chart" uri="{C3380CC4-5D6E-409C-BE32-E72D297353CC}">
                <c16:uniqueId val="{00000001-CDA8-514F-88FB-FACF7967D7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'FAST - Tablero de control'!$C$15:$C$22</c:f>
              <c:strCache>
                <c:ptCount val="8"/>
                <c:pt idx="0">
                  <c:v>CULT</c:v>
                </c:pt>
                <c:pt idx="1">
                  <c:v>ACTR</c:v>
                </c:pt>
                <c:pt idx="2">
                  <c:v>GES</c:v>
                </c:pt>
                <c:pt idx="3">
                  <c:v>CC</c:v>
                </c:pt>
                <c:pt idx="4">
                  <c:v>CON</c:v>
                </c:pt>
                <c:pt idx="5">
                  <c:v>INF</c:v>
                </c:pt>
                <c:pt idx="6">
                  <c:v>EU</c:v>
                </c:pt>
                <c:pt idx="7">
                  <c:v>SOP</c:v>
                </c:pt>
              </c:strCache>
            </c:strRef>
          </c:cat>
          <c:val>
            <c:numRef>
              <c:f>'FAST - Tablero de control'!$D$15:$D$22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DA8-514F-88FB-FACF7967D73D}"/>
            </c:ext>
          </c:extLst>
        </c:ser>
        <c:dLbls>
          <c:showLegendKey val="0"/>
          <c:showVal val="1"/>
          <c:showCatName val="0"/>
          <c:showSerName val="0"/>
          <c:showPercent val="0"/>
          <c:showBubbleSize val="0"/>
        </c:dLbls>
        <c:gapWidth val="6"/>
        <c:axId val="2082275712"/>
        <c:axId val="2082259936"/>
      </c:barChart>
      <c:catAx>
        <c:axId val="208227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AR"/>
          </a:p>
        </c:txPr>
        <c:crossAx val="2082259936"/>
        <c:crosses val="autoZero"/>
        <c:auto val="1"/>
        <c:lblAlgn val="ctr"/>
        <c:lblOffset val="100"/>
        <c:noMultiLvlLbl val="0"/>
      </c:catAx>
      <c:valAx>
        <c:axId val="208225993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8227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'FAST - Tablero de control'!$N$16</c:f>
              <c:strCache>
                <c:ptCount val="1"/>
                <c:pt idx="0">
                  <c:v>Tareas</c:v>
                </c:pt>
              </c:strCache>
            </c:strRef>
          </c:tx>
          <c:dPt>
            <c:idx val="0"/>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3DEA-0C46-97E3-F599561C3345}"/>
              </c:ext>
            </c:extLst>
          </c:dPt>
          <c:dPt>
            <c:idx val="1"/>
            <c:bubble3D val="0"/>
            <c:spPr>
              <a:solidFill>
                <a:srgbClr val="04607F"/>
              </a:solidFill>
              <a:ln w="25400">
                <a:solidFill>
                  <a:schemeClr val="lt1"/>
                </a:solidFill>
              </a:ln>
              <a:effectLst/>
              <a:sp3d contourW="25400">
                <a:contourClr>
                  <a:schemeClr val="lt1"/>
                </a:contourClr>
              </a:sp3d>
            </c:spPr>
            <c:extLst>
              <c:ext xmlns:c16="http://schemas.microsoft.com/office/drawing/2014/chart" uri="{C3380CC4-5D6E-409C-BE32-E72D297353CC}">
                <c16:uniqueId val="{00000002-3DEA-0C46-97E3-F599561C3345}"/>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3DEA-0C46-97E3-F599561C3345}"/>
              </c:ext>
            </c:extLst>
          </c:dPt>
          <c:dPt>
            <c:idx val="3"/>
            <c:bubble3D val="0"/>
            <c:spPr>
              <a:solidFill>
                <a:schemeClr val="bg2">
                  <a:lumMod val="2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3DEA-0C46-97E3-F599561C3345}"/>
              </c:ext>
            </c:extLst>
          </c:dPt>
          <c:cat>
            <c:strRef>
              <c:f>'FAST - Tablero de control'!$M$17:$M$20</c:f>
              <c:strCache>
                <c:ptCount val="4"/>
                <c:pt idx="0">
                  <c:v>Finalizada</c:v>
                </c:pt>
                <c:pt idx="1">
                  <c:v>En curso</c:v>
                </c:pt>
                <c:pt idx="2">
                  <c:v>Pendiente</c:v>
                </c:pt>
                <c:pt idx="3">
                  <c:v>No aplica</c:v>
                </c:pt>
              </c:strCache>
            </c:strRef>
          </c:cat>
          <c:val>
            <c:numRef>
              <c:f>'FAST - Tablero de control'!$N$17:$N$20</c:f>
              <c:numCache>
                <c:formatCode>General</c:formatCode>
                <c:ptCount val="4"/>
                <c:pt idx="0">
                  <c:v>0</c:v>
                </c:pt>
                <c:pt idx="1">
                  <c:v>0</c:v>
                </c:pt>
                <c:pt idx="2">
                  <c:v>35</c:v>
                </c:pt>
                <c:pt idx="3">
                  <c:v>0</c:v>
                </c:pt>
              </c:numCache>
            </c:numRef>
          </c:val>
          <c:extLst>
            <c:ext xmlns:c16="http://schemas.microsoft.com/office/drawing/2014/chart" uri="{C3380CC4-5D6E-409C-BE32-E72D297353CC}">
              <c16:uniqueId val="{00000000-3DEA-0C46-97E3-F599561C334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'FAST - Tablero de control'!$G$44</c:f>
              <c:strCache>
                <c:ptCount val="1"/>
                <c:pt idx="0">
                  <c:v>Cantidad</c:v>
                </c:pt>
              </c:strCache>
            </c:strRef>
          </c:tx>
          <c:dPt>
            <c:idx val="0"/>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1C33-1D45-9B95-BBADA521888B}"/>
              </c:ext>
            </c:extLst>
          </c:dPt>
          <c:dPt>
            <c:idx val="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1C33-1D45-9B95-BBADA521888B}"/>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1C33-1D45-9B95-BBADA521888B}"/>
              </c:ext>
            </c:extLst>
          </c:dPt>
          <c:dPt>
            <c:idx val="3"/>
            <c:bubble3D val="0"/>
            <c:spPr>
              <a:solidFill>
                <a:schemeClr val="bg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1C33-1D45-9B95-BBADA521888B}"/>
              </c:ext>
            </c:extLst>
          </c:dPt>
          <c:cat>
            <c:strRef>
              <c:f>'FAST - Tablero de control'!$F$45:$F$48</c:f>
              <c:strCache>
                <c:ptCount val="4"/>
                <c:pt idx="0">
                  <c:v>Cumple</c:v>
                </c:pt>
                <c:pt idx="1">
                  <c:v>Parcial</c:v>
                </c:pt>
                <c:pt idx="2">
                  <c:v>No cumple</c:v>
                </c:pt>
                <c:pt idx="3">
                  <c:v>No aplica</c:v>
                </c:pt>
              </c:strCache>
            </c:strRef>
          </c:cat>
          <c:val>
            <c:numRef>
              <c:f>'FAST - Tablero de control'!$G$45:$G$48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1C33-1D45-9B95-BBADA521888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'FAST - Tablero de control'!$P$45</c:f>
              <c:strCache>
                <c:ptCount val="1"/>
                <c:pt idx="0">
                  <c:v>Cumple</c:v>
                </c:pt>
              </c:strCache>
            </c:strRef>
          </c:tx>
          <c:spPr>
            <a:solidFill>
              <a:srgbClr val="92D050"/>
            </a:solidFill>
            <a:ln>
              <a:noFill/>
            </a:ln>
            <a:effectLst/>
          </c:spPr>
          <c:invertIfNegative val="0"/>
          <c:cat>
            <c:strRef>
              <c:f>'FAST - Tablero de control'!$O$46:$O$48</c:f>
              <c:strCache>
                <c:ptCount val="3"/>
                <c:pt idx="0">
                  <c:v>Obligatorio</c:v>
                </c:pt>
                <c:pt idx="1">
                  <c:v>Necesario</c:v>
                </c:pt>
                <c:pt idx="2">
                  <c:v>Deseado</c:v>
                </c:pt>
              </c:strCache>
            </c:strRef>
          </c:cat>
          <c:val>
            <c:numRef>
              <c:f>'FAST - Tablero de control'!$P$46:$P$48</c:f>
              <c:numCache>
                <c:formatCode>General</c:formatCode>
                <c:ptCount val="3"/>
                <c:pt idx="0">
                  <c:v>0</c:v>
                </c:pt>
                <c:pt idx="1">
                  <c:v>0</c:v>
                </c:pt>
                <c:pt idx="2">
                  <c:v>0</c:v>
                </c:pt>
              </c:numCache>
            </c:numRef>
          </c:val>
          <c:extLst>
            <c:ext xmlns:c16="http://schemas.microsoft.com/office/drawing/2014/chart" uri="{C3380CC4-5D6E-409C-BE32-E72D297353CC}">
              <c16:uniqueId val="{00000000-6F92-204E-9DAB-C6F2C785BDC1}"/>
            </c:ext>
          </c:extLst>
        </c:ser>
        <c:ser>
          <c:idx val="1"/>
          <c:order val="1"/>
          <c:tx>
            <c:strRef>
              <c:f>'FAST - Tablero de control'!$Q$45</c:f>
              <c:strCache>
                <c:ptCount val="1"/>
                <c:pt idx="0">
                  <c:v>Cumple Parcial</c:v>
                </c:pt>
              </c:strCache>
            </c:strRef>
          </c:tx>
          <c:spPr>
            <a:solidFill>
              <a:schemeClr val="accent4">
                <a:lumMod val="60000"/>
                <a:lumOff val="40000"/>
              </a:schemeClr>
            </a:solidFill>
            <a:ln>
              <a:noFill/>
            </a:ln>
            <a:effectLst/>
          </c:spPr>
          <c:invertIfNegative val="0"/>
          <c:cat>
            <c:strRef>
              <c:f>'FAST - Tablero de control'!$O$46:$O$48</c:f>
              <c:strCache>
                <c:ptCount val="3"/>
                <c:pt idx="0">
                  <c:v>Obligatorio</c:v>
                </c:pt>
                <c:pt idx="1">
                  <c:v>Necesario</c:v>
                </c:pt>
                <c:pt idx="2">
                  <c:v>Deseado</c:v>
                </c:pt>
              </c:strCache>
            </c:strRef>
          </c:cat>
          <c:val>
            <c:numRef>
              <c:f>'FAST - Tablero de control'!$Q$46:$Q$48</c:f>
              <c:numCache>
                <c:formatCode>General</c:formatCode>
                <c:ptCount val="3"/>
                <c:pt idx="0">
                  <c:v>0</c:v>
                </c:pt>
                <c:pt idx="1">
                  <c:v>0</c:v>
                </c:pt>
                <c:pt idx="2">
                  <c:v>0</c:v>
                </c:pt>
              </c:numCache>
            </c:numRef>
          </c:val>
          <c:extLst>
            <c:ext xmlns:c16="http://schemas.microsoft.com/office/drawing/2014/chart" uri="{C3380CC4-5D6E-409C-BE32-E72D297353CC}">
              <c16:uniqueId val="{00000001-6F92-204E-9DAB-C6F2C785BDC1}"/>
            </c:ext>
          </c:extLst>
        </c:ser>
        <c:ser>
          <c:idx val="2"/>
          <c:order val="2"/>
          <c:tx>
            <c:strRef>
              <c:f>'FAST - Tablero de control'!$R$45</c:f>
              <c:strCache>
                <c:ptCount val="1"/>
                <c:pt idx="0">
                  <c:v>No Cumple</c:v>
                </c:pt>
              </c:strCache>
            </c:strRef>
          </c:tx>
          <c:spPr>
            <a:solidFill>
              <a:srgbClr val="FF0000"/>
            </a:solidFill>
            <a:ln>
              <a:noFill/>
            </a:ln>
            <a:effectLst/>
          </c:spPr>
          <c:invertIfNegative val="0"/>
          <c:cat>
            <c:strRef>
              <c:f>'FAST - Tablero de control'!$O$46:$O$48</c:f>
              <c:strCache>
                <c:ptCount val="3"/>
                <c:pt idx="0">
                  <c:v>Obligatorio</c:v>
                </c:pt>
                <c:pt idx="1">
                  <c:v>Necesario</c:v>
                </c:pt>
                <c:pt idx="2">
                  <c:v>Deseado</c:v>
                </c:pt>
              </c:strCache>
            </c:strRef>
          </c:cat>
          <c:val>
            <c:numRef>
              <c:f>'FAST - Tablero de control'!$R$46:$R$48</c:f>
              <c:numCache>
                <c:formatCode>General</c:formatCode>
                <c:ptCount val="3"/>
                <c:pt idx="0">
                  <c:v>0</c:v>
                </c:pt>
                <c:pt idx="1">
                  <c:v>0</c:v>
                </c:pt>
                <c:pt idx="2">
                  <c:v>0</c:v>
                </c:pt>
              </c:numCache>
            </c:numRef>
          </c:val>
          <c:extLst>
            <c:ext xmlns:c16="http://schemas.microsoft.com/office/drawing/2014/chart" uri="{C3380CC4-5D6E-409C-BE32-E72D297353CC}">
              <c16:uniqueId val="{00000002-6F92-204E-9DAB-C6F2C785BDC1}"/>
            </c:ext>
          </c:extLst>
        </c:ser>
        <c:ser>
          <c:idx val="3"/>
          <c:order val="3"/>
          <c:tx>
            <c:strRef>
              <c:f>'FAST - Tablero de control'!$S$45</c:f>
              <c:strCache>
                <c:ptCount val="1"/>
                <c:pt idx="0">
                  <c:v>No aplica</c:v>
                </c:pt>
              </c:strCache>
            </c:strRef>
          </c:tx>
          <c:spPr>
            <a:solidFill>
              <a:schemeClr val="bg2">
                <a:lumMod val="25000"/>
              </a:schemeClr>
            </a:solidFill>
            <a:ln>
              <a:noFill/>
            </a:ln>
            <a:effectLst/>
          </c:spPr>
          <c:invertIfNegative val="0"/>
          <c:cat>
            <c:strRef>
              <c:f>'FAST - Tablero de control'!$O$46:$O$48</c:f>
              <c:strCache>
                <c:ptCount val="3"/>
                <c:pt idx="0">
                  <c:v>Obligatorio</c:v>
                </c:pt>
                <c:pt idx="1">
                  <c:v>Necesario</c:v>
                </c:pt>
                <c:pt idx="2">
                  <c:v>Deseado</c:v>
                </c:pt>
              </c:strCache>
            </c:strRef>
          </c:cat>
          <c:val>
            <c:numRef>
              <c:f>'FAST - Tablero de control'!$S$46:$S$48</c:f>
              <c:numCache>
                <c:formatCode>General</c:formatCode>
                <c:ptCount val="3"/>
                <c:pt idx="0">
                  <c:v>0</c:v>
                </c:pt>
                <c:pt idx="1">
                  <c:v>0</c:v>
                </c:pt>
                <c:pt idx="2">
                  <c:v>0</c:v>
                </c:pt>
              </c:numCache>
            </c:numRef>
          </c:val>
          <c:extLst>
            <c:ext xmlns:c16="http://schemas.microsoft.com/office/drawing/2014/chart" uri="{C3380CC4-5D6E-409C-BE32-E72D297353CC}">
              <c16:uniqueId val="{00000003-6F92-204E-9DAB-C6F2C785BDC1}"/>
            </c:ext>
          </c:extLst>
        </c:ser>
        <c:dLbls>
          <c:showLegendKey val="0"/>
          <c:showVal val="0"/>
          <c:showCatName val="0"/>
          <c:showSerName val="0"/>
          <c:showPercent val="0"/>
          <c:showBubbleSize val="0"/>
        </c:dLbls>
        <c:gapWidth val="150"/>
        <c:overlap val="100"/>
        <c:axId val="213850191"/>
        <c:axId val="213891407"/>
      </c:barChart>
      <c:catAx>
        <c:axId val="21385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13891407"/>
        <c:crosses val="autoZero"/>
        <c:auto val="1"/>
        <c:lblAlgn val="ctr"/>
        <c:lblOffset val="100"/>
        <c:noMultiLvlLbl val="0"/>
      </c:catAx>
      <c:valAx>
        <c:axId val="21389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1385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101600</xdr:colOff>
      <xdr:row>10</xdr:row>
      <xdr:rowOff>196850</xdr:rowOff>
    </xdr:from>
    <xdr:to>
      <xdr:col>9</xdr:col>
      <xdr:colOff>698500</xdr:colOff>
      <xdr:row>24</xdr:row>
      <xdr:rowOff>0</xdr:rowOff>
    </xdr:to>
    <xdr:graphicFrame macro="">
      <xdr:nvGraphicFramePr>
        <xdr:cNvPr id="3" name="Gráfico 2">
          <a:extLst>
            <a:ext uri="{FF2B5EF4-FFF2-40B4-BE49-F238E27FC236}">
              <a16:creationId xmlns:a16="http://schemas.microsoft.com/office/drawing/2014/main" id="{DDC0D5A1-D4B0-B64F-B0EF-02CCA35DE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184150</xdr:colOff>
      <xdr:row>10</xdr:row>
      <xdr:rowOff>196850</xdr:rowOff>
    </xdr:from>
    <xdr:to>
      <xdr:col>19</xdr:col>
      <xdr:colOff>635000</xdr:colOff>
      <xdr:row>24</xdr:row>
      <xdr:rowOff>0</xdr:rowOff>
    </xdr:to>
    <xdr:graphicFrame macro="">
      <xdr:nvGraphicFramePr>
        <xdr:cNvPr id="4" name="Gráfico 3">
          <a:extLst>
            <a:ext uri="{FF2B5EF4-FFF2-40B4-BE49-F238E27FC236}">
              <a16:creationId xmlns:a16="http://schemas.microsoft.com/office/drawing/2014/main" id="{A4251027-A448-7949-886E-934EF789F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28</xdr:row>
      <xdr:rowOff>196850</xdr:rowOff>
    </xdr:from>
    <xdr:to>
      <xdr:col>9</xdr:col>
      <xdr:colOff>330200</xdr:colOff>
      <xdr:row>42</xdr:row>
      <xdr:rowOff>12700</xdr:rowOff>
    </xdr:to>
    <xdr:graphicFrame macro="">
      <xdr:nvGraphicFramePr>
        <xdr:cNvPr id="5" name="Gráfico 4">
          <a:extLst>
            <a:ext uri="{FF2B5EF4-FFF2-40B4-BE49-F238E27FC236}">
              <a16:creationId xmlns:a16="http://schemas.microsoft.com/office/drawing/2014/main" id="{8192CEB5-94AD-E841-95CB-1D1E53FD2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336550</xdr:colOff>
      <xdr:row>28</xdr:row>
      <xdr:rowOff>196850</xdr:rowOff>
    </xdr:from>
    <xdr:to>
      <xdr:col>19</xdr:col>
      <xdr:colOff>381000</xdr:colOff>
      <xdr:row>42</xdr:row>
      <xdr:rowOff>25400</xdr:rowOff>
    </xdr:to>
    <xdr:graphicFrame macro="">
      <xdr:nvGraphicFramePr>
        <xdr:cNvPr id="6" name="Gráfico 5">
          <a:extLst>
            <a:ext uri="{FF2B5EF4-FFF2-40B4-BE49-F238E27FC236}">
              <a16:creationId xmlns:a16="http://schemas.microsoft.com/office/drawing/2014/main" id="{BCE8E1A7-D19E-894D-A7B5-CE4BBCB7A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25400</xdr:colOff>
      <xdr:row>1</xdr:row>
      <xdr:rowOff>101600</xdr:rowOff>
    </xdr:from>
    <xdr:to>
      <xdr:col>4</xdr:col>
      <xdr:colOff>622300</xdr:colOff>
      <xdr:row>3</xdr:row>
      <xdr:rowOff>241300</xdr:rowOff>
    </xdr:to>
    <xdr:pic>
      <xdr:nvPicPr>
        <xdr:cNvPr id="7" name="Imagen 6">
          <a:extLst>
            <a:ext uri="{FF2B5EF4-FFF2-40B4-BE49-F238E27FC236}">
              <a16:creationId xmlns:a16="http://schemas.microsoft.com/office/drawing/2014/main" id="{749E31D8-B4AB-EB43-8DCC-5F6950AAA75D}"/>
            </a:ext>
          </a:extLst>
        </xdr:cNvPr>
        <xdr:cNvPicPr>
          <a:picLocks noChangeAspect="1"/>
        </xdr:cNvPicPr>
      </xdr:nvPicPr>
      <xdr:blipFill>
        <a:blip xmlns:r="http://schemas.openxmlformats.org/officeDocument/2006/relationships" r:embed="rId5"/>
        <a:stretch>
          <a:fillRect/>
        </a:stretch>
      </xdr:blipFill>
      <xdr:spPr>
        <a:xfrm>
          <a:off x="2628900" y="165100"/>
          <a:ext cx="2247900" cy="87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35608</xdr:colOff>
      <xdr:row>1</xdr:row>
      <xdr:rowOff>35608</xdr:rowOff>
    </xdr:from>
    <xdr:to>
      <xdr:col>2</xdr:col>
      <xdr:colOff>693041</xdr:colOff>
      <xdr:row>3</xdr:row>
      <xdr:rowOff>294712</xdr:rowOff>
    </xdr:to>
    <xdr:pic>
      <xdr:nvPicPr>
        <xdr:cNvPr id="2" name="Imagen 1">
          <a:extLst>
            <a:ext uri="{FF2B5EF4-FFF2-40B4-BE49-F238E27FC236}">
              <a16:creationId xmlns:a16="http://schemas.microsoft.com/office/drawing/2014/main" id="{B447C383-D1BC-734B-A8DC-2637BD0C48C8}"/>
            </a:ext>
          </a:extLst>
        </xdr:cNvPr>
        <xdr:cNvPicPr>
          <a:picLocks noChangeAspect="1"/>
        </xdr:cNvPicPr>
      </xdr:nvPicPr>
      <xdr:blipFill>
        <a:blip xmlns:r="http://schemas.openxmlformats.org/officeDocument/2006/relationships" r:embed="rId1"/>
        <a:stretch>
          <a:fillRect/>
        </a:stretch>
      </xdr:blipFill>
      <xdr:spPr>
        <a:xfrm>
          <a:off x="94954" y="94954"/>
          <a:ext cx="2247900" cy="876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1</xdr:row>
      <xdr:rowOff>139700</xdr:rowOff>
    </xdr:from>
    <xdr:to>
      <xdr:col>2</xdr:col>
      <xdr:colOff>1562100</xdr:colOff>
      <xdr:row>3</xdr:row>
      <xdr:rowOff>279400</xdr:rowOff>
    </xdr:to>
    <xdr:pic>
      <xdr:nvPicPr>
        <xdr:cNvPr id="2" name="Imagen 1">
          <a:extLst>
            <a:ext uri="{FF2B5EF4-FFF2-40B4-BE49-F238E27FC236}">
              <a16:creationId xmlns:a16="http://schemas.microsoft.com/office/drawing/2014/main" id="{3E26BB03-A0C6-D745-B1DE-B6E542EEA24A}"/>
            </a:ext>
          </a:extLst>
        </xdr:cNvPr>
        <xdr:cNvPicPr>
          <a:picLocks noChangeAspect="1"/>
        </xdr:cNvPicPr>
      </xdr:nvPicPr>
      <xdr:blipFill>
        <a:blip xmlns:r="http://schemas.openxmlformats.org/officeDocument/2006/relationships" r:embed="rId1"/>
        <a:stretch>
          <a:fillRect/>
        </a:stretch>
      </xdr:blipFill>
      <xdr:spPr>
        <a:xfrm>
          <a:off x="101600" y="203200"/>
          <a:ext cx="2247900" cy="876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190500</xdr:rowOff>
    </xdr:from>
    <xdr:to>
      <xdr:col>4</xdr:col>
      <xdr:colOff>567266</xdr:colOff>
      <xdr:row>3</xdr:row>
      <xdr:rowOff>330200</xdr:rowOff>
    </xdr:to>
    <xdr:pic>
      <xdr:nvPicPr>
        <xdr:cNvPr id="3" name="Imagen 2">
          <a:extLst>
            <a:ext uri="{FF2B5EF4-FFF2-40B4-BE49-F238E27FC236}">
              <a16:creationId xmlns:a16="http://schemas.microsoft.com/office/drawing/2014/main" id="{4FEA025D-EE1C-8844-8F90-488A474205B5}"/>
            </a:ext>
          </a:extLst>
        </xdr:cNvPr>
        <xdr:cNvPicPr>
          <a:picLocks noChangeAspect="1"/>
        </xdr:cNvPicPr>
      </xdr:nvPicPr>
      <xdr:blipFill>
        <a:blip xmlns:r="http://schemas.openxmlformats.org/officeDocument/2006/relationships" r:embed="rId1"/>
        <a:stretch>
          <a:fillRect/>
        </a:stretch>
      </xdr:blipFill>
      <xdr:spPr>
        <a:xfrm>
          <a:off x="5016500" y="254000"/>
          <a:ext cx="2247900" cy="876300"/>
        </a:xfrm>
        <a:prstGeom prst="rect">
          <a:avLst/>
        </a:prstGeom>
      </xdr:spPr>
    </xdr:pic>
    <xdr:clientData/>
  </xdr:twoCellAnchor>
  <xdr:twoCellAnchor editAs="oneCell">
    <xdr:from>
      <xdr:col>4</xdr:col>
      <xdr:colOff>59511</xdr:colOff>
      <xdr:row>9</xdr:row>
      <xdr:rowOff>1139115</xdr:rowOff>
    </xdr:from>
    <xdr:to>
      <xdr:col>12</xdr:col>
      <xdr:colOff>624426</xdr:colOff>
      <xdr:row>11</xdr:row>
      <xdr:rowOff>1206970</xdr:rowOff>
    </xdr:to>
    <xdr:pic>
      <xdr:nvPicPr>
        <xdr:cNvPr id="5" name="Imagen 4">
          <a:extLst>
            <a:ext uri="{FF2B5EF4-FFF2-40B4-BE49-F238E27FC236}">
              <a16:creationId xmlns:a16="http://schemas.microsoft.com/office/drawing/2014/main" id="{3F77FC3D-2B30-F942-BCB0-9B129DD4CDCE}"/>
            </a:ext>
          </a:extLst>
        </xdr:cNvPr>
        <xdr:cNvPicPr>
          <a:picLocks noChangeAspect="1"/>
        </xdr:cNvPicPr>
      </xdr:nvPicPr>
      <xdr:blipFill>
        <a:blip xmlns:r="http://schemas.openxmlformats.org/officeDocument/2006/relationships" r:embed="rId2"/>
        <a:stretch>
          <a:fillRect/>
        </a:stretch>
      </xdr:blipFill>
      <xdr:spPr>
        <a:xfrm>
          <a:off x="6232815" y="5269376"/>
          <a:ext cx="7191002" cy="265202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3D29E-077C-8C46-ACF4-02386A17895E}">
  <sheetPr>
    <tabColor rgb="FF04607F"/>
  </sheetPr>
  <dimension ref="B1:U50"/>
  <sheetViews>
    <sheetView showGridLines="0" zoomScaleNormal="100" workbookViewId="0">
      <selection activeCell="X25" sqref="X25"/>
    </sheetView>
  </sheetViews>
  <sheetFormatPr baseColWidth="10" defaultRowHeight="16"/>
  <cols>
    <col min="1" max="1" width="39.1640625" customWidth="1"/>
    <col min="2" max="2" width="1" customWidth="1"/>
    <col min="3" max="4" width="10.83203125" customWidth="1"/>
    <col min="10" max="10" width="10.83203125" customWidth="1"/>
    <col min="11" max="11" width="10.33203125" customWidth="1"/>
    <col min="12" max="12" width="0.83203125" customWidth="1"/>
    <col min="17" max="17" width="11.5" bestFit="1" customWidth="1"/>
    <col min="21" max="21" width="0.83203125" customWidth="1"/>
  </cols>
  <sheetData>
    <row r="1" spans="2:21" ht="5" customHeight="1" thickBot="1"/>
    <row r="2" spans="2:21" ht="34" customHeight="1">
      <c r="B2" s="94" t="s">
        <v>128</v>
      </c>
      <c r="C2" s="95"/>
      <c r="D2" s="95"/>
      <c r="E2" s="95"/>
      <c r="F2" s="95"/>
      <c r="G2" s="95"/>
      <c r="H2" s="95"/>
      <c r="I2" s="95"/>
      <c r="J2" s="95"/>
      <c r="K2" s="95"/>
      <c r="L2" s="95"/>
      <c r="M2" s="95"/>
      <c r="N2" s="95"/>
      <c r="O2" s="95"/>
      <c r="P2" s="95"/>
      <c r="Q2" s="95"/>
      <c r="R2" s="95"/>
      <c r="S2" s="95"/>
      <c r="T2" s="95"/>
      <c r="U2" s="96"/>
    </row>
    <row r="3" spans="2:21" ht="24">
      <c r="B3" s="91" t="s">
        <v>129</v>
      </c>
      <c r="C3" s="92"/>
      <c r="D3" s="92"/>
      <c r="E3" s="92"/>
      <c r="F3" s="92"/>
      <c r="G3" s="92"/>
      <c r="H3" s="92"/>
      <c r="I3" s="92"/>
      <c r="J3" s="92"/>
      <c r="K3" s="92"/>
      <c r="L3" s="92"/>
      <c r="M3" s="92"/>
      <c r="N3" s="92"/>
      <c r="O3" s="92"/>
      <c r="P3" s="92"/>
      <c r="Q3" s="92"/>
      <c r="R3" s="92"/>
      <c r="S3" s="92"/>
      <c r="T3" s="92"/>
      <c r="U3" s="93"/>
    </row>
    <row r="4" spans="2:21" ht="30" thickBot="1">
      <c r="B4" s="88" t="s">
        <v>93</v>
      </c>
      <c r="C4" s="89"/>
      <c r="D4" s="89"/>
      <c r="E4" s="89"/>
      <c r="F4" s="89"/>
      <c r="G4" s="89"/>
      <c r="H4" s="89"/>
      <c r="I4" s="89"/>
      <c r="J4" s="89"/>
      <c r="K4" s="89"/>
      <c r="L4" s="89"/>
      <c r="M4" s="89"/>
      <c r="N4" s="89"/>
      <c r="O4" s="89"/>
      <c r="P4" s="89"/>
      <c r="Q4" s="89"/>
      <c r="R4" s="89"/>
      <c r="S4" s="89"/>
      <c r="T4" s="89"/>
      <c r="U4" s="90"/>
    </row>
    <row r="5" spans="2:21" ht="10" customHeight="1" thickBot="1"/>
    <row r="6" spans="2:21" ht="24">
      <c r="E6" s="103" t="s">
        <v>95</v>
      </c>
      <c r="F6" s="104"/>
      <c r="G6" s="104"/>
      <c r="H6" s="105"/>
      <c r="O6" s="103" t="s">
        <v>99</v>
      </c>
      <c r="P6" s="104"/>
      <c r="Q6" s="104"/>
      <c r="R6" s="105"/>
    </row>
    <row r="7" spans="2:21" ht="25" thickBot="1">
      <c r="E7" s="100">
        <f>SUM(D15:D22)</f>
        <v>0</v>
      </c>
      <c r="F7" s="101"/>
      <c r="G7" s="101" t="str">
        <f>IF(E7&lt;570,"BAJO",IF(E7&lt;2280,"MEDIO","ALTO"))</f>
        <v>BAJO</v>
      </c>
      <c r="H7" s="102"/>
      <c r="O7" s="106">
        <f>AVERAGE('FAST - Plan de trabajo'!D9,'FAST - Plan de trabajo'!D14,'FAST - Plan de trabajo'!D19,'FAST - Plan de trabajo'!D25,'FAST - Plan de trabajo'!D30,'FAST - Plan de trabajo'!D37,'FAST - Plan de trabajo'!D41,'FAST - Plan de trabajo'!D48)</f>
        <v>0</v>
      </c>
      <c r="P7" s="107"/>
      <c r="Q7" s="107"/>
      <c r="R7" s="108"/>
    </row>
    <row r="8" spans="2:21" ht="5" customHeight="1"/>
    <row r="9" spans="2:21" ht="5" customHeight="1" thickBot="1"/>
    <row r="10" spans="2:21" ht="21">
      <c r="B10" s="97" t="s">
        <v>97</v>
      </c>
      <c r="C10" s="98"/>
      <c r="D10" s="98"/>
      <c r="E10" s="98"/>
      <c r="F10" s="98"/>
      <c r="G10" s="98"/>
      <c r="H10" s="98"/>
      <c r="I10" s="98"/>
      <c r="J10" s="99"/>
      <c r="L10" s="97" t="s">
        <v>100</v>
      </c>
      <c r="M10" s="98"/>
      <c r="N10" s="98"/>
      <c r="O10" s="98"/>
      <c r="P10" s="98"/>
      <c r="Q10" s="98"/>
      <c r="R10" s="98"/>
      <c r="S10" s="98"/>
      <c r="T10" s="99"/>
    </row>
    <row r="11" spans="2:21">
      <c r="B11" s="34"/>
      <c r="C11" s="35"/>
      <c r="D11" s="35"/>
      <c r="E11" s="35"/>
      <c r="F11" s="35"/>
      <c r="G11" s="35"/>
      <c r="H11" s="35"/>
      <c r="I11" s="35"/>
      <c r="J11" s="36"/>
      <c r="L11" s="34"/>
      <c r="M11" s="35"/>
      <c r="N11" s="35"/>
      <c r="O11" s="35"/>
      <c r="P11" s="35"/>
      <c r="Q11" s="35"/>
      <c r="R11" s="35"/>
      <c r="S11" s="35"/>
      <c r="T11" s="36"/>
    </row>
    <row r="12" spans="2:21">
      <c r="B12" s="34"/>
      <c r="C12" s="35"/>
      <c r="D12" s="35"/>
      <c r="E12" s="35"/>
      <c r="F12" s="35"/>
      <c r="G12" s="35"/>
      <c r="H12" s="35"/>
      <c r="I12" s="35"/>
      <c r="J12" s="36"/>
      <c r="L12" s="34"/>
      <c r="M12" s="35"/>
      <c r="N12" s="35"/>
      <c r="O12" s="35"/>
      <c r="P12" s="35"/>
      <c r="Q12" s="35"/>
      <c r="R12" s="35"/>
      <c r="S12" s="35"/>
      <c r="T12" s="36"/>
    </row>
    <row r="13" spans="2:21">
      <c r="B13" s="34"/>
      <c r="C13" s="35"/>
      <c r="D13" s="35"/>
      <c r="E13" s="35"/>
      <c r="F13" s="35"/>
      <c r="G13" s="35"/>
      <c r="H13" s="35"/>
      <c r="I13" s="35"/>
      <c r="J13" s="36"/>
      <c r="L13" s="34"/>
      <c r="M13" s="35"/>
      <c r="N13" s="35"/>
      <c r="O13" s="35"/>
      <c r="P13" s="35"/>
      <c r="Q13" s="35"/>
      <c r="R13" s="35"/>
      <c r="S13" s="35"/>
      <c r="T13" s="36"/>
    </row>
    <row r="14" spans="2:21">
      <c r="B14" s="34"/>
      <c r="C14" s="41" t="s">
        <v>82</v>
      </c>
      <c r="D14" s="41" t="s">
        <v>94</v>
      </c>
      <c r="E14" s="35"/>
      <c r="F14" s="35"/>
      <c r="G14" s="35"/>
      <c r="H14" s="35"/>
      <c r="I14" s="35"/>
      <c r="J14" s="36"/>
      <c r="L14" s="34"/>
      <c r="M14" s="35"/>
      <c r="N14" s="35"/>
      <c r="O14" s="35"/>
      <c r="P14" s="35"/>
      <c r="Q14" s="35"/>
      <c r="R14" s="35"/>
      <c r="S14" s="35"/>
      <c r="T14" s="36"/>
    </row>
    <row r="15" spans="2:21">
      <c r="B15" s="34"/>
      <c r="C15" s="40" t="s">
        <v>131</v>
      </c>
      <c r="D15" s="40">
        <f>SUM('FAST - Evaluación de seguridad'!I10:I13)</f>
        <v>0</v>
      </c>
      <c r="E15" s="35"/>
      <c r="F15" s="35"/>
      <c r="G15" s="35"/>
      <c r="H15" s="35"/>
      <c r="I15" s="35"/>
      <c r="J15" s="36"/>
      <c r="L15" s="34"/>
      <c r="M15" s="35"/>
      <c r="N15" s="35"/>
      <c r="O15" s="35"/>
      <c r="P15" s="35"/>
      <c r="Q15" s="35"/>
      <c r="R15" s="35"/>
      <c r="S15" s="35"/>
      <c r="T15" s="36"/>
    </row>
    <row r="16" spans="2:21">
      <c r="B16" s="34"/>
      <c r="C16" s="40" t="s">
        <v>132</v>
      </c>
      <c r="D16" s="40">
        <f>SUM('FAST - Evaluación de seguridad'!I14:I17)</f>
        <v>0</v>
      </c>
      <c r="E16" s="35"/>
      <c r="F16" s="35"/>
      <c r="G16" s="35"/>
      <c r="H16" s="35"/>
      <c r="I16" s="35"/>
      <c r="J16" s="36"/>
      <c r="L16" s="34"/>
      <c r="M16" s="41" t="s">
        <v>102</v>
      </c>
      <c r="N16" s="41" t="s">
        <v>103</v>
      </c>
      <c r="O16" s="35"/>
      <c r="P16" s="35"/>
      <c r="Q16" s="35"/>
      <c r="R16" s="35"/>
      <c r="S16" s="35"/>
      <c r="T16" s="36"/>
    </row>
    <row r="17" spans="2:20">
      <c r="B17" s="34"/>
      <c r="C17" s="40" t="s">
        <v>133</v>
      </c>
      <c r="D17" s="40">
        <f>SUM('FAST - Evaluación de seguridad'!I18:I22)</f>
        <v>0</v>
      </c>
      <c r="E17" s="35"/>
      <c r="F17" s="35"/>
      <c r="G17" s="35"/>
      <c r="H17" s="35"/>
      <c r="I17" s="35"/>
      <c r="J17" s="36"/>
      <c r="L17" s="34"/>
      <c r="M17" s="40" t="s">
        <v>149</v>
      </c>
      <c r="N17" s="68">
        <f>COUNTIFS('FAST - Plan de trabajo'!E9:E51,"Finalizada")</f>
        <v>0</v>
      </c>
      <c r="O17" s="35"/>
      <c r="P17" s="35"/>
      <c r="Q17" s="35"/>
      <c r="R17" s="35"/>
      <c r="S17" s="35"/>
      <c r="T17" s="36"/>
    </row>
    <row r="18" spans="2:20">
      <c r="B18" s="34"/>
      <c r="C18" s="40" t="s">
        <v>134</v>
      </c>
      <c r="D18" s="40">
        <f>SUM('FAST - Evaluación de seguridad'!I23:I26)</f>
        <v>0</v>
      </c>
      <c r="E18" s="35"/>
      <c r="F18" s="35"/>
      <c r="G18" s="35"/>
      <c r="H18" s="35"/>
      <c r="I18" s="35"/>
      <c r="J18" s="36"/>
      <c r="L18" s="34"/>
      <c r="M18" s="40" t="s">
        <v>104</v>
      </c>
      <c r="N18" s="68">
        <f>COUNTIFS('FAST - Plan de trabajo'!E9:E51,"En curso")</f>
        <v>0</v>
      </c>
      <c r="O18" s="35"/>
      <c r="P18" s="35"/>
      <c r="Q18" s="35"/>
      <c r="R18" s="35"/>
      <c r="S18" s="35"/>
      <c r="T18" s="36"/>
    </row>
    <row r="19" spans="2:20">
      <c r="B19" s="34"/>
      <c r="C19" s="40" t="s">
        <v>135</v>
      </c>
      <c r="D19" s="40">
        <f>SUM('FAST - Evaluación de seguridad'!I27:I32)</f>
        <v>0</v>
      </c>
      <c r="E19" s="35"/>
      <c r="F19" s="35"/>
      <c r="G19" s="35"/>
      <c r="H19" s="35"/>
      <c r="I19" s="35"/>
      <c r="J19" s="36"/>
      <c r="L19" s="34"/>
      <c r="M19" s="40" t="s">
        <v>105</v>
      </c>
      <c r="N19" s="68">
        <f>COUNTIFS('FAST - Plan de trabajo'!E9:E51,"Pendiente")</f>
        <v>35</v>
      </c>
      <c r="O19" s="35"/>
      <c r="P19" s="35"/>
      <c r="Q19" s="35"/>
      <c r="R19" s="35"/>
      <c r="S19" s="35"/>
      <c r="T19" s="36"/>
    </row>
    <row r="20" spans="2:20">
      <c r="B20" s="34"/>
      <c r="C20" s="40" t="s">
        <v>136</v>
      </c>
      <c r="D20" s="40">
        <f>SUM('FAST - Evaluación de seguridad'!I33:I35)</f>
        <v>0</v>
      </c>
      <c r="E20" s="35"/>
      <c r="F20" s="35"/>
      <c r="G20" s="35"/>
      <c r="H20" s="35"/>
      <c r="I20" s="35"/>
      <c r="J20" s="36"/>
      <c r="L20" s="34"/>
      <c r="M20" s="47" t="s">
        <v>109</v>
      </c>
      <c r="N20" s="68">
        <f>COUNTIFS('FAST - Plan de trabajo'!E9:E51,"No aplica")</f>
        <v>0</v>
      </c>
      <c r="O20" s="35"/>
      <c r="P20" s="35"/>
      <c r="Q20" s="35"/>
      <c r="R20" s="35"/>
      <c r="S20" s="35"/>
      <c r="T20" s="36"/>
    </row>
    <row r="21" spans="2:20">
      <c r="B21" s="34"/>
      <c r="C21" s="40" t="s">
        <v>137</v>
      </c>
      <c r="D21" s="40">
        <f>SUM('FAST - Evaluación de seguridad'!I36:I41)</f>
        <v>0</v>
      </c>
      <c r="E21" s="35"/>
      <c r="F21" s="35"/>
      <c r="G21" s="35"/>
      <c r="H21" s="35"/>
      <c r="I21" s="35"/>
      <c r="J21" s="36"/>
      <c r="L21" s="34"/>
      <c r="M21" s="35"/>
      <c r="N21" s="35"/>
      <c r="O21" s="35"/>
      <c r="P21" s="35"/>
      <c r="Q21" s="35"/>
      <c r="R21" s="35"/>
      <c r="S21" s="35"/>
      <c r="T21" s="36"/>
    </row>
    <row r="22" spans="2:20">
      <c r="B22" s="34"/>
      <c r="C22" s="40" t="s">
        <v>138</v>
      </c>
      <c r="D22" s="40">
        <f>SUM('FAST - Evaluación de seguridad'!I42:I44)</f>
        <v>0</v>
      </c>
      <c r="E22" s="35"/>
      <c r="F22" s="35"/>
      <c r="G22" s="35"/>
      <c r="H22" s="35"/>
      <c r="I22" s="35"/>
      <c r="J22" s="36"/>
      <c r="L22" s="34"/>
      <c r="M22" s="35"/>
      <c r="N22" s="35"/>
      <c r="O22" s="35"/>
      <c r="P22" s="35"/>
      <c r="Q22" s="35"/>
      <c r="R22" s="35"/>
      <c r="S22" s="35"/>
      <c r="T22" s="36"/>
    </row>
    <row r="23" spans="2:20">
      <c r="B23" s="34"/>
      <c r="C23" s="35"/>
      <c r="D23" s="35"/>
      <c r="E23" s="35"/>
      <c r="F23" s="35"/>
      <c r="G23" s="35"/>
      <c r="H23" s="35"/>
      <c r="I23" s="35"/>
      <c r="J23" s="36"/>
      <c r="L23" s="34"/>
      <c r="M23" s="35"/>
      <c r="N23" s="35"/>
      <c r="O23" s="35"/>
      <c r="P23" s="35"/>
      <c r="Q23" s="35"/>
      <c r="R23" s="35"/>
      <c r="S23" s="35"/>
      <c r="T23" s="36"/>
    </row>
    <row r="24" spans="2:20">
      <c r="B24" s="34"/>
      <c r="C24" s="35"/>
      <c r="D24" s="35"/>
      <c r="E24" s="35"/>
      <c r="F24" s="35"/>
      <c r="G24" s="35"/>
      <c r="H24" s="35"/>
      <c r="I24" s="35"/>
      <c r="J24" s="36"/>
      <c r="L24" s="34"/>
      <c r="M24" s="35"/>
      <c r="N24" s="35"/>
      <c r="O24" s="35"/>
      <c r="P24" s="35"/>
      <c r="Q24" s="35"/>
      <c r="R24" s="35"/>
      <c r="S24" s="35"/>
      <c r="T24" s="36"/>
    </row>
    <row r="25" spans="2:20" ht="17" thickBot="1">
      <c r="B25" s="37"/>
      <c r="C25" s="38"/>
      <c r="D25" s="38"/>
      <c r="E25" s="38"/>
      <c r="F25" s="38"/>
      <c r="G25" s="38"/>
      <c r="H25" s="38"/>
      <c r="I25" s="38"/>
      <c r="J25" s="39"/>
      <c r="L25" s="37"/>
      <c r="M25" s="38"/>
      <c r="N25" s="38"/>
      <c r="O25" s="38"/>
      <c r="P25" s="38"/>
      <c r="Q25" s="38"/>
      <c r="R25" s="38"/>
      <c r="S25" s="38"/>
      <c r="T25" s="39"/>
    </row>
    <row r="26" spans="2:20" ht="5" customHeight="1"/>
    <row r="27" spans="2:20" ht="5" customHeight="1" thickBot="1"/>
    <row r="28" spans="2:20" ht="21">
      <c r="B28" s="97" t="s">
        <v>101</v>
      </c>
      <c r="C28" s="98"/>
      <c r="D28" s="98"/>
      <c r="E28" s="98"/>
      <c r="F28" s="98"/>
      <c r="G28" s="98"/>
      <c r="H28" s="98"/>
      <c r="I28" s="98"/>
      <c r="J28" s="99"/>
      <c r="L28" s="97" t="s">
        <v>96</v>
      </c>
      <c r="M28" s="98"/>
      <c r="N28" s="98"/>
      <c r="O28" s="98"/>
      <c r="P28" s="98"/>
      <c r="Q28" s="98"/>
      <c r="R28" s="98"/>
      <c r="S28" s="98"/>
      <c r="T28" s="99"/>
    </row>
    <row r="29" spans="2:20">
      <c r="B29" s="34"/>
      <c r="C29" s="35"/>
      <c r="D29" s="35"/>
      <c r="E29" s="35"/>
      <c r="F29" s="35"/>
      <c r="G29" s="35"/>
      <c r="H29" s="35"/>
      <c r="I29" s="35"/>
      <c r="J29" s="36"/>
      <c r="L29" s="34"/>
      <c r="M29" s="35"/>
      <c r="N29" s="35"/>
      <c r="O29" s="35"/>
      <c r="P29" s="35"/>
      <c r="Q29" s="35"/>
      <c r="R29" s="35"/>
      <c r="S29" s="35"/>
      <c r="T29" s="36"/>
    </row>
    <row r="30" spans="2:20">
      <c r="B30" s="34"/>
      <c r="C30" s="35"/>
      <c r="D30" s="35"/>
      <c r="E30" s="35"/>
      <c r="F30" s="35"/>
      <c r="G30" s="35"/>
      <c r="H30" s="35"/>
      <c r="I30" s="35"/>
      <c r="J30" s="36"/>
      <c r="L30" s="34"/>
      <c r="M30" s="35"/>
      <c r="N30" s="35"/>
      <c r="O30" s="35"/>
      <c r="P30" s="35"/>
      <c r="Q30" s="35"/>
      <c r="R30" s="35"/>
      <c r="S30" s="35"/>
      <c r="T30" s="36"/>
    </row>
    <row r="31" spans="2:20">
      <c r="B31" s="34"/>
      <c r="C31" s="35"/>
      <c r="D31" s="35"/>
      <c r="E31" s="35"/>
      <c r="F31" s="35"/>
      <c r="G31" s="35"/>
      <c r="H31" s="35"/>
      <c r="I31" s="35"/>
      <c r="J31" s="36"/>
      <c r="L31" s="34"/>
      <c r="M31" s="35"/>
      <c r="N31" s="35"/>
      <c r="O31" s="35"/>
      <c r="P31" s="35"/>
      <c r="Q31" s="35"/>
      <c r="R31" s="35"/>
      <c r="S31" s="35"/>
      <c r="T31" s="36"/>
    </row>
    <row r="32" spans="2:20">
      <c r="B32" s="34"/>
      <c r="C32" s="35"/>
      <c r="D32" s="35"/>
      <c r="E32" s="35"/>
      <c r="F32" s="35"/>
      <c r="G32" s="35"/>
      <c r="H32" s="35"/>
      <c r="I32" s="35"/>
      <c r="J32" s="36"/>
      <c r="L32" s="34"/>
      <c r="M32" s="35"/>
      <c r="N32" s="35"/>
      <c r="O32" s="35"/>
      <c r="P32" s="35"/>
      <c r="Q32" s="35"/>
      <c r="R32" s="35"/>
      <c r="S32" s="35"/>
      <c r="T32" s="36"/>
    </row>
    <row r="33" spans="2:20">
      <c r="B33" s="34"/>
      <c r="C33" s="35"/>
      <c r="D33" s="35"/>
      <c r="E33" s="35"/>
      <c r="F33" s="35"/>
      <c r="G33" s="35"/>
      <c r="H33" s="35"/>
      <c r="I33" s="35"/>
      <c r="J33" s="36"/>
      <c r="L33" s="34"/>
      <c r="M33" s="35"/>
      <c r="N33" s="35"/>
      <c r="O33" s="35"/>
      <c r="P33" s="35"/>
      <c r="Q33" s="35"/>
      <c r="R33" s="35"/>
      <c r="S33" s="35"/>
      <c r="T33" s="36"/>
    </row>
    <row r="34" spans="2:20">
      <c r="B34" s="34"/>
      <c r="C34" s="35"/>
      <c r="D34" s="35"/>
      <c r="E34" s="35"/>
      <c r="F34" s="35"/>
      <c r="G34" s="35"/>
      <c r="H34" s="35"/>
      <c r="I34" s="35"/>
      <c r="J34" s="36"/>
      <c r="L34" s="34"/>
      <c r="M34" s="35"/>
      <c r="N34" s="35"/>
      <c r="O34" s="35"/>
      <c r="P34" s="35"/>
      <c r="Q34" s="35"/>
      <c r="R34" s="35"/>
      <c r="S34" s="35"/>
      <c r="T34" s="36"/>
    </row>
    <row r="35" spans="2:20">
      <c r="B35" s="34"/>
      <c r="C35" s="35"/>
      <c r="D35" s="35"/>
      <c r="E35" s="35"/>
      <c r="F35" s="35"/>
      <c r="G35" s="35"/>
      <c r="H35" s="35"/>
      <c r="I35" s="35"/>
      <c r="J35" s="36"/>
      <c r="L35" s="34"/>
      <c r="M35" s="35"/>
      <c r="N35" s="35"/>
      <c r="O35" s="35"/>
      <c r="P35" s="35"/>
      <c r="Q35" s="35"/>
      <c r="R35" s="35"/>
      <c r="S35" s="35"/>
      <c r="T35" s="36"/>
    </row>
    <row r="36" spans="2:20">
      <c r="B36" s="34"/>
      <c r="C36" s="35"/>
      <c r="D36" s="35"/>
      <c r="E36" s="35"/>
      <c r="F36" s="35"/>
      <c r="G36" s="35"/>
      <c r="H36" s="35"/>
      <c r="I36" s="35"/>
      <c r="J36" s="36"/>
      <c r="L36" s="34"/>
      <c r="M36" s="35"/>
      <c r="N36" s="35"/>
      <c r="O36" s="35"/>
      <c r="P36" s="35"/>
      <c r="Q36" s="35"/>
      <c r="R36" s="35"/>
      <c r="S36" s="35"/>
      <c r="T36" s="36"/>
    </row>
    <row r="37" spans="2:20">
      <c r="B37" s="34"/>
      <c r="C37" s="35"/>
      <c r="D37" s="35"/>
      <c r="E37" s="35"/>
      <c r="F37" s="35"/>
      <c r="G37" s="35"/>
      <c r="H37" s="35"/>
      <c r="I37" s="35"/>
      <c r="J37" s="36"/>
      <c r="L37" s="34"/>
      <c r="M37" s="35"/>
      <c r="N37" s="35"/>
      <c r="O37" s="35"/>
      <c r="P37" s="35"/>
      <c r="Q37" s="35"/>
      <c r="R37" s="35"/>
      <c r="S37" s="35"/>
      <c r="T37" s="36"/>
    </row>
    <row r="38" spans="2:20">
      <c r="B38" s="34"/>
      <c r="C38" s="35"/>
      <c r="D38" s="35"/>
      <c r="E38" s="35"/>
      <c r="F38" s="35"/>
      <c r="G38" s="35"/>
      <c r="H38" s="35"/>
      <c r="I38" s="35"/>
      <c r="J38" s="36"/>
      <c r="L38" s="34"/>
      <c r="M38" s="35"/>
      <c r="N38" s="35"/>
      <c r="O38" s="35"/>
      <c r="P38" s="35"/>
      <c r="Q38" s="35"/>
      <c r="R38" s="35"/>
      <c r="S38" s="35"/>
      <c r="T38" s="36"/>
    </row>
    <row r="39" spans="2:20">
      <c r="B39" s="34"/>
      <c r="C39" s="35"/>
      <c r="D39" s="35"/>
      <c r="E39" s="35"/>
      <c r="F39" s="35"/>
      <c r="G39" s="35"/>
      <c r="H39" s="35"/>
      <c r="I39" s="35"/>
      <c r="J39" s="36"/>
      <c r="L39" s="34"/>
      <c r="M39" s="35"/>
      <c r="N39" s="35"/>
      <c r="O39" s="35"/>
      <c r="P39" s="35"/>
      <c r="Q39" s="35"/>
      <c r="R39" s="35"/>
      <c r="S39" s="35"/>
      <c r="T39" s="36"/>
    </row>
    <row r="40" spans="2:20">
      <c r="B40" s="34"/>
      <c r="C40" s="35"/>
      <c r="D40" s="35"/>
      <c r="E40" s="35"/>
      <c r="F40" s="35"/>
      <c r="G40" s="35"/>
      <c r="H40" s="35"/>
      <c r="I40" s="35"/>
      <c r="J40" s="36"/>
      <c r="L40" s="34"/>
      <c r="M40" s="35"/>
      <c r="N40" s="35"/>
      <c r="O40" s="35"/>
      <c r="P40" s="35"/>
      <c r="Q40" s="35"/>
      <c r="R40" s="35"/>
      <c r="S40" s="35"/>
      <c r="T40" s="36"/>
    </row>
    <row r="41" spans="2:20">
      <c r="B41" s="34"/>
      <c r="C41" s="35"/>
      <c r="D41" s="35"/>
      <c r="E41" s="35"/>
      <c r="F41" s="35"/>
      <c r="G41" s="35"/>
      <c r="H41" s="35"/>
      <c r="I41" s="35"/>
      <c r="J41" s="36"/>
      <c r="L41" s="34"/>
      <c r="M41" s="35"/>
      <c r="N41" s="35"/>
      <c r="O41" s="35"/>
      <c r="P41" s="35"/>
      <c r="Q41" s="35"/>
      <c r="R41" s="35"/>
      <c r="S41" s="35"/>
      <c r="T41" s="36"/>
    </row>
    <row r="42" spans="2:20">
      <c r="B42" s="34"/>
      <c r="C42" s="35"/>
      <c r="D42" s="35"/>
      <c r="E42" s="35"/>
      <c r="F42" s="35"/>
      <c r="G42" s="35"/>
      <c r="H42" s="35"/>
      <c r="I42" s="35"/>
      <c r="J42" s="36"/>
      <c r="L42" s="34"/>
      <c r="M42" s="35"/>
      <c r="N42" s="35"/>
      <c r="O42" s="35"/>
      <c r="P42" s="35"/>
      <c r="Q42" s="35"/>
      <c r="R42" s="35"/>
      <c r="S42" s="35"/>
      <c r="T42" s="36"/>
    </row>
    <row r="43" spans="2:20">
      <c r="B43" s="34"/>
      <c r="C43" s="35"/>
      <c r="D43" s="35"/>
      <c r="E43" s="35"/>
      <c r="F43" s="35"/>
      <c r="G43" s="35"/>
      <c r="H43" s="35"/>
      <c r="I43" s="35"/>
      <c r="J43" s="36"/>
      <c r="L43" s="34"/>
      <c r="M43" s="35"/>
      <c r="N43" s="35"/>
      <c r="O43" s="35"/>
      <c r="P43" s="35"/>
      <c r="Q43" s="35"/>
      <c r="R43" s="35"/>
      <c r="S43" s="35"/>
      <c r="T43" s="36"/>
    </row>
    <row r="44" spans="2:20">
      <c r="B44" s="34"/>
      <c r="C44" s="35"/>
      <c r="D44" s="35"/>
      <c r="E44" s="35"/>
      <c r="F44" s="41" t="s">
        <v>0</v>
      </c>
      <c r="G44" s="41" t="s">
        <v>106</v>
      </c>
      <c r="H44" s="35"/>
      <c r="I44" s="35"/>
      <c r="J44" s="36"/>
      <c r="L44" s="34"/>
      <c r="M44" s="35"/>
      <c r="N44" s="35"/>
      <c r="O44" s="35"/>
      <c r="P44" s="35"/>
      <c r="Q44" s="35"/>
      <c r="R44" s="35"/>
      <c r="S44" s="35"/>
      <c r="T44" s="36"/>
    </row>
    <row r="45" spans="2:20">
      <c r="B45" s="34"/>
      <c r="C45" s="35"/>
      <c r="D45" s="35"/>
      <c r="E45" s="35"/>
      <c r="F45" s="40" t="s">
        <v>107</v>
      </c>
      <c r="G45" s="40">
        <f>COUNTIF('FAST - Evaluación de seguridad'!H10:H44,"CUMPLE")</f>
        <v>0</v>
      </c>
      <c r="H45" s="35"/>
      <c r="I45" s="35"/>
      <c r="J45" s="36"/>
      <c r="L45" s="34"/>
      <c r="M45" s="35"/>
      <c r="O45" s="42"/>
      <c r="P45" s="41" t="s">
        <v>107</v>
      </c>
      <c r="Q45" s="41" t="s">
        <v>112</v>
      </c>
      <c r="R45" s="41" t="s">
        <v>113</v>
      </c>
      <c r="S45" s="41" t="s">
        <v>109</v>
      </c>
      <c r="T45" s="36"/>
    </row>
    <row r="46" spans="2:20">
      <c r="B46" s="34"/>
      <c r="C46" s="35"/>
      <c r="D46" s="35"/>
      <c r="E46" s="35"/>
      <c r="F46" s="40" t="s">
        <v>130</v>
      </c>
      <c r="G46" s="40">
        <f>COUNTIF('FAST - Evaluación de seguridad'!H10:H44,"PARCIAL")</f>
        <v>0</v>
      </c>
      <c r="H46" s="35"/>
      <c r="I46" s="35"/>
      <c r="J46" s="36"/>
      <c r="L46" s="34"/>
      <c r="M46" s="35"/>
      <c r="O46" s="41" t="s">
        <v>110</v>
      </c>
      <c r="P46" s="40">
        <f>COUNTIFS('FAST - Evaluación de seguridad'!F10:F44,"OBLIGATORIO",'FAST - Evaluación de seguridad'!H10:H44,"CUMPLE")</f>
        <v>0</v>
      </c>
      <c r="Q46" s="40">
        <f>COUNTIFS('FAST - Evaluación de seguridad'!F10:F44,"OBLIGATORIO",'FAST - Evaluación de seguridad'!H10:H44,"PARCIAL")</f>
        <v>0</v>
      </c>
      <c r="R46" s="40">
        <f>COUNTIFS('FAST - Evaluación de seguridad'!F10:F44,"OBLIGATORIO",'FAST - Evaluación de seguridad'!H10:H44,"NO CUMPLE")</f>
        <v>0</v>
      </c>
      <c r="S46" s="40">
        <f>COUNTIFS('FAST - Evaluación de seguridad'!F10:F44,"OBLIGATORIO",'FAST - Evaluación de seguridad'!H10:H44,"N/A")</f>
        <v>0</v>
      </c>
      <c r="T46" s="36"/>
    </row>
    <row r="47" spans="2:20">
      <c r="B47" s="34"/>
      <c r="C47" s="35"/>
      <c r="D47" s="35"/>
      <c r="E47" s="35"/>
      <c r="F47" s="40" t="s">
        <v>108</v>
      </c>
      <c r="G47" s="40">
        <f>COUNTIF('FAST - Evaluación de seguridad'!H10:H44,"NO CUMPLE")</f>
        <v>0</v>
      </c>
      <c r="H47" s="35"/>
      <c r="I47" s="35"/>
      <c r="J47" s="36"/>
      <c r="L47" s="34"/>
      <c r="M47" s="35"/>
      <c r="O47" s="41" t="s">
        <v>111</v>
      </c>
      <c r="P47" s="40">
        <f>COUNTIFS('FAST - Evaluación de seguridad'!F10:F44,"NECESARIO",'FAST - Evaluación de seguridad'!H10:H44,"CUMPLE")</f>
        <v>0</v>
      </c>
      <c r="Q47" s="40">
        <f>COUNTIFS('FAST - Evaluación de seguridad'!F10:F44,"NECESARIO",'FAST - Evaluación de seguridad'!H10:H44,"PARCIAL")</f>
        <v>0</v>
      </c>
      <c r="R47" s="40">
        <f>COUNTIFS('FAST - Evaluación de seguridad'!F10:F44,"NECESARIO",'FAST - Evaluación de seguridad'!H10:H44,"NO CUMPLE")</f>
        <v>0</v>
      </c>
      <c r="S47" s="40">
        <f>COUNTIFS('FAST - Evaluación de seguridad'!F10:F44,"NECESARIO",'FAST - Evaluación de seguridad'!H10:H44,"N/A")</f>
        <v>0</v>
      </c>
      <c r="T47" s="36"/>
    </row>
    <row r="48" spans="2:20">
      <c r="B48" s="34"/>
      <c r="C48" s="35"/>
      <c r="D48" s="35"/>
      <c r="E48" s="35"/>
      <c r="F48" s="40" t="s">
        <v>109</v>
      </c>
      <c r="G48" s="40">
        <f>COUNTIF('FAST - Evaluación de seguridad'!H10:H43,"N/A")</f>
        <v>0</v>
      </c>
      <c r="H48" s="35"/>
      <c r="I48" s="35"/>
      <c r="J48" s="36"/>
      <c r="L48" s="34"/>
      <c r="M48" s="35"/>
      <c r="O48" s="41" t="s">
        <v>159</v>
      </c>
      <c r="P48" s="40">
        <f>COUNTIFS('FAST - Evaluación de seguridad'!F10:F44,"DESEADO",'FAST - Evaluación de seguridad'!H10:H44,"CUMPLE")</f>
        <v>0</v>
      </c>
      <c r="Q48" s="40">
        <f>COUNTIFS('FAST - Evaluación de seguridad'!F10:F44,"DESEADO",'FAST - Evaluación de seguridad'!H10:H44,"PARCIAL")</f>
        <v>0</v>
      </c>
      <c r="R48" s="40">
        <f>COUNTIFS('FAST - Evaluación de seguridad'!F10:F44,"DESEADO",'FAST - Evaluación de seguridad'!H10:H44,"NO CUMPLE")</f>
        <v>0</v>
      </c>
      <c r="S48" s="40">
        <f>COUNTIFS('FAST - Evaluación de seguridad'!F10:F44,"DESEADO",'FAST - Evaluación de seguridad'!H10:H44,"N/A")</f>
        <v>0</v>
      </c>
      <c r="T48" s="36"/>
    </row>
    <row r="49" spans="2:20" ht="17" thickBot="1">
      <c r="B49" s="37"/>
      <c r="C49" s="38"/>
      <c r="D49" s="38"/>
      <c r="E49" s="38"/>
      <c r="F49" s="38"/>
      <c r="G49" s="38"/>
      <c r="H49" s="38"/>
      <c r="I49" s="38"/>
      <c r="J49" s="39"/>
      <c r="L49" s="37"/>
      <c r="M49" s="38"/>
      <c r="N49" s="38"/>
      <c r="O49" s="38"/>
      <c r="P49" s="38"/>
      <c r="Q49" s="38"/>
      <c r="R49" s="38"/>
      <c r="S49" s="38"/>
      <c r="T49" s="39"/>
    </row>
    <row r="50" spans="2:20" ht="5" customHeight="1"/>
  </sheetData>
  <sheetProtection algorithmName="SHA-512" hashValue="hvPKFwlPnJCc7fmlu9fOKBO7Uh9D8128fmf9o8GIz7hxFk5RbS7O/QBM4S4nIKTPT3LZszYzsjPseXCBxRjWrA==" saltValue="Z96G+sOIX5y8jP0S7BX0rQ==" spinCount="100000" sheet="1" objects="1" scenarios="1"/>
  <mergeCells count="12">
    <mergeCell ref="B4:U4"/>
    <mergeCell ref="B3:U3"/>
    <mergeCell ref="B2:U2"/>
    <mergeCell ref="L10:T10"/>
    <mergeCell ref="L28:T28"/>
    <mergeCell ref="B28:J28"/>
    <mergeCell ref="E7:F7"/>
    <mergeCell ref="G7:H7"/>
    <mergeCell ref="E6:H6"/>
    <mergeCell ref="O6:R6"/>
    <mergeCell ref="O7:R7"/>
    <mergeCell ref="B10:J10"/>
  </mergeCells>
  <conditionalFormatting sqref="G7:H7">
    <cfRule type="containsText" dxfId="20" priority="1" operator="containsText" text="ALTO">
      <formula>NOT(ISERROR(SEARCH("ALTO",G7)))</formula>
    </cfRule>
    <cfRule type="containsText" dxfId="19" priority="2" operator="containsText" text="MEDIO">
      <formula>NOT(ISERROR(SEARCH("MEDIO",G7)))</formula>
    </cfRule>
    <cfRule type="containsText" dxfId="18" priority="3" operator="containsText" text="BAJO">
      <formula>NOT(ISERROR(SEARCH("BAJO",G7)))</formula>
    </cfRule>
  </conditionalFormatting>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358B6-4D34-1A4E-A6D1-54E88391DFF4}">
  <sheetPr>
    <tabColor rgb="FF04607F"/>
  </sheetPr>
  <dimension ref="A1:T44"/>
  <sheetViews>
    <sheetView showGridLines="0" tabSelected="1" zoomScale="107" zoomScaleNormal="107" workbookViewId="0">
      <selection activeCell="H17" sqref="H17"/>
    </sheetView>
  </sheetViews>
  <sheetFormatPr baseColWidth="10" defaultRowHeight="16"/>
  <cols>
    <col min="1" max="1" width="0.83203125" style="1" customWidth="1"/>
    <col min="2" max="2" width="20.83203125" style="1" customWidth="1"/>
    <col min="3" max="4" width="33.33203125" style="1" customWidth="1"/>
    <col min="5" max="5" width="13.33203125" style="3" customWidth="1"/>
    <col min="6" max="6" width="17.5" style="2" customWidth="1"/>
    <col min="7" max="7" width="75" style="1" customWidth="1"/>
    <col min="8" max="10" width="20.83203125" style="2" customWidth="1"/>
    <col min="11" max="12" width="10.83203125" style="1"/>
    <col min="13" max="13" width="14" style="1" customWidth="1"/>
    <col min="14" max="16384" width="10.83203125" style="1"/>
  </cols>
  <sheetData>
    <row r="1" spans="2:20" ht="5" customHeight="1" thickBot="1"/>
    <row r="2" spans="2:20" ht="24" customHeight="1">
      <c r="B2" s="123" t="s">
        <v>147</v>
      </c>
      <c r="C2" s="124"/>
      <c r="D2" s="124"/>
      <c r="E2" s="124"/>
      <c r="F2" s="124"/>
      <c r="G2" s="124"/>
      <c r="H2" s="124"/>
      <c r="I2" s="124"/>
      <c r="J2" s="125"/>
    </row>
    <row r="3" spans="2:20" ht="24" customHeight="1">
      <c r="B3" s="126"/>
      <c r="C3" s="127"/>
      <c r="D3" s="127"/>
      <c r="E3" s="127"/>
      <c r="F3" s="127"/>
      <c r="G3" s="127"/>
      <c r="H3" s="127"/>
      <c r="I3" s="127"/>
      <c r="J3" s="128"/>
    </row>
    <row r="4" spans="2:20" ht="24" customHeight="1" thickBot="1">
      <c r="B4" s="129"/>
      <c r="C4" s="130"/>
      <c r="D4" s="130"/>
      <c r="E4" s="130"/>
      <c r="F4" s="130"/>
      <c r="G4" s="130"/>
      <c r="H4" s="130"/>
      <c r="I4" s="130"/>
      <c r="J4" s="131"/>
      <c r="K4" s="18"/>
      <c r="L4" s="18"/>
      <c r="M4" s="18"/>
      <c r="N4" s="18"/>
      <c r="O4" s="18"/>
      <c r="P4" s="18"/>
      <c r="Q4" s="18"/>
      <c r="R4" s="18"/>
      <c r="S4" s="18"/>
      <c r="T4" s="18"/>
    </row>
    <row r="5" spans="2:20" ht="17" customHeight="1">
      <c r="B5" s="134" t="s">
        <v>8</v>
      </c>
      <c r="C5" s="137">
        <f>SUM(J10:J44)</f>
        <v>0</v>
      </c>
      <c r="D5" s="146" t="str">
        <f>IF(C5&lt;570,"BAJO",IF(C5&lt;2280,"MEDIO","ALTO"))</f>
        <v>BAJO</v>
      </c>
      <c r="E5" s="140" t="s">
        <v>9</v>
      </c>
      <c r="F5" s="141"/>
      <c r="G5" s="150"/>
      <c r="H5" s="151"/>
      <c r="I5" s="151"/>
      <c r="J5" s="152"/>
      <c r="K5" s="18"/>
      <c r="L5" s="18"/>
      <c r="M5" s="18"/>
      <c r="N5" s="18"/>
      <c r="O5" s="18"/>
      <c r="P5" s="18"/>
      <c r="Q5" s="18"/>
      <c r="R5" s="18"/>
      <c r="S5" s="18"/>
      <c r="T5" s="18"/>
    </row>
    <row r="6" spans="2:20" ht="20" customHeight="1">
      <c r="B6" s="135"/>
      <c r="C6" s="138"/>
      <c r="D6" s="147"/>
      <c r="E6" s="142" t="s">
        <v>11</v>
      </c>
      <c r="F6" s="143"/>
      <c r="G6" s="153"/>
      <c r="H6" s="154"/>
      <c r="I6" s="154"/>
      <c r="J6" s="155"/>
      <c r="K6" s="18"/>
      <c r="L6" s="18"/>
      <c r="M6" s="18"/>
      <c r="N6" s="18"/>
      <c r="O6" s="18"/>
      <c r="P6" s="18"/>
      <c r="Q6" s="18"/>
      <c r="R6" s="18"/>
      <c r="S6" s="18"/>
      <c r="T6" s="18"/>
    </row>
    <row r="7" spans="2:20" ht="18" customHeight="1" thickBot="1">
      <c r="B7" s="136"/>
      <c r="C7" s="139"/>
      <c r="D7" s="148"/>
      <c r="E7" s="144" t="s">
        <v>10</v>
      </c>
      <c r="F7" s="145"/>
      <c r="G7" s="156"/>
      <c r="H7" s="157"/>
      <c r="I7" s="157"/>
      <c r="J7" s="158"/>
      <c r="K7" s="18"/>
      <c r="L7" s="18"/>
      <c r="M7" s="18"/>
      <c r="N7" s="18"/>
      <c r="O7" s="18"/>
      <c r="P7" s="18"/>
      <c r="Q7" s="18"/>
      <c r="R7" s="18"/>
      <c r="S7" s="18"/>
      <c r="T7" s="18"/>
    </row>
    <row r="8" spans="2:20" s="4" customFormat="1" ht="7" customHeight="1" thickBot="1">
      <c r="B8" s="132"/>
      <c r="C8" s="132"/>
      <c r="D8" s="132"/>
      <c r="E8" s="132"/>
      <c r="F8" s="132"/>
      <c r="G8" s="132"/>
      <c r="H8" s="132"/>
      <c r="I8" s="132"/>
      <c r="J8" s="132"/>
      <c r="K8" s="19"/>
      <c r="L8" s="19"/>
      <c r="M8" s="19"/>
      <c r="N8" s="19"/>
      <c r="O8" s="19"/>
      <c r="P8" s="19"/>
      <c r="Q8" s="19"/>
      <c r="R8" s="19"/>
      <c r="S8" s="19"/>
      <c r="T8" s="19"/>
    </row>
    <row r="9" spans="2:20" s="3" customFormat="1" ht="41" thickBot="1">
      <c r="B9" s="31" t="s">
        <v>82</v>
      </c>
      <c r="C9" s="118" t="s">
        <v>42</v>
      </c>
      <c r="D9" s="119"/>
      <c r="E9" s="32" t="s">
        <v>3</v>
      </c>
      <c r="F9" s="32" t="s">
        <v>17</v>
      </c>
      <c r="G9" s="32" t="s">
        <v>1</v>
      </c>
      <c r="H9" s="32" t="s">
        <v>0</v>
      </c>
      <c r="I9" s="32" t="s">
        <v>2</v>
      </c>
      <c r="J9" s="33" t="s">
        <v>83</v>
      </c>
      <c r="K9" s="20"/>
      <c r="L9" s="17" t="s">
        <v>63</v>
      </c>
      <c r="M9" s="20"/>
      <c r="N9" s="20"/>
      <c r="O9" s="20"/>
      <c r="P9" s="20"/>
      <c r="Q9" s="20"/>
      <c r="R9" s="20"/>
      <c r="S9" s="20"/>
      <c r="T9" s="20"/>
    </row>
    <row r="10" spans="2:20" ht="34">
      <c r="B10" s="120" t="s">
        <v>66</v>
      </c>
      <c r="C10" s="112" t="s">
        <v>74</v>
      </c>
      <c r="D10" s="113"/>
      <c r="E10" s="13" t="s">
        <v>22</v>
      </c>
      <c r="F10" s="22" t="s">
        <v>60</v>
      </c>
      <c r="G10" s="7" t="s">
        <v>38</v>
      </c>
      <c r="H10" s="69" t="s">
        <v>158</v>
      </c>
      <c r="I10" s="9">
        <f>IF(H10="NO CUMPLE",5*5*1,IF(H10="PARCIAL",5*5*0.5,IF(H10="CUMPLE",0,0)))</f>
        <v>0</v>
      </c>
      <c r="J10" s="109">
        <f>SUM(I10:I13)</f>
        <v>0</v>
      </c>
      <c r="K10" s="18"/>
      <c r="L10" s="17" t="s">
        <v>64</v>
      </c>
      <c r="M10" s="18"/>
      <c r="N10" s="18"/>
      <c r="O10" s="18"/>
      <c r="P10" s="18"/>
      <c r="Q10" s="18"/>
      <c r="R10" s="18"/>
      <c r="S10" s="18"/>
      <c r="T10" s="18"/>
    </row>
    <row r="11" spans="2:20" ht="34">
      <c r="B11" s="121"/>
      <c r="C11" s="114"/>
      <c r="D11" s="115"/>
      <c r="E11" s="14" t="s">
        <v>23</v>
      </c>
      <c r="F11" s="26" t="s">
        <v>61</v>
      </c>
      <c r="G11" s="5" t="s">
        <v>14</v>
      </c>
      <c r="H11" s="70" t="s">
        <v>158</v>
      </c>
      <c r="I11" s="10">
        <f>IF(H11="NO CUMPLE",5*1*1,IF(H11="PARCIAL",5*1*0.5,IF(H11="CUMPLE",0,0)))</f>
        <v>0</v>
      </c>
      <c r="J11" s="110"/>
      <c r="K11" s="18"/>
      <c r="L11" s="17" t="s">
        <v>65</v>
      </c>
      <c r="M11" s="18"/>
      <c r="N11" s="18"/>
      <c r="O11" s="18"/>
      <c r="P11" s="18"/>
      <c r="Q11" s="18"/>
      <c r="R11" s="18"/>
      <c r="S11" s="18"/>
      <c r="T11" s="18"/>
    </row>
    <row r="12" spans="2:20" ht="34">
      <c r="B12" s="121"/>
      <c r="C12" s="114"/>
      <c r="D12" s="115"/>
      <c r="E12" s="14" t="s">
        <v>24</v>
      </c>
      <c r="F12" s="26" t="s">
        <v>61</v>
      </c>
      <c r="G12" s="5" t="s">
        <v>84</v>
      </c>
      <c r="H12" s="70" t="s">
        <v>158</v>
      </c>
      <c r="I12" s="10">
        <f>IF(H12="NO CUMPLE",5*1*1,IF(H12="PARCIAL",5*1*0.5,IF(H12="CUMPLE",0,0)))</f>
        <v>0</v>
      </c>
      <c r="J12" s="110"/>
      <c r="K12" s="18"/>
      <c r="L12" s="17" t="s">
        <v>73</v>
      </c>
      <c r="M12" s="18"/>
      <c r="N12" s="18"/>
      <c r="O12" s="18"/>
      <c r="P12" s="18"/>
      <c r="Q12" s="18"/>
      <c r="R12" s="18"/>
      <c r="S12" s="18"/>
      <c r="T12" s="18"/>
    </row>
    <row r="13" spans="2:20" ht="52" customHeight="1" thickBot="1">
      <c r="B13" s="149"/>
      <c r="C13" s="116"/>
      <c r="D13" s="117"/>
      <c r="E13" s="16" t="s">
        <v>25</v>
      </c>
      <c r="F13" s="23" t="s">
        <v>60</v>
      </c>
      <c r="G13" s="11" t="s">
        <v>85</v>
      </c>
      <c r="H13" s="71" t="s">
        <v>158</v>
      </c>
      <c r="I13" s="12">
        <f>IF(H13="NO CUMPLE",5*5*1,IF(H13="PARCIAL",5*5*0.5,IF(H13="CUMPLE",0,0)))</f>
        <v>0</v>
      </c>
      <c r="J13" s="133"/>
      <c r="K13" s="18"/>
      <c r="L13" s="21" t="s">
        <v>158</v>
      </c>
      <c r="M13" s="18"/>
      <c r="N13" s="18"/>
      <c r="O13" s="18"/>
      <c r="P13" s="18"/>
      <c r="Q13" s="18"/>
      <c r="R13" s="18"/>
      <c r="S13" s="18"/>
      <c r="T13" s="18"/>
    </row>
    <row r="14" spans="2:20" ht="25" customHeight="1">
      <c r="B14" s="120" t="s">
        <v>67</v>
      </c>
      <c r="C14" s="112" t="s">
        <v>75</v>
      </c>
      <c r="D14" s="113"/>
      <c r="E14" s="13" t="s">
        <v>26</v>
      </c>
      <c r="F14" s="28" t="s">
        <v>62</v>
      </c>
      <c r="G14" s="7" t="s">
        <v>48</v>
      </c>
      <c r="H14" s="69" t="s">
        <v>158</v>
      </c>
      <c r="I14" s="9">
        <f>IF(H14="NO CUMPLE",10*10*1,IF(H14="PARCIAL",10*10*0.5,IF(H14="CUMPLE",0,0)))</f>
        <v>0</v>
      </c>
      <c r="J14" s="109">
        <f>SUM(I14:I17)</f>
        <v>0</v>
      </c>
      <c r="K14" s="18"/>
      <c r="L14" s="21"/>
      <c r="M14" s="18"/>
      <c r="N14" s="18"/>
      <c r="O14" s="18"/>
      <c r="P14" s="18"/>
      <c r="Q14" s="18"/>
      <c r="R14" s="18"/>
      <c r="S14" s="18"/>
      <c r="T14" s="18"/>
    </row>
    <row r="15" spans="2:20" ht="34">
      <c r="B15" s="121"/>
      <c r="C15" s="114"/>
      <c r="D15" s="115"/>
      <c r="E15" s="14" t="s">
        <v>27</v>
      </c>
      <c r="F15" s="29" t="s">
        <v>62</v>
      </c>
      <c r="G15" s="5" t="s">
        <v>49</v>
      </c>
      <c r="H15" s="70" t="s">
        <v>158</v>
      </c>
      <c r="I15" s="10">
        <f>IF(H15="NO CUMPLE",10*10*1,IF(H15="PARCIAL",10*10*0.5,IF(H15="CUMPLE",0,0)))</f>
        <v>0</v>
      </c>
      <c r="J15" s="110"/>
      <c r="K15" s="18"/>
      <c r="L15" s="18"/>
      <c r="M15" s="18"/>
      <c r="N15" s="18"/>
      <c r="O15" s="18"/>
      <c r="P15" s="18"/>
      <c r="Q15" s="18"/>
      <c r="R15" s="18"/>
      <c r="S15" s="18"/>
      <c r="T15" s="18"/>
    </row>
    <row r="16" spans="2:20" ht="25" customHeight="1">
      <c r="B16" s="121"/>
      <c r="C16" s="114"/>
      <c r="D16" s="115"/>
      <c r="E16" s="14" t="s">
        <v>27</v>
      </c>
      <c r="F16" s="24" t="s">
        <v>60</v>
      </c>
      <c r="G16" s="5" t="s">
        <v>47</v>
      </c>
      <c r="H16" s="70" t="s">
        <v>158</v>
      </c>
      <c r="I16" s="10">
        <f>IF(H16="NO CUMPLE",10*5*1,IF(H16="PARCIAL",10*5*0.5,IF(H16="CUMPLE",0,0)))</f>
        <v>0</v>
      </c>
      <c r="J16" s="110"/>
      <c r="K16" s="18"/>
      <c r="L16" s="18"/>
      <c r="M16" s="18"/>
      <c r="N16" s="18"/>
      <c r="O16" s="18"/>
      <c r="P16" s="18"/>
      <c r="Q16" s="18"/>
      <c r="R16" s="18"/>
      <c r="S16" s="18"/>
      <c r="T16" s="18"/>
    </row>
    <row r="17" spans="2:20" ht="35" thickBot="1">
      <c r="B17" s="122"/>
      <c r="C17" s="116"/>
      <c r="D17" s="117"/>
      <c r="E17" s="15" t="s">
        <v>28</v>
      </c>
      <c r="F17" s="25" t="s">
        <v>60</v>
      </c>
      <c r="G17" s="6" t="s">
        <v>46</v>
      </c>
      <c r="H17" s="72" t="s">
        <v>158</v>
      </c>
      <c r="I17" s="8">
        <f>IF(H17="NO CUMPLE",10*5*1,IF(H17="PARCIAL",10*5*0.5,IF(H17="CUMPLE",0,0)))</f>
        <v>0</v>
      </c>
      <c r="J17" s="111"/>
      <c r="K17" s="18"/>
      <c r="L17" s="18"/>
      <c r="M17" s="18"/>
      <c r="N17" s="18"/>
      <c r="O17" s="18"/>
      <c r="P17" s="18"/>
      <c r="Q17" s="18"/>
      <c r="R17" s="18"/>
      <c r="S17" s="18"/>
      <c r="T17" s="18"/>
    </row>
    <row r="18" spans="2:20" ht="17">
      <c r="B18" s="120" t="s">
        <v>122</v>
      </c>
      <c r="C18" s="112" t="s">
        <v>86</v>
      </c>
      <c r="D18" s="113"/>
      <c r="E18" s="13" t="s">
        <v>123</v>
      </c>
      <c r="F18" s="22" t="s">
        <v>60</v>
      </c>
      <c r="G18" s="7" t="s">
        <v>4</v>
      </c>
      <c r="H18" s="69" t="s">
        <v>158</v>
      </c>
      <c r="I18" s="9">
        <f>IF(H18="NO CUMPLE",20*5*1,IF(H18="PARCIAL",20*5*0.5,IF(H18="CUMPLE",0,0)))</f>
        <v>0</v>
      </c>
      <c r="J18" s="109">
        <f>SUM(I18:I22)</f>
        <v>0</v>
      </c>
      <c r="K18" s="18"/>
      <c r="L18" s="18"/>
      <c r="M18" s="18"/>
      <c r="N18" s="18"/>
      <c r="O18" s="18"/>
      <c r="P18" s="18"/>
      <c r="Q18" s="18"/>
      <c r="R18" s="18"/>
      <c r="S18" s="18"/>
      <c r="T18" s="18"/>
    </row>
    <row r="19" spans="2:20" ht="34">
      <c r="B19" s="121"/>
      <c r="C19" s="114"/>
      <c r="D19" s="115"/>
      <c r="E19" s="14" t="s">
        <v>124</v>
      </c>
      <c r="F19" s="29" t="s">
        <v>62</v>
      </c>
      <c r="G19" s="5" t="s">
        <v>5</v>
      </c>
      <c r="H19" s="70" t="s">
        <v>158</v>
      </c>
      <c r="I19" s="10">
        <f>IF(H19="NO CUMPLE",20*10*1,IF(H19="PARCIAL",20*10*0.5,IF(H19="CUMPLE",0,0)))</f>
        <v>0</v>
      </c>
      <c r="J19" s="110"/>
      <c r="K19" s="18"/>
      <c r="L19" s="18"/>
      <c r="M19" s="18"/>
      <c r="N19" s="18"/>
      <c r="O19" s="18"/>
      <c r="P19" s="18"/>
      <c r="Q19" s="18"/>
      <c r="R19" s="18"/>
      <c r="S19" s="18"/>
      <c r="T19" s="18"/>
    </row>
    <row r="20" spans="2:20" ht="17">
      <c r="B20" s="121"/>
      <c r="C20" s="114"/>
      <c r="D20" s="115"/>
      <c r="E20" s="14" t="s">
        <v>125</v>
      </c>
      <c r="F20" s="29" t="s">
        <v>62</v>
      </c>
      <c r="G20" s="5" t="s">
        <v>6</v>
      </c>
      <c r="H20" s="70" t="s">
        <v>158</v>
      </c>
      <c r="I20" s="10">
        <f>IF(H20="NO CUMPLE",20*10*1,IF(H20="PARCIAL",20*10*0.5,IF(H20="CUMPLE",0,0)))</f>
        <v>0</v>
      </c>
      <c r="J20" s="110"/>
      <c r="L20" s="18"/>
      <c r="M20" s="18"/>
      <c r="N20" s="18"/>
    </row>
    <row r="21" spans="2:20" ht="34">
      <c r="B21" s="121"/>
      <c r="C21" s="114"/>
      <c r="D21" s="115"/>
      <c r="E21" s="14" t="s">
        <v>126</v>
      </c>
      <c r="F21" s="29" t="s">
        <v>62</v>
      </c>
      <c r="G21" s="5" t="s">
        <v>7</v>
      </c>
      <c r="H21" s="70" t="s">
        <v>158</v>
      </c>
      <c r="I21" s="10">
        <f>IF(H21="NO CUMPLE",20*10*1,IF(H21="PARCIAL",20*10*0.5,IF(H21="CUMPLE",0,0)))</f>
        <v>0</v>
      </c>
      <c r="J21" s="110"/>
    </row>
    <row r="22" spans="2:20" ht="35" thickBot="1">
      <c r="B22" s="122"/>
      <c r="C22" s="116"/>
      <c r="D22" s="117"/>
      <c r="E22" s="15" t="s">
        <v>127</v>
      </c>
      <c r="F22" s="25" t="s">
        <v>60</v>
      </c>
      <c r="G22" s="6" t="s">
        <v>12</v>
      </c>
      <c r="H22" s="72" t="s">
        <v>158</v>
      </c>
      <c r="I22" s="8">
        <f>IF(H22="NO CUMPLE",20*5*1,IF(H22="PARCIAL",20*5*0.5,IF(H22="CUMPLE",0,0)))</f>
        <v>0</v>
      </c>
      <c r="J22" s="111"/>
    </row>
    <row r="23" spans="2:20" ht="85">
      <c r="B23" s="120" t="s">
        <v>68</v>
      </c>
      <c r="C23" s="112" t="s">
        <v>87</v>
      </c>
      <c r="D23" s="113"/>
      <c r="E23" s="13" t="s">
        <v>18</v>
      </c>
      <c r="F23" s="28" t="s">
        <v>62</v>
      </c>
      <c r="G23" s="7" t="s">
        <v>88</v>
      </c>
      <c r="H23" s="69" t="s">
        <v>158</v>
      </c>
      <c r="I23" s="9">
        <f>IF(H23="NO CUMPLE",10*10*1,IF(H23="PARCIAL",10*10*0.5,IF(H23="CUMPLE",0,0)))</f>
        <v>0</v>
      </c>
      <c r="J23" s="109">
        <f>SUM(I23:I26)</f>
        <v>0</v>
      </c>
    </row>
    <row r="24" spans="2:20" ht="34">
      <c r="B24" s="121"/>
      <c r="C24" s="114"/>
      <c r="D24" s="115"/>
      <c r="E24" s="14" t="s">
        <v>19</v>
      </c>
      <c r="F24" s="29" t="s">
        <v>62</v>
      </c>
      <c r="G24" s="5" t="s">
        <v>13</v>
      </c>
      <c r="H24" s="70" t="s">
        <v>158</v>
      </c>
      <c r="I24" s="10">
        <f>IF(H24="NO CUMPLE",10*10*1,IF(H24="PARCIAL",10*10*0.5,IF(H24="CUMPLE",0,0)))</f>
        <v>0</v>
      </c>
      <c r="J24" s="110"/>
    </row>
    <row r="25" spans="2:20" ht="34">
      <c r="B25" s="121"/>
      <c r="C25" s="114"/>
      <c r="D25" s="115"/>
      <c r="E25" s="14" t="s">
        <v>20</v>
      </c>
      <c r="F25" s="26" t="s">
        <v>61</v>
      </c>
      <c r="G25" s="5" t="s">
        <v>16</v>
      </c>
      <c r="H25" s="70" t="s">
        <v>158</v>
      </c>
      <c r="I25" s="10">
        <f>IF(H25="NO CUMPLE",10*1*1,IF(H25="PARCIAL",10*1*0.5,IF(H25="CUMPLE",0,0)))</f>
        <v>0</v>
      </c>
      <c r="J25" s="110"/>
    </row>
    <row r="26" spans="2:20" ht="35" thickBot="1">
      <c r="B26" s="122"/>
      <c r="C26" s="116"/>
      <c r="D26" s="117"/>
      <c r="E26" s="15" t="s">
        <v>21</v>
      </c>
      <c r="F26" s="27" t="s">
        <v>61</v>
      </c>
      <c r="G26" s="6" t="s">
        <v>15</v>
      </c>
      <c r="H26" s="72" t="s">
        <v>158</v>
      </c>
      <c r="I26" s="8">
        <f>IF(H26="NO CUMPLE",10*1*1,IF(H26="PARCIAL",10*1*0.5,IF(H26="CUMPLE",0,0)))</f>
        <v>0</v>
      </c>
      <c r="J26" s="111"/>
    </row>
    <row r="27" spans="2:20" ht="40" customHeight="1">
      <c r="B27" s="120" t="s">
        <v>69</v>
      </c>
      <c r="C27" s="112" t="s">
        <v>77</v>
      </c>
      <c r="D27" s="113"/>
      <c r="E27" s="13" t="s">
        <v>151</v>
      </c>
      <c r="F27" s="28" t="s">
        <v>62</v>
      </c>
      <c r="G27" s="7" t="s">
        <v>30</v>
      </c>
      <c r="H27" s="69" t="s">
        <v>158</v>
      </c>
      <c r="I27" s="9">
        <f>IF(H27="NO CUMPLE",15*10*1,IF(H27="PARCIAL",15*10*0.5,IF(H27="CUMPLE",0,0)))</f>
        <v>0</v>
      </c>
      <c r="J27" s="109">
        <f>SUM(I27:I32)</f>
        <v>0</v>
      </c>
    </row>
    <row r="28" spans="2:20" ht="34">
      <c r="B28" s="121"/>
      <c r="C28" s="114"/>
      <c r="D28" s="115"/>
      <c r="E28" s="14" t="s">
        <v>152</v>
      </c>
      <c r="F28" s="24" t="s">
        <v>60</v>
      </c>
      <c r="G28" s="5" t="s">
        <v>31</v>
      </c>
      <c r="H28" s="70" t="s">
        <v>158</v>
      </c>
      <c r="I28" s="10">
        <f>IF(H28="NO CUMPLE",15*5*1,IF(H28="PARCIAL",15*5*0.5,IF(H28="CUMPLE",0,0)))</f>
        <v>0</v>
      </c>
      <c r="J28" s="110"/>
    </row>
    <row r="29" spans="2:20" ht="34">
      <c r="B29" s="121"/>
      <c r="C29" s="114"/>
      <c r="D29" s="115"/>
      <c r="E29" s="14" t="s">
        <v>157</v>
      </c>
      <c r="F29" s="29" t="s">
        <v>62</v>
      </c>
      <c r="G29" s="5" t="s">
        <v>39</v>
      </c>
      <c r="H29" s="70" t="s">
        <v>158</v>
      </c>
      <c r="I29" s="10">
        <f>IF(H29="NO CUMPLE",15*10*1,IF(H29="PARCIAL",15*10*0.5,IF(H29="CUMPLE",0,0)))</f>
        <v>0</v>
      </c>
      <c r="J29" s="110"/>
    </row>
    <row r="30" spans="2:20" ht="34">
      <c r="B30" s="121"/>
      <c r="C30" s="114"/>
      <c r="D30" s="115"/>
      <c r="E30" s="14" t="s">
        <v>154</v>
      </c>
      <c r="F30" s="24" t="s">
        <v>60</v>
      </c>
      <c r="G30" s="5" t="s">
        <v>40</v>
      </c>
      <c r="H30" s="70" t="s">
        <v>158</v>
      </c>
      <c r="I30" s="10">
        <f>IF(H30="NO CUMPLE",15*5*1,IF(H30="PARCIAL",15*5*0.5,IF(H30="CUMPLE",0,0)))</f>
        <v>0</v>
      </c>
      <c r="J30" s="110"/>
    </row>
    <row r="31" spans="2:20" ht="51">
      <c r="B31" s="121"/>
      <c r="C31" s="114"/>
      <c r="D31" s="115"/>
      <c r="E31" s="14" t="s">
        <v>155</v>
      </c>
      <c r="F31" s="26" t="s">
        <v>61</v>
      </c>
      <c r="G31" s="5" t="s">
        <v>41</v>
      </c>
      <c r="H31" s="70" t="s">
        <v>158</v>
      </c>
      <c r="I31" s="10">
        <f>IF(H31="NO CUMPLE",15*1*1,IF(H31="PARCIAL",15*1*0.5,IF(H31="CUMPLE",0,0)))</f>
        <v>0</v>
      </c>
      <c r="J31" s="110"/>
    </row>
    <row r="32" spans="2:20" ht="52" thickBot="1">
      <c r="B32" s="122"/>
      <c r="C32" s="116"/>
      <c r="D32" s="117"/>
      <c r="E32" s="15" t="s">
        <v>156</v>
      </c>
      <c r="F32" s="25" t="s">
        <v>60</v>
      </c>
      <c r="G32" s="6" t="s">
        <v>89</v>
      </c>
      <c r="H32" s="72" t="s">
        <v>158</v>
      </c>
      <c r="I32" s="8">
        <f>IF(H32="NO CUMPLE",15*5*1,IF(H32="PARCIAL",15*5*0.5,IF(H32="CUMPLE",0,0)))</f>
        <v>0</v>
      </c>
      <c r="J32" s="111"/>
    </row>
    <row r="33" spans="1:10" ht="40" customHeight="1">
      <c r="B33" s="120" t="s">
        <v>70</v>
      </c>
      <c r="C33" s="112" t="s">
        <v>90</v>
      </c>
      <c r="D33" s="113"/>
      <c r="E33" s="13" t="s">
        <v>43</v>
      </c>
      <c r="F33" s="28" t="s">
        <v>62</v>
      </c>
      <c r="G33" s="7" t="s">
        <v>29</v>
      </c>
      <c r="H33" s="69" t="s">
        <v>158</v>
      </c>
      <c r="I33" s="9">
        <f>IF(H33="NO CUMPLE",10*10*1,IF(H33="PARCIAL",10*10*0.5,IF(H33="CUMPLE",0,0)))</f>
        <v>0</v>
      </c>
      <c r="J33" s="109">
        <f>SUM(I33:I35)</f>
        <v>0</v>
      </c>
    </row>
    <row r="34" spans="1:10" ht="51">
      <c r="B34" s="121"/>
      <c r="C34" s="114"/>
      <c r="D34" s="115"/>
      <c r="E34" s="14" t="s">
        <v>44</v>
      </c>
      <c r="F34" s="24" t="s">
        <v>60</v>
      </c>
      <c r="G34" s="5" t="s">
        <v>91</v>
      </c>
      <c r="H34" s="70" t="s">
        <v>158</v>
      </c>
      <c r="I34" s="10">
        <f>IF(H34="NO CUMPLE",10*5*1,IF(H34="PARCIAL",10*5*0.5,IF(H34="CUMPLE",0,0)))</f>
        <v>0</v>
      </c>
      <c r="J34" s="110"/>
    </row>
    <row r="35" spans="1:10" ht="52" thickBot="1">
      <c r="A35" s="1" t="s">
        <v>50</v>
      </c>
      <c r="B35" s="122"/>
      <c r="C35" s="116"/>
      <c r="D35" s="117"/>
      <c r="E35" s="15" t="s">
        <v>45</v>
      </c>
      <c r="F35" s="30" t="s">
        <v>62</v>
      </c>
      <c r="G35" s="6" t="s">
        <v>92</v>
      </c>
      <c r="H35" s="72" t="s">
        <v>158</v>
      </c>
      <c r="I35" s="8">
        <f>IF(H35="NO CUMPLE",10*10*1,IF(H35="PARCIAL",10*10*0.5,IF(H35="CUMPLE",0,0)))</f>
        <v>0</v>
      </c>
      <c r="J35" s="111"/>
    </row>
    <row r="36" spans="1:10" ht="34">
      <c r="B36" s="120" t="s">
        <v>71</v>
      </c>
      <c r="C36" s="112" t="s">
        <v>76</v>
      </c>
      <c r="D36" s="113"/>
      <c r="E36" s="13" t="s">
        <v>51</v>
      </c>
      <c r="F36" s="28" t="s">
        <v>62</v>
      </c>
      <c r="G36" s="7" t="s">
        <v>57</v>
      </c>
      <c r="H36" s="69" t="s">
        <v>158</v>
      </c>
      <c r="I36" s="9">
        <f>IF(H36="NO CUMPLE",20*10*1,IF(H36=" PARCIAL",20*10*0.5,IF(H36="CUMPLE",0,0)))</f>
        <v>0</v>
      </c>
      <c r="J36" s="109">
        <f>SUM(I36:I41)</f>
        <v>0</v>
      </c>
    </row>
    <row r="37" spans="1:10" ht="34">
      <c r="B37" s="121"/>
      <c r="C37" s="114"/>
      <c r="D37" s="115"/>
      <c r="E37" s="14" t="s">
        <v>52</v>
      </c>
      <c r="F37" s="29" t="s">
        <v>62</v>
      </c>
      <c r="G37" s="5" t="s">
        <v>58</v>
      </c>
      <c r="H37" s="70" t="s">
        <v>158</v>
      </c>
      <c r="I37" s="10">
        <f>IF(H37="NO CUMPLE",20*10*1,IF(H37="PARCIAL",20*10*0.5,IF(H37="CUMPLE",0,0)))</f>
        <v>0</v>
      </c>
      <c r="J37" s="110"/>
    </row>
    <row r="38" spans="1:10" ht="34">
      <c r="B38" s="121"/>
      <c r="C38" s="114"/>
      <c r="D38" s="115"/>
      <c r="E38" s="14" t="s">
        <v>53</v>
      </c>
      <c r="F38" s="24" t="s">
        <v>60</v>
      </c>
      <c r="G38" s="5" t="s">
        <v>78</v>
      </c>
      <c r="H38" s="70" t="s">
        <v>158</v>
      </c>
      <c r="I38" s="10">
        <f>IF(H38="NO CUMPLE",20*5*1,IF(H38="PARCIAL",20*5*0.5,IF(H38="CUMPLE",0,0)))</f>
        <v>0</v>
      </c>
      <c r="J38" s="110"/>
    </row>
    <row r="39" spans="1:10" ht="34">
      <c r="B39" s="121"/>
      <c r="C39" s="114"/>
      <c r="D39" s="115"/>
      <c r="E39" s="14" t="s">
        <v>54</v>
      </c>
      <c r="F39" s="29" t="s">
        <v>62</v>
      </c>
      <c r="G39" s="5" t="s">
        <v>59</v>
      </c>
      <c r="H39" s="70" t="s">
        <v>158</v>
      </c>
      <c r="I39" s="10">
        <f>IF(H39="NO CUMPLE",20*10*1,IF(H39="PARCIAL",20*10*0.5,IF(H39="CUMPLE",0,0)))</f>
        <v>0</v>
      </c>
      <c r="J39" s="110"/>
    </row>
    <row r="40" spans="1:10" ht="34">
      <c r="B40" s="121"/>
      <c r="C40" s="114"/>
      <c r="D40" s="115"/>
      <c r="E40" s="14" t="s">
        <v>55</v>
      </c>
      <c r="F40" s="29" t="s">
        <v>62</v>
      </c>
      <c r="G40" s="5" t="s">
        <v>79</v>
      </c>
      <c r="H40" s="70" t="s">
        <v>158</v>
      </c>
      <c r="I40" s="10">
        <f>IF(H40="NO CUMPLE",20*10*1,IF(H40="PARCIAL",20*10*0.5,IF(H40="CUMPLE",0,0)))</f>
        <v>0</v>
      </c>
      <c r="J40" s="110"/>
    </row>
    <row r="41" spans="1:10" ht="52" thickBot="1">
      <c r="B41" s="122"/>
      <c r="C41" s="116"/>
      <c r="D41" s="117"/>
      <c r="E41" s="15" t="s">
        <v>56</v>
      </c>
      <c r="F41" s="25" t="s">
        <v>60</v>
      </c>
      <c r="G41" s="6" t="s">
        <v>80</v>
      </c>
      <c r="H41" s="72" t="s">
        <v>158</v>
      </c>
      <c r="I41" s="8">
        <f>IF(H41="NO CUMPLE",20*5*1,IF(H41="PARCIAL",20*5*0.5,IF(H41="CUMPLE",0,0)))</f>
        <v>0</v>
      </c>
      <c r="J41" s="111"/>
    </row>
    <row r="42" spans="1:10" ht="51" customHeight="1">
      <c r="B42" s="120" t="s">
        <v>72</v>
      </c>
      <c r="C42" s="112" t="s">
        <v>81</v>
      </c>
      <c r="D42" s="113"/>
      <c r="E42" s="13" t="s">
        <v>35</v>
      </c>
      <c r="F42" s="22" t="s">
        <v>60</v>
      </c>
      <c r="G42" s="7" t="s">
        <v>32</v>
      </c>
      <c r="H42" s="69" t="s">
        <v>158</v>
      </c>
      <c r="I42" s="9">
        <f>IF(H42="NO CUMPLE",10*5*1,IF(H42="PARCIAL",10*5*0.5,IF(H42="CUMPLE",0,0)))</f>
        <v>0</v>
      </c>
      <c r="J42" s="109">
        <f>SUM(I42:I44)</f>
        <v>0</v>
      </c>
    </row>
    <row r="43" spans="1:10" ht="34">
      <c r="B43" s="121"/>
      <c r="C43" s="114"/>
      <c r="D43" s="115"/>
      <c r="E43" s="14" t="s">
        <v>36</v>
      </c>
      <c r="F43" s="29" t="s">
        <v>62</v>
      </c>
      <c r="G43" s="5" t="s">
        <v>33</v>
      </c>
      <c r="H43" s="70" t="s">
        <v>158</v>
      </c>
      <c r="I43" s="10">
        <f>IF(H43="NO CUMPLE",10*10*1,IF(H43="PARCIAL",10*10*0.5,IF(H43="CUMPLE",0,0)))</f>
        <v>0</v>
      </c>
      <c r="J43" s="110"/>
    </row>
    <row r="44" spans="1:10" ht="35" thickBot="1">
      <c r="B44" s="122"/>
      <c r="C44" s="116"/>
      <c r="D44" s="117"/>
      <c r="E44" s="15" t="s">
        <v>37</v>
      </c>
      <c r="F44" s="30" t="s">
        <v>62</v>
      </c>
      <c r="G44" s="6" t="s">
        <v>34</v>
      </c>
      <c r="H44" s="72" t="s">
        <v>158</v>
      </c>
      <c r="I44" s="8">
        <f>IF(H44="NO CUMPLE",10*10*1,IF(H44="PARCIAL",10*10*0.5,IF(H44="CUMPLE",0,0)))</f>
        <v>0</v>
      </c>
      <c r="J44" s="111"/>
    </row>
  </sheetData>
  <sheetProtection algorithmName="SHA-512" hashValue="V0qJ68SLF4/m96PXJAsNuNOd+WBzjdniNrnR5ufbe3Um6F/NsZZ2fHMeogxhk01xvPdEAhAlyFDaU08INEqdCw==" saltValue="NuqqxByohUNPv94N8iCiJQ==" spinCount="100000" sheet="1" objects="1" scenarios="1"/>
  <mergeCells count="36">
    <mergeCell ref="J18:J22"/>
    <mergeCell ref="B18:B22"/>
    <mergeCell ref="C14:D17"/>
    <mergeCell ref="C18:D22"/>
    <mergeCell ref="C23:D26"/>
    <mergeCell ref="J23:J26"/>
    <mergeCell ref="B2:J4"/>
    <mergeCell ref="B14:B17"/>
    <mergeCell ref="J14:J17"/>
    <mergeCell ref="B8:J8"/>
    <mergeCell ref="J10:J13"/>
    <mergeCell ref="B5:B7"/>
    <mergeCell ref="C5:C7"/>
    <mergeCell ref="E5:F5"/>
    <mergeCell ref="E6:F6"/>
    <mergeCell ref="E7:F7"/>
    <mergeCell ref="D5:D7"/>
    <mergeCell ref="B10:B13"/>
    <mergeCell ref="G5:J5"/>
    <mergeCell ref="G6:J6"/>
    <mergeCell ref="C10:D13"/>
    <mergeCell ref="G7:J7"/>
    <mergeCell ref="C9:D9"/>
    <mergeCell ref="B42:B44"/>
    <mergeCell ref="B27:B32"/>
    <mergeCell ref="B33:B35"/>
    <mergeCell ref="B36:B41"/>
    <mergeCell ref="B23:B26"/>
    <mergeCell ref="J27:J32"/>
    <mergeCell ref="J33:J35"/>
    <mergeCell ref="J36:J41"/>
    <mergeCell ref="J42:J44"/>
    <mergeCell ref="C36:D41"/>
    <mergeCell ref="C42:D44"/>
    <mergeCell ref="C33:D35"/>
    <mergeCell ref="C27:D32"/>
  </mergeCells>
  <conditionalFormatting sqref="F45:F1048576 F1:F9">
    <cfRule type="containsText" dxfId="17" priority="13" operator="containsText" text="DESEADO">
      <formula>NOT(ISERROR(SEARCH("DESEADO",F1)))</formula>
    </cfRule>
    <cfRule type="containsText" dxfId="16" priority="14" operator="containsText" text="NECESARIO">
      <formula>NOT(ISERROR(SEARCH("NECESARIO",F1)))</formula>
    </cfRule>
    <cfRule type="containsText" dxfId="15" priority="15" operator="containsText" text="NECESARIO">
      <formula>NOT(ISERROR(SEARCH("NECESARIO",F1)))</formula>
    </cfRule>
    <cfRule type="containsText" dxfId="14" priority="16" operator="containsText" text="OBLIGATORIO">
      <formula>NOT(ISERROR(SEARCH("OBLIGATORIO",F1)))</formula>
    </cfRule>
  </conditionalFormatting>
  <conditionalFormatting sqref="H1:H1048576">
    <cfRule type="containsText" dxfId="13" priority="7" operator="containsText" text="N/A">
      <formula>NOT(ISERROR(SEARCH("N/A",H1)))</formula>
    </cfRule>
    <cfRule type="containsText" dxfId="12" priority="8" operator="containsText" text="NO">
      <formula>NOT(ISERROR(SEARCH("NO",H1)))</formula>
    </cfRule>
    <cfRule type="containsText" dxfId="11" priority="9" operator="containsText" text="CUMPLE">
      <formula>NOT(ISERROR(SEARCH("CUMPLE",H1)))</formula>
    </cfRule>
    <cfRule type="containsText" dxfId="10" priority="10" operator="containsText" text="PARCIAL">
      <formula>NOT(ISERROR(SEARCH("PARCIAL",H1)))</formula>
    </cfRule>
    <cfRule type="containsText" dxfId="9" priority="11" operator="containsText" text="NO CUMPLE">
      <formula>NOT(ISERROR(SEARCH("NO CUMPLE",H1)))</formula>
    </cfRule>
  </conditionalFormatting>
  <conditionalFormatting sqref="C5:C7">
    <cfRule type="expression" dxfId="8" priority="5">
      <formula>IF(C5&lt;855,)</formula>
    </cfRule>
  </conditionalFormatting>
  <conditionalFormatting sqref="D5:D7">
    <cfRule type="containsText" dxfId="7" priority="2" operator="containsText" text="ALTO">
      <formula>NOT(ISERROR(SEARCH("ALTO",D5)))</formula>
    </cfRule>
    <cfRule type="containsText" dxfId="6" priority="3" operator="containsText" text="MEDIO">
      <formula>NOT(ISERROR(SEARCH("MEDIO",D5)))</formula>
    </cfRule>
    <cfRule type="containsText" dxfId="5" priority="4" operator="containsText" text="BAJO">
      <formula>NOT(ISERROR(SEARCH("BAJO",D5)))</formula>
    </cfRule>
  </conditionalFormatting>
  <conditionalFormatting sqref="H10:H44">
    <cfRule type="containsText" dxfId="4" priority="1" operator="containsText" text="COMPLETAR">
      <formula>NOT(ISERROR(SEARCH("COMPLETAR",H10)))</formula>
    </cfRule>
  </conditionalFormatting>
  <dataValidations count="1">
    <dataValidation type="list" allowBlank="1" showInputMessage="1" showErrorMessage="1" sqref="H10:H44" xr:uid="{2859248D-E74F-7549-84BA-8389C83C378E}">
      <formula1>$L$9:$L$13</formula1>
    </dataValidation>
  </dataValidations>
  <pageMargins left="0.7" right="0.7" top="0.75" bottom="0.75" header="0.3" footer="0.3"/>
  <ignoredErrors>
    <ignoredError sqref="I28:I29 I31 I34 I38"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124AD-2C48-8E4D-AC57-F87B9869A8A7}">
  <sheetPr>
    <tabColor rgb="FF04607F"/>
  </sheetPr>
  <dimension ref="B1:X51"/>
  <sheetViews>
    <sheetView showGridLines="0" workbookViewId="0">
      <selection activeCell="H27" sqref="H27"/>
    </sheetView>
  </sheetViews>
  <sheetFormatPr baseColWidth="10" defaultRowHeight="16" outlineLevelRow="1"/>
  <cols>
    <col min="1" max="1" width="0.83203125" style="43" customWidth="1"/>
    <col min="2" max="2" width="9.5" style="43" customWidth="1"/>
    <col min="3" max="3" width="126.1640625" style="1" customWidth="1"/>
    <col min="4" max="4" width="12.83203125" style="44" customWidth="1"/>
    <col min="5" max="5" width="19.1640625" style="44" customWidth="1"/>
    <col min="6" max="7" width="12.5" style="44" customWidth="1"/>
    <col min="8" max="8" width="20.83203125" style="44" customWidth="1"/>
    <col min="9" max="9" width="55.1640625" style="43" customWidth="1"/>
    <col min="10" max="16384" width="10.83203125" style="43"/>
  </cols>
  <sheetData>
    <row r="1" spans="2:24" ht="5" customHeight="1" thickBot="1"/>
    <row r="2" spans="2:24" ht="34">
      <c r="B2" s="159" t="s">
        <v>139</v>
      </c>
      <c r="C2" s="160"/>
      <c r="D2" s="160"/>
      <c r="E2" s="160"/>
      <c r="F2" s="160"/>
      <c r="G2" s="160"/>
      <c r="H2" s="160"/>
      <c r="I2" s="161"/>
    </row>
    <row r="3" spans="2:24" ht="24">
      <c r="B3" s="162" t="s">
        <v>148</v>
      </c>
      <c r="C3" s="163"/>
      <c r="D3" s="163"/>
      <c r="E3" s="163"/>
      <c r="F3" s="163"/>
      <c r="G3" s="163"/>
      <c r="H3" s="163"/>
      <c r="I3" s="164"/>
    </row>
    <row r="4" spans="2:24" ht="30" thickBot="1">
      <c r="B4" s="165" t="s">
        <v>98</v>
      </c>
      <c r="C4" s="166"/>
      <c r="D4" s="166"/>
      <c r="E4" s="166"/>
      <c r="F4" s="166"/>
      <c r="G4" s="166"/>
      <c r="H4" s="166"/>
      <c r="I4" s="167"/>
      <c r="K4" s="64"/>
      <c r="L4" s="64"/>
      <c r="M4" s="64"/>
      <c r="N4" s="64"/>
      <c r="O4" s="64"/>
      <c r="P4" s="64"/>
      <c r="Q4" s="64"/>
      <c r="R4" s="64"/>
      <c r="S4" s="64"/>
      <c r="T4" s="64"/>
      <c r="U4" s="64"/>
      <c r="V4" s="64"/>
      <c r="W4" s="64"/>
      <c r="X4" s="64"/>
    </row>
    <row r="5" spans="2:24" s="54" customFormat="1" ht="5" customHeight="1" thickBot="1">
      <c r="B5" s="53"/>
      <c r="C5" s="53"/>
      <c r="D5" s="53"/>
      <c r="E5" s="53"/>
      <c r="F5" s="53"/>
      <c r="G5" s="53"/>
      <c r="H5" s="53"/>
      <c r="I5" s="53"/>
      <c r="K5" s="65"/>
      <c r="L5" s="65"/>
      <c r="M5" s="65"/>
      <c r="N5" s="65"/>
      <c r="O5" s="65"/>
      <c r="P5" s="65"/>
      <c r="Q5" s="65"/>
      <c r="R5" s="65"/>
      <c r="S5" s="65"/>
      <c r="T5" s="65"/>
      <c r="U5" s="65"/>
      <c r="V5" s="65"/>
      <c r="W5" s="65"/>
      <c r="X5" s="65"/>
    </row>
    <row r="6" spans="2:24" ht="30" thickBot="1">
      <c r="B6" s="168" t="s">
        <v>150</v>
      </c>
      <c r="C6" s="169"/>
      <c r="D6" s="170">
        <f>AVERAGE(D9,D14,D19,D25,D30,D37,D41,D48)</f>
        <v>0</v>
      </c>
      <c r="E6" s="170"/>
      <c r="F6" s="170"/>
      <c r="G6" s="170"/>
      <c r="H6" s="170"/>
      <c r="I6" s="171"/>
      <c r="K6" s="64"/>
      <c r="L6" s="64"/>
      <c r="M6" s="64"/>
      <c r="N6" s="64"/>
      <c r="O6" s="64"/>
      <c r="P6" s="64"/>
      <c r="Q6" s="64"/>
      <c r="R6" s="64"/>
      <c r="S6" s="64"/>
      <c r="T6" s="64"/>
      <c r="U6" s="64"/>
      <c r="V6" s="64"/>
      <c r="W6" s="64"/>
      <c r="X6" s="64"/>
    </row>
    <row r="7" spans="2:24" ht="5" customHeight="1" thickBot="1">
      <c r="B7" s="44"/>
      <c r="K7" s="64"/>
      <c r="L7" s="64"/>
      <c r="M7" s="64"/>
      <c r="N7" s="64"/>
      <c r="O7" s="64"/>
      <c r="P7" s="64"/>
      <c r="Q7" s="64"/>
      <c r="R7" s="64"/>
      <c r="S7" s="64"/>
      <c r="T7" s="64"/>
      <c r="U7" s="64"/>
      <c r="V7" s="64"/>
      <c r="W7" s="64"/>
      <c r="X7" s="64"/>
    </row>
    <row r="8" spans="2:24" s="52" customFormat="1" ht="21" thickBot="1">
      <c r="B8" s="55" t="s">
        <v>140</v>
      </c>
      <c r="C8" s="32" t="s">
        <v>141</v>
      </c>
      <c r="D8" s="56" t="s">
        <v>146</v>
      </c>
      <c r="E8" s="56" t="s">
        <v>102</v>
      </c>
      <c r="F8" s="56" t="s">
        <v>142</v>
      </c>
      <c r="G8" s="56" t="s">
        <v>143</v>
      </c>
      <c r="H8" s="56" t="s">
        <v>144</v>
      </c>
      <c r="I8" s="57" t="s">
        <v>145</v>
      </c>
    </row>
    <row r="9" spans="2:24" s="51" customFormat="1" ht="20">
      <c r="B9" s="58" t="s">
        <v>131</v>
      </c>
      <c r="C9" s="59" t="s">
        <v>114</v>
      </c>
      <c r="D9" s="66">
        <f>AVERAGE(D10:D13)/100</f>
        <v>0</v>
      </c>
      <c r="E9" s="60" t="str">
        <f>IF(D9=0,"Pendiente inicio",IF(D9&lt;100,"Trabajando","Implementado"))</f>
        <v>Pendiente inicio</v>
      </c>
      <c r="F9" s="81"/>
      <c r="G9" s="81"/>
      <c r="H9" s="73"/>
      <c r="I9" s="74"/>
    </row>
    <row r="10" spans="2:24" ht="34" outlineLevel="1">
      <c r="B10" s="61" t="s">
        <v>22</v>
      </c>
      <c r="C10" s="5" t="s">
        <v>38</v>
      </c>
      <c r="D10" s="45">
        <f>IF(E10="Finalizada",100,IF(E10="En curso",50,IF(E10="Pendiente",0,IF(E10="No aplica",100))))</f>
        <v>0</v>
      </c>
      <c r="E10" s="45" t="str">
        <f>IF('FAST - Evaluación de seguridad'!H10="CUMPLE","Finalizada",IF('FAST - Evaluación de seguridad'!H10="PARCIAL","En curso",IF('FAST - Evaluación de seguridad'!H10="NO CUMPLE","Pendiente",IF('FAST - Evaluación de seguridad'!H10="COMPLETAR","Pendiente",IF('FAST - Evaluación de seguridad'!H10="N/A","No aplica")))))</f>
        <v>Pendiente</v>
      </c>
      <c r="F10" s="82"/>
      <c r="G10" s="82"/>
      <c r="H10" s="75"/>
      <c r="I10" s="76"/>
      <c r="K10" s="64"/>
      <c r="L10" s="64"/>
      <c r="M10" s="64"/>
      <c r="N10" s="64"/>
      <c r="O10" s="64"/>
      <c r="P10" s="64"/>
      <c r="Q10" s="64"/>
      <c r="R10" s="64"/>
      <c r="S10" s="64"/>
      <c r="T10" s="64"/>
      <c r="U10" s="64"/>
      <c r="V10" s="64"/>
      <c r="W10" s="64"/>
      <c r="X10" s="64"/>
    </row>
    <row r="11" spans="2:24" ht="17" outlineLevel="1">
      <c r="B11" s="61" t="s">
        <v>23</v>
      </c>
      <c r="C11" s="5" t="s">
        <v>14</v>
      </c>
      <c r="D11" s="45">
        <f t="shared" ref="D11:D13" si="0">IF(E11="Finalizada",100,IF(E11="En curso",50,IF(E11="Pendiente",0,IF(E11="No aplica",100))))</f>
        <v>0</v>
      </c>
      <c r="E11" s="45" t="str">
        <f>IF('FAST - Evaluación de seguridad'!H11="CUMPLE","Finalizada",IF('FAST - Evaluación de seguridad'!H11="PARCIAL","En curso",IF('FAST - Evaluación de seguridad'!H11="NO CUMPLE","Pendiente",IF('FAST - Evaluación de seguridad'!H11="COMPLETAR","Pendiente",IF('FAST - Evaluación de seguridad'!H11="N/A","No aplica")))))</f>
        <v>Pendiente</v>
      </c>
      <c r="F11" s="82"/>
      <c r="G11" s="82"/>
      <c r="H11" s="75"/>
      <c r="I11" s="76"/>
      <c r="K11" s="64"/>
      <c r="L11" s="64"/>
      <c r="M11" s="64"/>
      <c r="N11" s="64"/>
      <c r="O11" s="64"/>
      <c r="P11" s="64"/>
      <c r="Q11" s="64"/>
      <c r="R11" s="64"/>
      <c r="S11" s="64"/>
      <c r="T11" s="64"/>
      <c r="U11" s="64"/>
      <c r="V11" s="64"/>
      <c r="W11" s="64"/>
      <c r="X11" s="64"/>
    </row>
    <row r="12" spans="2:24" ht="17" outlineLevel="1">
      <c r="B12" s="61" t="s">
        <v>24</v>
      </c>
      <c r="C12" s="5" t="s">
        <v>84</v>
      </c>
      <c r="D12" s="45">
        <f t="shared" si="0"/>
        <v>0</v>
      </c>
      <c r="E12" s="45" t="str">
        <f>IF('FAST - Evaluación de seguridad'!H12="CUMPLE","Finalizada",IF('FAST - Evaluación de seguridad'!H12="PARCIAL","En curso",IF('FAST - Evaluación de seguridad'!H12="NO CUMPLE","Pendiente",IF('FAST - Evaluación de seguridad'!H12="COMPLETAR","Pendiente",IF('FAST - Evaluación de seguridad'!H12="N/A","No aplica")))))</f>
        <v>Pendiente</v>
      </c>
      <c r="F12" s="82"/>
      <c r="G12" s="82"/>
      <c r="H12" s="75"/>
      <c r="I12" s="76"/>
      <c r="K12" s="64"/>
      <c r="L12" s="64"/>
      <c r="M12" s="64"/>
      <c r="N12" s="64"/>
      <c r="O12" s="64"/>
      <c r="P12" s="64"/>
      <c r="Q12" s="64"/>
      <c r="R12" s="64"/>
      <c r="S12" s="64"/>
      <c r="T12" s="64"/>
      <c r="U12" s="64"/>
      <c r="V12" s="64"/>
      <c r="W12" s="64"/>
      <c r="X12" s="64"/>
    </row>
    <row r="13" spans="2:24" ht="34" outlineLevel="1">
      <c r="B13" s="61" t="s">
        <v>25</v>
      </c>
      <c r="C13" s="5" t="s">
        <v>85</v>
      </c>
      <c r="D13" s="45">
        <f t="shared" si="0"/>
        <v>0</v>
      </c>
      <c r="E13" s="45" t="str">
        <f>IF('FAST - Evaluación de seguridad'!H13="CUMPLE","Finalizada",IF('FAST - Evaluación de seguridad'!H13="PARCIAL","En curso",IF('FAST - Evaluación de seguridad'!H13="NO CUMPLE","Pendiente",IF('FAST - Evaluación de seguridad'!H13="COMPLETAR","Pendiente",IF('FAST - Evaluación de seguridad'!H13="N/A","No aplica")))))</f>
        <v>Pendiente</v>
      </c>
      <c r="F13" s="82"/>
      <c r="G13" s="82"/>
      <c r="H13" s="75"/>
      <c r="I13" s="76"/>
      <c r="K13" s="64"/>
      <c r="L13" s="64"/>
      <c r="N13" s="64"/>
      <c r="O13" s="64"/>
      <c r="P13" s="64"/>
      <c r="Q13" s="64"/>
      <c r="R13" s="64"/>
      <c r="S13" s="64"/>
      <c r="T13" s="64"/>
      <c r="U13" s="64"/>
      <c r="V13" s="64"/>
      <c r="W13" s="64"/>
      <c r="X13" s="64"/>
    </row>
    <row r="14" spans="2:24" s="51" customFormat="1" ht="20">
      <c r="B14" s="48" t="s">
        <v>132</v>
      </c>
      <c r="C14" s="49" t="s">
        <v>115</v>
      </c>
      <c r="D14" s="67">
        <f>AVERAGE(D15:D18)/100</f>
        <v>0</v>
      </c>
      <c r="E14" s="50" t="str">
        <f>IF(D14=0,"Pendiente inicio",IF(D14&lt;100,"Trabajando","Implementado"))</f>
        <v>Pendiente inicio</v>
      </c>
      <c r="F14" s="83"/>
      <c r="G14" s="83"/>
      <c r="H14" s="77"/>
      <c r="I14" s="78"/>
    </row>
    <row r="15" spans="2:24" ht="17" outlineLevel="1">
      <c r="B15" s="61" t="s">
        <v>26</v>
      </c>
      <c r="C15" s="5" t="s">
        <v>48</v>
      </c>
      <c r="D15" s="45">
        <f>IF(E15="Finalizada",100,IF(E15="En curso",50,IF(E15="Pendiente",0,IF(E15="No aplica",100))))</f>
        <v>0</v>
      </c>
      <c r="E15" s="45" t="str">
        <f>IF('FAST - Evaluación de seguridad'!H14="CUMPLE","Finalizada",IF('FAST - Evaluación de seguridad'!H14="PARCIAL","En curso",IF('FAST - Evaluación de seguridad'!H14="NO CUMPLE","Pendiente",IF('FAST - Evaluación de seguridad'!H14="COMPLETAR","Pendiente",IF('FAST - Evaluación de seguridad'!H14="N/A","No aplica")))))</f>
        <v>Pendiente</v>
      </c>
      <c r="F15" s="82"/>
      <c r="G15" s="82"/>
      <c r="H15" s="75"/>
      <c r="I15" s="76"/>
      <c r="K15" s="64"/>
      <c r="L15" s="64"/>
      <c r="M15" s="64"/>
      <c r="N15" s="64"/>
      <c r="O15" s="64"/>
      <c r="P15" s="64"/>
      <c r="Q15" s="64"/>
      <c r="R15" s="64"/>
      <c r="S15" s="64"/>
      <c r="T15" s="64"/>
      <c r="U15" s="64"/>
      <c r="V15" s="64"/>
      <c r="W15" s="64"/>
      <c r="X15" s="64"/>
    </row>
    <row r="16" spans="2:24" ht="17" outlineLevel="1">
      <c r="B16" s="61" t="s">
        <v>27</v>
      </c>
      <c r="C16" s="5" t="s">
        <v>49</v>
      </c>
      <c r="D16" s="45">
        <f t="shared" ref="D16:D18" si="1">IF(E16="Finalizada",100,IF(E16="En curso",50,IF(E16="Pendiente",0,IF(E16="No aplica",100))))</f>
        <v>0</v>
      </c>
      <c r="E16" s="63" t="str">
        <f>IF('FAST - Evaluación de seguridad'!H15="CUMPLE","Finalizada",IF('FAST - Evaluación de seguridad'!H15="PARCIAL","En curso",IF('FAST - Evaluación de seguridad'!H15="NO CUMPLE","Pendiente",IF('FAST - Evaluación de seguridad'!H15="COMPLETAR","Pendiente",IF('FAST - Evaluación de seguridad'!H15="N/A","No aplica")))))</f>
        <v>Pendiente</v>
      </c>
      <c r="F16" s="82"/>
      <c r="G16" s="82"/>
      <c r="H16" s="75"/>
      <c r="I16" s="76"/>
      <c r="K16" s="64"/>
      <c r="L16" s="64"/>
      <c r="M16" s="64"/>
      <c r="N16" s="64"/>
      <c r="O16" s="64"/>
      <c r="P16" s="64"/>
      <c r="Q16" s="64"/>
      <c r="R16" s="64"/>
      <c r="S16" s="64"/>
      <c r="T16" s="64"/>
      <c r="U16" s="64"/>
      <c r="V16" s="64"/>
      <c r="W16" s="64"/>
      <c r="X16" s="64"/>
    </row>
    <row r="17" spans="2:24" ht="17" outlineLevel="1">
      <c r="B17" s="61" t="s">
        <v>27</v>
      </c>
      <c r="C17" s="5" t="s">
        <v>47</v>
      </c>
      <c r="D17" s="45">
        <f t="shared" si="1"/>
        <v>0</v>
      </c>
      <c r="E17" s="45" t="str">
        <f>IF('FAST - Evaluación de seguridad'!H16="CUMPLE","Finalizada",IF('FAST - Evaluación de seguridad'!H16="PARCIAL","En curso",IF('FAST - Evaluación de seguridad'!H16="NO CUMPLE","Pendiente",IF('FAST - Evaluación de seguridad'!H16="COMPLETAR","Pendiente",IF('FAST - Evaluación de seguridad'!H16="N/A","No aplica")))))</f>
        <v>Pendiente</v>
      </c>
      <c r="F17" s="82"/>
      <c r="G17" s="82"/>
      <c r="H17" s="75"/>
      <c r="I17" s="76"/>
      <c r="K17" s="64"/>
      <c r="L17" s="64"/>
      <c r="M17" s="64"/>
      <c r="N17" s="64"/>
      <c r="O17" s="64"/>
      <c r="P17" s="64"/>
      <c r="Q17" s="64"/>
      <c r="R17" s="64"/>
      <c r="S17" s="64"/>
      <c r="T17" s="64"/>
      <c r="U17" s="64"/>
      <c r="V17" s="64"/>
      <c r="W17" s="64"/>
      <c r="X17" s="64"/>
    </row>
    <row r="18" spans="2:24" ht="17" outlineLevel="1">
      <c r="B18" s="61" t="s">
        <v>28</v>
      </c>
      <c r="C18" s="5" t="s">
        <v>46</v>
      </c>
      <c r="D18" s="45">
        <f t="shared" si="1"/>
        <v>0</v>
      </c>
      <c r="E18" s="45" t="str">
        <f>IF('FAST - Evaluación de seguridad'!H17="CUMPLE","Finalizada",IF('FAST - Evaluación de seguridad'!H17="PARCIAL","En curso",IF('FAST - Evaluación de seguridad'!H17="NO CUMPLE","Pendiente",IF('FAST - Evaluación de seguridad'!H17="COMPLETAR","Pendiente",IF('FAST - Evaluación de seguridad'!H17="N/A","No aplica")))))</f>
        <v>Pendiente</v>
      </c>
      <c r="F18" s="82"/>
      <c r="G18" s="82"/>
      <c r="H18" s="75"/>
      <c r="I18" s="76"/>
      <c r="K18" s="64"/>
      <c r="L18" s="64"/>
      <c r="M18" s="64"/>
      <c r="N18" s="64"/>
      <c r="O18" s="64"/>
      <c r="P18" s="64"/>
      <c r="Q18" s="64"/>
      <c r="R18" s="64"/>
      <c r="S18" s="64"/>
      <c r="T18" s="64"/>
      <c r="U18" s="64"/>
      <c r="V18" s="64"/>
      <c r="W18" s="64"/>
      <c r="X18" s="64"/>
    </row>
    <row r="19" spans="2:24" ht="20">
      <c r="B19" s="48" t="s">
        <v>133</v>
      </c>
      <c r="C19" s="49" t="s">
        <v>121</v>
      </c>
      <c r="D19" s="67">
        <f>AVERAGE(D20:D24)/100</f>
        <v>0</v>
      </c>
      <c r="E19" s="50" t="str">
        <f>IF(D19=0,"Pendiente inicio",IF(D19&lt;100,"Trabajando","Implementado"))</f>
        <v>Pendiente inicio</v>
      </c>
      <c r="F19" s="83"/>
      <c r="G19" s="83"/>
      <c r="H19" s="77"/>
      <c r="I19" s="78"/>
      <c r="K19" s="64"/>
      <c r="L19" s="64"/>
      <c r="M19" s="64"/>
      <c r="N19" s="64"/>
      <c r="O19" s="64"/>
      <c r="P19" s="64"/>
      <c r="Q19" s="64"/>
      <c r="R19" s="64"/>
      <c r="S19" s="64"/>
      <c r="T19" s="64"/>
      <c r="U19" s="64"/>
      <c r="V19" s="64"/>
      <c r="W19" s="64"/>
      <c r="X19" s="64"/>
    </row>
    <row r="20" spans="2:24" ht="17" outlineLevel="1">
      <c r="B20" s="61" t="s">
        <v>123</v>
      </c>
      <c r="C20" s="5" t="s">
        <v>4</v>
      </c>
      <c r="D20" s="45">
        <f>IF(E20="Finalizada",100,IF(E20="En curso",50,IF(E20="Pendiente",0,IF(E20="No aplica",100))))</f>
        <v>0</v>
      </c>
      <c r="E20" s="45" t="str">
        <f>IF('FAST - Evaluación de seguridad'!H19="CUMPLE","Finalizada",IF('FAST - Evaluación de seguridad'!H19="PARCIAL","En curso",IF('FAST - Evaluación de seguridad'!H19="NO CUMPLE","Pendiente",IF('FAST - Evaluación de seguridad'!H19="COMPLETAR","Pendiente",IF('FAST - Evaluación de seguridad'!H19="N/A","No aplica")))))</f>
        <v>Pendiente</v>
      </c>
      <c r="F20" s="82"/>
      <c r="G20" s="82"/>
      <c r="H20" s="75"/>
      <c r="I20" s="76"/>
      <c r="K20" s="64"/>
      <c r="L20" s="64"/>
      <c r="M20" s="64"/>
      <c r="N20" s="64"/>
      <c r="O20" s="64"/>
      <c r="P20" s="64"/>
      <c r="Q20" s="64"/>
      <c r="R20" s="64"/>
      <c r="S20" s="64"/>
      <c r="T20" s="64"/>
      <c r="U20" s="64"/>
      <c r="V20" s="64"/>
      <c r="W20" s="64"/>
      <c r="X20" s="64"/>
    </row>
    <row r="21" spans="2:24" ht="17" outlineLevel="1">
      <c r="B21" s="61" t="s">
        <v>124</v>
      </c>
      <c r="C21" s="5" t="s">
        <v>5</v>
      </c>
      <c r="D21" s="45">
        <f t="shared" ref="D21:D24" si="2">IF(E21="Finalizada",100,IF(E21="En curso",50,IF(E21="Pendiente",0,IF(E21="No aplica",100))))</f>
        <v>0</v>
      </c>
      <c r="E21" s="45" t="str">
        <f>IF('FAST - Evaluación de seguridad'!H20="CUMPLE","Finalizada",IF('FAST - Evaluación de seguridad'!H20="PARCIAL","En curso",IF('FAST - Evaluación de seguridad'!H20="NO CUMPLE","Pendiente",IF('FAST - Evaluación de seguridad'!H20="COMPLETAR","Pendiente",IF('FAST - Evaluación de seguridad'!H20="N/A","No aplica")))))</f>
        <v>Pendiente</v>
      </c>
      <c r="F21" s="82"/>
      <c r="G21" s="82"/>
      <c r="H21" s="75"/>
      <c r="I21" s="76"/>
      <c r="K21" s="64"/>
      <c r="L21" s="64"/>
      <c r="M21" s="64"/>
      <c r="N21" s="64"/>
      <c r="O21" s="64"/>
      <c r="P21" s="64"/>
      <c r="Q21" s="64"/>
      <c r="R21" s="64"/>
      <c r="S21" s="64"/>
      <c r="T21" s="64"/>
      <c r="U21" s="64"/>
      <c r="V21" s="64"/>
      <c r="W21" s="64"/>
      <c r="X21" s="64"/>
    </row>
    <row r="22" spans="2:24" ht="17" outlineLevel="1">
      <c r="B22" s="61" t="s">
        <v>125</v>
      </c>
      <c r="C22" s="5" t="s">
        <v>6</v>
      </c>
      <c r="D22" s="45">
        <f t="shared" si="2"/>
        <v>0</v>
      </c>
      <c r="E22" s="45" t="str">
        <f>IF('FAST - Evaluación de seguridad'!H21="CUMPLE","Finalizada",IF('FAST - Evaluación de seguridad'!H21="PARCIAL","En curso",IF('FAST - Evaluación de seguridad'!H21="NO CUMPLE","Pendiente",IF('FAST - Evaluación de seguridad'!H21="COMPLETAR","Pendiente",IF('FAST - Evaluación de seguridad'!H21="N/A","No aplica")))))</f>
        <v>Pendiente</v>
      </c>
      <c r="F22" s="82"/>
      <c r="G22" s="82"/>
      <c r="H22" s="75"/>
      <c r="I22" s="76"/>
      <c r="K22" s="64"/>
      <c r="L22" s="64"/>
      <c r="M22" s="64"/>
      <c r="N22" s="64"/>
      <c r="O22" s="64"/>
      <c r="P22" s="64"/>
      <c r="Q22" s="64"/>
      <c r="R22" s="64"/>
      <c r="S22" s="64"/>
      <c r="T22" s="64"/>
      <c r="U22" s="64"/>
      <c r="V22" s="64"/>
      <c r="W22" s="64"/>
      <c r="X22" s="64"/>
    </row>
    <row r="23" spans="2:24" ht="17" outlineLevel="1">
      <c r="B23" s="61" t="s">
        <v>126</v>
      </c>
      <c r="C23" s="5" t="s">
        <v>7</v>
      </c>
      <c r="D23" s="45">
        <f t="shared" si="2"/>
        <v>0</v>
      </c>
      <c r="E23" s="45" t="str">
        <f>IF('FAST - Evaluación de seguridad'!H21="CUMPLE","Finalizada",IF('FAST - Evaluación de seguridad'!H21="PARCIAL","En curso",IF('FAST - Evaluación de seguridad'!H21="NO CUMPLE","Pendiente",IF('FAST - Evaluación de seguridad'!H21="COMPLETAR","Pendiente",IF('FAST - Evaluación de seguridad'!H21="N/A","No aplica")))))</f>
        <v>Pendiente</v>
      </c>
      <c r="F23" s="82"/>
      <c r="G23" s="82"/>
      <c r="H23" s="75"/>
      <c r="I23" s="76"/>
      <c r="K23" s="64"/>
      <c r="L23" s="64"/>
      <c r="M23" s="64"/>
      <c r="N23" s="64"/>
      <c r="O23" s="64"/>
      <c r="P23" s="64"/>
      <c r="Q23" s="64"/>
      <c r="R23" s="64"/>
      <c r="S23" s="64"/>
      <c r="T23" s="64"/>
      <c r="U23" s="64"/>
      <c r="V23" s="64"/>
      <c r="W23" s="64"/>
      <c r="X23" s="64"/>
    </row>
    <row r="24" spans="2:24" ht="17" outlineLevel="1">
      <c r="B24" s="61" t="s">
        <v>127</v>
      </c>
      <c r="C24" s="5" t="s">
        <v>12</v>
      </c>
      <c r="D24" s="45">
        <f t="shared" si="2"/>
        <v>0</v>
      </c>
      <c r="E24" s="45" t="str">
        <f>IF('FAST - Evaluación de seguridad'!H22="CUMPLE","Finalizada",IF('FAST - Evaluación de seguridad'!H22="PARCIAL","En curso",IF('FAST - Evaluación de seguridad'!H22="NO CUMPLE","Pendiente",IF('FAST - Evaluación de seguridad'!H22="COMPLETAR","Pendiente",IF('FAST - Evaluación de seguridad'!H22="N/A","No aplica")))))</f>
        <v>Pendiente</v>
      </c>
      <c r="F24" s="82"/>
      <c r="G24" s="82"/>
      <c r="H24" s="75"/>
      <c r="I24" s="76"/>
      <c r="K24" s="64"/>
      <c r="L24" s="64"/>
      <c r="M24" s="64"/>
      <c r="N24" s="64"/>
      <c r="O24" s="64"/>
      <c r="P24" s="64"/>
      <c r="Q24" s="64"/>
      <c r="R24" s="64"/>
      <c r="S24" s="64"/>
      <c r="T24" s="64"/>
      <c r="U24" s="64"/>
      <c r="V24" s="64"/>
      <c r="W24" s="64"/>
      <c r="X24" s="64"/>
    </row>
    <row r="25" spans="2:24" s="51" customFormat="1" ht="20">
      <c r="B25" s="48" t="s">
        <v>134</v>
      </c>
      <c r="C25" s="49" t="s">
        <v>116</v>
      </c>
      <c r="D25" s="67">
        <f>AVERAGE(D26:D29)/100</f>
        <v>0</v>
      </c>
      <c r="E25" s="50" t="str">
        <f>IF(D25=0,"Pendiente inicio",IF(D25&lt;100,"Trabajando","Implementado"))</f>
        <v>Pendiente inicio</v>
      </c>
      <c r="F25" s="83"/>
      <c r="G25" s="83"/>
      <c r="H25" s="77"/>
      <c r="I25" s="78"/>
    </row>
    <row r="26" spans="2:24" ht="51" outlineLevel="1">
      <c r="B26" s="61" t="s">
        <v>18</v>
      </c>
      <c r="C26" s="5" t="s">
        <v>88</v>
      </c>
      <c r="D26" s="45">
        <f>IF(E26="Finalizada",100,IF(E26="En curso",50,IF(E26="Pendiente",0,IF(E26="No aplica",100))))</f>
        <v>0</v>
      </c>
      <c r="E26" s="45" t="str">
        <f>IF('FAST - Evaluación de seguridad'!H23="CUMPLE","Finalizada",IF('FAST - Evaluación de seguridad'!H23="PARCIAL","En curso",IF('FAST - Evaluación de seguridad'!H23="NO CUMPLE","Pendiente",IF('FAST - Evaluación de seguridad'!H23="COMPLETAR","Pendiente",IF('FAST - Evaluación de seguridad'!H23="N/A","No aplica")))))</f>
        <v>Pendiente</v>
      </c>
      <c r="F26" s="82"/>
      <c r="G26" s="82"/>
      <c r="H26" s="75"/>
      <c r="I26" s="76"/>
      <c r="K26" s="64"/>
      <c r="L26" s="64"/>
      <c r="M26" s="64"/>
      <c r="N26" s="64"/>
      <c r="O26" s="64"/>
      <c r="P26" s="64"/>
      <c r="Q26" s="64"/>
      <c r="R26" s="64"/>
      <c r="S26" s="64"/>
      <c r="T26" s="64"/>
      <c r="U26" s="64"/>
      <c r="V26" s="64"/>
      <c r="W26" s="64"/>
      <c r="X26" s="64"/>
    </row>
    <row r="27" spans="2:24" ht="34" outlineLevel="1">
      <c r="B27" s="61" t="s">
        <v>19</v>
      </c>
      <c r="C27" s="5" t="s">
        <v>13</v>
      </c>
      <c r="D27" s="45">
        <f t="shared" ref="D27:D29" si="3">IF(E27="Finalizada",100,IF(E27="En curso",50,IF(E27="Pendiente",0,IF(E27="No aplica",100))))</f>
        <v>0</v>
      </c>
      <c r="E27" s="45" t="str">
        <f>IF('FAST - Evaluación de seguridad'!H24="CUMPLE","Finalizada",IF('FAST - Evaluación de seguridad'!H24="PARCIAL","En curso",IF('FAST - Evaluación de seguridad'!H24="NO CUMPLE","Pendiente",IF('FAST - Evaluación de seguridad'!H24="COMPLETAR","Pendiente",IF('FAST - Evaluación de seguridad'!H24="N/A","No aplica")))))</f>
        <v>Pendiente</v>
      </c>
      <c r="F27" s="82"/>
      <c r="G27" s="82"/>
      <c r="H27" s="75"/>
      <c r="I27" s="76"/>
      <c r="K27" s="64"/>
      <c r="L27" s="64"/>
      <c r="M27" s="64"/>
      <c r="N27" s="64"/>
      <c r="O27" s="64"/>
      <c r="P27" s="64"/>
      <c r="Q27" s="64"/>
      <c r="R27" s="64"/>
      <c r="S27" s="64"/>
      <c r="T27" s="64"/>
      <c r="U27" s="64"/>
      <c r="V27" s="64"/>
      <c r="W27" s="64"/>
      <c r="X27" s="64"/>
    </row>
    <row r="28" spans="2:24" ht="17" outlineLevel="1">
      <c r="B28" s="61" t="s">
        <v>20</v>
      </c>
      <c r="C28" s="5" t="s">
        <v>16</v>
      </c>
      <c r="D28" s="45">
        <f t="shared" si="3"/>
        <v>0</v>
      </c>
      <c r="E28" s="45" t="str">
        <f>IF('FAST - Evaluación de seguridad'!H25="CUMPLE","Finalizada",IF('FAST - Evaluación de seguridad'!H25="PARCIAL","En curso",IF('FAST - Evaluación de seguridad'!H25="NO CUMPLE","Pendiente",IF('FAST - Evaluación de seguridad'!H25="COMPLETAR","Pendiente",IF('FAST - Evaluación de seguridad'!H25="N/A","No aplica")))))</f>
        <v>Pendiente</v>
      </c>
      <c r="F28" s="82"/>
      <c r="G28" s="82"/>
      <c r="H28" s="75"/>
      <c r="I28" s="76"/>
      <c r="K28" s="64"/>
      <c r="L28" s="64"/>
      <c r="M28" s="64"/>
      <c r="N28" s="64"/>
      <c r="O28" s="64"/>
      <c r="P28" s="64"/>
      <c r="Q28" s="64"/>
      <c r="R28" s="64"/>
      <c r="S28" s="64"/>
      <c r="T28" s="64"/>
      <c r="U28" s="64"/>
      <c r="V28" s="64"/>
      <c r="W28" s="64"/>
      <c r="X28" s="64"/>
    </row>
    <row r="29" spans="2:24" ht="17" outlineLevel="1">
      <c r="B29" s="61" t="s">
        <v>21</v>
      </c>
      <c r="C29" s="5" t="s">
        <v>15</v>
      </c>
      <c r="D29" s="45">
        <f t="shared" si="3"/>
        <v>0</v>
      </c>
      <c r="E29" s="45" t="str">
        <f>IF('FAST - Evaluación de seguridad'!H26="CUMPLE","Finalizada",IF('FAST - Evaluación de seguridad'!H26="PARCIAL","En curso",IF('FAST - Evaluación de seguridad'!H26="NO CUMPLE","Pendiente",IF('FAST - Evaluación de seguridad'!H26="COMPLETAR","Pendiente",IF('FAST - Evaluación de seguridad'!H26="N/A","No aplica")))))</f>
        <v>Pendiente</v>
      </c>
      <c r="F29" s="82"/>
      <c r="G29" s="82"/>
      <c r="H29" s="75"/>
      <c r="I29" s="76"/>
      <c r="K29" s="64"/>
      <c r="L29" s="64"/>
      <c r="M29" s="64"/>
      <c r="N29" s="64"/>
      <c r="O29" s="64"/>
      <c r="P29" s="64"/>
      <c r="Q29" s="64"/>
      <c r="R29" s="64"/>
      <c r="S29" s="64"/>
      <c r="T29" s="64"/>
      <c r="U29" s="64"/>
      <c r="V29" s="64"/>
      <c r="W29" s="64"/>
      <c r="X29" s="64"/>
    </row>
    <row r="30" spans="2:24" s="51" customFormat="1" ht="20">
      <c r="B30" s="48" t="s">
        <v>135</v>
      </c>
      <c r="C30" s="49" t="s">
        <v>117</v>
      </c>
      <c r="D30" s="67">
        <f>AVERAGE(D31:D36)/100</f>
        <v>0</v>
      </c>
      <c r="E30" s="50" t="str">
        <f>IF(D30=0,"Pendiente inicio",IF(D30&lt;100,"Trabajando","Implementado"))</f>
        <v>Pendiente inicio</v>
      </c>
      <c r="F30" s="83"/>
      <c r="G30" s="83"/>
      <c r="H30" s="77"/>
      <c r="I30" s="78"/>
    </row>
    <row r="31" spans="2:24" ht="17" outlineLevel="1">
      <c r="B31" s="61" t="s">
        <v>151</v>
      </c>
      <c r="C31" s="5" t="s">
        <v>30</v>
      </c>
      <c r="D31" s="45">
        <f>IF(E31="Finalizada",100,IF(E31="En curso",50,IF(E31="Pendiente",0,IF(E31="No aplica",100))))</f>
        <v>0</v>
      </c>
      <c r="E31" s="45" t="str">
        <f>IF('FAST - Evaluación de seguridad'!H27="CUMPLE","Finalizada",IF('FAST - Evaluación de seguridad'!H27="PARCIAL","En curso",IF('FAST - Evaluación de seguridad'!H27="NO CUMPLE","Pendiente",IF('FAST - Evaluación de seguridad'!H27="COMPLETAR","Pendiente",IF('FAST - Evaluación de seguridad'!H27="N/A","No aplica")))))</f>
        <v>Pendiente</v>
      </c>
      <c r="F31" s="82"/>
      <c r="G31" s="82"/>
      <c r="H31" s="75"/>
      <c r="I31" s="76"/>
      <c r="K31" s="64"/>
      <c r="L31" s="64"/>
      <c r="M31" s="64"/>
      <c r="N31" s="64"/>
      <c r="O31" s="64"/>
      <c r="P31" s="64"/>
      <c r="Q31" s="64"/>
      <c r="R31" s="64"/>
      <c r="S31" s="64"/>
      <c r="T31" s="64"/>
      <c r="U31" s="64"/>
      <c r="V31" s="64"/>
      <c r="W31" s="64"/>
      <c r="X31" s="64"/>
    </row>
    <row r="32" spans="2:24" ht="17" outlineLevel="1">
      <c r="B32" s="61" t="s">
        <v>152</v>
      </c>
      <c r="C32" s="5" t="s">
        <v>31</v>
      </c>
      <c r="D32" s="45">
        <f t="shared" ref="D32:D36" si="4">IF(E32="Finalizada",100,IF(E32="En curso",50,IF(E32="Pendiente",0,IF(E32="No aplica",100))))</f>
        <v>0</v>
      </c>
      <c r="E32" s="45" t="str">
        <f>IF('FAST - Evaluación de seguridad'!H28="CUMPLE","Finalizada",IF('FAST - Evaluación de seguridad'!H28="PARCIAL","En curso",IF('FAST - Evaluación de seguridad'!H28="NO CUMPLE","Pendiente",IF('FAST - Evaluación de seguridad'!H28="COMPLETAR","Pendiente",IF('FAST - Evaluación de seguridad'!H28="N/A","No aplica")))))</f>
        <v>Pendiente</v>
      </c>
      <c r="F32" s="82"/>
      <c r="G32" s="82"/>
      <c r="H32" s="75"/>
      <c r="I32" s="76"/>
      <c r="K32" s="64"/>
      <c r="L32" s="64"/>
      <c r="M32" s="64"/>
      <c r="N32" s="64"/>
      <c r="O32" s="64"/>
      <c r="P32" s="64"/>
      <c r="Q32" s="64"/>
      <c r="R32" s="64"/>
      <c r="S32" s="64"/>
      <c r="T32" s="64"/>
      <c r="U32" s="64"/>
      <c r="V32" s="64"/>
      <c r="W32" s="64"/>
      <c r="X32" s="64"/>
    </row>
    <row r="33" spans="2:24" ht="34" outlineLevel="1">
      <c r="B33" s="61" t="s">
        <v>153</v>
      </c>
      <c r="C33" s="5" t="s">
        <v>39</v>
      </c>
      <c r="D33" s="45">
        <f t="shared" si="4"/>
        <v>0</v>
      </c>
      <c r="E33" s="45" t="str">
        <f>IF('FAST - Evaluación de seguridad'!H29="CUMPLE","Finalizada",IF('FAST - Evaluación de seguridad'!H29="PARCIAL","En curso",IF('FAST - Evaluación de seguridad'!H29="NO CUMPLE","Pendiente",IF('FAST - Evaluación de seguridad'!H29="COMPLETAR","Pendiente",IF('FAST - Evaluación de seguridad'!H29="N/A","No aplica")))))</f>
        <v>Pendiente</v>
      </c>
      <c r="F33" s="82"/>
      <c r="G33" s="82"/>
      <c r="H33" s="75"/>
      <c r="I33" s="76"/>
      <c r="K33" s="64"/>
      <c r="L33" s="64"/>
      <c r="M33" s="64"/>
      <c r="N33" s="64"/>
      <c r="O33" s="64"/>
      <c r="P33" s="64"/>
      <c r="Q33" s="64"/>
      <c r="R33" s="64"/>
      <c r="S33" s="64"/>
      <c r="T33" s="64"/>
      <c r="U33" s="64"/>
      <c r="V33" s="64"/>
      <c r="W33" s="64"/>
      <c r="X33" s="64"/>
    </row>
    <row r="34" spans="2:24" ht="17" outlineLevel="1">
      <c r="B34" s="61" t="s">
        <v>154</v>
      </c>
      <c r="C34" s="5" t="s">
        <v>40</v>
      </c>
      <c r="D34" s="45">
        <f t="shared" si="4"/>
        <v>0</v>
      </c>
      <c r="E34" s="45" t="str">
        <f>IF('FAST - Evaluación de seguridad'!H30="CUMPLE","Finalizada",IF('FAST - Evaluación de seguridad'!H30="PARCIAL","En curso",IF('FAST - Evaluación de seguridad'!H30="NO CUMPLE","Pendiente",IF('FAST - Evaluación de seguridad'!H30="COMPLETAR","Pendiente",IF('FAST - Evaluación de seguridad'!H30="N/A","No aplica")))))</f>
        <v>Pendiente</v>
      </c>
      <c r="F34" s="82"/>
      <c r="G34" s="82"/>
      <c r="H34" s="75"/>
      <c r="I34" s="76"/>
    </row>
    <row r="35" spans="2:24" ht="34" outlineLevel="1">
      <c r="B35" s="61" t="s">
        <v>155</v>
      </c>
      <c r="C35" s="5" t="s">
        <v>41</v>
      </c>
      <c r="D35" s="45">
        <f t="shared" si="4"/>
        <v>0</v>
      </c>
      <c r="E35" s="45" t="str">
        <f>IF('FAST - Evaluación de seguridad'!H31="CUMPLE","Finalizada",IF('FAST - Evaluación de seguridad'!H31="PARCIAL","En curso",IF('FAST - Evaluación de seguridad'!H31="NO CUMPLE","Pendiente",IF('FAST - Evaluación de seguridad'!H31="COMPLETAR","Pendiente",IF('FAST - Evaluación de seguridad'!H31="N/A","No aplica")))))</f>
        <v>Pendiente</v>
      </c>
      <c r="F35" s="82"/>
      <c r="G35" s="82"/>
      <c r="H35" s="75"/>
      <c r="I35" s="76"/>
    </row>
    <row r="36" spans="2:24" ht="34" outlineLevel="1">
      <c r="B36" s="61" t="s">
        <v>156</v>
      </c>
      <c r="C36" s="5" t="s">
        <v>89</v>
      </c>
      <c r="D36" s="45">
        <f t="shared" si="4"/>
        <v>0</v>
      </c>
      <c r="E36" s="45" t="str">
        <f>IF('FAST - Evaluación de seguridad'!H31="CUMPLE","Finalizada",IF('FAST - Evaluación de seguridad'!H31="PARCIAL","En curso",IF('FAST - Evaluación de seguridad'!H31="NO CUMPLE","Pendiente",IF('FAST - Evaluación de seguridad'!H31="COMPLETAR","Pendiente",IF('FAST - Evaluación de seguridad'!H31="N/A","No aplica")))))</f>
        <v>Pendiente</v>
      </c>
      <c r="F36" s="82"/>
      <c r="G36" s="82"/>
      <c r="H36" s="75"/>
      <c r="I36" s="76"/>
    </row>
    <row r="37" spans="2:24" s="51" customFormat="1" ht="20">
      <c r="B37" s="48" t="s">
        <v>136</v>
      </c>
      <c r="C37" s="49" t="s">
        <v>118</v>
      </c>
      <c r="D37" s="67">
        <f>AVERAGE(D38:D40)/100</f>
        <v>0</v>
      </c>
      <c r="E37" s="50" t="str">
        <f>IF(D37=0,"Pendiente inicio",IF(D37&lt;100,"Trabajando","Implementado"))</f>
        <v>Pendiente inicio</v>
      </c>
      <c r="F37" s="83"/>
      <c r="G37" s="83"/>
      <c r="H37" s="77"/>
      <c r="I37" s="78"/>
    </row>
    <row r="38" spans="2:24" ht="17" outlineLevel="1">
      <c r="B38" s="61" t="s">
        <v>43</v>
      </c>
      <c r="C38" s="5" t="s">
        <v>29</v>
      </c>
      <c r="D38" s="45">
        <f>IF(E38="Finalizada",100,IF(E38="En curso",50,IF(E38="Pendiente",0,IF(E38="No aplica",100))))</f>
        <v>0</v>
      </c>
      <c r="E38" s="45" t="str">
        <f>IF('FAST - Evaluación de seguridad'!H32="CUMPLE","Finalizada",IF('FAST - Evaluación de seguridad'!H32="PARCIAL","En curso",IF('FAST - Evaluación de seguridad'!H32="NO CUMPLE","Pendiente",IF('FAST - Evaluación de seguridad'!H32="COMPLETAR","Pendiente",IF('FAST - Evaluación de seguridad'!H32="N/A","No aplica")))))</f>
        <v>Pendiente</v>
      </c>
      <c r="F38" s="82"/>
      <c r="G38" s="82"/>
      <c r="H38" s="75"/>
      <c r="I38" s="76"/>
    </row>
    <row r="39" spans="2:24" ht="34" outlineLevel="1">
      <c r="B39" s="61" t="s">
        <v>44</v>
      </c>
      <c r="C39" s="5" t="s">
        <v>91</v>
      </c>
      <c r="D39" s="45">
        <f t="shared" ref="D39:D40" si="5">IF(E39="Finalizada",100,IF(E39="En curso",50,IF(E39="Pendiente",0,IF(E39="No aplica",100))))</f>
        <v>0</v>
      </c>
      <c r="E39" s="45" t="str">
        <f>IF('FAST - Evaluación de seguridad'!H33="CUMPLE","Finalizada",IF('FAST - Evaluación de seguridad'!H33="PARCIAL","En curso",IF('FAST - Evaluación de seguridad'!H33="NO CUMPLE","Pendiente",IF('FAST - Evaluación de seguridad'!H33="COMPLETAR","Pendiente",IF('FAST - Evaluación de seguridad'!H33="N/A","No aplica")))))</f>
        <v>Pendiente</v>
      </c>
      <c r="F39" s="82"/>
      <c r="G39" s="82"/>
      <c r="H39" s="75"/>
      <c r="I39" s="76"/>
    </row>
    <row r="40" spans="2:24" ht="34" outlineLevel="1">
      <c r="B40" s="61" t="s">
        <v>45</v>
      </c>
      <c r="C40" s="5" t="s">
        <v>92</v>
      </c>
      <c r="D40" s="45">
        <f t="shared" si="5"/>
        <v>0</v>
      </c>
      <c r="E40" s="45" t="str">
        <f>IF('FAST - Evaluación de seguridad'!H34="CUMPLE","Finalizada",IF('FAST - Evaluación de seguridad'!H34="PARCIAL","En curso",IF('FAST - Evaluación de seguridad'!H34="NO CUMPLE","Pendiente",IF('FAST - Evaluación de seguridad'!H34="COMPLETAR","Pendiente",IF('FAST - Evaluación de seguridad'!H34="N/A","No aplica")))))</f>
        <v>Pendiente</v>
      </c>
      <c r="F40" s="82"/>
      <c r="G40" s="82"/>
      <c r="H40" s="75"/>
      <c r="I40" s="76"/>
    </row>
    <row r="41" spans="2:24" s="51" customFormat="1" ht="20">
      <c r="B41" s="48" t="s">
        <v>137</v>
      </c>
      <c r="C41" s="49" t="s">
        <v>119</v>
      </c>
      <c r="D41" s="67">
        <f>AVERAGE(D42:D47)/100</f>
        <v>0</v>
      </c>
      <c r="E41" s="50" t="str">
        <f>IF(D41=0,"Pendiente inicio",IF(D41&lt;100,"Trabajando","Implementado"))</f>
        <v>Pendiente inicio</v>
      </c>
      <c r="F41" s="83"/>
      <c r="G41" s="83"/>
      <c r="H41" s="77"/>
      <c r="I41" s="78"/>
    </row>
    <row r="42" spans="2:24" ht="17" outlineLevel="1">
      <c r="B42" s="61" t="s">
        <v>51</v>
      </c>
      <c r="C42" s="5" t="s">
        <v>57</v>
      </c>
      <c r="D42" s="45">
        <f>IF(E42="Finalizada",100,IF(E42="En curso",50,IF(E42="Pendiente",0,IF(E42="No aplica",100))))</f>
        <v>0</v>
      </c>
      <c r="E42" s="45" t="str">
        <f>IF('FAST - Evaluación de seguridad'!H35="CUMPLE","Finalizada",IF('FAST - Evaluación de seguridad'!H35="PARCIAL","En curso",IF('FAST - Evaluación de seguridad'!H35="NO CUMPLE","Pendiente",IF('FAST - Evaluación de seguridad'!H35="COMPLETAR","Pendiente",IF('FAST - Evaluación de seguridad'!H35="N/A","No aplica")))))</f>
        <v>Pendiente</v>
      </c>
      <c r="F42" s="82"/>
      <c r="G42" s="82"/>
      <c r="H42" s="75"/>
      <c r="I42" s="76"/>
    </row>
    <row r="43" spans="2:24" ht="17" outlineLevel="1">
      <c r="B43" s="61" t="s">
        <v>52</v>
      </c>
      <c r="C43" s="5" t="s">
        <v>58</v>
      </c>
      <c r="D43" s="45">
        <f t="shared" ref="D43:D47" si="6">IF(E43="Finalizada",100,IF(E43="En curso",50,IF(E43="Pendiente",0,IF(E43="No aplica",100))))</f>
        <v>0</v>
      </c>
      <c r="E43" s="45" t="str">
        <f>IF('FAST - Evaluación de seguridad'!H36="CUMPLE","Finalizada",IF('FAST - Evaluación de seguridad'!H36="PARCIAL","En curso",IF('FAST - Evaluación de seguridad'!H36="NO CUMPLE","Pendiente",IF('FAST - Evaluación de seguridad'!H36="COMPLETAR","Pendiente",IF('FAST - Evaluación de seguridad'!H36="N/A","No aplica")))))</f>
        <v>Pendiente</v>
      </c>
      <c r="F43" s="82"/>
      <c r="G43" s="82"/>
      <c r="H43" s="75"/>
      <c r="I43" s="76"/>
    </row>
    <row r="44" spans="2:24" ht="17" outlineLevel="1">
      <c r="B44" s="61" t="s">
        <v>53</v>
      </c>
      <c r="C44" s="5" t="s">
        <v>78</v>
      </c>
      <c r="D44" s="45">
        <f t="shared" si="6"/>
        <v>0</v>
      </c>
      <c r="E44" s="45" t="str">
        <f>IF('FAST - Evaluación de seguridad'!H37="CUMPLE","Finalizada",IF('FAST - Evaluación de seguridad'!H37="PARCIAL","En curso",IF('FAST - Evaluación de seguridad'!H37="NO CUMPLE","Pendiente",IF('FAST - Evaluación de seguridad'!H37="COMPLETAR","Pendiente",IF('FAST - Evaluación de seguridad'!H37="N/A","No aplica")))))</f>
        <v>Pendiente</v>
      </c>
      <c r="F44" s="82"/>
      <c r="G44" s="82"/>
      <c r="H44" s="75"/>
      <c r="I44" s="76"/>
    </row>
    <row r="45" spans="2:24" ht="34" outlineLevel="1">
      <c r="B45" s="61" t="s">
        <v>54</v>
      </c>
      <c r="C45" s="5" t="s">
        <v>59</v>
      </c>
      <c r="D45" s="45">
        <f t="shared" si="6"/>
        <v>0</v>
      </c>
      <c r="E45" s="45" t="str">
        <f>IF('FAST - Evaluación de seguridad'!H38="CUMPLE","Finalizada",IF('FAST - Evaluación de seguridad'!H38="PARCIAL","En curso",IF('FAST - Evaluación de seguridad'!H38="NO CUMPLE","Pendiente",IF('FAST - Evaluación de seguridad'!H38="COMPLETAR","Pendiente",IF('FAST - Evaluación de seguridad'!H38="N/A","No aplica")))))</f>
        <v>Pendiente</v>
      </c>
      <c r="F45" s="82"/>
      <c r="G45" s="82"/>
      <c r="H45" s="75"/>
      <c r="I45" s="76"/>
    </row>
    <row r="46" spans="2:24" ht="17" outlineLevel="1">
      <c r="B46" s="61" t="s">
        <v>55</v>
      </c>
      <c r="C46" s="5" t="s">
        <v>79</v>
      </c>
      <c r="D46" s="45">
        <f t="shared" si="6"/>
        <v>0</v>
      </c>
      <c r="E46" s="45" t="str">
        <f>IF('FAST - Evaluación de seguridad'!H39="CUMPLE","Finalizada",IF('FAST - Evaluación de seguridad'!H39="PARCIAL","En curso",IF('FAST - Evaluación de seguridad'!H39="NO CUMPLE","Pendiente",IF('FAST - Evaluación de seguridad'!H39="COMPLETAR","Pendiente",IF('FAST - Evaluación de seguridad'!H39="N/A","No aplica")))))</f>
        <v>Pendiente</v>
      </c>
      <c r="F46" s="82"/>
      <c r="G46" s="82"/>
      <c r="H46" s="75"/>
      <c r="I46" s="76"/>
    </row>
    <row r="47" spans="2:24" ht="34" outlineLevel="1">
      <c r="B47" s="61" t="s">
        <v>56</v>
      </c>
      <c r="C47" s="5" t="s">
        <v>80</v>
      </c>
      <c r="D47" s="45">
        <f t="shared" si="6"/>
        <v>0</v>
      </c>
      <c r="E47" s="45" t="str">
        <f>IF('FAST - Evaluación de seguridad'!H40="CUMPLE","Finalizada",IF('FAST - Evaluación de seguridad'!H40="PARCIAL","En curso",IF('FAST - Evaluación de seguridad'!H40="NO CUMPLE","Pendiente",IF('FAST - Evaluación de seguridad'!H40="COMPLETAR","Pendiente",IF('FAST - Evaluación de seguridad'!H40="N/A","No aplica")))))</f>
        <v>Pendiente</v>
      </c>
      <c r="F47" s="82"/>
      <c r="G47" s="82"/>
      <c r="H47" s="75"/>
      <c r="I47" s="76"/>
    </row>
    <row r="48" spans="2:24" s="51" customFormat="1" ht="20">
      <c r="B48" s="48" t="s">
        <v>138</v>
      </c>
      <c r="C48" s="49" t="s">
        <v>120</v>
      </c>
      <c r="D48" s="67">
        <f>AVERAGE(D49:D51)/100</f>
        <v>0</v>
      </c>
      <c r="E48" s="50" t="str">
        <f>IF(D48=0,"Pendiente inicio",IF(D48&lt;100,"Trabajando","Implementado"))</f>
        <v>Pendiente inicio</v>
      </c>
      <c r="F48" s="83"/>
      <c r="G48" s="83"/>
      <c r="H48" s="77"/>
      <c r="I48" s="78"/>
    </row>
    <row r="49" spans="2:9" ht="34" outlineLevel="1">
      <c r="B49" s="61" t="s">
        <v>35</v>
      </c>
      <c r="C49" s="5" t="s">
        <v>32</v>
      </c>
      <c r="D49" s="45">
        <f>IF(E49="Finalizada",100,IF(E49="En curso",50,IF(E49="Pendiente",0,IF(E49="No aplica",100))))</f>
        <v>0</v>
      </c>
      <c r="E49" s="45" t="str">
        <f>IF('FAST - Evaluación de seguridad'!H41="CUMPLE","Finalizada",IF('FAST - Evaluación de seguridad'!H41="PARCIAL","En curso",IF('FAST - Evaluación de seguridad'!H41="NO CUMPLE","Pendiente",IF('FAST - Evaluación de seguridad'!H41="COMPLETAR","Pendiente",IF('FAST - Evaluación de seguridad'!H41="N/A","No aplica")))))</f>
        <v>Pendiente</v>
      </c>
      <c r="F49" s="82"/>
      <c r="G49" s="82"/>
      <c r="H49" s="75"/>
      <c r="I49" s="76"/>
    </row>
    <row r="50" spans="2:9" ht="17" outlineLevel="1">
      <c r="B50" s="61" t="s">
        <v>36</v>
      </c>
      <c r="C50" s="5" t="s">
        <v>33</v>
      </c>
      <c r="D50" s="45">
        <f t="shared" ref="D50:D51" si="7">IF(E50="Finalizada",100,IF(E50="En curso",50,IF(E50="Pendiente",0,IF(E50="No aplica",100))))</f>
        <v>0</v>
      </c>
      <c r="E50" s="45" t="str">
        <f>IF('FAST - Evaluación de seguridad'!H42="CUMPLE","Finalizada",IF('FAST - Evaluación de seguridad'!H42="PARCIAL","En curso",IF('FAST - Evaluación de seguridad'!H42="NO CUMPLE","Pendiente",IF('FAST - Evaluación de seguridad'!H42="COMPLETAR","Pendiente",IF('FAST - Evaluación de seguridad'!H42="N/A","No aplica")))))</f>
        <v>Pendiente</v>
      </c>
      <c r="F50" s="82"/>
      <c r="G50" s="82"/>
      <c r="H50" s="75"/>
      <c r="I50" s="76"/>
    </row>
    <row r="51" spans="2:9" ht="18" outlineLevel="1" thickBot="1">
      <c r="B51" s="62" t="s">
        <v>37</v>
      </c>
      <c r="C51" s="6" t="s">
        <v>34</v>
      </c>
      <c r="D51" s="46">
        <f t="shared" si="7"/>
        <v>0</v>
      </c>
      <c r="E51" s="46" t="str">
        <f>IF('FAST - Evaluación de seguridad'!H43="CUMPLE","Finalizada",IF('FAST - Evaluación de seguridad'!H43="PARCIAL","En curso",IF('FAST - Evaluación de seguridad'!H43="NO CUMPLE","Pendiente",IF('FAST - Evaluación de seguridad'!H43="COMPLETAR","Pendiente",IF('FAST - Evaluación de seguridad'!H43="N/A","No aplica")))))</f>
        <v>Pendiente</v>
      </c>
      <c r="F51" s="84"/>
      <c r="G51" s="84"/>
      <c r="H51" s="79"/>
      <c r="I51" s="80"/>
    </row>
  </sheetData>
  <sheetProtection algorithmName="SHA-512" hashValue="Mjq25jWQgP9IQnRXLYKkpESscwAT0zQ4WnKh8rVKtUOwRGW3r1AihslnAQqfBKSTBK2Oz1Rd4vR54HictAhD9g==" saltValue="jRwtLw/inmWE0QKsMWQtzg==" spinCount="100000" sheet="1" objects="1" scenarios="1"/>
  <mergeCells count="5">
    <mergeCell ref="B2:I2"/>
    <mergeCell ref="B3:I3"/>
    <mergeCell ref="B4:I4"/>
    <mergeCell ref="B6:C6"/>
    <mergeCell ref="D6:I6"/>
  </mergeCells>
  <conditionalFormatting sqref="E1:E8 E10:E13 E15:E18 E20:E24 E26:E29 E31:E36 E38:E40 E42:E47 E49:E1048576">
    <cfRule type="containsText" dxfId="3" priority="1" operator="containsText" text="No aplica">
      <formula>NOT(ISERROR(SEARCH("No aplica",E1)))</formula>
    </cfRule>
    <cfRule type="containsText" dxfId="2" priority="2" operator="containsText" text="En curso">
      <formula>NOT(ISERROR(SEARCH("En curso",E1)))</formula>
    </cfRule>
    <cfRule type="containsText" dxfId="1" priority="3" operator="containsText" text="Finalizada">
      <formula>NOT(ISERROR(SEARCH("Finalizada",E1)))</formula>
    </cfRule>
    <cfRule type="containsText" dxfId="0" priority="4" operator="containsText" text="Pendiente">
      <formula>NOT(ISERROR(SEARCH("Pendiente",E1)))</formula>
    </cfRule>
  </conditionalFormatting>
  <pageMargins left="0.7" right="0.7" top="0.75" bottom="0.75" header="0.3" footer="0.3"/>
  <ignoredErrors>
    <ignoredError sqref="D48 D41 D37 D30 D25 D19 D14"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D6E4F-3BA0-2F42-84DC-E0D446E49AD0}">
  <sheetPr>
    <tabColor rgb="FF04607F"/>
  </sheetPr>
  <dimension ref="B1:P12"/>
  <sheetViews>
    <sheetView showGridLines="0" zoomScale="115" workbookViewId="0">
      <selection activeCell="B7" sqref="B7:P7"/>
    </sheetView>
  </sheetViews>
  <sheetFormatPr baseColWidth="10" defaultRowHeight="16"/>
  <cols>
    <col min="1" max="1" width="58" customWidth="1"/>
    <col min="2" max="2" width="1.33203125" customWidth="1"/>
    <col min="16" max="16" width="1.5" customWidth="1"/>
  </cols>
  <sheetData>
    <row r="1" spans="2:16" ht="5" customHeight="1" thickBot="1"/>
    <row r="2" spans="2:16" ht="34">
      <c r="B2" s="178" t="s">
        <v>139</v>
      </c>
      <c r="C2" s="179"/>
      <c r="D2" s="179"/>
      <c r="E2" s="179"/>
      <c r="F2" s="179"/>
      <c r="G2" s="179"/>
      <c r="H2" s="179"/>
      <c r="I2" s="179"/>
      <c r="J2" s="179"/>
      <c r="K2" s="179"/>
      <c r="L2" s="179"/>
      <c r="M2" s="179"/>
      <c r="N2" s="179"/>
      <c r="O2" s="179"/>
      <c r="P2" s="180"/>
    </row>
    <row r="3" spans="2:16" ht="24">
      <c r="B3" s="91" t="s">
        <v>163</v>
      </c>
      <c r="C3" s="92"/>
      <c r="D3" s="92"/>
      <c r="E3" s="92"/>
      <c r="F3" s="92"/>
      <c r="G3" s="92"/>
      <c r="H3" s="92"/>
      <c r="I3" s="92"/>
      <c r="J3" s="92"/>
      <c r="K3" s="92"/>
      <c r="L3" s="92"/>
      <c r="M3" s="92"/>
      <c r="N3" s="92"/>
      <c r="O3" s="92"/>
      <c r="P3" s="93"/>
    </row>
    <row r="4" spans="2:16" ht="30" thickBot="1">
      <c r="B4" s="88" t="s">
        <v>160</v>
      </c>
      <c r="C4" s="89"/>
      <c r="D4" s="89"/>
      <c r="E4" s="89"/>
      <c r="F4" s="89"/>
      <c r="G4" s="89"/>
      <c r="H4" s="89"/>
      <c r="I4" s="89"/>
      <c r="J4" s="89"/>
      <c r="K4" s="89"/>
      <c r="L4" s="89"/>
      <c r="M4" s="89"/>
      <c r="N4" s="89"/>
      <c r="O4" s="89"/>
      <c r="P4" s="90"/>
    </row>
    <row r="5" spans="2:16" ht="5" customHeight="1" thickBot="1"/>
    <row r="6" spans="2:16" ht="21">
      <c r="B6" s="97" t="s">
        <v>161</v>
      </c>
      <c r="C6" s="98"/>
      <c r="D6" s="98"/>
      <c r="E6" s="98"/>
      <c r="F6" s="98"/>
      <c r="G6" s="98"/>
      <c r="H6" s="98"/>
      <c r="I6" s="98"/>
      <c r="J6" s="98"/>
      <c r="K6" s="98"/>
      <c r="L6" s="98"/>
      <c r="M6" s="98"/>
      <c r="N6" s="98"/>
      <c r="O6" s="98"/>
      <c r="P6" s="99"/>
    </row>
    <row r="7" spans="2:16" ht="179" customHeight="1" thickBot="1">
      <c r="B7" s="181" t="s">
        <v>165</v>
      </c>
      <c r="C7" s="182"/>
      <c r="D7" s="182"/>
      <c r="E7" s="182"/>
      <c r="F7" s="182"/>
      <c r="G7" s="182"/>
      <c r="H7" s="182"/>
      <c r="I7" s="182"/>
      <c r="J7" s="182"/>
      <c r="K7" s="182"/>
      <c r="L7" s="182"/>
      <c r="M7" s="182"/>
      <c r="N7" s="182"/>
      <c r="O7" s="182"/>
      <c r="P7" s="183"/>
    </row>
    <row r="8" spans="2:16" ht="5" customHeight="1" thickBot="1"/>
    <row r="9" spans="2:16" ht="21">
      <c r="B9" s="97" t="s">
        <v>162</v>
      </c>
      <c r="C9" s="98"/>
      <c r="D9" s="98"/>
      <c r="E9" s="98"/>
      <c r="F9" s="98"/>
      <c r="G9" s="98"/>
      <c r="H9" s="98"/>
      <c r="I9" s="98"/>
      <c r="J9" s="98"/>
      <c r="K9" s="98"/>
      <c r="L9" s="98"/>
      <c r="M9" s="98"/>
      <c r="N9" s="98"/>
      <c r="O9" s="98"/>
      <c r="P9" s="99"/>
    </row>
    <row r="10" spans="2:16" ht="98" customHeight="1">
      <c r="B10" s="172" t="s">
        <v>164</v>
      </c>
      <c r="C10" s="173"/>
      <c r="D10" s="173"/>
      <c r="E10" s="173"/>
      <c r="F10" s="173"/>
      <c r="G10" s="173"/>
      <c r="H10" s="173"/>
      <c r="I10" s="173"/>
      <c r="J10" s="173"/>
      <c r="K10" s="173"/>
      <c r="L10" s="173"/>
      <c r="M10" s="173"/>
      <c r="N10" s="173"/>
      <c r="O10" s="173"/>
      <c r="P10" s="174"/>
    </row>
    <row r="11" spans="2:16" ht="105" customHeight="1">
      <c r="B11" s="85"/>
      <c r="C11" s="86"/>
      <c r="D11" s="86"/>
      <c r="E11" s="86"/>
      <c r="F11" s="86"/>
      <c r="G11" s="86"/>
      <c r="H11" s="86"/>
      <c r="I11" s="86"/>
      <c r="J11" s="86"/>
      <c r="K11" s="86"/>
      <c r="L11" s="86"/>
      <c r="M11" s="86"/>
      <c r="N11" s="86"/>
      <c r="O11" s="86"/>
      <c r="P11" s="87"/>
    </row>
    <row r="12" spans="2:16" ht="96" customHeight="1" thickBot="1">
      <c r="B12" s="175"/>
      <c r="C12" s="176"/>
      <c r="D12" s="176"/>
      <c r="E12" s="176"/>
      <c r="F12" s="176"/>
      <c r="G12" s="176"/>
      <c r="H12" s="176"/>
      <c r="I12" s="176"/>
      <c r="J12" s="176"/>
      <c r="K12" s="176"/>
      <c r="L12" s="176"/>
      <c r="M12" s="176"/>
      <c r="N12" s="176"/>
      <c r="O12" s="176"/>
      <c r="P12" s="177"/>
    </row>
  </sheetData>
  <sheetProtection algorithmName="SHA-512" hashValue="OR1WkeibrYFdtQpcN6IiNIJY5t8homWS/UINyaPE0MaUPrAr0bsRjO8Ldhcp7/5p1RYsFSWFrYyLEjnCFijOwA==" saltValue="1w6j6V20An3q4s2Be+pKVw==" spinCount="100000" sheet="1" objects="1" scenarios="1"/>
  <mergeCells count="8">
    <mergeCell ref="B9:P9"/>
    <mergeCell ref="B10:P10"/>
    <mergeCell ref="B12:P12"/>
    <mergeCell ref="B2:P2"/>
    <mergeCell ref="B3:P3"/>
    <mergeCell ref="B4:P4"/>
    <mergeCell ref="B6:P6"/>
    <mergeCell ref="B7:P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FAST - Tablero de control</vt:lpstr>
      <vt:lpstr>FAST - Evaluación de seguridad</vt:lpstr>
      <vt:lpstr>FAST - Plan de trabajo</vt:lpstr>
      <vt:lpstr>FAST - Acerca 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Damián Alejandro D'Aquila</dc:creator>
  <cp:lastModifiedBy>Damián Alejandro D'Aquila</cp:lastModifiedBy>
  <dcterms:created xsi:type="dcterms:W3CDTF">2020-05-19T10:48:58Z</dcterms:created>
  <dcterms:modified xsi:type="dcterms:W3CDTF">2020-05-30T00:30:19Z</dcterms:modified>
</cp:coreProperties>
</file>